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4804430476\Downloads\"/>
    </mc:Choice>
  </mc:AlternateContent>
  <bookViews>
    <workbookView xWindow="-120" yWindow="-120" windowWidth="29040" windowHeight="15840" firstSheet="1" activeTab="1"/>
  </bookViews>
  <sheets>
    <sheet name="Acerno_Cache_XXXXX" sheetId="3" state="veryHidden" r:id="rId1"/>
    <sheet name="Re-Sign (Report)" sheetId="10" r:id="rId2"/>
    <sheet name="Re-Sign (Calc)" sheetId="9" r:id="rId3"/>
    <sheet name="Player Ratings" sheetId="4" r:id="rId4"/>
    <sheet name="Per 36 Stats" sheetId="6" r:id="rId5"/>
    <sheet name="Advanced Stats" sheetId="5" r:id="rId6"/>
  </sheets>
  <definedNames>
    <definedName name="_xlnm._FilterDatabase" localSheetId="3" hidden="1">'Player Ratings'!$G$1:$G$456</definedName>
    <definedName name="_xlnm._FilterDatabase" localSheetId="2" hidden="1">'Re-Sign (Calc)'!$A$2:$AW$311</definedName>
    <definedName name="_xlnm._FilterDatabase" localSheetId="1" hidden="1">'Re-Sign (Report)'!$A$1:$Y$456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0" l="1"/>
  <c r="D3" i="10" s="1"/>
  <c r="I3" i="10"/>
  <c r="J3" i="10"/>
  <c r="A4" i="10"/>
  <c r="D4" i="10" s="1"/>
  <c r="I4" i="10"/>
  <c r="J4" i="10"/>
  <c r="A5" i="10"/>
  <c r="D5" i="10" s="1"/>
  <c r="I5" i="10"/>
  <c r="J5" i="10"/>
  <c r="A6" i="10"/>
  <c r="D6" i="10" s="1"/>
  <c r="I6" i="10"/>
  <c r="J6" i="10"/>
  <c r="A7" i="10"/>
  <c r="D7" i="10" s="1"/>
  <c r="I7" i="10"/>
  <c r="J7" i="10"/>
  <c r="A8" i="10"/>
  <c r="D8" i="10" s="1"/>
  <c r="I8" i="10"/>
  <c r="J8" i="10"/>
  <c r="A9" i="10"/>
  <c r="I9" i="10"/>
  <c r="J9" i="10"/>
  <c r="A320" i="10"/>
  <c r="I320" i="10" s="1"/>
  <c r="A62" i="10"/>
  <c r="J62" i="10" s="1"/>
  <c r="A12" i="10"/>
  <c r="I12" i="10" s="1"/>
  <c r="A13" i="10"/>
  <c r="J13" i="10" s="1"/>
  <c r="A433" i="10"/>
  <c r="I433" i="10" s="1"/>
  <c r="A376" i="10"/>
  <c r="J376" i="10" s="1"/>
  <c r="A16" i="10"/>
  <c r="I16" i="10" s="1"/>
  <c r="A305" i="10"/>
  <c r="H305" i="10" s="1"/>
  <c r="K305" i="10"/>
  <c r="A18" i="10"/>
  <c r="D18" i="10" s="1"/>
  <c r="F18" i="10"/>
  <c r="G18" i="10"/>
  <c r="K18" i="10"/>
  <c r="A417" i="10"/>
  <c r="D417" i="10" s="1"/>
  <c r="F417" i="10"/>
  <c r="G417" i="10"/>
  <c r="K417" i="10"/>
  <c r="A20" i="10"/>
  <c r="B20" i="10" s="1"/>
  <c r="C20" i="10"/>
  <c r="F20" i="10"/>
  <c r="G20" i="10"/>
  <c r="J20" i="10"/>
  <c r="K20" i="10"/>
  <c r="A21" i="10"/>
  <c r="H21" i="10" s="1"/>
  <c r="A22" i="10"/>
  <c r="F22" i="10" s="1"/>
  <c r="G22" i="10"/>
  <c r="A23" i="10"/>
  <c r="B23" i="10" s="1"/>
  <c r="A24" i="10"/>
  <c r="B24" i="10"/>
  <c r="C24" i="10"/>
  <c r="F24" i="10"/>
  <c r="G24" i="10"/>
  <c r="H24" i="10"/>
  <c r="J24" i="10"/>
  <c r="K24" i="10"/>
  <c r="A136" i="10"/>
  <c r="B136" i="10" s="1"/>
  <c r="F136" i="10"/>
  <c r="L136" i="10" s="1"/>
  <c r="P136" i="10" s="1"/>
  <c r="G136" i="10"/>
  <c r="H136" i="10"/>
  <c r="A259" i="10"/>
  <c r="B259" i="10"/>
  <c r="X259" i="10" s="1"/>
  <c r="C259" i="10"/>
  <c r="F259" i="10"/>
  <c r="O259" i="10" s="1"/>
  <c r="S259" i="10" s="1"/>
  <c r="G259" i="10"/>
  <c r="H259" i="10"/>
  <c r="J259" i="10"/>
  <c r="K259" i="10"/>
  <c r="A27" i="10"/>
  <c r="G27" i="10" s="1"/>
  <c r="H27" i="10"/>
  <c r="A321" i="10"/>
  <c r="B321" i="10"/>
  <c r="X321" i="10" s="1"/>
  <c r="C321" i="10"/>
  <c r="F321" i="10"/>
  <c r="G321" i="10"/>
  <c r="H321" i="10"/>
  <c r="J321" i="10"/>
  <c r="K321" i="10"/>
  <c r="A368" i="10"/>
  <c r="H368" i="10"/>
  <c r="A30" i="10"/>
  <c r="C30" i="10" s="1"/>
  <c r="F30" i="10"/>
  <c r="G30" i="10"/>
  <c r="K30" i="10"/>
  <c r="A31" i="10"/>
  <c r="B31" i="10" s="1"/>
  <c r="A325" i="10"/>
  <c r="F325" i="10" s="1"/>
  <c r="G325" i="10"/>
  <c r="A33" i="10"/>
  <c r="B33" i="10" s="1"/>
  <c r="H33" i="10"/>
  <c r="A277" i="10"/>
  <c r="B277" i="10" s="1"/>
  <c r="C277" i="10"/>
  <c r="F277" i="10"/>
  <c r="G277" i="10"/>
  <c r="J277" i="10"/>
  <c r="K277" i="10"/>
  <c r="A35" i="10"/>
  <c r="B35" i="10" s="1"/>
  <c r="F35" i="10"/>
  <c r="G35" i="10"/>
  <c r="H35" i="10"/>
  <c r="A36" i="10"/>
  <c r="C36" i="10" s="1"/>
  <c r="F36" i="10"/>
  <c r="G36" i="10"/>
  <c r="K36" i="10"/>
  <c r="A79" i="10"/>
  <c r="B79" i="10" s="1"/>
  <c r="X79" i="10" s="1"/>
  <c r="A38" i="10"/>
  <c r="B38" i="10" s="1"/>
  <c r="X38" i="10" s="1"/>
  <c r="J38" i="10"/>
  <c r="A39" i="10"/>
  <c r="B39" i="10" s="1"/>
  <c r="J39" i="10"/>
  <c r="A40" i="10"/>
  <c r="B40" i="10" s="1"/>
  <c r="A41" i="10"/>
  <c r="A42" i="10"/>
  <c r="F42" i="10"/>
  <c r="A43" i="10"/>
  <c r="F43" i="10" s="1"/>
  <c r="A44" i="10"/>
  <c r="F44" i="10"/>
  <c r="A45" i="10"/>
  <c r="F45" i="10" s="1"/>
  <c r="A46" i="10"/>
  <c r="F46" i="10"/>
  <c r="A383" i="10"/>
  <c r="G383" i="10" s="1"/>
  <c r="J383" i="10"/>
  <c r="A48" i="10"/>
  <c r="C48" i="10" s="1"/>
  <c r="A49" i="10"/>
  <c r="A50" i="10"/>
  <c r="A51" i="10"/>
  <c r="C51" i="10"/>
  <c r="G51" i="10"/>
  <c r="J51" i="10"/>
  <c r="A52" i="10"/>
  <c r="C52" i="10"/>
  <c r="A53" i="10"/>
  <c r="A54" i="10"/>
  <c r="C54" i="10" s="1"/>
  <c r="J54" i="10"/>
  <c r="A55" i="10"/>
  <c r="G55" i="10" s="1"/>
  <c r="J55" i="10"/>
  <c r="A316" i="10"/>
  <c r="C316" i="10" s="1"/>
  <c r="A156" i="10"/>
  <c r="A58" i="10"/>
  <c r="J58" i="10" s="1"/>
  <c r="A17" i="10"/>
  <c r="B17" i="10" s="1"/>
  <c r="G17" i="10"/>
  <c r="H17" i="10"/>
  <c r="A60" i="10"/>
  <c r="B60" i="10" s="1"/>
  <c r="F60" i="10"/>
  <c r="G60" i="10"/>
  <c r="J60" i="10"/>
  <c r="A61" i="10"/>
  <c r="A404" i="10"/>
  <c r="F404" i="10" s="1"/>
  <c r="J404" i="10"/>
  <c r="K404" i="10"/>
  <c r="A63" i="10"/>
  <c r="B63" i="10" s="1"/>
  <c r="X63" i="10" s="1"/>
  <c r="F63" i="10"/>
  <c r="J63" i="10"/>
  <c r="K63" i="10"/>
  <c r="A434" i="10"/>
  <c r="B434" i="10"/>
  <c r="X434" i="10" s="1"/>
  <c r="F434" i="10"/>
  <c r="J434" i="10"/>
  <c r="K434" i="10"/>
  <c r="A141" i="10"/>
  <c r="K141" i="10" s="1"/>
  <c r="A66" i="10"/>
  <c r="F66" i="10" s="1"/>
  <c r="J66" i="10"/>
  <c r="K66" i="10"/>
  <c r="A67" i="10"/>
  <c r="B67" i="10" s="1"/>
  <c r="X67" i="10" s="1"/>
  <c r="F67" i="10"/>
  <c r="J67" i="10"/>
  <c r="K67" i="10"/>
  <c r="A68" i="10"/>
  <c r="B68" i="10"/>
  <c r="X68" i="10" s="1"/>
  <c r="F68" i="10"/>
  <c r="J68" i="10"/>
  <c r="K68" i="10"/>
  <c r="A157" i="10"/>
  <c r="K157" i="10" s="1"/>
  <c r="A70" i="10"/>
  <c r="F70" i="10" s="1"/>
  <c r="J70" i="10"/>
  <c r="K70" i="10"/>
  <c r="A71" i="10"/>
  <c r="B71" i="10" s="1"/>
  <c r="X71" i="10" s="1"/>
  <c r="F71" i="10"/>
  <c r="J71" i="10"/>
  <c r="K71" i="10"/>
  <c r="A95" i="10"/>
  <c r="B95" i="10"/>
  <c r="X95" i="10" s="1"/>
  <c r="F95" i="10"/>
  <c r="J95" i="10"/>
  <c r="K95" i="10"/>
  <c r="A73" i="10"/>
  <c r="B73" i="10" s="1"/>
  <c r="X73" i="10" s="1"/>
  <c r="A74" i="10"/>
  <c r="J74" i="10"/>
  <c r="K74" i="10"/>
  <c r="A75" i="10"/>
  <c r="B75" i="10" s="1"/>
  <c r="F75" i="10"/>
  <c r="J75" i="10"/>
  <c r="K75" i="10"/>
  <c r="A76" i="10"/>
  <c r="B76" i="10"/>
  <c r="F76" i="10"/>
  <c r="J76" i="10"/>
  <c r="K76" i="10"/>
  <c r="A81" i="10"/>
  <c r="B81" i="10"/>
  <c r="K81" i="10"/>
  <c r="A261" i="10"/>
  <c r="J261" i="10" s="1"/>
  <c r="K261" i="10"/>
  <c r="A164" i="10"/>
  <c r="B164" i="10" s="1"/>
  <c r="F164" i="10"/>
  <c r="J164" i="10"/>
  <c r="K164" i="10"/>
  <c r="A80" i="10"/>
  <c r="B80" i="10"/>
  <c r="F80" i="10"/>
  <c r="J80" i="10"/>
  <c r="K80" i="10"/>
  <c r="A235" i="10"/>
  <c r="J235" i="10" s="1"/>
  <c r="F235" i="10"/>
  <c r="K235" i="10"/>
  <c r="A82" i="10"/>
  <c r="F82" i="10" s="1"/>
  <c r="H82" i="10"/>
  <c r="J82" i="10"/>
  <c r="K82" i="10"/>
  <c r="A83" i="10"/>
  <c r="B83" i="10" s="1"/>
  <c r="G83" i="10"/>
  <c r="H83" i="10"/>
  <c r="A190" i="10"/>
  <c r="C190" i="10" s="1"/>
  <c r="F190" i="10"/>
  <c r="G190" i="10"/>
  <c r="J190" i="10"/>
  <c r="A420" i="10"/>
  <c r="A86" i="10"/>
  <c r="B86" i="10" s="1"/>
  <c r="X86" i="10" s="1"/>
  <c r="F86" i="10"/>
  <c r="G86" i="10"/>
  <c r="H86" i="10"/>
  <c r="A87" i="10"/>
  <c r="G87" i="10" s="1"/>
  <c r="A88" i="10"/>
  <c r="B88" i="10" s="1"/>
  <c r="C88" i="10"/>
  <c r="H88" i="10"/>
  <c r="A143" i="10"/>
  <c r="G143" i="10" s="1"/>
  <c r="K143" i="10"/>
  <c r="A425" i="10"/>
  <c r="C425" i="10"/>
  <c r="G425" i="10"/>
  <c r="J425" i="10"/>
  <c r="K425" i="10"/>
  <c r="A91" i="10"/>
  <c r="B91" i="10" s="1"/>
  <c r="X91" i="10" s="1"/>
  <c r="F91" i="10"/>
  <c r="H91" i="10"/>
  <c r="K91" i="10"/>
  <c r="A322" i="10"/>
  <c r="B322" i="10"/>
  <c r="X322" i="10" s="1"/>
  <c r="C322" i="10"/>
  <c r="F322" i="10"/>
  <c r="G322" i="10"/>
  <c r="H322" i="10"/>
  <c r="J322" i="10"/>
  <c r="K322" i="10"/>
  <c r="A93" i="10"/>
  <c r="H93" i="10" s="1"/>
  <c r="A94" i="10"/>
  <c r="B94" i="10" s="1"/>
  <c r="H94" i="10"/>
  <c r="A29" i="10"/>
  <c r="G29" i="10"/>
  <c r="H29" i="10"/>
  <c r="A437" i="10"/>
  <c r="C437" i="10" s="1"/>
  <c r="F437" i="10"/>
  <c r="J437" i="10"/>
  <c r="A97" i="10"/>
  <c r="F97" i="10" s="1"/>
  <c r="A118" i="10"/>
  <c r="B118" i="10"/>
  <c r="X118" i="10" s="1"/>
  <c r="G118" i="10"/>
  <c r="H118" i="10"/>
  <c r="K118" i="10"/>
  <c r="A99" i="10"/>
  <c r="F99" i="10" s="1"/>
  <c r="B99" i="10"/>
  <c r="X99" i="10" s="1"/>
  <c r="H99" i="10"/>
  <c r="K99" i="10"/>
  <c r="A394" i="10"/>
  <c r="C394" i="10"/>
  <c r="F394" i="10"/>
  <c r="G394" i="10"/>
  <c r="J394" i="10"/>
  <c r="K394" i="10"/>
  <c r="A101" i="10"/>
  <c r="H101" i="10" s="1"/>
  <c r="A102" i="10"/>
  <c r="B102" i="10"/>
  <c r="X102" i="10" s="1"/>
  <c r="C102" i="10"/>
  <c r="F102" i="10"/>
  <c r="G102" i="10"/>
  <c r="H102" i="10"/>
  <c r="J102" i="10"/>
  <c r="K102" i="10"/>
  <c r="A84" i="10"/>
  <c r="B84" i="10" s="1"/>
  <c r="G84" i="10"/>
  <c r="H84" i="10"/>
  <c r="A104" i="10"/>
  <c r="C104" i="10"/>
  <c r="G104" i="10"/>
  <c r="J104" i="10"/>
  <c r="K104" i="10"/>
  <c r="A105" i="10"/>
  <c r="F105" i="10"/>
  <c r="G105" i="10"/>
  <c r="H105" i="10"/>
  <c r="A119" i="10"/>
  <c r="B119" i="10" s="1"/>
  <c r="H119" i="10"/>
  <c r="A107" i="10"/>
  <c r="C107" i="10" s="1"/>
  <c r="A387" i="10"/>
  <c r="D387" i="10" s="1"/>
  <c r="H387" i="10"/>
  <c r="A109" i="10"/>
  <c r="C109" i="10"/>
  <c r="H109" i="10"/>
  <c r="A85" i="10"/>
  <c r="C85" i="10" s="1"/>
  <c r="D85" i="10"/>
  <c r="H85" i="10"/>
  <c r="J85" i="10"/>
  <c r="A19" i="10"/>
  <c r="C19" i="10" s="1"/>
  <c r="I19" i="10"/>
  <c r="A96" i="10"/>
  <c r="C96" i="10"/>
  <c r="D96" i="10"/>
  <c r="F96" i="10"/>
  <c r="H96" i="10"/>
  <c r="I96" i="10"/>
  <c r="J96" i="10"/>
  <c r="A98" i="10"/>
  <c r="C98" i="10" s="1"/>
  <c r="H98" i="10"/>
  <c r="A110" i="10"/>
  <c r="C110" i="10" s="1"/>
  <c r="F110" i="10"/>
  <c r="H110" i="10"/>
  <c r="A115" i="10"/>
  <c r="A116" i="10"/>
  <c r="C116" i="10" s="1"/>
  <c r="D116" i="10"/>
  <c r="F116" i="10"/>
  <c r="H116" i="10"/>
  <c r="J116" i="10"/>
  <c r="A117" i="10"/>
  <c r="H117" i="10"/>
  <c r="A405" i="10"/>
  <c r="C405" i="10" s="1"/>
  <c r="D405" i="10"/>
  <c r="F405" i="10"/>
  <c r="H405" i="10"/>
  <c r="J405" i="10"/>
  <c r="A379" i="10"/>
  <c r="F379" i="10" s="1"/>
  <c r="C379" i="10"/>
  <c r="A120" i="10"/>
  <c r="C120" i="10" s="1"/>
  <c r="I120" i="10"/>
  <c r="A121" i="10"/>
  <c r="A122" i="10"/>
  <c r="F122" i="10"/>
  <c r="I122" i="10"/>
  <c r="A427" i="10"/>
  <c r="C427" i="10" s="1"/>
  <c r="H427" i="10"/>
  <c r="I427" i="10"/>
  <c r="A124" i="10"/>
  <c r="C124" i="10"/>
  <c r="D124" i="10"/>
  <c r="F124" i="10"/>
  <c r="H124" i="10"/>
  <c r="I124" i="10"/>
  <c r="J124" i="10"/>
  <c r="A25" i="10"/>
  <c r="C25" i="10" s="1"/>
  <c r="F25" i="10"/>
  <c r="I25" i="10"/>
  <c r="A126" i="10"/>
  <c r="C126" i="10"/>
  <c r="D126" i="10"/>
  <c r="F126" i="10"/>
  <c r="H126" i="10"/>
  <c r="I126" i="10"/>
  <c r="J126" i="10"/>
  <c r="A127" i="10"/>
  <c r="C127" i="10" s="1"/>
  <c r="A128" i="10"/>
  <c r="D128" i="10"/>
  <c r="F128" i="10"/>
  <c r="H128" i="10"/>
  <c r="J128" i="10"/>
  <c r="A263" i="10"/>
  <c r="I263" i="10" s="1"/>
  <c r="A32" i="10"/>
  <c r="C32" i="10"/>
  <c r="D32" i="10"/>
  <c r="F32" i="10"/>
  <c r="H32" i="10"/>
  <c r="I32" i="10"/>
  <c r="J32" i="10"/>
  <c r="A295" i="10"/>
  <c r="I295" i="10"/>
  <c r="A144" i="10"/>
  <c r="C144" i="10"/>
  <c r="F144" i="10"/>
  <c r="H144" i="10"/>
  <c r="I144" i="10"/>
  <c r="A133" i="10"/>
  <c r="H133" i="10" s="1"/>
  <c r="A134" i="10"/>
  <c r="C134" i="10" s="1"/>
  <c r="I134" i="10"/>
  <c r="A166" i="10"/>
  <c r="I166" i="10" s="1"/>
  <c r="C166" i="10"/>
  <c r="A197" i="10"/>
  <c r="C197" i="10" s="1"/>
  <c r="I197" i="10"/>
  <c r="A137" i="10"/>
  <c r="G137" i="10" s="1"/>
  <c r="D137" i="10"/>
  <c r="J137" i="10"/>
  <c r="A138" i="10"/>
  <c r="G138" i="10"/>
  <c r="K138" i="10"/>
  <c r="A139" i="10"/>
  <c r="G139" i="10"/>
  <c r="A140" i="10"/>
  <c r="A268" i="10"/>
  <c r="D268" i="10" s="1"/>
  <c r="B268" i="10"/>
  <c r="G268" i="10"/>
  <c r="I268" i="10"/>
  <c r="J268" i="10"/>
  <c r="A142" i="10"/>
  <c r="A326" i="10"/>
  <c r="G326" i="10" s="1"/>
  <c r="B326" i="10"/>
  <c r="I326" i="10"/>
  <c r="J326" i="10"/>
  <c r="A198" i="10"/>
  <c r="A145" i="10"/>
  <c r="B145" i="10"/>
  <c r="D145" i="10"/>
  <c r="G145" i="10"/>
  <c r="I145" i="10"/>
  <c r="J145" i="10"/>
  <c r="A146" i="10"/>
  <c r="A147" i="10"/>
  <c r="G147" i="10"/>
  <c r="A148" i="10"/>
  <c r="A149" i="10"/>
  <c r="D149" i="10" s="1"/>
  <c r="B149" i="10"/>
  <c r="G149" i="10"/>
  <c r="I149" i="10"/>
  <c r="J149" i="10"/>
  <c r="A408" i="10"/>
  <c r="A430" i="10"/>
  <c r="G430" i="10" s="1"/>
  <c r="B430" i="10"/>
  <c r="I430" i="10"/>
  <c r="J430" i="10"/>
  <c r="A152" i="10"/>
  <c r="A153" i="10"/>
  <c r="B153" i="10"/>
  <c r="X153" i="10" s="1"/>
  <c r="D153" i="10"/>
  <c r="G153" i="10"/>
  <c r="I153" i="10"/>
  <c r="J153" i="10"/>
  <c r="A154" i="10"/>
  <c r="F154" i="10" s="1"/>
  <c r="J154" i="10"/>
  <c r="K154" i="10"/>
  <c r="A150" i="10"/>
  <c r="D150" i="10" s="1"/>
  <c r="I150" i="10"/>
  <c r="A10" i="10"/>
  <c r="A225" i="10"/>
  <c r="D225" i="10" s="1"/>
  <c r="I225" i="10"/>
  <c r="A158" i="10"/>
  <c r="D158" i="10" s="1"/>
  <c r="K158" i="10"/>
  <c r="A159" i="10"/>
  <c r="D159" i="10" s="1"/>
  <c r="A369" i="10"/>
  <c r="A161" i="10"/>
  <c r="B161" i="10" s="1"/>
  <c r="A162" i="10"/>
  <c r="D162" i="10" s="1"/>
  <c r="J162" i="10"/>
  <c r="A163" i="10"/>
  <c r="A169" i="10"/>
  <c r="A165" i="10"/>
  <c r="I165" i="10" s="1"/>
  <c r="A64" i="10"/>
  <c r="G64" i="10"/>
  <c r="J64" i="10"/>
  <c r="A167" i="10"/>
  <c r="J167" i="10" s="1"/>
  <c r="I167" i="10"/>
  <c r="A168" i="10"/>
  <c r="F168" i="10" s="1"/>
  <c r="A353" i="10"/>
  <c r="G353" i="10" s="1"/>
  <c r="J353" i="10"/>
  <c r="A170" i="10"/>
  <c r="J170" i="10" s="1"/>
  <c r="A171" i="10"/>
  <c r="G171" i="10"/>
  <c r="A65" i="10"/>
  <c r="K65" i="10" s="1"/>
  <c r="A69" i="10"/>
  <c r="I69" i="10" s="1"/>
  <c r="A174" i="10"/>
  <c r="G174" i="10"/>
  <c r="J174" i="10"/>
  <c r="A175" i="10"/>
  <c r="J175" i="10" s="1"/>
  <c r="I175" i="10"/>
  <c r="A176" i="10"/>
  <c r="F176" i="10" s="1"/>
  <c r="A177" i="10"/>
  <c r="G177" i="10" s="1"/>
  <c r="J177" i="10"/>
  <c r="A178" i="10"/>
  <c r="J178" i="10" s="1"/>
  <c r="A179" i="10"/>
  <c r="B179" i="10" s="1"/>
  <c r="G179" i="10"/>
  <c r="I179" i="10"/>
  <c r="A180" i="10"/>
  <c r="D180" i="10" s="1"/>
  <c r="J180" i="10"/>
  <c r="K180" i="10"/>
  <c r="A181" i="10"/>
  <c r="I181" i="10" s="1"/>
  <c r="A281" i="10"/>
  <c r="D281" i="10"/>
  <c r="F281" i="10"/>
  <c r="G281" i="10"/>
  <c r="J281" i="10"/>
  <c r="K281" i="10"/>
  <c r="A200" i="10"/>
  <c r="I200" i="10" s="1"/>
  <c r="J200" i="10"/>
  <c r="A184" i="10"/>
  <c r="D184" i="10" s="1"/>
  <c r="J184" i="10"/>
  <c r="A185" i="10"/>
  <c r="D185" i="10" s="1"/>
  <c r="G185" i="10"/>
  <c r="I185" i="10"/>
  <c r="A186" i="10"/>
  <c r="J186" i="10" s="1"/>
  <c r="A187" i="10"/>
  <c r="B187" i="10" s="1"/>
  <c r="A188" i="10"/>
  <c r="K188" i="10" s="1"/>
  <c r="A189" i="10"/>
  <c r="A273" i="10"/>
  <c r="F273" i="10" s="1"/>
  <c r="G273" i="10"/>
  <c r="J273" i="10"/>
  <c r="A191" i="10"/>
  <c r="B191" i="10"/>
  <c r="I191" i="10"/>
  <c r="J191" i="10"/>
  <c r="A192" i="10"/>
  <c r="D192" i="10" s="1"/>
  <c r="F192" i="10"/>
  <c r="G192" i="10"/>
  <c r="J192" i="10"/>
  <c r="A193" i="10"/>
  <c r="B193" i="10"/>
  <c r="X193" i="10" s="1"/>
  <c r="D193" i="10"/>
  <c r="G193" i="10"/>
  <c r="I193" i="10"/>
  <c r="J193" i="10"/>
  <c r="A194" i="10"/>
  <c r="A195" i="10"/>
  <c r="B195" i="10" s="1"/>
  <c r="G195" i="10"/>
  <c r="I195" i="10"/>
  <c r="A196" i="10"/>
  <c r="A201" i="10"/>
  <c r="G201" i="10"/>
  <c r="A396" i="10"/>
  <c r="F396" i="10" s="1"/>
  <c r="G396" i="10"/>
  <c r="J396" i="10"/>
  <c r="A199" i="10"/>
  <c r="B199" i="10"/>
  <c r="A131" i="10"/>
  <c r="D131" i="10" s="1"/>
  <c r="J131" i="10"/>
  <c r="A100" i="10"/>
  <c r="D100" i="10" s="1"/>
  <c r="G100" i="10"/>
  <c r="I100" i="10"/>
  <c r="A227" i="10"/>
  <c r="G227" i="10" s="1"/>
  <c r="J227" i="10"/>
  <c r="A203" i="10"/>
  <c r="B203" i="10" s="1"/>
  <c r="I203" i="10"/>
  <c r="A204" i="10"/>
  <c r="A205" i="10"/>
  <c r="G205" i="10" s="1"/>
  <c r="A206" i="10"/>
  <c r="G206" i="10" s="1"/>
  <c r="J206" i="10"/>
  <c r="A207" i="10"/>
  <c r="B207" i="10" s="1"/>
  <c r="A208" i="10"/>
  <c r="D208" i="10" s="1"/>
  <c r="A209" i="10"/>
  <c r="G209" i="10" s="1"/>
  <c r="I209" i="10"/>
  <c r="A400" i="10"/>
  <c r="G400" i="10" s="1"/>
  <c r="A89" i="10"/>
  <c r="B89" i="10" s="1"/>
  <c r="A212" i="10"/>
  <c r="A213" i="10"/>
  <c r="G213" i="10" s="1"/>
  <c r="A214" i="10"/>
  <c r="D214" i="10"/>
  <c r="F214" i="10"/>
  <c r="G214" i="10"/>
  <c r="J214" i="10"/>
  <c r="K214" i="10"/>
  <c r="A215" i="10"/>
  <c r="B215" i="10" s="1"/>
  <c r="A216" i="10"/>
  <c r="D216" i="10" s="1"/>
  <c r="F216" i="10"/>
  <c r="G216" i="10"/>
  <c r="J216" i="10"/>
  <c r="A217" i="10"/>
  <c r="B217" i="10"/>
  <c r="D217" i="10"/>
  <c r="G217" i="10"/>
  <c r="I217" i="10"/>
  <c r="J217" i="10"/>
  <c r="A380" i="10"/>
  <c r="G380" i="10" s="1"/>
  <c r="A219" i="10"/>
  <c r="B219" i="10" s="1"/>
  <c r="D219" i="10"/>
  <c r="G219" i="10"/>
  <c r="I219" i="10"/>
  <c r="A220" i="10"/>
  <c r="A221" i="10"/>
  <c r="G221" i="10" s="1"/>
  <c r="A222" i="10"/>
  <c r="D222" i="10" s="1"/>
  <c r="F222" i="10"/>
  <c r="G222" i="10"/>
  <c r="J222" i="10"/>
  <c r="A223" i="10"/>
  <c r="B223" i="10" s="1"/>
  <c r="A224" i="10"/>
  <c r="B224" i="10" s="1"/>
  <c r="F224" i="10"/>
  <c r="G224" i="10"/>
  <c r="J224" i="10"/>
  <c r="A202" i="10"/>
  <c r="B202" i="10" s="1"/>
  <c r="A226" i="10"/>
  <c r="B226" i="10" s="1"/>
  <c r="F226" i="10"/>
  <c r="G226" i="10"/>
  <c r="J226" i="10"/>
  <c r="A296" i="10"/>
  <c r="B296" i="10" s="1"/>
  <c r="A228" i="10"/>
  <c r="B228" i="10" s="1"/>
  <c r="D228" i="10"/>
  <c r="F228" i="10"/>
  <c r="G228" i="10"/>
  <c r="J228" i="10"/>
  <c r="K228" i="10"/>
  <c r="A229" i="10"/>
  <c r="B229" i="10" s="1"/>
  <c r="A230" i="10"/>
  <c r="B230" i="10" s="1"/>
  <c r="D230" i="10"/>
  <c r="F230" i="10"/>
  <c r="G230" i="10"/>
  <c r="J230" i="10"/>
  <c r="K230" i="10"/>
  <c r="A231" i="10"/>
  <c r="B231" i="10" s="1"/>
  <c r="A232" i="10"/>
  <c r="B232" i="10" s="1"/>
  <c r="X232" i="10" s="1"/>
  <c r="D232" i="10"/>
  <c r="F232" i="10"/>
  <c r="G232" i="10"/>
  <c r="J232" i="10"/>
  <c r="K232" i="10"/>
  <c r="O232" i="10" s="1"/>
  <c r="S232" i="10" s="1"/>
  <c r="A233" i="10"/>
  <c r="B233" i="10" s="1"/>
  <c r="X233" i="10" s="1"/>
  <c r="D233" i="10"/>
  <c r="G233" i="10"/>
  <c r="I233" i="10"/>
  <c r="A72" i="10"/>
  <c r="J72" i="10" s="1"/>
  <c r="A123" i="10"/>
  <c r="B123" i="10" s="1"/>
  <c r="G123" i="10"/>
  <c r="I123" i="10"/>
  <c r="A236" i="10"/>
  <c r="D236" i="10" s="1"/>
  <c r="J236" i="10"/>
  <c r="K236" i="10"/>
  <c r="A237" i="10"/>
  <c r="I237" i="10" s="1"/>
  <c r="A238" i="10"/>
  <c r="D238" i="10"/>
  <c r="F238" i="10"/>
  <c r="G238" i="10"/>
  <c r="J238" i="10"/>
  <c r="K238" i="10"/>
  <c r="A239" i="10"/>
  <c r="I239" i="10" s="1"/>
  <c r="J239" i="10"/>
  <c r="A240" i="10"/>
  <c r="D240" i="10" s="1"/>
  <c r="J240" i="10"/>
  <c r="A241" i="10"/>
  <c r="D241" i="10" s="1"/>
  <c r="G241" i="10"/>
  <c r="I241" i="10"/>
  <c r="A242" i="10"/>
  <c r="H242" i="10" s="1"/>
  <c r="A243" i="10"/>
  <c r="H243" i="10"/>
  <c r="A244" i="10"/>
  <c r="A402" i="10"/>
  <c r="A246" i="10"/>
  <c r="H246" i="10"/>
  <c r="A247" i="10"/>
  <c r="D247" i="10" s="1"/>
  <c r="F247" i="10"/>
  <c r="H247" i="10"/>
  <c r="A248" i="10"/>
  <c r="A249" i="10"/>
  <c r="D249" i="10" s="1"/>
  <c r="F249" i="10"/>
  <c r="H249" i="10"/>
  <c r="A438" i="10"/>
  <c r="H438" i="10" s="1"/>
  <c r="A251" i="10"/>
  <c r="C251" i="10" s="1"/>
  <c r="D251" i="10"/>
  <c r="F251" i="10"/>
  <c r="H251" i="10"/>
  <c r="J251" i="10"/>
  <c r="A172" i="10"/>
  <c r="A253" i="10"/>
  <c r="C253" i="10" s="1"/>
  <c r="D253" i="10"/>
  <c r="F253" i="10"/>
  <c r="H253" i="10"/>
  <c r="J253" i="10"/>
  <c r="A254" i="10"/>
  <c r="H254" i="10" s="1"/>
  <c r="A255" i="10"/>
  <c r="C255" i="10"/>
  <c r="D255" i="10"/>
  <c r="F255" i="10"/>
  <c r="H255" i="10"/>
  <c r="I255" i="10"/>
  <c r="J255" i="10"/>
  <c r="A256" i="10"/>
  <c r="A257" i="10"/>
  <c r="C257" i="10"/>
  <c r="D257" i="10"/>
  <c r="F257" i="10"/>
  <c r="H257" i="10"/>
  <c r="I257" i="10"/>
  <c r="J257" i="10"/>
  <c r="A258" i="10"/>
  <c r="H258" i="10" s="1"/>
  <c r="A297" i="10"/>
  <c r="C297" i="10"/>
  <c r="A260" i="10"/>
  <c r="A132" i="10"/>
  <c r="C132" i="10" s="1"/>
  <c r="A262" i="10"/>
  <c r="H262" i="10"/>
  <c r="A11" i="10"/>
  <c r="F11" i="10"/>
  <c r="H11" i="10"/>
  <c r="A264" i="10"/>
  <c r="A265" i="10"/>
  <c r="F265" i="10"/>
  <c r="H265" i="10"/>
  <c r="A266" i="10"/>
  <c r="H266" i="10" s="1"/>
  <c r="A267" i="10"/>
  <c r="C267" i="10" s="1"/>
  <c r="D267" i="10"/>
  <c r="F267" i="10"/>
  <c r="H267" i="10"/>
  <c r="J267" i="10"/>
  <c r="A111" i="10"/>
  <c r="A269" i="10"/>
  <c r="C269" i="10" s="1"/>
  <c r="D269" i="10"/>
  <c r="F269" i="10"/>
  <c r="H269" i="10"/>
  <c r="J269" i="10"/>
  <c r="A270" i="10"/>
  <c r="H270" i="10" s="1"/>
  <c r="A271" i="10"/>
  <c r="C271" i="10"/>
  <c r="D271" i="10"/>
  <c r="F271" i="10"/>
  <c r="H271" i="10"/>
  <c r="I271" i="10"/>
  <c r="J271" i="10"/>
  <c r="A272" i="10"/>
  <c r="A135" i="10"/>
  <c r="C135" i="10"/>
  <c r="D135" i="10"/>
  <c r="F135" i="10"/>
  <c r="H135" i="10"/>
  <c r="I135" i="10"/>
  <c r="J135" i="10"/>
  <c r="A274" i="10"/>
  <c r="H274" i="10" s="1"/>
  <c r="A343" i="10"/>
  <c r="C343" i="10"/>
  <c r="A276" i="10"/>
  <c r="A381" i="10"/>
  <c r="C381" i="10" s="1"/>
  <c r="A278" i="10"/>
  <c r="H278" i="10"/>
  <c r="A279" i="10"/>
  <c r="F279" i="10"/>
  <c r="H279" i="10"/>
  <c r="A280" i="10"/>
  <c r="A34" i="10"/>
  <c r="F34" i="10"/>
  <c r="H34" i="10"/>
  <c r="A282" i="10"/>
  <c r="H282" i="10" s="1"/>
  <c r="A283" i="10"/>
  <c r="C283" i="10" s="1"/>
  <c r="D283" i="10"/>
  <c r="F283" i="10"/>
  <c r="H283" i="10"/>
  <c r="J283" i="10"/>
  <c r="A284" i="10"/>
  <c r="A285" i="10"/>
  <c r="C285" i="10" s="1"/>
  <c r="D285" i="10"/>
  <c r="F285" i="10"/>
  <c r="H285" i="10"/>
  <c r="J285" i="10"/>
  <c r="A286" i="10"/>
  <c r="H286" i="10" s="1"/>
  <c r="A287" i="10"/>
  <c r="C287" i="10"/>
  <c r="D287" i="10"/>
  <c r="F287" i="10"/>
  <c r="H287" i="10"/>
  <c r="I287" i="10"/>
  <c r="J287" i="10"/>
  <c r="A288" i="10"/>
  <c r="A37" i="10"/>
  <c r="C37" i="10"/>
  <c r="D37" i="10"/>
  <c r="F37" i="10"/>
  <c r="H37" i="10"/>
  <c r="I37" i="10"/>
  <c r="J37" i="10"/>
  <c r="A210" i="10"/>
  <c r="H210" i="10" s="1"/>
  <c r="A291" i="10"/>
  <c r="C291" i="10"/>
  <c r="H291" i="10"/>
  <c r="A292" i="10"/>
  <c r="A293" i="10"/>
  <c r="C293" i="10" s="1"/>
  <c r="A294" i="10"/>
  <c r="H294" i="10"/>
  <c r="A47" i="10"/>
  <c r="F47" i="10"/>
  <c r="H47" i="10"/>
  <c r="A125" i="10"/>
  <c r="A318" i="10"/>
  <c r="F318" i="10"/>
  <c r="H318" i="10"/>
  <c r="A245" i="10"/>
  <c r="H245" i="10" s="1"/>
  <c r="A299" i="10"/>
  <c r="D299" i="10"/>
  <c r="F299" i="10"/>
  <c r="J299" i="10"/>
  <c r="A300" i="10"/>
  <c r="A301" i="10"/>
  <c r="D301" i="10" s="1"/>
  <c r="H301" i="10"/>
  <c r="J301" i="10"/>
  <c r="A302" i="10"/>
  <c r="H302" i="10"/>
  <c r="A303" i="10"/>
  <c r="C303" i="10"/>
  <c r="D303" i="10"/>
  <c r="F303" i="10"/>
  <c r="H303" i="10"/>
  <c r="I303" i="10"/>
  <c r="J303" i="10"/>
  <c r="A440" i="10"/>
  <c r="A389" i="10"/>
  <c r="C389" i="10"/>
  <c r="D389" i="10"/>
  <c r="F389" i="10"/>
  <c r="H389" i="10"/>
  <c r="I389" i="10"/>
  <c r="J389" i="10"/>
  <c r="A306" i="10"/>
  <c r="A307" i="10"/>
  <c r="F307" i="10" s="1"/>
  <c r="I307" i="10"/>
  <c r="A308" i="10"/>
  <c r="F308" i="10"/>
  <c r="H308" i="10"/>
  <c r="A309" i="10"/>
  <c r="D309" i="10" s="1"/>
  <c r="H309" i="10"/>
  <c r="J309" i="10"/>
  <c r="A310" i="10"/>
  <c r="F310" i="10"/>
  <c r="A311" i="10"/>
  <c r="C311" i="10"/>
  <c r="D311" i="10"/>
  <c r="F311" i="10"/>
  <c r="H311" i="10"/>
  <c r="I311" i="10"/>
  <c r="J311" i="10"/>
  <c r="A312" i="10"/>
  <c r="A313" i="10"/>
  <c r="C313" i="10"/>
  <c r="D313" i="10"/>
  <c r="F313" i="10"/>
  <c r="H313" i="10"/>
  <c r="I313" i="10"/>
  <c r="J313" i="10"/>
  <c r="A314" i="10"/>
  <c r="A315" i="10"/>
  <c r="F315" i="10" s="1"/>
  <c r="C315" i="10"/>
  <c r="I315" i="10"/>
  <c r="J315" i="10"/>
  <c r="A327" i="10"/>
  <c r="F327" i="10"/>
  <c r="H327" i="10"/>
  <c r="A317" i="10"/>
  <c r="D317" i="10" s="1"/>
  <c r="H317" i="10"/>
  <c r="J317" i="10"/>
  <c r="A410" i="10"/>
  <c r="F410" i="10"/>
  <c r="A319" i="10"/>
  <c r="C319" i="10"/>
  <c r="D319" i="10"/>
  <c r="F319" i="10"/>
  <c r="H319" i="10"/>
  <c r="I319" i="10"/>
  <c r="J319" i="10"/>
  <c r="A431" i="10"/>
  <c r="A90" i="10"/>
  <c r="C90" i="10"/>
  <c r="D90" i="10"/>
  <c r="F90" i="10"/>
  <c r="H90" i="10"/>
  <c r="I90" i="10"/>
  <c r="J90" i="10"/>
  <c r="A26" i="10"/>
  <c r="A441" i="10"/>
  <c r="F441" i="10" s="1"/>
  <c r="C441" i="10"/>
  <c r="I441" i="10"/>
  <c r="J441" i="10"/>
  <c r="A347" i="10"/>
  <c r="F347" i="10"/>
  <c r="H347" i="10"/>
  <c r="A289" i="10"/>
  <c r="D289" i="10" s="1"/>
  <c r="J289" i="10"/>
  <c r="A103" i="10"/>
  <c r="F103" i="10"/>
  <c r="A77" i="10"/>
  <c r="C77" i="10"/>
  <c r="D77" i="10"/>
  <c r="F77" i="10"/>
  <c r="H77" i="10"/>
  <c r="I77" i="10"/>
  <c r="J77" i="10"/>
  <c r="A328" i="10"/>
  <c r="A329" i="10"/>
  <c r="C329" i="10"/>
  <c r="D329" i="10"/>
  <c r="F329" i="10"/>
  <c r="H329" i="10"/>
  <c r="I329" i="10"/>
  <c r="J329" i="10"/>
  <c r="A173" i="10"/>
  <c r="A331" i="10"/>
  <c r="F331" i="10" s="1"/>
  <c r="C331" i="10"/>
  <c r="I331" i="10"/>
  <c r="J331" i="10"/>
  <c r="A332" i="10"/>
  <c r="F332" i="10"/>
  <c r="H332" i="10"/>
  <c r="A333" i="10"/>
  <c r="D333" i="10" s="1"/>
  <c r="J333" i="10"/>
  <c r="A129" i="10"/>
  <c r="F129" i="10"/>
  <c r="A335" i="10"/>
  <c r="C335" i="10"/>
  <c r="D335" i="10"/>
  <c r="F335" i="10"/>
  <c r="H335" i="10"/>
  <c r="I335" i="10"/>
  <c r="J335" i="10"/>
  <c r="A336" i="10"/>
  <c r="H336" i="10" s="1"/>
  <c r="A298" i="10"/>
  <c r="C298" i="10"/>
  <c r="D298" i="10"/>
  <c r="F298" i="10"/>
  <c r="H298" i="10"/>
  <c r="I298" i="10"/>
  <c r="J298" i="10"/>
  <c r="A338" i="10"/>
  <c r="A339" i="10"/>
  <c r="F339" i="10" s="1"/>
  <c r="C339" i="10"/>
  <c r="I339" i="10"/>
  <c r="J339" i="10"/>
  <c r="A340" i="10"/>
  <c r="F340" i="10"/>
  <c r="H340" i="10"/>
  <c r="A341" i="10"/>
  <c r="D341" i="10" s="1"/>
  <c r="J341" i="10"/>
  <c r="A342" i="10"/>
  <c r="F342" i="10"/>
  <c r="A14" i="10"/>
  <c r="C14" i="10"/>
  <c r="D14" i="10"/>
  <c r="F14" i="10"/>
  <c r="H14" i="10"/>
  <c r="I14" i="10"/>
  <c r="J14" i="10"/>
  <c r="A344" i="10"/>
  <c r="H344" i="10" s="1"/>
  <c r="A345" i="10"/>
  <c r="C345" i="10"/>
  <c r="D345" i="10"/>
  <c r="F345" i="10"/>
  <c r="H345" i="10"/>
  <c r="I345" i="10"/>
  <c r="J345" i="10"/>
  <c r="A346" i="10"/>
  <c r="F346" i="10" s="1"/>
  <c r="A56" i="10"/>
  <c r="H56" i="10"/>
  <c r="A348" i="10"/>
  <c r="H348" i="10" s="1"/>
  <c r="F348" i="10"/>
  <c r="A349" i="10"/>
  <c r="C349" i="10" s="1"/>
  <c r="D349" i="10"/>
  <c r="H349" i="10"/>
  <c r="J349" i="10"/>
  <c r="A112" i="10"/>
  <c r="F112" i="10"/>
  <c r="A350" i="10"/>
  <c r="D350" i="10" s="1"/>
  <c r="C350" i="10"/>
  <c r="F350" i="10"/>
  <c r="H350" i="10"/>
  <c r="I350" i="10"/>
  <c r="A351" i="10"/>
  <c r="H351" i="10" s="1"/>
  <c r="A106" i="10"/>
  <c r="D106" i="10" s="1"/>
  <c r="C106" i="10"/>
  <c r="F106" i="10"/>
  <c r="H106" i="10"/>
  <c r="I106" i="10"/>
  <c r="A354" i="10"/>
  <c r="F354" i="10" s="1"/>
  <c r="A355" i="10"/>
  <c r="A356" i="10"/>
  <c r="H356" i="10" s="1"/>
  <c r="F356" i="10"/>
  <c r="A357" i="10"/>
  <c r="C357" i="10" s="1"/>
  <c r="D357" i="10"/>
  <c r="H357" i="10"/>
  <c r="J357" i="10"/>
  <c r="A358" i="10"/>
  <c r="F358" i="10"/>
  <c r="A359" i="10"/>
  <c r="D359" i="10" s="1"/>
  <c r="C359" i="10"/>
  <c r="F359" i="10"/>
  <c r="H359" i="10"/>
  <c r="I359" i="10"/>
  <c r="A113" i="10"/>
  <c r="H113" i="10" s="1"/>
  <c r="A361" i="10"/>
  <c r="D361" i="10" s="1"/>
  <c r="C361" i="10"/>
  <c r="F361" i="10"/>
  <c r="H361" i="10"/>
  <c r="I361" i="10"/>
  <c r="A182" i="10"/>
  <c r="A363" i="10"/>
  <c r="D363" i="10"/>
  <c r="H363" i="10"/>
  <c r="A364" i="10"/>
  <c r="H364" i="10" s="1"/>
  <c r="F364" i="10"/>
  <c r="A365" i="10"/>
  <c r="J365" i="10"/>
  <c r="A211" i="10"/>
  <c r="F211" i="10"/>
  <c r="A367" i="10"/>
  <c r="D367" i="10" s="1"/>
  <c r="C367" i="10"/>
  <c r="F367" i="10"/>
  <c r="H367" i="10"/>
  <c r="I367" i="10"/>
  <c r="A412" i="10"/>
  <c r="A373" i="10"/>
  <c r="D373" i="10" s="1"/>
  <c r="C373" i="10"/>
  <c r="F373" i="10"/>
  <c r="H373" i="10"/>
  <c r="I373" i="10"/>
  <c r="A370" i="10"/>
  <c r="F370" i="10"/>
  <c r="I370" i="10"/>
  <c r="A371" i="10"/>
  <c r="D371" i="10" s="1"/>
  <c r="C371" i="10"/>
  <c r="F371" i="10"/>
  <c r="H371" i="10"/>
  <c r="I371" i="10"/>
  <c r="A372" i="10"/>
  <c r="C372" i="10" s="1"/>
  <c r="I372" i="10"/>
  <c r="A15" i="10"/>
  <c r="C15" i="10"/>
  <c r="D15" i="10"/>
  <c r="F15" i="10"/>
  <c r="H15" i="10"/>
  <c r="I15" i="10"/>
  <c r="J15" i="10"/>
  <c r="A374" i="10"/>
  <c r="A375" i="10"/>
  <c r="D375" i="10"/>
  <c r="J375" i="10"/>
  <c r="A442" i="10"/>
  <c r="D442" i="10" s="1"/>
  <c r="H442" i="10"/>
  <c r="A377" i="10"/>
  <c r="D377" i="10" s="1"/>
  <c r="C377" i="10"/>
  <c r="F377" i="10"/>
  <c r="H377" i="10"/>
  <c r="I377" i="10"/>
  <c r="A378" i="10"/>
  <c r="A390" i="10"/>
  <c r="D390" i="10"/>
  <c r="J390" i="10"/>
  <c r="A151" i="10"/>
  <c r="F151" i="10" s="1"/>
  <c r="A443" i="10"/>
  <c r="J443" i="10"/>
  <c r="A92" i="10"/>
  <c r="H92" i="10"/>
  <c r="A108" i="10"/>
  <c r="C108" i="10"/>
  <c r="D108" i="10"/>
  <c r="F108" i="10"/>
  <c r="H108" i="10"/>
  <c r="I108" i="10"/>
  <c r="J108" i="10"/>
  <c r="A384" i="10"/>
  <c r="A385" i="10"/>
  <c r="F385" i="10" s="1"/>
  <c r="C385" i="10"/>
  <c r="H385" i="10"/>
  <c r="I385" i="10"/>
  <c r="J385" i="10"/>
  <c r="A386" i="10"/>
  <c r="D386" i="10" s="1"/>
  <c r="H386" i="10"/>
  <c r="A78" i="10"/>
  <c r="C78" i="10"/>
  <c r="H78" i="10"/>
  <c r="I78" i="10"/>
  <c r="A388" i="10"/>
  <c r="D388" i="10" s="1"/>
  <c r="A330" i="10"/>
  <c r="D330" i="10" s="1"/>
  <c r="F330" i="10"/>
  <c r="J330" i="10"/>
  <c r="A334" i="10"/>
  <c r="D334" i="10" s="1"/>
  <c r="H334" i="10"/>
  <c r="A391" i="10"/>
  <c r="C391" i="10"/>
  <c r="D391" i="10"/>
  <c r="F391" i="10"/>
  <c r="H391" i="10"/>
  <c r="I391" i="10"/>
  <c r="J391" i="10"/>
  <c r="A392" i="10"/>
  <c r="A393" i="10"/>
  <c r="F393" i="10" s="1"/>
  <c r="C393" i="10"/>
  <c r="D393" i="10"/>
  <c r="H393" i="10"/>
  <c r="I393" i="10"/>
  <c r="J393" i="10"/>
  <c r="A360" i="10"/>
  <c r="D360" i="10" s="1"/>
  <c r="H360" i="10"/>
  <c r="A395" i="10"/>
  <c r="C395" i="10"/>
  <c r="F395" i="10"/>
  <c r="H395" i="10"/>
  <c r="I395" i="10"/>
  <c r="A323" i="10"/>
  <c r="D323" i="10" s="1"/>
  <c r="A397" i="10"/>
  <c r="J397" i="10"/>
  <c r="A398" i="10"/>
  <c r="D398" i="10" s="1"/>
  <c r="H398" i="10"/>
  <c r="A399" i="10"/>
  <c r="C399" i="10"/>
  <c r="D399" i="10"/>
  <c r="F399" i="10"/>
  <c r="H399" i="10"/>
  <c r="I399" i="10"/>
  <c r="J399" i="10"/>
  <c r="A352" i="10"/>
  <c r="A401" i="10"/>
  <c r="F401" i="10" s="1"/>
  <c r="C401" i="10"/>
  <c r="H401" i="10"/>
  <c r="I401" i="10"/>
  <c r="J401" i="10"/>
  <c r="A130" i="10"/>
  <c r="D130" i="10" s="1"/>
  <c r="H130" i="10"/>
  <c r="A403" i="10"/>
  <c r="C403" i="10"/>
  <c r="H403" i="10"/>
  <c r="I403" i="10"/>
  <c r="A218" i="10"/>
  <c r="D218" i="10" s="1"/>
  <c r="A445" i="10"/>
  <c r="D445" i="10" s="1"/>
  <c r="F445" i="10"/>
  <c r="J445" i="10"/>
  <c r="A406" i="10"/>
  <c r="D406" i="10" s="1"/>
  <c r="H406" i="10"/>
  <c r="A407" i="10"/>
  <c r="C407" i="10"/>
  <c r="D407" i="10"/>
  <c r="F407" i="10"/>
  <c r="H407" i="10"/>
  <c r="I407" i="10"/>
  <c r="J407" i="10"/>
  <c r="A57" i="10"/>
  <c r="A409" i="10"/>
  <c r="F409" i="10" s="1"/>
  <c r="C409" i="10"/>
  <c r="D409" i="10"/>
  <c r="H409" i="10"/>
  <c r="I409" i="10"/>
  <c r="J409" i="10"/>
  <c r="A250" i="10"/>
  <c r="D250" i="10" s="1"/>
  <c r="H250" i="10"/>
  <c r="A411" i="10"/>
  <c r="C411" i="10"/>
  <c r="F411" i="10"/>
  <c r="H411" i="10"/>
  <c r="I411" i="10"/>
  <c r="A183" i="10"/>
  <c r="D183" i="10" s="1"/>
  <c r="A413" i="10"/>
  <c r="J413" i="10"/>
  <c r="A414" i="10"/>
  <c r="D414" i="10" s="1"/>
  <c r="H414" i="10"/>
  <c r="A452" i="10"/>
  <c r="C452" i="10"/>
  <c r="D452" i="10"/>
  <c r="F452" i="10"/>
  <c r="H452" i="10"/>
  <c r="I452" i="10"/>
  <c r="J452" i="10"/>
  <c r="A416" i="10"/>
  <c r="A337" i="10"/>
  <c r="F337" i="10" s="1"/>
  <c r="C337" i="10"/>
  <c r="H337" i="10"/>
  <c r="I337" i="10"/>
  <c r="J337" i="10"/>
  <c r="A418" i="10"/>
  <c r="D418" i="10" s="1"/>
  <c r="H418" i="10"/>
  <c r="A419" i="10"/>
  <c r="D419" i="10" s="1"/>
  <c r="C419" i="10"/>
  <c r="H419" i="10"/>
  <c r="I419" i="10"/>
  <c r="J419" i="10"/>
  <c r="A362" i="10"/>
  <c r="D362" i="10" s="1"/>
  <c r="H362" i="10"/>
  <c r="A421" i="10"/>
  <c r="D421" i="10" s="1"/>
  <c r="C421" i="10"/>
  <c r="F421" i="10"/>
  <c r="H421" i="10"/>
  <c r="I421" i="10"/>
  <c r="A422" i="10"/>
  <c r="D422" i="10" s="1"/>
  <c r="C422" i="10"/>
  <c r="F422" i="10"/>
  <c r="H422" i="10"/>
  <c r="J422" i="10"/>
  <c r="A423" i="10"/>
  <c r="D423" i="10" s="1"/>
  <c r="C423" i="10"/>
  <c r="F423" i="10"/>
  <c r="H423" i="10"/>
  <c r="J423" i="10"/>
  <c r="A424" i="10"/>
  <c r="B424" i="10"/>
  <c r="C424" i="10"/>
  <c r="D424" i="10"/>
  <c r="F424" i="10"/>
  <c r="G424" i="10"/>
  <c r="T424" i="10" s="1"/>
  <c r="H424" i="10"/>
  <c r="I424" i="10"/>
  <c r="J424" i="10"/>
  <c r="K424" i="10"/>
  <c r="O424" i="10" s="1"/>
  <c r="S424" i="10" s="1"/>
  <c r="A252" i="10"/>
  <c r="B252" i="10" s="1"/>
  <c r="F252" i="10"/>
  <c r="J252" i="10"/>
  <c r="A426" i="10"/>
  <c r="C426" i="10" s="1"/>
  <c r="B426" i="10"/>
  <c r="D426" i="10"/>
  <c r="F426" i="10"/>
  <c r="T426" i="10" s="1"/>
  <c r="G426" i="10"/>
  <c r="I426" i="10"/>
  <c r="J426" i="10"/>
  <c r="K426" i="10"/>
  <c r="O426" i="10" s="1"/>
  <c r="S426" i="10" s="1"/>
  <c r="A415" i="10"/>
  <c r="D415" i="10" s="1"/>
  <c r="C415" i="10"/>
  <c r="F415" i="10"/>
  <c r="H415" i="10"/>
  <c r="J415" i="10"/>
  <c r="A428" i="10"/>
  <c r="B428" i="10"/>
  <c r="C428" i="10"/>
  <c r="D428" i="10"/>
  <c r="F428" i="10"/>
  <c r="G428" i="10"/>
  <c r="T428" i="10" s="1"/>
  <c r="H428" i="10"/>
  <c r="I428" i="10"/>
  <c r="J428" i="10"/>
  <c r="K428" i="10"/>
  <c r="O428" i="10" s="1"/>
  <c r="S428" i="10" s="1"/>
  <c r="A429" i="10"/>
  <c r="B429" i="10" s="1"/>
  <c r="F429" i="10"/>
  <c r="J429" i="10"/>
  <c r="A290" i="10"/>
  <c r="C290" i="10" s="1"/>
  <c r="B290" i="10"/>
  <c r="D290" i="10"/>
  <c r="F290" i="10"/>
  <c r="T290" i="10" s="1"/>
  <c r="G290" i="10"/>
  <c r="I290" i="10"/>
  <c r="J290" i="10"/>
  <c r="K290" i="10"/>
  <c r="O290" i="10" s="1"/>
  <c r="S290" i="10" s="1"/>
  <c r="A324" i="10"/>
  <c r="D324" i="10" s="1"/>
  <c r="C324" i="10"/>
  <c r="F324" i="10"/>
  <c r="H324" i="10"/>
  <c r="J324" i="10"/>
  <c r="A432" i="10"/>
  <c r="B432" i="10"/>
  <c r="C432" i="10"/>
  <c r="D432" i="10"/>
  <c r="F432" i="10"/>
  <c r="G432" i="10"/>
  <c r="T432" i="10" s="1"/>
  <c r="H432" i="10"/>
  <c r="I432" i="10"/>
  <c r="J432" i="10"/>
  <c r="K432" i="10"/>
  <c r="O432" i="10" s="1"/>
  <c r="S432" i="10" s="1"/>
  <c r="A382" i="10"/>
  <c r="B382" i="10" s="1"/>
  <c r="F382" i="10"/>
  <c r="J382" i="10"/>
  <c r="A304" i="10"/>
  <c r="C304" i="10" s="1"/>
  <c r="B304" i="10"/>
  <c r="D304" i="10"/>
  <c r="F304" i="10"/>
  <c r="T304" i="10" s="1"/>
  <c r="G304" i="10"/>
  <c r="I304" i="10"/>
  <c r="J304" i="10"/>
  <c r="K304" i="10"/>
  <c r="O304" i="10" s="1"/>
  <c r="S304" i="10" s="1"/>
  <c r="A435" i="10"/>
  <c r="D435" i="10" s="1"/>
  <c r="C435" i="10"/>
  <c r="F435" i="10"/>
  <c r="H435" i="10"/>
  <c r="J435" i="10"/>
  <c r="A436" i="10"/>
  <c r="B436" i="10"/>
  <c r="C436" i="10"/>
  <c r="D436" i="10"/>
  <c r="F436" i="10"/>
  <c r="G436" i="10"/>
  <c r="T436" i="10" s="1"/>
  <c r="H436" i="10"/>
  <c r="I436" i="10"/>
  <c r="J436" i="10"/>
  <c r="K436" i="10"/>
  <c r="O436" i="10" s="1"/>
  <c r="S436" i="10" s="1"/>
  <c r="A114" i="10"/>
  <c r="B114" i="10" s="1"/>
  <c r="F114" i="10"/>
  <c r="J114" i="10"/>
  <c r="A160" i="10"/>
  <c r="C160" i="10" s="1"/>
  <c r="B160" i="10"/>
  <c r="D160" i="10"/>
  <c r="F160" i="10"/>
  <c r="T160" i="10" s="1"/>
  <c r="G160" i="10"/>
  <c r="I160" i="10"/>
  <c r="J160" i="10"/>
  <c r="K160" i="10"/>
  <c r="O160" i="10" s="1"/>
  <c r="S160" i="10" s="1"/>
  <c r="A439" i="10"/>
  <c r="D439" i="10" s="1"/>
  <c r="C439" i="10"/>
  <c r="F439" i="10"/>
  <c r="H439" i="10"/>
  <c r="J439" i="10"/>
  <c r="A155" i="10"/>
  <c r="B155" i="10"/>
  <c r="X155" i="10" s="1"/>
  <c r="C155" i="10"/>
  <c r="D155" i="10"/>
  <c r="F155" i="10"/>
  <c r="G155" i="10"/>
  <c r="H155" i="10"/>
  <c r="I155" i="10"/>
  <c r="J155" i="10"/>
  <c r="K155" i="10"/>
  <c r="A275" i="10"/>
  <c r="C275" i="10" s="1"/>
  <c r="B275" i="10"/>
  <c r="D275" i="10"/>
  <c r="F275" i="10"/>
  <c r="G275" i="10"/>
  <c r="I275" i="10"/>
  <c r="J275" i="10"/>
  <c r="K275" i="10"/>
  <c r="O275" i="10" s="1"/>
  <c r="S275" i="10" s="1"/>
  <c r="A28" i="10"/>
  <c r="B28" i="10"/>
  <c r="C28" i="10"/>
  <c r="D28" i="10"/>
  <c r="F28" i="10"/>
  <c r="G28" i="10"/>
  <c r="H28" i="10"/>
  <c r="I28" i="10"/>
  <c r="J28" i="10"/>
  <c r="K28" i="10"/>
  <c r="O28" i="10" s="1"/>
  <c r="S28" i="10" s="1"/>
  <c r="A234" i="10"/>
  <c r="C234" i="10" s="1"/>
  <c r="B234" i="10"/>
  <c r="D234" i="10"/>
  <c r="F234" i="10"/>
  <c r="G234" i="10"/>
  <c r="I234" i="10"/>
  <c r="J234" i="10"/>
  <c r="K234" i="10"/>
  <c r="O234" i="10" s="1"/>
  <c r="S234" i="10" s="1"/>
  <c r="A444" i="10"/>
  <c r="B444" i="10"/>
  <c r="C444" i="10"/>
  <c r="D444" i="10"/>
  <c r="F444" i="10"/>
  <c r="G444" i="10"/>
  <c r="H444" i="10"/>
  <c r="I444" i="10"/>
  <c r="J444" i="10"/>
  <c r="K444" i="10"/>
  <c r="O444" i="10" s="1"/>
  <c r="S444" i="10" s="1"/>
  <c r="A453" i="10"/>
  <c r="C453" i="10" s="1"/>
  <c r="B453" i="10"/>
  <c r="D453" i="10"/>
  <c r="F453" i="10"/>
  <c r="G453" i="10"/>
  <c r="I453" i="10"/>
  <c r="J453" i="10"/>
  <c r="K453" i="10"/>
  <c r="O453" i="10" s="1"/>
  <c r="S453" i="10" s="1"/>
  <c r="A446" i="10"/>
  <c r="B446" i="10"/>
  <c r="C446" i="10"/>
  <c r="D446" i="10"/>
  <c r="F446" i="10"/>
  <c r="G446" i="10"/>
  <c r="H446" i="10"/>
  <c r="I446" i="10"/>
  <c r="J446" i="10"/>
  <c r="K446" i="10"/>
  <c r="O446" i="10" s="1"/>
  <c r="S446" i="10" s="1"/>
  <c r="A447" i="10"/>
  <c r="C447" i="10" s="1"/>
  <c r="B447" i="10"/>
  <c r="D447" i="10"/>
  <c r="F447" i="10"/>
  <c r="G447" i="10"/>
  <c r="I447" i="10"/>
  <c r="J447" i="10"/>
  <c r="K447" i="10"/>
  <c r="O447" i="10" s="1"/>
  <c r="S447" i="10" s="1"/>
  <c r="A448" i="10"/>
  <c r="B448" i="10"/>
  <c r="C448" i="10"/>
  <c r="D448" i="10"/>
  <c r="F448" i="10"/>
  <c r="G448" i="10"/>
  <c r="H448" i="10"/>
  <c r="I448" i="10"/>
  <c r="J448" i="10"/>
  <c r="K448" i="10"/>
  <c r="O448" i="10" s="1"/>
  <c r="S448" i="10" s="1"/>
  <c r="A449" i="10"/>
  <c r="C449" i="10" s="1"/>
  <c r="B449" i="10"/>
  <c r="D449" i="10"/>
  <c r="F449" i="10"/>
  <c r="G449" i="10"/>
  <c r="I449" i="10"/>
  <c r="J449" i="10"/>
  <c r="K449" i="10"/>
  <c r="O449" i="10" s="1"/>
  <c r="S449" i="10" s="1"/>
  <c r="A450" i="10"/>
  <c r="B450" i="10"/>
  <c r="C450" i="10"/>
  <c r="D450" i="10"/>
  <c r="F450" i="10"/>
  <c r="G450" i="10"/>
  <c r="H450" i="10"/>
  <c r="I450" i="10"/>
  <c r="J450" i="10"/>
  <c r="K450" i="10"/>
  <c r="O450" i="10" s="1"/>
  <c r="S450" i="10" s="1"/>
  <c r="A451" i="10"/>
  <c r="C451" i="10" s="1"/>
  <c r="B451" i="10"/>
  <c r="D451" i="10"/>
  <c r="F451" i="10"/>
  <c r="G451" i="10"/>
  <c r="I451" i="10"/>
  <c r="J451" i="10"/>
  <c r="K451" i="10"/>
  <c r="O451" i="10" s="1"/>
  <c r="S451" i="10" s="1"/>
  <c r="A59" i="10"/>
  <c r="B59" i="10"/>
  <c r="C59" i="10"/>
  <c r="D59" i="10"/>
  <c r="F59" i="10"/>
  <c r="G59" i="10"/>
  <c r="H59" i="10"/>
  <c r="I59" i="10"/>
  <c r="J59" i="10"/>
  <c r="K59" i="10"/>
  <c r="O59" i="10" s="1"/>
  <c r="S59" i="10" s="1"/>
  <c r="A366" i="10"/>
  <c r="C366" i="10" s="1"/>
  <c r="B366" i="10"/>
  <c r="D366" i="10"/>
  <c r="F366" i="10"/>
  <c r="G366" i="10"/>
  <c r="I366" i="10"/>
  <c r="J366" i="10"/>
  <c r="K366" i="10"/>
  <c r="O366" i="10" s="1"/>
  <c r="S366" i="10" s="1"/>
  <c r="A454" i="10"/>
  <c r="B454" i="10"/>
  <c r="C454" i="10"/>
  <c r="D454" i="10"/>
  <c r="F454" i="10"/>
  <c r="G454" i="10"/>
  <c r="H454" i="10"/>
  <c r="I454" i="10"/>
  <c r="J454" i="10"/>
  <c r="K454" i="10"/>
  <c r="O454" i="10" s="1"/>
  <c r="S454" i="10" s="1"/>
  <c r="A455" i="10"/>
  <c r="B455" i="10"/>
  <c r="C455" i="10"/>
  <c r="D455" i="10"/>
  <c r="F455" i="10"/>
  <c r="G455" i="10"/>
  <c r="H455" i="10"/>
  <c r="I455" i="10"/>
  <c r="J455" i="10"/>
  <c r="K455" i="10"/>
  <c r="O455" i="10" s="1"/>
  <c r="S455" i="10" s="1"/>
  <c r="A456" i="10"/>
  <c r="B456" i="10"/>
  <c r="C456" i="10"/>
  <c r="D456" i="10"/>
  <c r="F456" i="10"/>
  <c r="G456" i="10"/>
  <c r="H456" i="10"/>
  <c r="I456" i="10"/>
  <c r="J456" i="10"/>
  <c r="K456" i="10"/>
  <c r="O456" i="10" s="1"/>
  <c r="S456" i="10" s="1"/>
  <c r="M338" i="9"/>
  <c r="AP338" i="9" s="1"/>
  <c r="AQ338" i="9" s="1"/>
  <c r="M388" i="9"/>
  <c r="M416" i="9"/>
  <c r="J434" i="9"/>
  <c r="M442" i="9"/>
  <c r="D3" i="9"/>
  <c r="C9" i="9"/>
  <c r="D11" i="9"/>
  <c r="C17" i="9"/>
  <c r="D19" i="9"/>
  <c r="C25" i="9"/>
  <c r="D27" i="9"/>
  <c r="C33" i="9"/>
  <c r="D35" i="9"/>
  <c r="C41" i="9"/>
  <c r="D43" i="9"/>
  <c r="C49" i="9"/>
  <c r="D51" i="9"/>
  <c r="C57" i="9"/>
  <c r="D59" i="9"/>
  <c r="C65" i="9"/>
  <c r="D67" i="9"/>
  <c r="C73" i="9"/>
  <c r="D75" i="9"/>
  <c r="C81" i="9"/>
  <c r="D83" i="9"/>
  <c r="C89" i="9"/>
  <c r="D91" i="9"/>
  <c r="D94" i="9"/>
  <c r="C97" i="9"/>
  <c r="D99" i="9"/>
  <c r="C105" i="9"/>
  <c r="D107" i="9"/>
  <c r="C113" i="9"/>
  <c r="D115" i="9"/>
  <c r="C121" i="9"/>
  <c r="D123" i="9"/>
  <c r="D126" i="9"/>
  <c r="C129" i="9"/>
  <c r="D131" i="9"/>
  <c r="C137" i="9"/>
  <c r="D139" i="9"/>
  <c r="C145" i="9"/>
  <c r="D147" i="9"/>
  <c r="D152" i="9"/>
  <c r="D156" i="9"/>
  <c r="D160" i="9"/>
  <c r="D164" i="9"/>
  <c r="D168" i="9"/>
  <c r="D172" i="9"/>
  <c r="D176" i="9"/>
  <c r="D180" i="9"/>
  <c r="A432" i="9"/>
  <c r="A433" i="9"/>
  <c r="A434" i="9"/>
  <c r="A435" i="9"/>
  <c r="A436" i="9"/>
  <c r="M436" i="9" s="1"/>
  <c r="A437" i="9"/>
  <c r="A438" i="9"/>
  <c r="L438" i="9" s="1"/>
  <c r="A439" i="9"/>
  <c r="A440" i="9"/>
  <c r="J440" i="9" s="1"/>
  <c r="AF440" i="9" s="1"/>
  <c r="AG440" i="9" s="1"/>
  <c r="A441" i="9"/>
  <c r="J441" i="9" s="1"/>
  <c r="A442" i="9"/>
  <c r="A443" i="9"/>
  <c r="A444" i="9"/>
  <c r="L444" i="9" s="1"/>
  <c r="AK444" i="9" s="1"/>
  <c r="AL444" i="9" s="1"/>
  <c r="A445" i="9"/>
  <c r="M445" i="9" s="1"/>
  <c r="A446" i="9"/>
  <c r="A447" i="9"/>
  <c r="A448" i="9"/>
  <c r="J448" i="9" s="1"/>
  <c r="AF448" i="9" s="1"/>
  <c r="AG448" i="9" s="1"/>
  <c r="A449" i="9"/>
  <c r="M449" i="9" s="1"/>
  <c r="AP449" i="9" s="1"/>
  <c r="AQ449" i="9" s="1"/>
  <c r="A450" i="9"/>
  <c r="J450" i="9" s="1"/>
  <c r="A451" i="9"/>
  <c r="L451" i="9" s="1"/>
  <c r="A452" i="9"/>
  <c r="M452" i="9" s="1"/>
  <c r="A453" i="9"/>
  <c r="A454" i="9"/>
  <c r="L454" i="9" s="1"/>
  <c r="A455" i="9"/>
  <c r="A456" i="9"/>
  <c r="M456" i="9" s="1"/>
  <c r="A457" i="9"/>
  <c r="J457" i="9" s="1"/>
  <c r="A352" i="9"/>
  <c r="A353" i="9"/>
  <c r="A354" i="9"/>
  <c r="M354" i="9" s="1"/>
  <c r="A355" i="9"/>
  <c r="A356" i="9"/>
  <c r="A357" i="9"/>
  <c r="A358" i="9"/>
  <c r="A359" i="9"/>
  <c r="A360" i="9"/>
  <c r="A361" i="9"/>
  <c r="A362" i="9"/>
  <c r="A363" i="9"/>
  <c r="J363" i="9" s="1"/>
  <c r="A364" i="9"/>
  <c r="A365" i="9"/>
  <c r="A366" i="9"/>
  <c r="A367" i="9"/>
  <c r="A368" i="9"/>
  <c r="A369" i="9"/>
  <c r="A370" i="9"/>
  <c r="L370" i="9" s="1"/>
  <c r="A371" i="9"/>
  <c r="A372" i="9"/>
  <c r="A373" i="9"/>
  <c r="A374" i="9"/>
  <c r="A375" i="9"/>
  <c r="A376" i="9"/>
  <c r="A377" i="9"/>
  <c r="A378" i="9"/>
  <c r="J378" i="9" s="1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L396" i="9" s="1"/>
  <c r="A397" i="9"/>
  <c r="A398" i="9"/>
  <c r="A399" i="9"/>
  <c r="A400" i="9"/>
  <c r="A401" i="9"/>
  <c r="A402" i="9"/>
  <c r="O402" i="9" s="1"/>
  <c r="A403" i="9"/>
  <c r="O403" i="9" s="1"/>
  <c r="A404" i="9"/>
  <c r="O404" i="9" s="1"/>
  <c r="AU404" i="9" s="1"/>
  <c r="AV404" i="9" s="1"/>
  <c r="A405" i="9"/>
  <c r="A406" i="9"/>
  <c r="A407" i="9"/>
  <c r="A408" i="9"/>
  <c r="A409" i="9"/>
  <c r="A410" i="9"/>
  <c r="A411" i="9"/>
  <c r="A412" i="9"/>
  <c r="L412" i="9" s="1"/>
  <c r="A413" i="9"/>
  <c r="A414" i="9"/>
  <c r="A415" i="9"/>
  <c r="A416" i="9"/>
  <c r="A417" i="9"/>
  <c r="A418" i="9"/>
  <c r="A419" i="9"/>
  <c r="A420" i="9"/>
  <c r="A421" i="9"/>
  <c r="J421" i="9" s="1"/>
  <c r="A422" i="9"/>
  <c r="A423" i="9"/>
  <c r="A424" i="9"/>
  <c r="A425" i="9"/>
  <c r="M425" i="9" s="1"/>
  <c r="A426" i="9"/>
  <c r="A427" i="9"/>
  <c r="A428" i="9"/>
  <c r="A429" i="9"/>
  <c r="M429" i="9" s="1"/>
  <c r="AP429" i="9" s="1"/>
  <c r="AQ429" i="9" s="1"/>
  <c r="A430" i="9"/>
  <c r="A431" i="9"/>
  <c r="L431" i="9" s="1"/>
  <c r="A351" i="9"/>
  <c r="A6" i="9"/>
  <c r="A7" i="9"/>
  <c r="C7" i="9" s="1"/>
  <c r="A8" i="9"/>
  <c r="C8" i="9" s="1"/>
  <c r="A9" i="9"/>
  <c r="D9" i="9" s="1"/>
  <c r="A10" i="9"/>
  <c r="A11" i="9"/>
  <c r="C11" i="9" s="1"/>
  <c r="A12" i="9"/>
  <c r="C12" i="9" s="1"/>
  <c r="A13" i="9"/>
  <c r="F13" i="9" s="1"/>
  <c r="A14" i="9"/>
  <c r="A15" i="9"/>
  <c r="C15" i="9" s="1"/>
  <c r="A16" i="9"/>
  <c r="C16" i="9" s="1"/>
  <c r="A17" i="9"/>
  <c r="D17" i="9" s="1"/>
  <c r="A18" i="9"/>
  <c r="A19" i="9"/>
  <c r="C19" i="9" s="1"/>
  <c r="A20" i="9"/>
  <c r="C20" i="9" s="1"/>
  <c r="A21" i="9"/>
  <c r="C21" i="9" s="1"/>
  <c r="A22" i="9"/>
  <c r="A23" i="9"/>
  <c r="C23" i="9" s="1"/>
  <c r="A24" i="9"/>
  <c r="C24" i="9" s="1"/>
  <c r="A25" i="9"/>
  <c r="D25" i="9" s="1"/>
  <c r="A26" i="9"/>
  <c r="A27" i="9"/>
  <c r="C27" i="9" s="1"/>
  <c r="A28" i="9"/>
  <c r="C28" i="9" s="1"/>
  <c r="A29" i="9"/>
  <c r="C29" i="9" s="1"/>
  <c r="A30" i="9"/>
  <c r="A31" i="9"/>
  <c r="C31" i="9" s="1"/>
  <c r="A32" i="9"/>
  <c r="C32" i="9" s="1"/>
  <c r="A33" i="9"/>
  <c r="D33" i="9" s="1"/>
  <c r="A34" i="9"/>
  <c r="A35" i="9"/>
  <c r="C35" i="9" s="1"/>
  <c r="A36" i="9"/>
  <c r="C36" i="9" s="1"/>
  <c r="A37" i="9"/>
  <c r="C37" i="9" s="1"/>
  <c r="A38" i="9"/>
  <c r="A39" i="9"/>
  <c r="C39" i="9" s="1"/>
  <c r="A40" i="9"/>
  <c r="C40" i="9" s="1"/>
  <c r="A41" i="9"/>
  <c r="D41" i="9" s="1"/>
  <c r="A42" i="9"/>
  <c r="A43" i="9"/>
  <c r="C43" i="9" s="1"/>
  <c r="A44" i="9"/>
  <c r="C44" i="9" s="1"/>
  <c r="A45" i="9"/>
  <c r="C45" i="9" s="1"/>
  <c r="A46" i="9"/>
  <c r="A47" i="9"/>
  <c r="C47" i="9" s="1"/>
  <c r="A48" i="9"/>
  <c r="C48" i="9" s="1"/>
  <c r="A49" i="9"/>
  <c r="D49" i="9" s="1"/>
  <c r="A50" i="9"/>
  <c r="A51" i="9"/>
  <c r="C51" i="9" s="1"/>
  <c r="A52" i="9"/>
  <c r="C52" i="9" s="1"/>
  <c r="A53" i="9"/>
  <c r="C53" i="9" s="1"/>
  <c r="A54" i="9"/>
  <c r="A55" i="9"/>
  <c r="C55" i="9" s="1"/>
  <c r="A56" i="9"/>
  <c r="C56" i="9" s="1"/>
  <c r="A57" i="9"/>
  <c r="D57" i="9" s="1"/>
  <c r="A58" i="9"/>
  <c r="A59" i="9"/>
  <c r="C59" i="9" s="1"/>
  <c r="A60" i="9"/>
  <c r="C60" i="9" s="1"/>
  <c r="A61" i="9"/>
  <c r="C61" i="9" s="1"/>
  <c r="A62" i="9"/>
  <c r="A63" i="9"/>
  <c r="C63" i="9" s="1"/>
  <c r="A64" i="9"/>
  <c r="C64" i="9" s="1"/>
  <c r="A65" i="9"/>
  <c r="D65" i="9" s="1"/>
  <c r="A66" i="9"/>
  <c r="A67" i="9"/>
  <c r="C67" i="9" s="1"/>
  <c r="A68" i="9"/>
  <c r="C68" i="9" s="1"/>
  <c r="A69" i="9"/>
  <c r="C69" i="9" s="1"/>
  <c r="A70" i="9"/>
  <c r="C70" i="9" s="1"/>
  <c r="A71" i="9"/>
  <c r="C71" i="9" s="1"/>
  <c r="A72" i="9"/>
  <c r="C72" i="9" s="1"/>
  <c r="A73" i="9"/>
  <c r="D73" i="9" s="1"/>
  <c r="A74" i="9"/>
  <c r="A75" i="9"/>
  <c r="C75" i="9" s="1"/>
  <c r="A76" i="9"/>
  <c r="C76" i="9" s="1"/>
  <c r="A77" i="9"/>
  <c r="C77" i="9" s="1"/>
  <c r="A78" i="9"/>
  <c r="C78" i="9" s="1"/>
  <c r="A79" i="9"/>
  <c r="C79" i="9" s="1"/>
  <c r="A80" i="9"/>
  <c r="C80" i="9" s="1"/>
  <c r="A81" i="9"/>
  <c r="D81" i="9" s="1"/>
  <c r="A82" i="9"/>
  <c r="A83" i="9"/>
  <c r="C83" i="9" s="1"/>
  <c r="A84" i="9"/>
  <c r="C84" i="9" s="1"/>
  <c r="A85" i="9"/>
  <c r="C85" i="9" s="1"/>
  <c r="A86" i="9"/>
  <c r="C86" i="9" s="1"/>
  <c r="A87" i="9"/>
  <c r="C87" i="9" s="1"/>
  <c r="A88" i="9"/>
  <c r="C88" i="9" s="1"/>
  <c r="A89" i="9"/>
  <c r="D89" i="9" s="1"/>
  <c r="A90" i="9"/>
  <c r="A91" i="9"/>
  <c r="C91" i="9" s="1"/>
  <c r="A92" i="9"/>
  <c r="C92" i="9" s="1"/>
  <c r="A93" i="9"/>
  <c r="C93" i="9" s="1"/>
  <c r="A94" i="9"/>
  <c r="C94" i="9" s="1"/>
  <c r="A95" i="9"/>
  <c r="C95" i="9" s="1"/>
  <c r="A96" i="9"/>
  <c r="C96" i="9" s="1"/>
  <c r="A97" i="9"/>
  <c r="D97" i="9" s="1"/>
  <c r="A98" i="9"/>
  <c r="A99" i="9"/>
  <c r="C99" i="9" s="1"/>
  <c r="A100" i="9"/>
  <c r="C100" i="9" s="1"/>
  <c r="A101" i="9"/>
  <c r="C101" i="9" s="1"/>
  <c r="A102" i="9"/>
  <c r="C102" i="9" s="1"/>
  <c r="A103" i="9"/>
  <c r="C103" i="9" s="1"/>
  <c r="A104" i="9"/>
  <c r="C104" i="9" s="1"/>
  <c r="A105" i="9"/>
  <c r="D105" i="9" s="1"/>
  <c r="A106" i="9"/>
  <c r="A107" i="9"/>
  <c r="C107" i="9" s="1"/>
  <c r="A108" i="9"/>
  <c r="C108" i="9" s="1"/>
  <c r="A109" i="9"/>
  <c r="C109" i="9" s="1"/>
  <c r="A110" i="9"/>
  <c r="C110" i="9" s="1"/>
  <c r="A111" i="9"/>
  <c r="C111" i="9" s="1"/>
  <c r="A112" i="9"/>
  <c r="C112" i="9" s="1"/>
  <c r="A113" i="9"/>
  <c r="D113" i="9" s="1"/>
  <c r="A114" i="9"/>
  <c r="A115" i="9"/>
  <c r="C115" i="9" s="1"/>
  <c r="A116" i="9"/>
  <c r="C116" i="9" s="1"/>
  <c r="A117" i="9"/>
  <c r="C117" i="9" s="1"/>
  <c r="A118" i="9"/>
  <c r="C118" i="9" s="1"/>
  <c r="A119" i="9"/>
  <c r="C119" i="9" s="1"/>
  <c r="A120" i="9"/>
  <c r="C120" i="9" s="1"/>
  <c r="A121" i="9"/>
  <c r="D121" i="9" s="1"/>
  <c r="A122" i="9"/>
  <c r="A123" i="9"/>
  <c r="C123" i="9" s="1"/>
  <c r="A124" i="9"/>
  <c r="C124" i="9" s="1"/>
  <c r="A125" i="9"/>
  <c r="C125" i="9" s="1"/>
  <c r="A126" i="9"/>
  <c r="C126" i="9" s="1"/>
  <c r="A127" i="9"/>
  <c r="C127" i="9" s="1"/>
  <c r="A128" i="9"/>
  <c r="C128" i="9" s="1"/>
  <c r="A129" i="9"/>
  <c r="D129" i="9" s="1"/>
  <c r="A130" i="9"/>
  <c r="A131" i="9"/>
  <c r="C131" i="9" s="1"/>
  <c r="A132" i="9"/>
  <c r="C132" i="9" s="1"/>
  <c r="A133" i="9"/>
  <c r="C133" i="9" s="1"/>
  <c r="A134" i="9"/>
  <c r="C134" i="9" s="1"/>
  <c r="A135" i="9"/>
  <c r="C135" i="9" s="1"/>
  <c r="A136" i="9"/>
  <c r="C136" i="9" s="1"/>
  <c r="A137" i="9"/>
  <c r="D137" i="9" s="1"/>
  <c r="A138" i="9"/>
  <c r="A139" i="9"/>
  <c r="C139" i="9" s="1"/>
  <c r="A140" i="9"/>
  <c r="C140" i="9" s="1"/>
  <c r="A141" i="9"/>
  <c r="C141" i="9" s="1"/>
  <c r="A142" i="9"/>
  <c r="C142" i="9" s="1"/>
  <c r="A143" i="9"/>
  <c r="C143" i="9" s="1"/>
  <c r="A144" i="9"/>
  <c r="C144" i="9" s="1"/>
  <c r="A145" i="9"/>
  <c r="D145" i="9" s="1"/>
  <c r="A146" i="9"/>
  <c r="A147" i="9"/>
  <c r="C147" i="9" s="1"/>
  <c r="A148" i="9"/>
  <c r="C148" i="9" s="1"/>
  <c r="A149" i="9"/>
  <c r="C149" i="9" s="1"/>
  <c r="A150" i="9"/>
  <c r="C150" i="9" s="1"/>
  <c r="A151" i="9"/>
  <c r="C151" i="9" s="1"/>
  <c r="A152" i="9"/>
  <c r="C152" i="9" s="1"/>
  <c r="A153" i="9"/>
  <c r="C153" i="9" s="1"/>
  <c r="A154" i="9"/>
  <c r="C154" i="9" s="1"/>
  <c r="A155" i="9"/>
  <c r="C155" i="9" s="1"/>
  <c r="A156" i="9"/>
  <c r="C156" i="9" s="1"/>
  <c r="A157" i="9"/>
  <c r="C157" i="9" s="1"/>
  <c r="A158" i="9"/>
  <c r="C158" i="9" s="1"/>
  <c r="A159" i="9"/>
  <c r="C159" i="9" s="1"/>
  <c r="A160" i="9"/>
  <c r="C160" i="9" s="1"/>
  <c r="A161" i="9"/>
  <c r="C161" i="9" s="1"/>
  <c r="A162" i="9"/>
  <c r="C162" i="9" s="1"/>
  <c r="A163" i="9"/>
  <c r="C163" i="9" s="1"/>
  <c r="A164" i="9"/>
  <c r="C164" i="9" s="1"/>
  <c r="A165" i="9"/>
  <c r="C165" i="9" s="1"/>
  <c r="A166" i="9"/>
  <c r="C166" i="9" s="1"/>
  <c r="A167" i="9"/>
  <c r="C167" i="9" s="1"/>
  <c r="A168" i="9"/>
  <c r="C168" i="9" s="1"/>
  <c r="A169" i="9"/>
  <c r="C169" i="9" s="1"/>
  <c r="A170" i="9"/>
  <c r="C170" i="9" s="1"/>
  <c r="A171" i="9"/>
  <c r="C171" i="9" s="1"/>
  <c r="A172" i="9"/>
  <c r="C172" i="9" s="1"/>
  <c r="A173" i="9"/>
  <c r="C173" i="9" s="1"/>
  <c r="A174" i="9"/>
  <c r="C174" i="9" s="1"/>
  <c r="A175" i="9"/>
  <c r="C175" i="9" s="1"/>
  <c r="A176" i="9"/>
  <c r="C176" i="9" s="1"/>
  <c r="A177" i="9"/>
  <c r="C177" i="9" s="1"/>
  <c r="A178" i="9"/>
  <c r="C178" i="9" s="1"/>
  <c r="A179" i="9"/>
  <c r="C179" i="9" s="1"/>
  <c r="A180" i="9"/>
  <c r="C180" i="9" s="1"/>
  <c r="A181" i="9"/>
  <c r="C181" i="9" s="1"/>
  <c r="A182" i="9"/>
  <c r="C182" i="9" s="1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M329" i="9" s="1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5" i="9"/>
  <c r="A4" i="9"/>
  <c r="A3" i="9"/>
  <c r="G3" i="9" s="1"/>
  <c r="A53" i="5"/>
  <c r="A299" i="5"/>
  <c r="A98" i="5"/>
  <c r="A249" i="5"/>
  <c r="A226" i="5"/>
  <c r="A147" i="5"/>
  <c r="M318" i="9" s="1"/>
  <c r="AP318" i="9" s="1"/>
  <c r="AQ318" i="9" s="1"/>
  <c r="A91" i="5"/>
  <c r="A204" i="5"/>
  <c r="A287" i="5"/>
  <c r="A239" i="5"/>
  <c r="A342" i="5"/>
  <c r="A347" i="5"/>
  <c r="A288" i="5"/>
  <c r="A303" i="5"/>
  <c r="A17" i="5"/>
  <c r="A218" i="5"/>
  <c r="A338" i="5"/>
  <c r="A13" i="5"/>
  <c r="A41" i="5"/>
  <c r="A135" i="5"/>
  <c r="A30" i="5"/>
  <c r="A140" i="5"/>
  <c r="A160" i="5"/>
  <c r="A81" i="5"/>
  <c r="A332" i="5"/>
  <c r="A75" i="5"/>
  <c r="A179" i="5"/>
  <c r="A192" i="5"/>
  <c r="A296" i="5"/>
  <c r="A93" i="5"/>
  <c r="A129" i="5"/>
  <c r="A183" i="5"/>
  <c r="A349" i="5"/>
  <c r="A180" i="5"/>
  <c r="A9" i="5"/>
  <c r="A84" i="5"/>
  <c r="A166" i="5"/>
  <c r="A334" i="5"/>
  <c r="A54" i="5"/>
  <c r="A24" i="5"/>
  <c r="A223" i="5"/>
  <c r="A176" i="5"/>
  <c r="A238" i="5"/>
  <c r="A182" i="5"/>
  <c r="A293" i="5"/>
  <c r="A221" i="5"/>
  <c r="A123" i="5"/>
  <c r="A95" i="5"/>
  <c r="A141" i="5"/>
  <c r="A255" i="5"/>
  <c r="A242" i="5"/>
  <c r="A11" i="5"/>
  <c r="A64" i="5"/>
  <c r="A297" i="5"/>
  <c r="A139" i="5"/>
  <c r="A31" i="5"/>
  <c r="A280" i="5"/>
  <c r="A256" i="5"/>
  <c r="A145" i="5"/>
  <c r="A224" i="5"/>
  <c r="A6" i="5"/>
  <c r="A16" i="5"/>
  <c r="A289" i="5"/>
  <c r="A105" i="5"/>
  <c r="A154" i="5"/>
  <c r="A87" i="5"/>
  <c r="A212" i="5"/>
  <c r="A173" i="5"/>
  <c r="A310" i="5"/>
  <c r="A187" i="5"/>
  <c r="A137" i="5"/>
  <c r="A101" i="5"/>
  <c r="A8" i="5"/>
  <c r="A106" i="5"/>
  <c r="A72" i="5"/>
  <c r="A241" i="5"/>
  <c r="A90" i="5"/>
  <c r="A2" i="5"/>
  <c r="A18" i="5"/>
  <c r="A111" i="5"/>
  <c r="A136" i="5"/>
  <c r="A324" i="5"/>
  <c r="A206" i="5"/>
  <c r="A155" i="5"/>
  <c r="A265" i="5"/>
  <c r="A319" i="5"/>
  <c r="A27" i="5"/>
  <c r="A69" i="5"/>
  <c r="A276" i="5"/>
  <c r="A60" i="5"/>
  <c r="A313" i="5"/>
  <c r="A63" i="5"/>
  <c r="A336" i="5"/>
  <c r="A285" i="5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242" i="6"/>
  <c r="A349" i="6"/>
  <c r="A101" i="6"/>
  <c r="A145" i="6"/>
  <c r="A109" i="6"/>
  <c r="A170" i="6"/>
  <c r="A227" i="6"/>
  <c r="A67" i="6"/>
  <c r="A84" i="6"/>
  <c r="A324" i="6"/>
  <c r="A103" i="6"/>
  <c r="A268" i="6"/>
  <c r="A332" i="6"/>
  <c r="A333" i="6"/>
  <c r="A313" i="6"/>
  <c r="A140" i="6"/>
  <c r="A221" i="6"/>
  <c r="A69" i="6"/>
  <c r="A270" i="6"/>
  <c r="A15" i="6"/>
  <c r="A162" i="6"/>
  <c r="A72" i="6"/>
  <c r="A79" i="6"/>
  <c r="A17" i="6"/>
  <c r="A16" i="6"/>
  <c r="A137" i="6"/>
  <c r="A334" i="6"/>
  <c r="A214" i="6"/>
  <c r="A319" i="6"/>
  <c r="A263" i="6"/>
  <c r="A335" i="6"/>
  <c r="A141" i="6"/>
  <c r="A293" i="6"/>
  <c r="A70" i="6"/>
  <c r="A142" i="6"/>
  <c r="A265" i="6"/>
  <c r="A294" i="6"/>
  <c r="A160" i="6"/>
  <c r="A255" i="6"/>
  <c r="A31" i="6"/>
  <c r="A114" i="6"/>
  <c r="A286" i="6"/>
  <c r="A93" i="6"/>
  <c r="A106" i="6"/>
  <c r="A41" i="6"/>
  <c r="A256" i="6"/>
  <c r="A154" i="6"/>
  <c r="A63" i="6"/>
  <c r="A249" i="6"/>
  <c r="A289" i="6"/>
  <c r="A223" i="6"/>
  <c r="A48" i="6"/>
  <c r="A24" i="6"/>
  <c r="A173" i="6"/>
  <c r="A121" i="6"/>
  <c r="A87" i="6"/>
  <c r="A126" i="6"/>
  <c r="A297" i="6"/>
  <c r="A287" i="6"/>
  <c r="A11" i="6"/>
  <c r="A23" i="6"/>
  <c r="A182" i="6"/>
  <c r="A54" i="6"/>
  <c r="A179" i="6"/>
  <c r="A276" i="6"/>
  <c r="A18" i="6"/>
  <c r="A183" i="6"/>
  <c r="A288" i="6"/>
  <c r="A60" i="6"/>
  <c r="A8" i="6"/>
  <c r="A105" i="6"/>
  <c r="A331" i="6"/>
  <c r="A306" i="6"/>
  <c r="A27" i="6"/>
  <c r="A139" i="6"/>
  <c r="A338" i="6"/>
  <c r="A309" i="6"/>
  <c r="A296" i="6"/>
  <c r="A347" i="6"/>
  <c r="A111" i="6"/>
  <c r="A129" i="6"/>
  <c r="A206" i="6"/>
  <c r="A147" i="6"/>
  <c r="A285" i="6"/>
  <c r="A155" i="6"/>
  <c r="A6" i="6"/>
  <c r="A336" i="6"/>
  <c r="A9" i="6"/>
  <c r="A176" i="6"/>
  <c r="A187" i="6"/>
  <c r="A90" i="6"/>
  <c r="A134" i="6"/>
  <c r="A342" i="6"/>
  <c r="A136" i="6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305" i="4"/>
  <c r="AA306" i="4"/>
  <c r="A106" i="4"/>
  <c r="A90" i="4"/>
  <c r="A334" i="4"/>
  <c r="A235" i="4"/>
  <c r="A7" i="4"/>
  <c r="A366" i="4"/>
  <c r="A325" i="4"/>
  <c r="A229" i="4"/>
  <c r="A180" i="4"/>
  <c r="A2" i="4"/>
  <c r="A425" i="4"/>
  <c r="A361" i="4"/>
  <c r="A163" i="4"/>
  <c r="A78" i="4"/>
  <c r="A347" i="4"/>
  <c r="A141" i="4"/>
  <c r="A68" i="4"/>
  <c r="A440" i="4"/>
  <c r="A72" i="4"/>
  <c r="A149" i="4"/>
  <c r="A188" i="4"/>
  <c r="A97" i="4"/>
  <c r="A109" i="4"/>
  <c r="A34" i="4"/>
  <c r="A344" i="4"/>
  <c r="A376" i="4"/>
  <c r="A417" i="4"/>
  <c r="A131" i="4"/>
  <c r="A246" i="4"/>
  <c r="A27" i="4"/>
  <c r="A432" i="4"/>
  <c r="A25" i="4"/>
  <c r="A196" i="4"/>
  <c r="A295" i="4"/>
  <c r="A224" i="4"/>
  <c r="A60" i="4"/>
  <c r="A408" i="4"/>
  <c r="A378" i="4"/>
  <c r="A12" i="4"/>
  <c r="A61" i="4"/>
  <c r="A415" i="4"/>
  <c r="A452" i="4"/>
  <c r="A395" i="4"/>
  <c r="A112" i="4"/>
  <c r="A20" i="4"/>
  <c r="A140" i="4"/>
  <c r="A113" i="4"/>
  <c r="A436" i="4"/>
  <c r="A169" i="4"/>
  <c r="A35" i="4"/>
  <c r="A337" i="4"/>
  <c r="A313" i="4"/>
  <c r="A352" i="4"/>
  <c r="A270" i="4"/>
  <c r="A167" i="4"/>
  <c r="A40" i="4"/>
  <c r="A19" i="4"/>
  <c r="A422" i="4"/>
  <c r="A74" i="4"/>
  <c r="A309" i="4"/>
  <c r="A414" i="4"/>
  <c r="A220" i="4"/>
  <c r="A21" i="4"/>
  <c r="A172" i="4"/>
  <c r="A387" i="4"/>
  <c r="A428" i="4"/>
  <c r="A407" i="4"/>
  <c r="A391" i="4"/>
  <c r="A159" i="4"/>
  <c r="A364" i="4"/>
  <c r="A64" i="4"/>
  <c r="A377" i="4"/>
  <c r="A373" i="4"/>
  <c r="A330" i="4"/>
  <c r="A240" i="4"/>
  <c r="A221" i="4"/>
  <c r="A56" i="4"/>
  <c r="A379" i="4"/>
  <c r="A214" i="4"/>
  <c r="A190" i="4"/>
  <c r="A248" i="4"/>
  <c r="A127" i="4"/>
  <c r="A437" i="4"/>
  <c r="A349" i="4"/>
  <c r="A385" i="4"/>
  <c r="A208" i="4"/>
  <c r="A293" i="4"/>
  <c r="A268" i="4"/>
  <c r="A153" i="4"/>
  <c r="A317" i="4"/>
  <c r="A31" i="4"/>
  <c r="A43" i="4"/>
  <c r="A429" i="4"/>
  <c r="A305" i="4"/>
  <c r="A283" i="4"/>
  <c r="A331" i="4"/>
  <c r="A363" i="4"/>
  <c r="A370" i="4"/>
  <c r="A389" i="4"/>
  <c r="A166" i="4"/>
  <c r="A249" i="4"/>
  <c r="A288" i="4"/>
  <c r="A177" i="4"/>
  <c r="A439" i="4"/>
  <c r="A51" i="4"/>
  <c r="A400" i="4"/>
  <c r="A4" i="4"/>
  <c r="A233" i="4"/>
  <c r="A256" i="4"/>
  <c r="A443" i="4"/>
  <c r="A175" i="4"/>
  <c r="A101" i="4"/>
  <c r="A222" i="4"/>
  <c r="A189" i="4"/>
  <c r="A154" i="4"/>
  <c r="A323" i="4"/>
  <c r="A262" i="4"/>
  <c r="A421" i="4"/>
  <c r="A173" i="4"/>
  <c r="A102" i="4"/>
  <c r="A403" i="4"/>
  <c r="A195" i="4"/>
  <c r="A76" i="4"/>
  <c r="A231" i="4"/>
  <c r="A448" i="4"/>
  <c r="A365" i="4"/>
  <c r="A302" i="4"/>
  <c r="A445" i="4"/>
  <c r="A134" i="4"/>
  <c r="A318" i="4"/>
  <c r="A38" i="4"/>
  <c r="A122" i="4"/>
  <c r="A346" i="4"/>
  <c r="A307" i="4"/>
  <c r="A125" i="4"/>
  <c r="A205" i="4"/>
  <c r="A232" i="4"/>
  <c r="A314" i="4"/>
  <c r="A242" i="4"/>
  <c r="A357" i="4"/>
  <c r="A255" i="4"/>
  <c r="A105" i="4"/>
  <c r="A272" i="4"/>
  <c r="A258" i="4"/>
  <c r="A152" i="4"/>
  <c r="A14" i="4"/>
  <c r="A207" i="4"/>
  <c r="A194" i="4"/>
  <c r="A381" i="4"/>
  <c r="A171" i="4"/>
  <c r="A129" i="4"/>
  <c r="C413" i="10" l="1"/>
  <c r="I413" i="10"/>
  <c r="D57" i="10"/>
  <c r="H57" i="10"/>
  <c r="C397" i="10"/>
  <c r="I397" i="10"/>
  <c r="D392" i="10"/>
  <c r="H392" i="10"/>
  <c r="C443" i="10"/>
  <c r="I443" i="10"/>
  <c r="C365" i="10"/>
  <c r="I365" i="10"/>
  <c r="F365" i="10"/>
  <c r="F355" i="10"/>
  <c r="C355" i="10"/>
  <c r="I355" i="10"/>
  <c r="D355" i="10"/>
  <c r="J355" i="10"/>
  <c r="K439" i="10"/>
  <c r="G439" i="10"/>
  <c r="B439" i="10"/>
  <c r="I114" i="10"/>
  <c r="D114" i="10"/>
  <c r="L436" i="10"/>
  <c r="P436" i="10" s="1"/>
  <c r="K435" i="10"/>
  <c r="G435" i="10"/>
  <c r="B435" i="10"/>
  <c r="L435" i="10" s="1"/>
  <c r="P435" i="10" s="1"/>
  <c r="I382" i="10"/>
  <c r="D382" i="10"/>
  <c r="L432" i="10"/>
  <c r="P432" i="10" s="1"/>
  <c r="K324" i="10"/>
  <c r="O324" i="10" s="1"/>
  <c r="S324" i="10" s="1"/>
  <c r="G324" i="10"/>
  <c r="B324" i="10"/>
  <c r="L324" i="10" s="1"/>
  <c r="P324" i="10" s="1"/>
  <c r="I429" i="10"/>
  <c r="D429" i="10"/>
  <c r="L428" i="10"/>
  <c r="P428" i="10" s="1"/>
  <c r="K415" i="10"/>
  <c r="G415" i="10"/>
  <c r="B415" i="10"/>
  <c r="L415" i="10" s="1"/>
  <c r="P415" i="10" s="1"/>
  <c r="I252" i="10"/>
  <c r="D252" i="10"/>
  <c r="L424" i="10"/>
  <c r="P424" i="10" s="1"/>
  <c r="K423" i="10"/>
  <c r="G423" i="10"/>
  <c r="B423" i="10"/>
  <c r="X423" i="10" s="1"/>
  <c r="K422" i="10"/>
  <c r="G422" i="10"/>
  <c r="B422" i="10"/>
  <c r="L422" i="10" s="1"/>
  <c r="P422" i="10" s="1"/>
  <c r="H413" i="10"/>
  <c r="H183" i="10"/>
  <c r="D403" i="10"/>
  <c r="J403" i="10"/>
  <c r="H397" i="10"/>
  <c r="H323" i="10"/>
  <c r="D78" i="10"/>
  <c r="J78" i="10"/>
  <c r="H443" i="10"/>
  <c r="F390" i="10"/>
  <c r="C390" i="10"/>
  <c r="I390" i="10"/>
  <c r="C375" i="10"/>
  <c r="I375" i="10"/>
  <c r="F375" i="10"/>
  <c r="H382" i="10"/>
  <c r="C382" i="10"/>
  <c r="H252" i="10"/>
  <c r="C252" i="10"/>
  <c r="D416" i="10"/>
  <c r="H416" i="10"/>
  <c r="F413" i="10"/>
  <c r="C445" i="10"/>
  <c r="I445" i="10"/>
  <c r="F352" i="10"/>
  <c r="H352" i="10"/>
  <c r="F397" i="10"/>
  <c r="C330" i="10"/>
  <c r="I330" i="10"/>
  <c r="D384" i="10"/>
  <c r="H384" i="10"/>
  <c r="F443" i="10"/>
  <c r="D378" i="10"/>
  <c r="H378" i="10"/>
  <c r="H374" i="10"/>
  <c r="I374" i="10"/>
  <c r="H365" i="10"/>
  <c r="F363" i="10"/>
  <c r="C363" i="10"/>
  <c r="I363" i="10"/>
  <c r="F56" i="10"/>
  <c r="C56" i="10"/>
  <c r="I56" i="10"/>
  <c r="D56" i="10"/>
  <c r="J56" i="10"/>
  <c r="H114" i="10"/>
  <c r="C114" i="10"/>
  <c r="H429" i="10"/>
  <c r="C429" i="10"/>
  <c r="H366" i="10"/>
  <c r="H451" i="10"/>
  <c r="H449" i="10"/>
  <c r="H447" i="10"/>
  <c r="H453" i="10"/>
  <c r="H234" i="10"/>
  <c r="H275" i="10"/>
  <c r="I439" i="10"/>
  <c r="H160" i="10"/>
  <c r="L160" i="10" s="1"/>
  <c r="P160" i="10" s="1"/>
  <c r="K114" i="10"/>
  <c r="O114" i="10" s="1"/>
  <c r="S114" i="10" s="1"/>
  <c r="G114" i="10"/>
  <c r="T114" i="10" s="1"/>
  <c r="I435" i="10"/>
  <c r="H304" i="10"/>
  <c r="L304" i="10" s="1"/>
  <c r="P304" i="10" s="1"/>
  <c r="K382" i="10"/>
  <c r="O382" i="10" s="1"/>
  <c r="S382" i="10" s="1"/>
  <c r="G382" i="10"/>
  <c r="T382" i="10" s="1"/>
  <c r="I324" i="10"/>
  <c r="H290" i="10"/>
  <c r="L290" i="10" s="1"/>
  <c r="P290" i="10" s="1"/>
  <c r="K429" i="10"/>
  <c r="O429" i="10" s="1"/>
  <c r="S429" i="10" s="1"/>
  <c r="G429" i="10"/>
  <c r="T429" i="10" s="1"/>
  <c r="I415" i="10"/>
  <c r="H426" i="10"/>
  <c r="L426" i="10" s="1"/>
  <c r="P426" i="10" s="1"/>
  <c r="K252" i="10"/>
  <c r="O252" i="10" s="1"/>
  <c r="S252" i="10" s="1"/>
  <c r="G252" i="10"/>
  <c r="T252" i="10" s="1"/>
  <c r="I423" i="10"/>
  <c r="T423" i="10" s="1"/>
  <c r="I422" i="10"/>
  <c r="J421" i="10"/>
  <c r="F419" i="10"/>
  <c r="D337" i="10"/>
  <c r="D413" i="10"/>
  <c r="D411" i="10"/>
  <c r="J411" i="10"/>
  <c r="H445" i="10"/>
  <c r="H218" i="10"/>
  <c r="F403" i="10"/>
  <c r="D401" i="10"/>
  <c r="D397" i="10"/>
  <c r="D395" i="10"/>
  <c r="J395" i="10"/>
  <c r="H330" i="10"/>
  <c r="H388" i="10"/>
  <c r="F78" i="10"/>
  <c r="D385" i="10"/>
  <c r="D443" i="10"/>
  <c r="H390" i="10"/>
  <c r="H375" i="10"/>
  <c r="C370" i="10"/>
  <c r="H370" i="10"/>
  <c r="D365" i="10"/>
  <c r="J363" i="10"/>
  <c r="F182" i="10"/>
  <c r="H182" i="10"/>
  <c r="H355" i="10"/>
  <c r="F341" i="10"/>
  <c r="H339" i="10"/>
  <c r="F338" i="10"/>
  <c r="H338" i="10"/>
  <c r="F333" i="10"/>
  <c r="H331" i="10"/>
  <c r="F173" i="10"/>
  <c r="H173" i="10"/>
  <c r="F289" i="10"/>
  <c r="H441" i="10"/>
  <c r="F26" i="10"/>
  <c r="H26" i="10"/>
  <c r="F317" i="10"/>
  <c r="H315" i="10"/>
  <c r="F314" i="10"/>
  <c r="H314" i="10"/>
  <c r="F309" i="10"/>
  <c r="H307" i="10"/>
  <c r="F306" i="10"/>
  <c r="H306" i="10"/>
  <c r="F301" i="10"/>
  <c r="C299" i="10"/>
  <c r="I299" i="10"/>
  <c r="I293" i="10"/>
  <c r="F291" i="10"/>
  <c r="D291" i="10"/>
  <c r="J291" i="10"/>
  <c r="I381" i="10"/>
  <c r="F343" i="10"/>
  <c r="D343" i="10"/>
  <c r="J343" i="10"/>
  <c r="I132" i="10"/>
  <c r="F297" i="10"/>
  <c r="D297" i="10"/>
  <c r="J297" i="10"/>
  <c r="F402" i="10"/>
  <c r="C402" i="10"/>
  <c r="I402" i="10"/>
  <c r="D402" i="10"/>
  <c r="J402" i="10"/>
  <c r="J377" i="10"/>
  <c r="J371" i="10"/>
  <c r="J373" i="10"/>
  <c r="J367" i="10"/>
  <c r="J361" i="10"/>
  <c r="J359" i="10"/>
  <c r="F357" i="10"/>
  <c r="J106" i="10"/>
  <c r="J350" i="10"/>
  <c r="F349" i="10"/>
  <c r="D339" i="10"/>
  <c r="D331" i="10"/>
  <c r="D441" i="10"/>
  <c r="D315" i="10"/>
  <c r="D307" i="10"/>
  <c r="H299" i="10"/>
  <c r="D318" i="10"/>
  <c r="J318" i="10"/>
  <c r="C318" i="10"/>
  <c r="I318" i="10"/>
  <c r="D47" i="10"/>
  <c r="J47" i="10"/>
  <c r="C47" i="10"/>
  <c r="I47" i="10"/>
  <c r="H293" i="10"/>
  <c r="I291" i="10"/>
  <c r="D34" i="10"/>
  <c r="J34" i="10"/>
  <c r="C34" i="10"/>
  <c r="I34" i="10"/>
  <c r="D279" i="10"/>
  <c r="J279" i="10"/>
  <c r="C279" i="10"/>
  <c r="I279" i="10"/>
  <c r="H381" i="10"/>
  <c r="I343" i="10"/>
  <c r="D265" i="10"/>
  <c r="J265" i="10"/>
  <c r="C265" i="10"/>
  <c r="I265" i="10"/>
  <c r="D11" i="10"/>
  <c r="J11" i="10"/>
  <c r="C11" i="10"/>
  <c r="I11" i="10"/>
  <c r="H132" i="10"/>
  <c r="I297" i="10"/>
  <c r="C341" i="10"/>
  <c r="I341" i="10"/>
  <c r="C333" i="10"/>
  <c r="I333" i="10"/>
  <c r="C289" i="10"/>
  <c r="I289" i="10"/>
  <c r="C317" i="10"/>
  <c r="I317" i="10"/>
  <c r="C309" i="10"/>
  <c r="I309" i="10"/>
  <c r="J307" i="10"/>
  <c r="C307" i="10"/>
  <c r="C301" i="10"/>
  <c r="I301" i="10"/>
  <c r="H343" i="10"/>
  <c r="H297" i="10"/>
  <c r="I357" i="10"/>
  <c r="H354" i="10"/>
  <c r="I349" i="10"/>
  <c r="H346" i="10"/>
  <c r="H341" i="10"/>
  <c r="H333" i="10"/>
  <c r="H289" i="10"/>
  <c r="F293" i="10"/>
  <c r="D293" i="10"/>
  <c r="J293" i="10"/>
  <c r="F381" i="10"/>
  <c r="D381" i="10"/>
  <c r="J381" i="10"/>
  <c r="F132" i="10"/>
  <c r="D132" i="10"/>
  <c r="J132" i="10"/>
  <c r="H402" i="10"/>
  <c r="F243" i="10"/>
  <c r="C243" i="10"/>
  <c r="I243" i="10"/>
  <c r="D243" i="10"/>
  <c r="J243" i="10"/>
  <c r="I249" i="10"/>
  <c r="C249" i="10"/>
  <c r="I247" i="10"/>
  <c r="C247" i="10"/>
  <c r="J241" i="10"/>
  <c r="B241" i="10"/>
  <c r="X241" i="10" s="1"/>
  <c r="F240" i="10"/>
  <c r="B239" i="10"/>
  <c r="M232" i="10"/>
  <c r="Q232" i="10" s="1"/>
  <c r="O230" i="10"/>
  <c r="S230" i="10" s="1"/>
  <c r="O228" i="10"/>
  <c r="S228" i="10" s="1"/>
  <c r="J380" i="10"/>
  <c r="G89" i="10"/>
  <c r="D209" i="10"/>
  <c r="G208" i="10"/>
  <c r="F206" i="10"/>
  <c r="D203" i="10"/>
  <c r="J100" i="10"/>
  <c r="B100" i="10"/>
  <c r="F131" i="10"/>
  <c r="K396" i="10"/>
  <c r="D396" i="10"/>
  <c r="K273" i="10"/>
  <c r="D273" i="10"/>
  <c r="J188" i="10"/>
  <c r="G187" i="10"/>
  <c r="J185" i="10"/>
  <c r="B185" i="10"/>
  <c r="X185" i="10" s="1"/>
  <c r="F184" i="10"/>
  <c r="B200" i="10"/>
  <c r="D177" i="10"/>
  <c r="D174" i="10"/>
  <c r="K174" i="10"/>
  <c r="D65" i="10"/>
  <c r="B171" i="10"/>
  <c r="I171" i="10"/>
  <c r="D353" i="10"/>
  <c r="D64" i="10"/>
  <c r="K64" i="10"/>
  <c r="D169" i="10"/>
  <c r="J169" i="10"/>
  <c r="G162" i="10"/>
  <c r="G161" i="10"/>
  <c r="I159" i="10"/>
  <c r="D154" i="10"/>
  <c r="B147" i="10"/>
  <c r="J147" i="10"/>
  <c r="B139" i="10"/>
  <c r="J139" i="10"/>
  <c r="D197" i="10"/>
  <c r="F134" i="10"/>
  <c r="F133" i="10"/>
  <c r="I127" i="10"/>
  <c r="D122" i="10"/>
  <c r="J122" i="10"/>
  <c r="F120" i="10"/>
  <c r="D89" i="10"/>
  <c r="J209" i="10"/>
  <c r="B209" i="10"/>
  <c r="F208" i="10"/>
  <c r="K206" i="10"/>
  <c r="D206" i="10"/>
  <c r="D188" i="10"/>
  <c r="D187" i="10"/>
  <c r="B177" i="10"/>
  <c r="X177" i="10" s="1"/>
  <c r="D176" i="10"/>
  <c r="J176" i="10"/>
  <c r="B353" i="10"/>
  <c r="X353" i="10" s="1"/>
  <c r="D168" i="10"/>
  <c r="J168" i="10"/>
  <c r="F158" i="10"/>
  <c r="J158" i="10"/>
  <c r="B225" i="10"/>
  <c r="J225" i="10"/>
  <c r="I147" i="10"/>
  <c r="I139" i="10"/>
  <c r="I137" i="10"/>
  <c r="J197" i="10"/>
  <c r="C133" i="10"/>
  <c r="C295" i="10"/>
  <c r="H295" i="10"/>
  <c r="F127" i="10"/>
  <c r="H122" i="10"/>
  <c r="C117" i="10"/>
  <c r="F117" i="10"/>
  <c r="F162" i="10"/>
  <c r="K162" i="10"/>
  <c r="D161" i="10"/>
  <c r="I161" i="10"/>
  <c r="F197" i="10"/>
  <c r="K197" i="10"/>
  <c r="D134" i="10"/>
  <c r="J134" i="10"/>
  <c r="D120" i="10"/>
  <c r="J120" i="10"/>
  <c r="X94" i="10"/>
  <c r="I285" i="10"/>
  <c r="I283" i="10"/>
  <c r="I269" i="10"/>
  <c r="I267" i="10"/>
  <c r="I253" i="10"/>
  <c r="I251" i="10"/>
  <c r="J249" i="10"/>
  <c r="J247" i="10"/>
  <c r="G240" i="10"/>
  <c r="D123" i="10"/>
  <c r="J233" i="10"/>
  <c r="K226" i="10"/>
  <c r="O226" i="10" s="1"/>
  <c r="S226" i="10" s="1"/>
  <c r="D226" i="10"/>
  <c r="K224" i="10"/>
  <c r="O224" i="10" s="1"/>
  <c r="S224" i="10" s="1"/>
  <c r="D224" i="10"/>
  <c r="K222" i="10"/>
  <c r="I89" i="10"/>
  <c r="J400" i="10"/>
  <c r="J208" i="10"/>
  <c r="G203" i="10"/>
  <c r="G131" i="10"/>
  <c r="D195" i="10"/>
  <c r="I187" i="10"/>
  <c r="G184" i="10"/>
  <c r="D179" i="10"/>
  <c r="I177" i="10"/>
  <c r="G176" i="10"/>
  <c r="B175" i="10"/>
  <c r="F174" i="10"/>
  <c r="J65" i="10"/>
  <c r="D171" i="10"/>
  <c r="I353" i="10"/>
  <c r="G168" i="10"/>
  <c r="B167" i="10"/>
  <c r="F64" i="10"/>
  <c r="G169" i="10"/>
  <c r="I162" i="10"/>
  <c r="J161" i="10"/>
  <c r="G158" i="10"/>
  <c r="G225" i="10"/>
  <c r="G154" i="10"/>
  <c r="D430" i="10"/>
  <c r="D147" i="10"/>
  <c r="D326" i="10"/>
  <c r="D139" i="10"/>
  <c r="B138" i="10"/>
  <c r="F138" i="10"/>
  <c r="B137" i="10"/>
  <c r="H197" i="10"/>
  <c r="F166" i="10"/>
  <c r="H134" i="10"/>
  <c r="I133" i="10"/>
  <c r="D144" i="10"/>
  <c r="J144" i="10"/>
  <c r="C128" i="10"/>
  <c r="I128" i="10"/>
  <c r="H25" i="10"/>
  <c r="C122" i="10"/>
  <c r="H120" i="10"/>
  <c r="I379" i="10"/>
  <c r="I117" i="10"/>
  <c r="C115" i="10"/>
  <c r="I115" i="10"/>
  <c r="F85" i="10"/>
  <c r="I387" i="10"/>
  <c r="C387" i="10"/>
  <c r="K119" i="10"/>
  <c r="B104" i="10"/>
  <c r="H104" i="10"/>
  <c r="C118" i="10"/>
  <c r="J118" i="10"/>
  <c r="G437" i="10"/>
  <c r="K94" i="10"/>
  <c r="B425" i="10"/>
  <c r="X425" i="10" s="1"/>
  <c r="H425" i="10"/>
  <c r="B143" i="10"/>
  <c r="X143" i="10" s="1"/>
  <c r="G88" i="10"/>
  <c r="X35" i="10"/>
  <c r="L35" i="10"/>
  <c r="P35" i="10" s="1"/>
  <c r="C119" i="10"/>
  <c r="J119" i="10"/>
  <c r="B97" i="10"/>
  <c r="X97" i="10" s="1"/>
  <c r="K97" i="10"/>
  <c r="C94" i="10"/>
  <c r="J94" i="10"/>
  <c r="B87" i="10"/>
  <c r="H87" i="10"/>
  <c r="J73" i="10"/>
  <c r="F73" i="10"/>
  <c r="J141" i="10"/>
  <c r="B141" i="10"/>
  <c r="X141" i="10" s="1"/>
  <c r="F141" i="10"/>
  <c r="C50" i="10"/>
  <c r="G50" i="10"/>
  <c r="J50" i="10"/>
  <c r="I405" i="10"/>
  <c r="I116" i="10"/>
  <c r="J110" i="10"/>
  <c r="D110" i="10"/>
  <c r="I85" i="10"/>
  <c r="F387" i="10"/>
  <c r="I107" i="10"/>
  <c r="G119" i="10"/>
  <c r="B105" i="10"/>
  <c r="X105" i="10" s="1"/>
  <c r="K105" i="10"/>
  <c r="F104" i="10"/>
  <c r="B394" i="10"/>
  <c r="X394" i="10" s="1"/>
  <c r="H394" i="10"/>
  <c r="F118" i="10"/>
  <c r="H97" i="10"/>
  <c r="K437" i="10"/>
  <c r="B29" i="10"/>
  <c r="F29" i="10"/>
  <c r="G94" i="10"/>
  <c r="F425" i="10"/>
  <c r="H143" i="10"/>
  <c r="J88" i="10"/>
  <c r="K86" i="10"/>
  <c r="K190" i="10"/>
  <c r="B82" i="10"/>
  <c r="B235" i="10"/>
  <c r="J81" i="10"/>
  <c r="F81" i="10"/>
  <c r="F74" i="10"/>
  <c r="B74" i="10"/>
  <c r="X74" i="10" s="1"/>
  <c r="B41" i="10"/>
  <c r="F41" i="10"/>
  <c r="J41" i="10"/>
  <c r="I110" i="10"/>
  <c r="J387" i="10"/>
  <c r="F119" i="10"/>
  <c r="O119" i="10" s="1"/>
  <c r="S119" i="10" s="1"/>
  <c r="O104" i="10"/>
  <c r="S104" i="10" s="1"/>
  <c r="O118" i="10"/>
  <c r="S118" i="10" s="1"/>
  <c r="G97" i="10"/>
  <c r="L97" i="10" s="1"/>
  <c r="P97" i="10" s="1"/>
  <c r="B437" i="10"/>
  <c r="H437" i="10"/>
  <c r="F94" i="10"/>
  <c r="O94" i="10" s="1"/>
  <c r="S94" i="10" s="1"/>
  <c r="F143" i="10"/>
  <c r="F88" i="10"/>
  <c r="K88" i="10"/>
  <c r="C86" i="10"/>
  <c r="J86" i="10"/>
  <c r="B190" i="10"/>
  <c r="H190" i="10"/>
  <c r="F261" i="10"/>
  <c r="B261" i="10"/>
  <c r="K73" i="10"/>
  <c r="J157" i="10"/>
  <c r="B157" i="10"/>
  <c r="X157" i="10" s="1"/>
  <c r="F157" i="10"/>
  <c r="B58" i="10"/>
  <c r="G58" i="10"/>
  <c r="C58" i="10"/>
  <c r="K58" i="10"/>
  <c r="F58" i="10"/>
  <c r="B70" i="10"/>
  <c r="X70" i="10" s="1"/>
  <c r="B66" i="10"/>
  <c r="X66" i="10" s="1"/>
  <c r="B404" i="10"/>
  <c r="X404" i="10" s="1"/>
  <c r="C55" i="10"/>
  <c r="C383" i="10"/>
  <c r="J45" i="10"/>
  <c r="J43" i="10"/>
  <c r="F40" i="10"/>
  <c r="F38" i="10"/>
  <c r="H79" i="10"/>
  <c r="H36" i="10"/>
  <c r="B36" i="10"/>
  <c r="X36" i="10" s="1"/>
  <c r="F33" i="10"/>
  <c r="J325" i="10"/>
  <c r="C325" i="10"/>
  <c r="G31" i="10"/>
  <c r="H30" i="10"/>
  <c r="B30" i="10"/>
  <c r="X30" i="10" s="1"/>
  <c r="F27" i="10"/>
  <c r="H23" i="10"/>
  <c r="J22" i="10"/>
  <c r="C22" i="10"/>
  <c r="H417" i="10"/>
  <c r="L417" i="10" s="1"/>
  <c r="P417" i="10" s="1"/>
  <c r="B417" i="10"/>
  <c r="H18" i="10"/>
  <c r="L18" i="10" s="1"/>
  <c r="P18" i="10" s="1"/>
  <c r="B18" i="10"/>
  <c r="X18" i="10" s="1"/>
  <c r="G305" i="10"/>
  <c r="I376" i="10"/>
  <c r="I13" i="10"/>
  <c r="I62" i="10"/>
  <c r="K38" i="10"/>
  <c r="C38" i="10"/>
  <c r="O277" i="10"/>
  <c r="S277" i="10" s="1"/>
  <c r="H325" i="10"/>
  <c r="B325" i="10"/>
  <c r="X325" i="10" s="1"/>
  <c r="K27" i="10"/>
  <c r="B27" i="10"/>
  <c r="X27" i="10" s="1"/>
  <c r="G23" i="10"/>
  <c r="H22" i="10"/>
  <c r="B22" i="10"/>
  <c r="X22" i="10" s="1"/>
  <c r="K60" i="10"/>
  <c r="O60" i="10" s="1"/>
  <c r="S60" i="10" s="1"/>
  <c r="C60" i="10"/>
  <c r="G54" i="10"/>
  <c r="J40" i="10"/>
  <c r="F39" i="10"/>
  <c r="G38" i="10"/>
  <c r="K79" i="10"/>
  <c r="J36" i="10"/>
  <c r="K35" i="10"/>
  <c r="H277" i="10"/>
  <c r="G33" i="10"/>
  <c r="K325" i="10"/>
  <c r="H31" i="10"/>
  <c r="J30" i="10"/>
  <c r="K22" i="10"/>
  <c r="H20" i="10"/>
  <c r="J417" i="10"/>
  <c r="M417" i="10" s="1"/>
  <c r="Q417" i="10" s="1"/>
  <c r="C417" i="10"/>
  <c r="J18" i="10"/>
  <c r="M18" i="10" s="1"/>
  <c r="Q18" i="10" s="1"/>
  <c r="C18" i="10"/>
  <c r="M449" i="10"/>
  <c r="Q449" i="10" s="1"/>
  <c r="X449" i="10"/>
  <c r="U447" i="10"/>
  <c r="M447" i="10"/>
  <c r="Q447" i="10" s="1"/>
  <c r="X447" i="10"/>
  <c r="U453" i="10"/>
  <c r="M453" i="10"/>
  <c r="Q453" i="10" s="1"/>
  <c r="X453" i="10"/>
  <c r="U234" i="10"/>
  <c r="M234" i="10"/>
  <c r="Q234" i="10" s="1"/>
  <c r="X234" i="10"/>
  <c r="U275" i="10"/>
  <c r="M275" i="10"/>
  <c r="Q275" i="10" s="1"/>
  <c r="X275" i="10"/>
  <c r="T455" i="10"/>
  <c r="T366" i="10"/>
  <c r="T451" i="10"/>
  <c r="T449" i="10"/>
  <c r="T447" i="10"/>
  <c r="T453" i="10"/>
  <c r="T234" i="10"/>
  <c r="T275" i="10"/>
  <c r="U455" i="10"/>
  <c r="U366" i="10"/>
  <c r="M451" i="10"/>
  <c r="Q451" i="10" s="1"/>
  <c r="X451" i="10"/>
  <c r="U456" i="10"/>
  <c r="M454" i="10"/>
  <c r="Q454" i="10" s="1"/>
  <c r="X454" i="10"/>
  <c r="U59" i="10"/>
  <c r="M450" i="10"/>
  <c r="Q450" i="10" s="1"/>
  <c r="X450" i="10"/>
  <c r="U448" i="10"/>
  <c r="M446" i="10"/>
  <c r="Q446" i="10" s="1"/>
  <c r="X446" i="10"/>
  <c r="U444" i="10"/>
  <c r="U28" i="10"/>
  <c r="M455" i="10"/>
  <c r="Q455" i="10" s="1"/>
  <c r="X455" i="10"/>
  <c r="M366" i="10"/>
  <c r="Q366" i="10" s="1"/>
  <c r="X366" i="10"/>
  <c r="U451" i="10"/>
  <c r="U449" i="10"/>
  <c r="M456" i="10"/>
  <c r="Q456" i="10" s="1"/>
  <c r="X456" i="10"/>
  <c r="U454" i="10"/>
  <c r="M59" i="10"/>
  <c r="Q59" i="10" s="1"/>
  <c r="X59" i="10"/>
  <c r="U450" i="10"/>
  <c r="M448" i="10"/>
  <c r="Q448" i="10" s="1"/>
  <c r="X448" i="10"/>
  <c r="U446" i="10"/>
  <c r="M444" i="10"/>
  <c r="Q444" i="10" s="1"/>
  <c r="X444" i="10"/>
  <c r="M28" i="10"/>
  <c r="Q28" i="10" s="1"/>
  <c r="X28" i="10"/>
  <c r="T456" i="10"/>
  <c r="T454" i="10"/>
  <c r="T59" i="10"/>
  <c r="T450" i="10"/>
  <c r="T448" i="10"/>
  <c r="T446" i="10"/>
  <c r="T444" i="10"/>
  <c r="T28" i="10"/>
  <c r="T155" i="10"/>
  <c r="O425" i="10"/>
  <c r="S425" i="10" s="1"/>
  <c r="O18" i="10"/>
  <c r="S18" i="10" s="1"/>
  <c r="U439" i="10"/>
  <c r="M160" i="10"/>
  <c r="Q160" i="10" s="1"/>
  <c r="U114" i="10"/>
  <c r="M436" i="10"/>
  <c r="Q436" i="10" s="1"/>
  <c r="U435" i="10"/>
  <c r="M304" i="10"/>
  <c r="Q304" i="10" s="1"/>
  <c r="U382" i="10"/>
  <c r="M432" i="10"/>
  <c r="Q432" i="10" s="1"/>
  <c r="U324" i="10"/>
  <c r="M290" i="10"/>
  <c r="Q290" i="10" s="1"/>
  <c r="U429" i="10"/>
  <c r="M428" i="10"/>
  <c r="Q428" i="10" s="1"/>
  <c r="U415" i="10"/>
  <c r="M426" i="10"/>
  <c r="Q426" i="10" s="1"/>
  <c r="U252" i="10"/>
  <c r="M424" i="10"/>
  <c r="Q424" i="10" s="1"/>
  <c r="L423" i="10"/>
  <c r="P423" i="10" s="1"/>
  <c r="O86" i="10"/>
  <c r="S86" i="10" s="1"/>
  <c r="U155" i="10"/>
  <c r="M155" i="10"/>
  <c r="Q155" i="10" s="1"/>
  <c r="M439" i="10"/>
  <c r="Q439" i="10" s="1"/>
  <c r="U160" i="10"/>
  <c r="M114" i="10"/>
  <c r="Q114" i="10" s="1"/>
  <c r="U436" i="10"/>
  <c r="M435" i="10"/>
  <c r="Q435" i="10" s="1"/>
  <c r="U304" i="10"/>
  <c r="M382" i="10"/>
  <c r="Q382" i="10" s="1"/>
  <c r="U432" i="10"/>
  <c r="M324" i="10"/>
  <c r="Q324" i="10" s="1"/>
  <c r="U290" i="10"/>
  <c r="M429" i="10"/>
  <c r="Q429" i="10" s="1"/>
  <c r="U428" i="10"/>
  <c r="M415" i="10"/>
  <c r="Q415" i="10" s="1"/>
  <c r="U426" i="10"/>
  <c r="M252" i="10"/>
  <c r="Q252" i="10" s="1"/>
  <c r="U424" i="10"/>
  <c r="U422" i="10"/>
  <c r="M422" i="10"/>
  <c r="Q422" i="10" s="1"/>
  <c r="L456" i="10"/>
  <c r="P456" i="10" s="1"/>
  <c r="L455" i="10"/>
  <c r="P455" i="10" s="1"/>
  <c r="L454" i="10"/>
  <c r="P454" i="10" s="1"/>
  <c r="L366" i="10"/>
  <c r="P366" i="10" s="1"/>
  <c r="L59" i="10"/>
  <c r="P59" i="10" s="1"/>
  <c r="L451" i="10"/>
  <c r="P451" i="10" s="1"/>
  <c r="L450" i="10"/>
  <c r="P450" i="10" s="1"/>
  <c r="L449" i="10"/>
  <c r="P449" i="10" s="1"/>
  <c r="L448" i="10"/>
  <c r="P448" i="10" s="1"/>
  <c r="L447" i="10"/>
  <c r="P447" i="10" s="1"/>
  <c r="L446" i="10"/>
  <c r="P446" i="10" s="1"/>
  <c r="L453" i="10"/>
  <c r="P453" i="10" s="1"/>
  <c r="L444" i="10"/>
  <c r="P444" i="10" s="1"/>
  <c r="L234" i="10"/>
  <c r="P234" i="10" s="1"/>
  <c r="L28" i="10"/>
  <c r="P28" i="10" s="1"/>
  <c r="L275" i="10"/>
  <c r="P275" i="10" s="1"/>
  <c r="L155" i="10"/>
  <c r="P155" i="10" s="1"/>
  <c r="T439" i="10"/>
  <c r="X160" i="10"/>
  <c r="X114" i="10"/>
  <c r="X436" i="10"/>
  <c r="X435" i="10"/>
  <c r="X304" i="10"/>
  <c r="X382" i="10"/>
  <c r="X432" i="10"/>
  <c r="X324" i="10"/>
  <c r="X290" i="10"/>
  <c r="X429" i="10"/>
  <c r="X428" i="10"/>
  <c r="X415" i="10"/>
  <c r="X426" i="10"/>
  <c r="X252" i="10"/>
  <c r="X424" i="10"/>
  <c r="U423" i="10"/>
  <c r="M423" i="10"/>
  <c r="Q423" i="10" s="1"/>
  <c r="B92" i="10"/>
  <c r="G92" i="10"/>
  <c r="K92" i="10"/>
  <c r="H151" i="10"/>
  <c r="B431" i="10"/>
  <c r="G431" i="10"/>
  <c r="K431" i="10"/>
  <c r="C431" i="10"/>
  <c r="I431" i="10"/>
  <c r="D431" i="10"/>
  <c r="J431" i="10"/>
  <c r="B312" i="10"/>
  <c r="G312" i="10"/>
  <c r="K312" i="10"/>
  <c r="C312" i="10"/>
  <c r="I312" i="10"/>
  <c r="D312" i="10"/>
  <c r="J312" i="10"/>
  <c r="B440" i="10"/>
  <c r="G440" i="10"/>
  <c r="K440" i="10"/>
  <c r="C440" i="10"/>
  <c r="I440" i="10"/>
  <c r="D440" i="10"/>
  <c r="J440" i="10"/>
  <c r="F440" i="10"/>
  <c r="B300" i="10"/>
  <c r="G300" i="10"/>
  <c r="K300" i="10"/>
  <c r="C300" i="10"/>
  <c r="I300" i="10"/>
  <c r="D300" i="10"/>
  <c r="J300" i="10"/>
  <c r="F300" i="10"/>
  <c r="B125" i="10"/>
  <c r="G125" i="10"/>
  <c r="K125" i="10"/>
  <c r="C125" i="10"/>
  <c r="I125" i="10"/>
  <c r="D125" i="10"/>
  <c r="J125" i="10"/>
  <c r="F125" i="10"/>
  <c r="B292" i="10"/>
  <c r="G292" i="10"/>
  <c r="K292" i="10"/>
  <c r="C292" i="10"/>
  <c r="I292" i="10"/>
  <c r="D292" i="10"/>
  <c r="J292" i="10"/>
  <c r="F292" i="10"/>
  <c r="B288" i="10"/>
  <c r="G288" i="10"/>
  <c r="K288" i="10"/>
  <c r="C288" i="10"/>
  <c r="I288" i="10"/>
  <c r="D288" i="10"/>
  <c r="J288" i="10"/>
  <c r="F288" i="10"/>
  <c r="B284" i="10"/>
  <c r="G284" i="10"/>
  <c r="K284" i="10"/>
  <c r="C284" i="10"/>
  <c r="I284" i="10"/>
  <c r="D284" i="10"/>
  <c r="J284" i="10"/>
  <c r="F284" i="10"/>
  <c r="B280" i="10"/>
  <c r="G280" i="10"/>
  <c r="K280" i="10"/>
  <c r="C280" i="10"/>
  <c r="I280" i="10"/>
  <c r="D280" i="10"/>
  <c r="J280" i="10"/>
  <c r="F280" i="10"/>
  <c r="B276" i="10"/>
  <c r="G276" i="10"/>
  <c r="K276" i="10"/>
  <c r="C276" i="10"/>
  <c r="I276" i="10"/>
  <c r="D276" i="10"/>
  <c r="J276" i="10"/>
  <c r="F276" i="10"/>
  <c r="B272" i="10"/>
  <c r="G272" i="10"/>
  <c r="K272" i="10"/>
  <c r="C272" i="10"/>
  <c r="I272" i="10"/>
  <c r="D272" i="10"/>
  <c r="J272" i="10"/>
  <c r="F272" i="10"/>
  <c r="B111" i="10"/>
  <c r="G111" i="10"/>
  <c r="K111" i="10"/>
  <c r="C111" i="10"/>
  <c r="I111" i="10"/>
  <c r="D111" i="10"/>
  <c r="J111" i="10"/>
  <c r="F111" i="10"/>
  <c r="B264" i="10"/>
  <c r="G264" i="10"/>
  <c r="K264" i="10"/>
  <c r="C264" i="10"/>
  <c r="I264" i="10"/>
  <c r="D264" i="10"/>
  <c r="J264" i="10"/>
  <c r="F264" i="10"/>
  <c r="B260" i="10"/>
  <c r="G260" i="10"/>
  <c r="K260" i="10"/>
  <c r="C260" i="10"/>
  <c r="I260" i="10"/>
  <c r="D260" i="10"/>
  <c r="J260" i="10"/>
  <c r="F260" i="10"/>
  <c r="B256" i="10"/>
  <c r="G256" i="10"/>
  <c r="K256" i="10"/>
  <c r="C256" i="10"/>
  <c r="I256" i="10"/>
  <c r="D256" i="10"/>
  <c r="J256" i="10"/>
  <c r="F256" i="10"/>
  <c r="B172" i="10"/>
  <c r="G172" i="10"/>
  <c r="K172" i="10"/>
  <c r="C172" i="10"/>
  <c r="I172" i="10"/>
  <c r="D172" i="10"/>
  <c r="J172" i="10"/>
  <c r="F172" i="10"/>
  <c r="B248" i="10"/>
  <c r="G248" i="10"/>
  <c r="K248" i="10"/>
  <c r="C248" i="10"/>
  <c r="I248" i="10"/>
  <c r="D248" i="10"/>
  <c r="J248" i="10"/>
  <c r="F248" i="10"/>
  <c r="B244" i="10"/>
  <c r="G244" i="10"/>
  <c r="K244" i="10"/>
  <c r="C244" i="10"/>
  <c r="I244" i="10"/>
  <c r="D244" i="10"/>
  <c r="J244" i="10"/>
  <c r="F244" i="10"/>
  <c r="C204" i="10"/>
  <c r="H204" i="10"/>
  <c r="B204" i="10"/>
  <c r="I204" i="10"/>
  <c r="F204" i="10"/>
  <c r="G204" i="10"/>
  <c r="D204" i="10"/>
  <c r="J204" i="10"/>
  <c r="K204" i="10"/>
  <c r="O155" i="10"/>
  <c r="S155" i="10" s="1"/>
  <c r="F362" i="10"/>
  <c r="F418" i="10"/>
  <c r="F416" i="10"/>
  <c r="F414" i="10"/>
  <c r="F183" i="10"/>
  <c r="F250" i="10"/>
  <c r="F57" i="10"/>
  <c r="F406" i="10"/>
  <c r="F218" i="10"/>
  <c r="F130" i="10"/>
  <c r="F398" i="10"/>
  <c r="F323" i="10"/>
  <c r="F360" i="10"/>
  <c r="F392" i="10"/>
  <c r="F334" i="10"/>
  <c r="F388" i="10"/>
  <c r="F386" i="10"/>
  <c r="F384" i="10"/>
  <c r="F92" i="10"/>
  <c r="F378" i="10"/>
  <c r="F442" i="10"/>
  <c r="B372" i="10"/>
  <c r="G372" i="10"/>
  <c r="K372" i="10"/>
  <c r="D372" i="10"/>
  <c r="J372" i="10"/>
  <c r="B211" i="10"/>
  <c r="G211" i="10"/>
  <c r="K211" i="10"/>
  <c r="C211" i="10"/>
  <c r="I211" i="10"/>
  <c r="D211" i="10"/>
  <c r="J211" i="10"/>
  <c r="B358" i="10"/>
  <c r="G358" i="10"/>
  <c r="K358" i="10"/>
  <c r="C358" i="10"/>
  <c r="I358" i="10"/>
  <c r="D358" i="10"/>
  <c r="J358" i="10"/>
  <c r="B112" i="10"/>
  <c r="G112" i="10"/>
  <c r="K112" i="10"/>
  <c r="C112" i="10"/>
  <c r="I112" i="10"/>
  <c r="D112" i="10"/>
  <c r="J112" i="10"/>
  <c r="B342" i="10"/>
  <c r="G342" i="10"/>
  <c r="N342" i="10" s="1"/>
  <c r="R342" i="10" s="1"/>
  <c r="K342" i="10"/>
  <c r="C342" i="10"/>
  <c r="I342" i="10"/>
  <c r="D342" i="10"/>
  <c r="J342" i="10"/>
  <c r="B129" i="10"/>
  <c r="G129" i="10"/>
  <c r="K129" i="10"/>
  <c r="C129" i="10"/>
  <c r="I129" i="10"/>
  <c r="D129" i="10"/>
  <c r="J129" i="10"/>
  <c r="B103" i="10"/>
  <c r="G103" i="10"/>
  <c r="K103" i="10"/>
  <c r="C103" i="10"/>
  <c r="I103" i="10"/>
  <c r="D103" i="10"/>
  <c r="J103" i="10"/>
  <c r="B410" i="10"/>
  <c r="M410" i="10" s="1"/>
  <c r="Q410" i="10" s="1"/>
  <c r="G410" i="10"/>
  <c r="K410" i="10"/>
  <c r="C410" i="10"/>
  <c r="I410" i="10"/>
  <c r="N410" i="10" s="1"/>
  <c r="R410" i="10" s="1"/>
  <c r="D410" i="10"/>
  <c r="J410" i="10"/>
  <c r="B310" i="10"/>
  <c r="G310" i="10"/>
  <c r="K310" i="10"/>
  <c r="C310" i="10"/>
  <c r="I310" i="10"/>
  <c r="D310" i="10"/>
  <c r="J310" i="10"/>
  <c r="X239" i="10"/>
  <c r="X123" i="10"/>
  <c r="C72" i="10"/>
  <c r="H72" i="10"/>
  <c r="B72" i="10"/>
  <c r="I72" i="10"/>
  <c r="D72" i="10"/>
  <c r="K72" i="10"/>
  <c r="F72" i="10"/>
  <c r="G72" i="10"/>
  <c r="X231" i="10"/>
  <c r="X229" i="10"/>
  <c r="X296" i="10"/>
  <c r="X202" i="10"/>
  <c r="X223" i="10"/>
  <c r="C212" i="10"/>
  <c r="H212" i="10"/>
  <c r="B212" i="10"/>
  <c r="I212" i="10"/>
  <c r="F212" i="10"/>
  <c r="G212" i="10"/>
  <c r="D212" i="10"/>
  <c r="J212" i="10"/>
  <c r="K212" i="10"/>
  <c r="X203" i="10"/>
  <c r="C194" i="10"/>
  <c r="H194" i="10"/>
  <c r="B194" i="10"/>
  <c r="I194" i="10"/>
  <c r="D194" i="10"/>
  <c r="K194" i="10"/>
  <c r="F194" i="10"/>
  <c r="G194" i="10"/>
  <c r="J194" i="10"/>
  <c r="X167" i="10"/>
  <c r="B352" i="10"/>
  <c r="G352" i="10"/>
  <c r="K352" i="10"/>
  <c r="B151" i="10"/>
  <c r="G151" i="10"/>
  <c r="K151" i="10"/>
  <c r="B374" i="10"/>
  <c r="G374" i="10"/>
  <c r="K374" i="10"/>
  <c r="D374" i="10"/>
  <c r="J374" i="10"/>
  <c r="B412" i="10"/>
  <c r="G412" i="10"/>
  <c r="K412" i="10"/>
  <c r="C412" i="10"/>
  <c r="I412" i="10"/>
  <c r="D412" i="10"/>
  <c r="J412" i="10"/>
  <c r="B328" i="10"/>
  <c r="G328" i="10"/>
  <c r="K328" i="10"/>
  <c r="C328" i="10"/>
  <c r="I328" i="10"/>
  <c r="D328" i="10"/>
  <c r="J328" i="10"/>
  <c r="X217" i="10"/>
  <c r="N456" i="10"/>
  <c r="R456" i="10" s="1"/>
  <c r="N455" i="10"/>
  <c r="R455" i="10" s="1"/>
  <c r="V455" i="10" s="1"/>
  <c r="N454" i="10"/>
  <c r="R454" i="10" s="1"/>
  <c r="N366" i="10"/>
  <c r="R366" i="10" s="1"/>
  <c r="N59" i="10"/>
  <c r="R59" i="10" s="1"/>
  <c r="V59" i="10" s="1"/>
  <c r="N451" i="10"/>
  <c r="R451" i="10" s="1"/>
  <c r="V451" i="10" s="1"/>
  <c r="N450" i="10"/>
  <c r="R450" i="10" s="1"/>
  <c r="V450" i="10" s="1"/>
  <c r="N449" i="10"/>
  <c r="R449" i="10" s="1"/>
  <c r="V449" i="10" s="1"/>
  <c r="N448" i="10"/>
  <c r="R448" i="10" s="1"/>
  <c r="V448" i="10" s="1"/>
  <c r="N447" i="10"/>
  <c r="R447" i="10" s="1"/>
  <c r="N446" i="10"/>
  <c r="R446" i="10" s="1"/>
  <c r="V446" i="10" s="1"/>
  <c r="N453" i="10"/>
  <c r="R453" i="10" s="1"/>
  <c r="V453" i="10" s="1"/>
  <c r="N444" i="10"/>
  <c r="R444" i="10" s="1"/>
  <c r="V444" i="10" s="1"/>
  <c r="N234" i="10"/>
  <c r="R234" i="10" s="1"/>
  <c r="V234" i="10" s="1"/>
  <c r="N28" i="10"/>
  <c r="R28" i="10" s="1"/>
  <c r="V28" i="10" s="1"/>
  <c r="N275" i="10"/>
  <c r="R275" i="10" s="1"/>
  <c r="V275" i="10" s="1"/>
  <c r="N155" i="10"/>
  <c r="R155" i="10" s="1"/>
  <c r="N439" i="10"/>
  <c r="R439" i="10" s="1"/>
  <c r="N160" i="10"/>
  <c r="R160" i="10" s="1"/>
  <c r="V160" i="10" s="1"/>
  <c r="N114" i="10"/>
  <c r="R114" i="10" s="1"/>
  <c r="V114" i="10" s="1"/>
  <c r="N436" i="10"/>
  <c r="R436" i="10" s="1"/>
  <c r="V436" i="10" s="1"/>
  <c r="N435" i="10"/>
  <c r="R435" i="10" s="1"/>
  <c r="N304" i="10"/>
  <c r="R304" i="10" s="1"/>
  <c r="V304" i="10" s="1"/>
  <c r="N382" i="10"/>
  <c r="R382" i="10" s="1"/>
  <c r="V382" i="10" s="1"/>
  <c r="N432" i="10"/>
  <c r="R432" i="10" s="1"/>
  <c r="V432" i="10" s="1"/>
  <c r="N324" i="10"/>
  <c r="R324" i="10" s="1"/>
  <c r="V324" i="10" s="1"/>
  <c r="N290" i="10"/>
  <c r="R290" i="10" s="1"/>
  <c r="V290" i="10" s="1"/>
  <c r="N429" i="10"/>
  <c r="R429" i="10" s="1"/>
  <c r="V429" i="10" s="1"/>
  <c r="N428" i="10"/>
  <c r="R428" i="10" s="1"/>
  <c r="V428" i="10" s="1"/>
  <c r="N415" i="10"/>
  <c r="R415" i="10" s="1"/>
  <c r="N426" i="10"/>
  <c r="R426" i="10" s="1"/>
  <c r="V426" i="10" s="1"/>
  <c r="N252" i="10"/>
  <c r="R252" i="10" s="1"/>
  <c r="V252" i="10" s="1"/>
  <c r="N424" i="10"/>
  <c r="R424" i="10" s="1"/>
  <c r="V424" i="10" s="1"/>
  <c r="N423" i="10"/>
  <c r="R423" i="10" s="1"/>
  <c r="N422" i="10"/>
  <c r="R422" i="10" s="1"/>
  <c r="B421" i="10"/>
  <c r="G421" i="10"/>
  <c r="K421" i="10"/>
  <c r="J362" i="10"/>
  <c r="B419" i="10"/>
  <c r="G419" i="10"/>
  <c r="M419" i="10" s="1"/>
  <c r="Q419" i="10" s="1"/>
  <c r="K419" i="10"/>
  <c r="J418" i="10"/>
  <c r="B337" i="10"/>
  <c r="G337" i="10"/>
  <c r="M337" i="10" s="1"/>
  <c r="Q337" i="10" s="1"/>
  <c r="K337" i="10"/>
  <c r="J416" i="10"/>
  <c r="B452" i="10"/>
  <c r="G452" i="10"/>
  <c r="M452" i="10" s="1"/>
  <c r="Q452" i="10" s="1"/>
  <c r="K452" i="10"/>
  <c r="J414" i="10"/>
  <c r="B413" i="10"/>
  <c r="G413" i="10"/>
  <c r="K413" i="10"/>
  <c r="J183" i="10"/>
  <c r="B411" i="10"/>
  <c r="G411" i="10"/>
  <c r="K411" i="10"/>
  <c r="J250" i="10"/>
  <c r="B409" i="10"/>
  <c r="G409" i="10"/>
  <c r="K409" i="10"/>
  <c r="J57" i="10"/>
  <c r="B407" i="10"/>
  <c r="G407" i="10"/>
  <c r="K407" i="10"/>
  <c r="J406" i="10"/>
  <c r="B445" i="10"/>
  <c r="G445" i="10"/>
  <c r="M445" i="10" s="1"/>
  <c r="Q445" i="10" s="1"/>
  <c r="K445" i="10"/>
  <c r="J218" i="10"/>
  <c r="B403" i="10"/>
  <c r="G403" i="10"/>
  <c r="K403" i="10"/>
  <c r="J130" i="10"/>
  <c r="B401" i="10"/>
  <c r="G401" i="10"/>
  <c r="K401" i="10"/>
  <c r="J352" i="10"/>
  <c r="D352" i="10"/>
  <c r="B399" i="10"/>
  <c r="M399" i="10" s="1"/>
  <c r="Q399" i="10" s="1"/>
  <c r="G399" i="10"/>
  <c r="K399" i="10"/>
  <c r="J398" i="10"/>
  <c r="B397" i="10"/>
  <c r="G397" i="10"/>
  <c r="K397" i="10"/>
  <c r="J323" i="10"/>
  <c r="B395" i="10"/>
  <c r="G395" i="10"/>
  <c r="K395" i="10"/>
  <c r="J360" i="10"/>
  <c r="B393" i="10"/>
  <c r="M393" i="10" s="1"/>
  <c r="Q393" i="10" s="1"/>
  <c r="G393" i="10"/>
  <c r="K393" i="10"/>
  <c r="J392" i="10"/>
  <c r="B391" i="10"/>
  <c r="G391" i="10"/>
  <c r="K391" i="10"/>
  <c r="J334" i="10"/>
  <c r="B330" i="10"/>
  <c r="G330" i="10"/>
  <c r="K330" i="10"/>
  <c r="J388" i="10"/>
  <c r="B78" i="10"/>
  <c r="M78" i="10" s="1"/>
  <c r="Q78" i="10" s="1"/>
  <c r="G78" i="10"/>
  <c r="K78" i="10"/>
  <c r="J386" i="10"/>
  <c r="B385" i="10"/>
  <c r="G385" i="10"/>
  <c r="K385" i="10"/>
  <c r="J384" i="10"/>
  <c r="B108" i="10"/>
  <c r="G108" i="10"/>
  <c r="K108" i="10"/>
  <c r="J92" i="10"/>
  <c r="D92" i="10"/>
  <c r="B443" i="10"/>
  <c r="G443" i="10"/>
  <c r="K443" i="10"/>
  <c r="J151" i="10"/>
  <c r="D151" i="10"/>
  <c r="B390" i="10"/>
  <c r="G390" i="10"/>
  <c r="K390" i="10"/>
  <c r="J378" i="10"/>
  <c r="B377" i="10"/>
  <c r="G377" i="10"/>
  <c r="K377" i="10"/>
  <c r="J442" i="10"/>
  <c r="F374" i="10"/>
  <c r="H372" i="10"/>
  <c r="B370" i="10"/>
  <c r="L370" i="10" s="1"/>
  <c r="P370" i="10" s="1"/>
  <c r="G370" i="10"/>
  <c r="K370" i="10"/>
  <c r="D370" i="10"/>
  <c r="J370" i="10"/>
  <c r="H412" i="10"/>
  <c r="B364" i="10"/>
  <c r="G364" i="10"/>
  <c r="K364" i="10"/>
  <c r="C364" i="10"/>
  <c r="I364" i="10"/>
  <c r="D364" i="10"/>
  <c r="J364" i="10"/>
  <c r="B356" i="10"/>
  <c r="G356" i="10"/>
  <c r="K356" i="10"/>
  <c r="C356" i="10"/>
  <c r="I356" i="10"/>
  <c r="D356" i="10"/>
  <c r="J356" i="10"/>
  <c r="B348" i="10"/>
  <c r="G348" i="10"/>
  <c r="K348" i="10"/>
  <c r="C348" i="10"/>
  <c r="I348" i="10"/>
  <c r="D348" i="10"/>
  <c r="J348" i="10"/>
  <c r="B340" i="10"/>
  <c r="G340" i="10"/>
  <c r="K340" i="10"/>
  <c r="C340" i="10"/>
  <c r="I340" i="10"/>
  <c r="D340" i="10"/>
  <c r="J340" i="10"/>
  <c r="B332" i="10"/>
  <c r="G332" i="10"/>
  <c r="T332" i="10" s="1"/>
  <c r="K332" i="10"/>
  <c r="C332" i="10"/>
  <c r="I332" i="10"/>
  <c r="D332" i="10"/>
  <c r="J332" i="10"/>
  <c r="H328" i="10"/>
  <c r="B347" i="10"/>
  <c r="G347" i="10"/>
  <c r="K347" i="10"/>
  <c r="C347" i="10"/>
  <c r="I347" i="10"/>
  <c r="D347" i="10"/>
  <c r="J347" i="10"/>
  <c r="H431" i="10"/>
  <c r="B327" i="10"/>
  <c r="G327" i="10"/>
  <c r="K327" i="10"/>
  <c r="C327" i="10"/>
  <c r="I327" i="10"/>
  <c r="D327" i="10"/>
  <c r="J327" i="10"/>
  <c r="H312" i="10"/>
  <c r="B308" i="10"/>
  <c r="G308" i="10"/>
  <c r="K308" i="10"/>
  <c r="C308" i="10"/>
  <c r="I308" i="10"/>
  <c r="D308" i="10"/>
  <c r="J308" i="10"/>
  <c r="B302" i="10"/>
  <c r="G302" i="10"/>
  <c r="K302" i="10"/>
  <c r="C302" i="10"/>
  <c r="I302" i="10"/>
  <c r="D302" i="10"/>
  <c r="J302" i="10"/>
  <c r="F302" i="10"/>
  <c r="B245" i="10"/>
  <c r="G245" i="10"/>
  <c r="K245" i="10"/>
  <c r="C245" i="10"/>
  <c r="I245" i="10"/>
  <c r="D245" i="10"/>
  <c r="J245" i="10"/>
  <c r="F245" i="10"/>
  <c r="B294" i="10"/>
  <c r="G294" i="10"/>
  <c r="K294" i="10"/>
  <c r="C294" i="10"/>
  <c r="I294" i="10"/>
  <c r="D294" i="10"/>
  <c r="J294" i="10"/>
  <c r="F294" i="10"/>
  <c r="B210" i="10"/>
  <c r="G210" i="10"/>
  <c r="K210" i="10"/>
  <c r="C210" i="10"/>
  <c r="I210" i="10"/>
  <c r="D210" i="10"/>
  <c r="J210" i="10"/>
  <c r="F210" i="10"/>
  <c r="B286" i="10"/>
  <c r="G286" i="10"/>
  <c r="K286" i="10"/>
  <c r="C286" i="10"/>
  <c r="I286" i="10"/>
  <c r="D286" i="10"/>
  <c r="J286" i="10"/>
  <c r="F286" i="10"/>
  <c r="B282" i="10"/>
  <c r="G282" i="10"/>
  <c r="K282" i="10"/>
  <c r="C282" i="10"/>
  <c r="I282" i="10"/>
  <c r="D282" i="10"/>
  <c r="J282" i="10"/>
  <c r="F282" i="10"/>
  <c r="B278" i="10"/>
  <c r="G278" i="10"/>
  <c r="K278" i="10"/>
  <c r="C278" i="10"/>
  <c r="I278" i="10"/>
  <c r="D278" i="10"/>
  <c r="J278" i="10"/>
  <c r="F278" i="10"/>
  <c r="B274" i="10"/>
  <c r="G274" i="10"/>
  <c r="K274" i="10"/>
  <c r="C274" i="10"/>
  <c r="I274" i="10"/>
  <c r="D274" i="10"/>
  <c r="J274" i="10"/>
  <c r="F274" i="10"/>
  <c r="B270" i="10"/>
  <c r="G270" i="10"/>
  <c r="K270" i="10"/>
  <c r="C270" i="10"/>
  <c r="I270" i="10"/>
  <c r="D270" i="10"/>
  <c r="J270" i="10"/>
  <c r="F270" i="10"/>
  <c r="B266" i="10"/>
  <c r="G266" i="10"/>
  <c r="K266" i="10"/>
  <c r="C266" i="10"/>
  <c r="I266" i="10"/>
  <c r="D266" i="10"/>
  <c r="J266" i="10"/>
  <c r="F266" i="10"/>
  <c r="B262" i="10"/>
  <c r="G262" i="10"/>
  <c r="K262" i="10"/>
  <c r="C262" i="10"/>
  <c r="I262" i="10"/>
  <c r="D262" i="10"/>
  <c r="J262" i="10"/>
  <c r="F262" i="10"/>
  <c r="B258" i="10"/>
  <c r="G258" i="10"/>
  <c r="K258" i="10"/>
  <c r="C258" i="10"/>
  <c r="I258" i="10"/>
  <c r="D258" i="10"/>
  <c r="J258" i="10"/>
  <c r="F258" i="10"/>
  <c r="B254" i="10"/>
  <c r="G254" i="10"/>
  <c r="K254" i="10"/>
  <c r="C254" i="10"/>
  <c r="I254" i="10"/>
  <c r="D254" i="10"/>
  <c r="J254" i="10"/>
  <c r="F254" i="10"/>
  <c r="B438" i="10"/>
  <c r="G438" i="10"/>
  <c r="K438" i="10"/>
  <c r="C438" i="10"/>
  <c r="I438" i="10"/>
  <c r="D438" i="10"/>
  <c r="J438" i="10"/>
  <c r="F438" i="10"/>
  <c r="B246" i="10"/>
  <c r="G246" i="10"/>
  <c r="K246" i="10"/>
  <c r="C246" i="10"/>
  <c r="I246" i="10"/>
  <c r="D246" i="10"/>
  <c r="J246" i="10"/>
  <c r="F246" i="10"/>
  <c r="B242" i="10"/>
  <c r="G242" i="10"/>
  <c r="K242" i="10"/>
  <c r="C242" i="10"/>
  <c r="I242" i="10"/>
  <c r="D242" i="10"/>
  <c r="J242" i="10"/>
  <c r="F242" i="10"/>
  <c r="C237" i="10"/>
  <c r="H237" i="10"/>
  <c r="F237" i="10"/>
  <c r="K237" i="10"/>
  <c r="B237" i="10"/>
  <c r="J237" i="10"/>
  <c r="D237" i="10"/>
  <c r="G237" i="10"/>
  <c r="C220" i="10"/>
  <c r="H220" i="10"/>
  <c r="B220" i="10"/>
  <c r="I220" i="10"/>
  <c r="F220" i="10"/>
  <c r="G220" i="10"/>
  <c r="D220" i="10"/>
  <c r="J220" i="10"/>
  <c r="K220" i="10"/>
  <c r="X89" i="10"/>
  <c r="X100" i="10"/>
  <c r="X199" i="10"/>
  <c r="C163" i="10"/>
  <c r="H163" i="10"/>
  <c r="B163" i="10"/>
  <c r="I163" i="10"/>
  <c r="F163" i="10"/>
  <c r="K163" i="10"/>
  <c r="D163" i="10"/>
  <c r="G163" i="10"/>
  <c r="J163" i="10"/>
  <c r="B362" i="10"/>
  <c r="G362" i="10"/>
  <c r="K362" i="10"/>
  <c r="B418" i="10"/>
  <c r="G418" i="10"/>
  <c r="K418" i="10"/>
  <c r="B416" i="10"/>
  <c r="G416" i="10"/>
  <c r="K416" i="10"/>
  <c r="B414" i="10"/>
  <c r="G414" i="10"/>
  <c r="K414" i="10"/>
  <c r="B183" i="10"/>
  <c r="G183" i="10"/>
  <c r="K183" i="10"/>
  <c r="B250" i="10"/>
  <c r="G250" i="10"/>
  <c r="K250" i="10"/>
  <c r="B57" i="10"/>
  <c r="G57" i="10"/>
  <c r="K57" i="10"/>
  <c r="B406" i="10"/>
  <c r="G406" i="10"/>
  <c r="K406" i="10"/>
  <c r="B218" i="10"/>
  <c r="G218" i="10"/>
  <c r="K218" i="10"/>
  <c r="B130" i="10"/>
  <c r="G130" i="10"/>
  <c r="K130" i="10"/>
  <c r="B398" i="10"/>
  <c r="G398" i="10"/>
  <c r="K398" i="10"/>
  <c r="B323" i="10"/>
  <c r="G323" i="10"/>
  <c r="K323" i="10"/>
  <c r="B360" i="10"/>
  <c r="G360" i="10"/>
  <c r="K360" i="10"/>
  <c r="B392" i="10"/>
  <c r="G392" i="10"/>
  <c r="K392" i="10"/>
  <c r="B334" i="10"/>
  <c r="G334" i="10"/>
  <c r="K334" i="10"/>
  <c r="B388" i="10"/>
  <c r="G388" i="10"/>
  <c r="K388" i="10"/>
  <c r="B386" i="10"/>
  <c r="G386" i="10"/>
  <c r="K386" i="10"/>
  <c r="B384" i="10"/>
  <c r="G384" i="10"/>
  <c r="K384" i="10"/>
  <c r="B378" i="10"/>
  <c r="G378" i="10"/>
  <c r="K378" i="10"/>
  <c r="B442" i="10"/>
  <c r="G442" i="10"/>
  <c r="K442" i="10"/>
  <c r="M370" i="10"/>
  <c r="Q370" i="10" s="1"/>
  <c r="B113" i="10"/>
  <c r="G113" i="10"/>
  <c r="K113" i="10"/>
  <c r="C113" i="10"/>
  <c r="I113" i="10"/>
  <c r="D113" i="10"/>
  <c r="J113" i="10"/>
  <c r="B351" i="10"/>
  <c r="G351" i="10"/>
  <c r="K351" i="10"/>
  <c r="C351" i="10"/>
  <c r="I351" i="10"/>
  <c r="D351" i="10"/>
  <c r="J351" i="10"/>
  <c r="B344" i="10"/>
  <c r="G344" i="10"/>
  <c r="K344" i="10"/>
  <c r="C344" i="10"/>
  <c r="I344" i="10"/>
  <c r="D344" i="10"/>
  <c r="J344" i="10"/>
  <c r="B336" i="10"/>
  <c r="G336" i="10"/>
  <c r="K336" i="10"/>
  <c r="C336" i="10"/>
  <c r="I336" i="10"/>
  <c r="D336" i="10"/>
  <c r="J336" i="10"/>
  <c r="X215" i="10"/>
  <c r="X195" i="10"/>
  <c r="O421" i="10"/>
  <c r="S421" i="10" s="1"/>
  <c r="I362" i="10"/>
  <c r="C362" i="10"/>
  <c r="O419" i="10"/>
  <c r="S419" i="10" s="1"/>
  <c r="I418" i="10"/>
  <c r="C418" i="10"/>
  <c r="I416" i="10"/>
  <c r="C416" i="10"/>
  <c r="I414" i="10"/>
  <c r="C414" i="10"/>
  <c r="O413" i="10"/>
  <c r="S413" i="10" s="1"/>
  <c r="I183" i="10"/>
  <c r="C183" i="10"/>
  <c r="O411" i="10"/>
  <c r="S411" i="10" s="1"/>
  <c r="I250" i="10"/>
  <c r="C250" i="10"/>
  <c r="I57" i="10"/>
  <c r="C57" i="10"/>
  <c r="I406" i="10"/>
  <c r="C406" i="10"/>
  <c r="O445" i="10"/>
  <c r="S445" i="10" s="1"/>
  <c r="I218" i="10"/>
  <c r="C218" i="10"/>
  <c r="O403" i="10"/>
  <c r="S403" i="10" s="1"/>
  <c r="I130" i="10"/>
  <c r="C130" i="10"/>
  <c r="I352" i="10"/>
  <c r="T352" i="10" s="1"/>
  <c r="C352" i="10"/>
  <c r="I398" i="10"/>
  <c r="C398" i="10"/>
  <c r="I323" i="10"/>
  <c r="C323" i="10"/>
  <c r="I360" i="10"/>
  <c r="C360" i="10"/>
  <c r="I392" i="10"/>
  <c r="C392" i="10"/>
  <c r="I334" i="10"/>
  <c r="C334" i="10"/>
  <c r="I388" i="10"/>
  <c r="C388" i="10"/>
  <c r="I386" i="10"/>
  <c r="C386" i="10"/>
  <c r="I384" i="10"/>
  <c r="C384" i="10"/>
  <c r="I92" i="10"/>
  <c r="C92" i="10"/>
  <c r="I151" i="10"/>
  <c r="U151" i="10" s="1"/>
  <c r="C151" i="10"/>
  <c r="I378" i="10"/>
  <c r="C378" i="10"/>
  <c r="I442" i="10"/>
  <c r="C442" i="10"/>
  <c r="C374" i="10"/>
  <c r="F372" i="10"/>
  <c r="N370" i="10"/>
  <c r="R370" i="10" s="1"/>
  <c r="F412" i="10"/>
  <c r="H211" i="10"/>
  <c r="L211" i="10" s="1"/>
  <c r="P211" i="10" s="1"/>
  <c r="B182" i="10"/>
  <c r="G182" i="10"/>
  <c r="U182" i="10" s="1"/>
  <c r="K182" i="10"/>
  <c r="C182" i="10"/>
  <c r="I182" i="10"/>
  <c r="D182" i="10"/>
  <c r="J182" i="10"/>
  <c r="F113" i="10"/>
  <c r="H358" i="10"/>
  <c r="L356" i="10"/>
  <c r="P356" i="10" s="1"/>
  <c r="B354" i="10"/>
  <c r="G354" i="10"/>
  <c r="K354" i="10"/>
  <c r="C354" i="10"/>
  <c r="I354" i="10"/>
  <c r="D354" i="10"/>
  <c r="J354" i="10"/>
  <c r="F351" i="10"/>
  <c r="H112" i="10"/>
  <c r="B346" i="10"/>
  <c r="G346" i="10"/>
  <c r="K346" i="10"/>
  <c r="C346" i="10"/>
  <c r="I346" i="10"/>
  <c r="D346" i="10"/>
  <c r="J346" i="10"/>
  <c r="T346" i="10" s="1"/>
  <c r="F344" i="10"/>
  <c r="H342" i="10"/>
  <c r="B338" i="10"/>
  <c r="G338" i="10"/>
  <c r="K338" i="10"/>
  <c r="C338" i="10"/>
  <c r="I338" i="10"/>
  <c r="D338" i="10"/>
  <c r="J338" i="10"/>
  <c r="F336" i="10"/>
  <c r="H129" i="10"/>
  <c r="L129" i="10" s="1"/>
  <c r="P129" i="10" s="1"/>
  <c r="B173" i="10"/>
  <c r="G173" i="10"/>
  <c r="K173" i="10"/>
  <c r="C173" i="10"/>
  <c r="I173" i="10"/>
  <c r="D173" i="10"/>
  <c r="J173" i="10"/>
  <c r="F328" i="10"/>
  <c r="H103" i="10"/>
  <c r="L103" i="10" s="1"/>
  <c r="P103" i="10" s="1"/>
  <c r="B26" i="10"/>
  <c r="G26" i="10"/>
  <c r="U26" i="10" s="1"/>
  <c r="K26" i="10"/>
  <c r="C26" i="10"/>
  <c r="I26" i="10"/>
  <c r="D26" i="10"/>
  <c r="J26" i="10"/>
  <c r="F431" i="10"/>
  <c r="H410" i="10"/>
  <c r="L410" i="10" s="1"/>
  <c r="P410" i="10" s="1"/>
  <c r="B314" i="10"/>
  <c r="G314" i="10"/>
  <c r="K314" i="10"/>
  <c r="C314" i="10"/>
  <c r="I314" i="10"/>
  <c r="D314" i="10"/>
  <c r="J314" i="10"/>
  <c r="F312" i="10"/>
  <c r="H310" i="10"/>
  <c r="B306" i="10"/>
  <c r="G306" i="10"/>
  <c r="K306" i="10"/>
  <c r="C306" i="10"/>
  <c r="I306" i="10"/>
  <c r="D306" i="10"/>
  <c r="J306" i="10"/>
  <c r="H440" i="10"/>
  <c r="H300" i="10"/>
  <c r="H125" i="10"/>
  <c r="H292" i="10"/>
  <c r="H288" i="10"/>
  <c r="H284" i="10"/>
  <c r="H280" i="10"/>
  <c r="H276" i="10"/>
  <c r="H272" i="10"/>
  <c r="H111" i="10"/>
  <c r="H264" i="10"/>
  <c r="H260" i="10"/>
  <c r="H256" i="10"/>
  <c r="H172" i="10"/>
  <c r="H248" i="10"/>
  <c r="H244" i="10"/>
  <c r="X219" i="10"/>
  <c r="X209" i="10"/>
  <c r="X207" i="10"/>
  <c r="C196" i="10"/>
  <c r="H196" i="10"/>
  <c r="B196" i="10"/>
  <c r="I196" i="10"/>
  <c r="F196" i="10"/>
  <c r="G196" i="10"/>
  <c r="D196" i="10"/>
  <c r="J196" i="10"/>
  <c r="K196" i="10"/>
  <c r="C189" i="10"/>
  <c r="H189" i="10"/>
  <c r="F189" i="10"/>
  <c r="K189" i="10"/>
  <c r="B189" i="10"/>
  <c r="J189" i="10"/>
  <c r="D189" i="10"/>
  <c r="G189" i="10"/>
  <c r="I189" i="10"/>
  <c r="C369" i="10"/>
  <c r="H369" i="10"/>
  <c r="B369" i="10"/>
  <c r="I369" i="10"/>
  <c r="D369" i="10"/>
  <c r="K369" i="10"/>
  <c r="G369" i="10"/>
  <c r="F369" i="10"/>
  <c r="J369" i="10"/>
  <c r="C239" i="10"/>
  <c r="H239" i="10"/>
  <c r="F239" i="10"/>
  <c r="K239" i="10"/>
  <c r="C236" i="10"/>
  <c r="H236" i="10"/>
  <c r="B236" i="10"/>
  <c r="I236" i="10"/>
  <c r="C231" i="10"/>
  <c r="H231" i="10"/>
  <c r="D231" i="10"/>
  <c r="J231" i="10"/>
  <c r="F231" i="10"/>
  <c r="K231" i="10"/>
  <c r="M230" i="10"/>
  <c r="Q230" i="10" s="1"/>
  <c r="C229" i="10"/>
  <c r="H229" i="10"/>
  <c r="D229" i="10"/>
  <c r="J229" i="10"/>
  <c r="F229" i="10"/>
  <c r="K229" i="10"/>
  <c r="M228" i="10"/>
  <c r="Q228" i="10" s="1"/>
  <c r="C296" i="10"/>
  <c r="H296" i="10"/>
  <c r="D296" i="10"/>
  <c r="J296" i="10"/>
  <c r="F296" i="10"/>
  <c r="K296" i="10"/>
  <c r="M226" i="10"/>
  <c r="Q226" i="10" s="1"/>
  <c r="C202" i="10"/>
  <c r="H202" i="10"/>
  <c r="D202" i="10"/>
  <c r="J202" i="10"/>
  <c r="F202" i="10"/>
  <c r="K202" i="10"/>
  <c r="M224" i="10"/>
  <c r="Q224" i="10" s="1"/>
  <c r="C223" i="10"/>
  <c r="H223" i="10"/>
  <c r="D223" i="10"/>
  <c r="J223" i="10"/>
  <c r="F223" i="10"/>
  <c r="K223" i="10"/>
  <c r="C221" i="10"/>
  <c r="H221" i="10"/>
  <c r="F221" i="10"/>
  <c r="K221" i="10"/>
  <c r="B221" i="10"/>
  <c r="J221" i="10"/>
  <c r="D221" i="10"/>
  <c r="C215" i="10"/>
  <c r="H215" i="10"/>
  <c r="F215" i="10"/>
  <c r="K215" i="10"/>
  <c r="D215" i="10"/>
  <c r="G215" i="10"/>
  <c r="C213" i="10"/>
  <c r="H213" i="10"/>
  <c r="F213" i="10"/>
  <c r="K213" i="10"/>
  <c r="B213" i="10"/>
  <c r="J213" i="10"/>
  <c r="D213" i="10"/>
  <c r="C207" i="10"/>
  <c r="H207" i="10"/>
  <c r="F207" i="10"/>
  <c r="K207" i="10"/>
  <c r="D207" i="10"/>
  <c r="G207" i="10"/>
  <c r="C205" i="10"/>
  <c r="H205" i="10"/>
  <c r="F205" i="10"/>
  <c r="K205" i="10"/>
  <c r="B205" i="10"/>
  <c r="J205" i="10"/>
  <c r="D205" i="10"/>
  <c r="C199" i="10"/>
  <c r="H199" i="10"/>
  <c r="F199" i="10"/>
  <c r="K199" i="10"/>
  <c r="D199" i="10"/>
  <c r="G199" i="10"/>
  <c r="C201" i="10"/>
  <c r="H201" i="10"/>
  <c r="F201" i="10"/>
  <c r="K201" i="10"/>
  <c r="B201" i="10"/>
  <c r="J201" i="10"/>
  <c r="D201" i="10"/>
  <c r="X175" i="10"/>
  <c r="X171" i="10"/>
  <c r="C170" i="10"/>
  <c r="H170" i="10"/>
  <c r="B170" i="10"/>
  <c r="I170" i="10"/>
  <c r="D170" i="10"/>
  <c r="K170" i="10"/>
  <c r="F170" i="10"/>
  <c r="G170" i="10"/>
  <c r="C165" i="10"/>
  <c r="H165" i="10"/>
  <c r="F165" i="10"/>
  <c r="K165" i="10"/>
  <c r="B165" i="10"/>
  <c r="J165" i="10"/>
  <c r="D165" i="10"/>
  <c r="G165" i="10"/>
  <c r="X161" i="10"/>
  <c r="B375" i="10"/>
  <c r="G375" i="10"/>
  <c r="K375" i="10"/>
  <c r="B15" i="10"/>
  <c r="G15" i="10"/>
  <c r="T15" i="10" s="1"/>
  <c r="K15" i="10"/>
  <c r="B371" i="10"/>
  <c r="G371" i="10"/>
  <c r="K371" i="10"/>
  <c r="B373" i="10"/>
  <c r="G373" i="10"/>
  <c r="K373" i="10"/>
  <c r="B367" i="10"/>
  <c r="G367" i="10"/>
  <c r="K367" i="10"/>
  <c r="B365" i="10"/>
  <c r="G365" i="10"/>
  <c r="K365" i="10"/>
  <c r="B363" i="10"/>
  <c r="G363" i="10"/>
  <c r="K363" i="10"/>
  <c r="B361" i="10"/>
  <c r="G361" i="10"/>
  <c r="K361" i="10"/>
  <c r="B359" i="10"/>
  <c r="G359" i="10"/>
  <c r="K359" i="10"/>
  <c r="B357" i="10"/>
  <c r="G357" i="10"/>
  <c r="K357" i="10"/>
  <c r="B355" i="10"/>
  <c r="G355" i="10"/>
  <c r="K355" i="10"/>
  <c r="B106" i="10"/>
  <c r="G106" i="10"/>
  <c r="K106" i="10"/>
  <c r="B350" i="10"/>
  <c r="G350" i="10"/>
  <c r="K350" i="10"/>
  <c r="B349" i="10"/>
  <c r="G349" i="10"/>
  <c r="K349" i="10"/>
  <c r="B56" i="10"/>
  <c r="G56" i="10"/>
  <c r="K56" i="10"/>
  <c r="B345" i="10"/>
  <c r="G345" i="10"/>
  <c r="K345" i="10"/>
  <c r="B14" i="10"/>
  <c r="G14" i="10"/>
  <c r="K14" i="10"/>
  <c r="B341" i="10"/>
  <c r="G341" i="10"/>
  <c r="K341" i="10"/>
  <c r="B339" i="10"/>
  <c r="G339" i="10"/>
  <c r="K339" i="10"/>
  <c r="B298" i="10"/>
  <c r="G298" i="10"/>
  <c r="K298" i="10"/>
  <c r="B335" i="10"/>
  <c r="G335" i="10"/>
  <c r="K335" i="10"/>
  <c r="B333" i="10"/>
  <c r="G333" i="10"/>
  <c r="K333" i="10"/>
  <c r="B331" i="10"/>
  <c r="G331" i="10"/>
  <c r="K331" i="10"/>
  <c r="B329" i="10"/>
  <c r="G329" i="10"/>
  <c r="K329" i="10"/>
  <c r="B77" i="10"/>
  <c r="G77" i="10"/>
  <c r="K77" i="10"/>
  <c r="B289" i="10"/>
  <c r="G289" i="10"/>
  <c r="K289" i="10"/>
  <c r="B441" i="10"/>
  <c r="G441" i="10"/>
  <c r="K441" i="10"/>
  <c r="B90" i="10"/>
  <c r="G90" i="10"/>
  <c r="K90" i="10"/>
  <c r="B319" i="10"/>
  <c r="G319" i="10"/>
  <c r="K319" i="10"/>
  <c r="B317" i="10"/>
  <c r="G317" i="10"/>
  <c r="K317" i="10"/>
  <c r="B315" i="10"/>
  <c r="M315" i="10" s="1"/>
  <c r="Q315" i="10" s="1"/>
  <c r="G315" i="10"/>
  <c r="K315" i="10"/>
  <c r="B313" i="10"/>
  <c r="G313" i="10"/>
  <c r="K313" i="10"/>
  <c r="B311" i="10"/>
  <c r="G311" i="10"/>
  <c r="K311" i="10"/>
  <c r="B309" i="10"/>
  <c r="G309" i="10"/>
  <c r="K309" i="10"/>
  <c r="B307" i="10"/>
  <c r="G307" i="10"/>
  <c r="K307" i="10"/>
  <c r="B389" i="10"/>
  <c r="G389" i="10"/>
  <c r="K389" i="10"/>
  <c r="B303" i="10"/>
  <c r="G303" i="10"/>
  <c r="K303" i="10"/>
  <c r="B301" i="10"/>
  <c r="G301" i="10"/>
  <c r="K301" i="10"/>
  <c r="B299" i="10"/>
  <c r="G299" i="10"/>
  <c r="K299" i="10"/>
  <c r="B318" i="10"/>
  <c r="G318" i="10"/>
  <c r="K318" i="10"/>
  <c r="B47" i="10"/>
  <c r="G47" i="10"/>
  <c r="K47" i="10"/>
  <c r="B293" i="10"/>
  <c r="G293" i="10"/>
  <c r="K293" i="10"/>
  <c r="B291" i="10"/>
  <c r="G291" i="10"/>
  <c r="K291" i="10"/>
  <c r="B37" i="10"/>
  <c r="G37" i="10"/>
  <c r="K37" i="10"/>
  <c r="B287" i="10"/>
  <c r="G287" i="10"/>
  <c r="K287" i="10"/>
  <c r="B285" i="10"/>
  <c r="G285" i="10"/>
  <c r="M285" i="10" s="1"/>
  <c r="Q285" i="10" s="1"/>
  <c r="K285" i="10"/>
  <c r="B283" i="10"/>
  <c r="G283" i="10"/>
  <c r="K283" i="10"/>
  <c r="B34" i="10"/>
  <c r="G34" i="10"/>
  <c r="K34" i="10"/>
  <c r="B279" i="10"/>
  <c r="G279" i="10"/>
  <c r="K279" i="10"/>
  <c r="B381" i="10"/>
  <c r="G381" i="10"/>
  <c r="M381" i="10" s="1"/>
  <c r="Q381" i="10" s="1"/>
  <c r="K381" i="10"/>
  <c r="B343" i="10"/>
  <c r="G343" i="10"/>
  <c r="K343" i="10"/>
  <c r="B135" i="10"/>
  <c r="G135" i="10"/>
  <c r="K135" i="10"/>
  <c r="B271" i="10"/>
  <c r="G271" i="10"/>
  <c r="K271" i="10"/>
  <c r="B269" i="10"/>
  <c r="G269" i="10"/>
  <c r="K269" i="10"/>
  <c r="B267" i="10"/>
  <c r="G267" i="10"/>
  <c r="K267" i="10"/>
  <c r="B265" i="10"/>
  <c r="G265" i="10"/>
  <c r="K265" i="10"/>
  <c r="B11" i="10"/>
  <c r="G11" i="10"/>
  <c r="K11" i="10"/>
  <c r="B132" i="10"/>
  <c r="G132" i="10"/>
  <c r="M132" i="10" s="1"/>
  <c r="Q132" i="10" s="1"/>
  <c r="K132" i="10"/>
  <c r="B297" i="10"/>
  <c r="G297" i="10"/>
  <c r="K297" i="10"/>
  <c r="B257" i="10"/>
  <c r="G257" i="10"/>
  <c r="K257" i="10"/>
  <c r="B255" i="10"/>
  <c r="G255" i="10"/>
  <c r="K255" i="10"/>
  <c r="B253" i="10"/>
  <c r="G253" i="10"/>
  <c r="M253" i="10" s="1"/>
  <c r="Q253" i="10" s="1"/>
  <c r="K253" i="10"/>
  <c r="B251" i="10"/>
  <c r="G251" i="10"/>
  <c r="K251" i="10"/>
  <c r="B249" i="10"/>
  <c r="G249" i="10"/>
  <c r="K249" i="10"/>
  <c r="B247" i="10"/>
  <c r="G247" i="10"/>
  <c r="K247" i="10"/>
  <c r="B402" i="10"/>
  <c r="G402" i="10"/>
  <c r="M402" i="10" s="1"/>
  <c r="Q402" i="10" s="1"/>
  <c r="K402" i="10"/>
  <c r="B243" i="10"/>
  <c r="G243" i="10"/>
  <c r="K243" i="10"/>
  <c r="C241" i="10"/>
  <c r="H241" i="10"/>
  <c r="F241" i="10"/>
  <c r="K241" i="10"/>
  <c r="K240" i="10"/>
  <c r="G239" i="10"/>
  <c r="C238" i="10"/>
  <c r="H238" i="10"/>
  <c r="B238" i="10"/>
  <c r="O238" i="10" s="1"/>
  <c r="S238" i="10" s="1"/>
  <c r="I238" i="10"/>
  <c r="G236" i="10"/>
  <c r="J123" i="10"/>
  <c r="C233" i="10"/>
  <c r="H233" i="10"/>
  <c r="F233" i="10"/>
  <c r="K233" i="10"/>
  <c r="I231" i="10"/>
  <c r="I229" i="10"/>
  <c r="I296" i="10"/>
  <c r="I202" i="10"/>
  <c r="I223" i="10"/>
  <c r="J215" i="10"/>
  <c r="J207" i="10"/>
  <c r="J199" i="10"/>
  <c r="X200" i="10"/>
  <c r="X179" i="10"/>
  <c r="C178" i="10"/>
  <c r="H178" i="10"/>
  <c r="B178" i="10"/>
  <c r="I178" i="10"/>
  <c r="D178" i="10"/>
  <c r="K178" i="10"/>
  <c r="F178" i="10"/>
  <c r="G178" i="10"/>
  <c r="C69" i="10"/>
  <c r="H69" i="10"/>
  <c r="F69" i="10"/>
  <c r="K69" i="10"/>
  <c r="B69" i="10"/>
  <c r="J69" i="10"/>
  <c r="D69" i="10"/>
  <c r="G69" i="10"/>
  <c r="C10" i="10"/>
  <c r="H10" i="10"/>
  <c r="B10" i="10"/>
  <c r="I10" i="10"/>
  <c r="G10" i="10"/>
  <c r="D10" i="10"/>
  <c r="K10" i="10"/>
  <c r="F10" i="10"/>
  <c r="J10" i="10"/>
  <c r="O363" i="10"/>
  <c r="S363" i="10" s="1"/>
  <c r="O361" i="10"/>
  <c r="S361" i="10" s="1"/>
  <c r="O56" i="10"/>
  <c r="S56" i="10" s="1"/>
  <c r="O345" i="10"/>
  <c r="S345" i="10" s="1"/>
  <c r="O331" i="10"/>
  <c r="S331" i="10" s="1"/>
  <c r="O329" i="10"/>
  <c r="S329" i="10" s="1"/>
  <c r="O315" i="10"/>
  <c r="S315" i="10" s="1"/>
  <c r="O313" i="10"/>
  <c r="S313" i="10" s="1"/>
  <c r="O37" i="10"/>
  <c r="S37" i="10" s="1"/>
  <c r="O34" i="10"/>
  <c r="S34" i="10" s="1"/>
  <c r="O249" i="10"/>
  <c r="S249" i="10" s="1"/>
  <c r="C240" i="10"/>
  <c r="H240" i="10"/>
  <c r="B240" i="10"/>
  <c r="I240" i="10"/>
  <c r="T240" i="10" s="1"/>
  <c r="D239" i="10"/>
  <c r="F236" i="10"/>
  <c r="C123" i="10"/>
  <c r="H123" i="10"/>
  <c r="F123" i="10"/>
  <c r="K123" i="10"/>
  <c r="G231" i="10"/>
  <c r="X230" i="10"/>
  <c r="G229" i="10"/>
  <c r="X228" i="10"/>
  <c r="G296" i="10"/>
  <c r="X226" i="10"/>
  <c r="G202" i="10"/>
  <c r="X224" i="10"/>
  <c r="G223" i="10"/>
  <c r="I221" i="10"/>
  <c r="C380" i="10"/>
  <c r="H380" i="10"/>
  <c r="B380" i="10"/>
  <c r="I380" i="10"/>
  <c r="D380" i="10"/>
  <c r="K380" i="10"/>
  <c r="F380" i="10"/>
  <c r="I215" i="10"/>
  <c r="I213" i="10"/>
  <c r="C400" i="10"/>
  <c r="H400" i="10"/>
  <c r="B400" i="10"/>
  <c r="I400" i="10"/>
  <c r="D400" i="10"/>
  <c r="K400" i="10"/>
  <c r="F400" i="10"/>
  <c r="I207" i="10"/>
  <c r="I205" i="10"/>
  <c r="C227" i="10"/>
  <c r="H227" i="10"/>
  <c r="B227" i="10"/>
  <c r="I227" i="10"/>
  <c r="D227" i="10"/>
  <c r="K227" i="10"/>
  <c r="F227" i="10"/>
  <c r="I199" i="10"/>
  <c r="I201" i="10"/>
  <c r="X191" i="10"/>
  <c r="X187" i="10"/>
  <c r="C186" i="10"/>
  <c r="H186" i="10"/>
  <c r="B186" i="10"/>
  <c r="I186" i="10"/>
  <c r="D186" i="10"/>
  <c r="K186" i="10"/>
  <c r="F186" i="10"/>
  <c r="G186" i="10"/>
  <c r="C181" i="10"/>
  <c r="H181" i="10"/>
  <c r="F181" i="10"/>
  <c r="K181" i="10"/>
  <c r="B181" i="10"/>
  <c r="J181" i="10"/>
  <c r="D181" i="10"/>
  <c r="G181" i="10"/>
  <c r="X225" i="10"/>
  <c r="X138" i="10"/>
  <c r="C191" i="10"/>
  <c r="H191" i="10"/>
  <c r="F191" i="10"/>
  <c r="K191" i="10"/>
  <c r="C188" i="10"/>
  <c r="H188" i="10"/>
  <c r="B188" i="10"/>
  <c r="I188" i="10"/>
  <c r="C200" i="10"/>
  <c r="H200" i="10"/>
  <c r="F200" i="10"/>
  <c r="K200" i="10"/>
  <c r="C180" i="10"/>
  <c r="H180" i="10"/>
  <c r="B180" i="10"/>
  <c r="I180" i="10"/>
  <c r="C175" i="10"/>
  <c r="H175" i="10"/>
  <c r="F175" i="10"/>
  <c r="K175" i="10"/>
  <c r="C65" i="10"/>
  <c r="H65" i="10"/>
  <c r="B65" i="10"/>
  <c r="I65" i="10"/>
  <c r="C167" i="10"/>
  <c r="H167" i="10"/>
  <c r="F167" i="10"/>
  <c r="K167" i="10"/>
  <c r="C408" i="10"/>
  <c r="H408" i="10"/>
  <c r="B408" i="10"/>
  <c r="I408" i="10"/>
  <c r="D408" i="10"/>
  <c r="J408" i="10"/>
  <c r="F408" i="10"/>
  <c r="G408" i="10"/>
  <c r="K408" i="10"/>
  <c r="C146" i="10"/>
  <c r="H146" i="10"/>
  <c r="B146" i="10"/>
  <c r="I146" i="10"/>
  <c r="D146" i="10"/>
  <c r="J146" i="10"/>
  <c r="F146" i="10"/>
  <c r="G146" i="10"/>
  <c r="K146" i="10"/>
  <c r="C142" i="10"/>
  <c r="H142" i="10"/>
  <c r="B142" i="10"/>
  <c r="I142" i="10"/>
  <c r="D142" i="10"/>
  <c r="J142" i="10"/>
  <c r="F142" i="10"/>
  <c r="G142" i="10"/>
  <c r="K142" i="10"/>
  <c r="X137" i="10"/>
  <c r="I232" i="10"/>
  <c r="I230" i="10"/>
  <c r="N230" i="10" s="1"/>
  <c r="R230" i="10" s="1"/>
  <c r="I228" i="10"/>
  <c r="T228" i="10" s="1"/>
  <c r="I226" i="10"/>
  <c r="N226" i="10" s="1"/>
  <c r="R226" i="10" s="1"/>
  <c r="I224" i="10"/>
  <c r="T224" i="10" s="1"/>
  <c r="C222" i="10"/>
  <c r="H222" i="10"/>
  <c r="B222" i="10"/>
  <c r="I222" i="10"/>
  <c r="J219" i="10"/>
  <c r="C217" i="10"/>
  <c r="H217" i="10"/>
  <c r="F217" i="10"/>
  <c r="K217" i="10"/>
  <c r="K216" i="10"/>
  <c r="C214" i="10"/>
  <c r="H214" i="10"/>
  <c r="B214" i="10"/>
  <c r="I214" i="10"/>
  <c r="J89" i="10"/>
  <c r="C209" i="10"/>
  <c r="H209" i="10"/>
  <c r="F209" i="10"/>
  <c r="K209" i="10"/>
  <c r="K208" i="10"/>
  <c r="C206" i="10"/>
  <c r="H206" i="10"/>
  <c r="B206" i="10"/>
  <c r="I206" i="10"/>
  <c r="J203" i="10"/>
  <c r="C100" i="10"/>
  <c r="H100" i="10"/>
  <c r="F100" i="10"/>
  <c r="K100" i="10"/>
  <c r="K131" i="10"/>
  <c r="C396" i="10"/>
  <c r="H396" i="10"/>
  <c r="B396" i="10"/>
  <c r="I396" i="10"/>
  <c r="T396" i="10" s="1"/>
  <c r="J195" i="10"/>
  <c r="C193" i="10"/>
  <c r="H193" i="10"/>
  <c r="F193" i="10"/>
  <c r="K193" i="10"/>
  <c r="K192" i="10"/>
  <c r="G191" i="10"/>
  <c r="C273" i="10"/>
  <c r="H273" i="10"/>
  <c r="B273" i="10"/>
  <c r="O273" i="10" s="1"/>
  <c r="S273" i="10" s="1"/>
  <c r="I273" i="10"/>
  <c r="T273" i="10" s="1"/>
  <c r="G188" i="10"/>
  <c r="J187" i="10"/>
  <c r="C185" i="10"/>
  <c r="H185" i="10"/>
  <c r="F185" i="10"/>
  <c r="K185" i="10"/>
  <c r="K184" i="10"/>
  <c r="G200" i="10"/>
  <c r="C281" i="10"/>
  <c r="H281" i="10"/>
  <c r="B281" i="10"/>
  <c r="O281" i="10" s="1"/>
  <c r="S281" i="10" s="1"/>
  <c r="I281" i="10"/>
  <c r="U281" i="10" s="1"/>
  <c r="G180" i="10"/>
  <c r="J179" i="10"/>
  <c r="C177" i="10"/>
  <c r="H177" i="10"/>
  <c r="F177" i="10"/>
  <c r="K177" i="10"/>
  <c r="K176" i="10"/>
  <c r="G175" i="10"/>
  <c r="C174" i="10"/>
  <c r="H174" i="10"/>
  <c r="B174" i="10"/>
  <c r="I174" i="10"/>
  <c r="N174" i="10" s="1"/>
  <c r="R174" i="10" s="1"/>
  <c r="G65" i="10"/>
  <c r="J171" i="10"/>
  <c r="C353" i="10"/>
  <c r="H353" i="10"/>
  <c r="F353" i="10"/>
  <c r="K353" i="10"/>
  <c r="K168" i="10"/>
  <c r="G167" i="10"/>
  <c r="C64" i="10"/>
  <c r="H64" i="10"/>
  <c r="B64" i="10"/>
  <c r="O64" i="10" s="1"/>
  <c r="S64" i="10" s="1"/>
  <c r="I64" i="10"/>
  <c r="U64" i="10" s="1"/>
  <c r="D420" i="10"/>
  <c r="I420" i="10"/>
  <c r="C420" i="10"/>
  <c r="J420" i="10"/>
  <c r="F420" i="10"/>
  <c r="K420" i="10"/>
  <c r="B420" i="10"/>
  <c r="G420" i="10"/>
  <c r="H420" i="10"/>
  <c r="C232" i="10"/>
  <c r="H232" i="10"/>
  <c r="L232" i="10" s="1"/>
  <c r="P232" i="10" s="1"/>
  <c r="C230" i="10"/>
  <c r="H230" i="10"/>
  <c r="L230" i="10" s="1"/>
  <c r="P230" i="10" s="1"/>
  <c r="C228" i="10"/>
  <c r="H228" i="10"/>
  <c r="L228" i="10" s="1"/>
  <c r="P228" i="10" s="1"/>
  <c r="C226" i="10"/>
  <c r="H226" i="10"/>
  <c r="L226" i="10" s="1"/>
  <c r="P226" i="10" s="1"/>
  <c r="C224" i="10"/>
  <c r="H224" i="10"/>
  <c r="L224" i="10" s="1"/>
  <c r="P224" i="10" s="1"/>
  <c r="C219" i="10"/>
  <c r="H219" i="10"/>
  <c r="F219" i="10"/>
  <c r="K219" i="10"/>
  <c r="C216" i="10"/>
  <c r="H216" i="10"/>
  <c r="B216" i="10"/>
  <c r="I216" i="10"/>
  <c r="C89" i="10"/>
  <c r="H89" i="10"/>
  <c r="F89" i="10"/>
  <c r="K89" i="10"/>
  <c r="C208" i="10"/>
  <c r="H208" i="10"/>
  <c r="B208" i="10"/>
  <c r="I208" i="10"/>
  <c r="U208" i="10" s="1"/>
  <c r="C203" i="10"/>
  <c r="H203" i="10"/>
  <c r="F203" i="10"/>
  <c r="K203" i="10"/>
  <c r="C131" i="10"/>
  <c r="H131" i="10"/>
  <c r="B131" i="10"/>
  <c r="I131" i="10"/>
  <c r="C195" i="10"/>
  <c r="H195" i="10"/>
  <c r="F195" i="10"/>
  <c r="K195" i="10"/>
  <c r="C192" i="10"/>
  <c r="H192" i="10"/>
  <c r="B192" i="10"/>
  <c r="I192" i="10"/>
  <c r="N192" i="10" s="1"/>
  <c r="R192" i="10" s="1"/>
  <c r="D191" i="10"/>
  <c r="F188" i="10"/>
  <c r="C187" i="10"/>
  <c r="H187" i="10"/>
  <c r="F187" i="10"/>
  <c r="K187" i="10"/>
  <c r="C184" i="10"/>
  <c r="H184" i="10"/>
  <c r="B184" i="10"/>
  <c r="I184" i="10"/>
  <c r="T184" i="10" s="1"/>
  <c r="D200" i="10"/>
  <c r="F180" i="10"/>
  <c r="C179" i="10"/>
  <c r="H179" i="10"/>
  <c r="F179" i="10"/>
  <c r="K179" i="10"/>
  <c r="C176" i="10"/>
  <c r="H176" i="10"/>
  <c r="B176" i="10"/>
  <c r="I176" i="10"/>
  <c r="D175" i="10"/>
  <c r="F65" i="10"/>
  <c r="C171" i="10"/>
  <c r="H171" i="10"/>
  <c r="F171" i="10"/>
  <c r="K171" i="10"/>
  <c r="C168" i="10"/>
  <c r="H168" i="10"/>
  <c r="B168" i="10"/>
  <c r="I168" i="10"/>
  <c r="D167" i="10"/>
  <c r="C169" i="10"/>
  <c r="H169" i="10"/>
  <c r="F169" i="10"/>
  <c r="K169" i="10"/>
  <c r="B169" i="10"/>
  <c r="I169" i="10"/>
  <c r="C159" i="10"/>
  <c r="H159" i="10"/>
  <c r="F159" i="10"/>
  <c r="K159" i="10"/>
  <c r="G159" i="10"/>
  <c r="B159" i="10"/>
  <c r="J159" i="10"/>
  <c r="C150" i="10"/>
  <c r="H150" i="10"/>
  <c r="F150" i="10"/>
  <c r="K150" i="10"/>
  <c r="B150" i="10"/>
  <c r="J150" i="10"/>
  <c r="G150" i="10"/>
  <c r="C152" i="10"/>
  <c r="H152" i="10"/>
  <c r="B152" i="10"/>
  <c r="I152" i="10"/>
  <c r="D152" i="10"/>
  <c r="J152" i="10"/>
  <c r="F152" i="10"/>
  <c r="G152" i="10"/>
  <c r="K152" i="10"/>
  <c r="C148" i="10"/>
  <c r="H148" i="10"/>
  <c r="B148" i="10"/>
  <c r="I148" i="10"/>
  <c r="D148" i="10"/>
  <c r="J148" i="10"/>
  <c r="F148" i="10"/>
  <c r="G148" i="10"/>
  <c r="K148" i="10"/>
  <c r="C198" i="10"/>
  <c r="H198" i="10"/>
  <c r="B198" i="10"/>
  <c r="I198" i="10"/>
  <c r="D198" i="10"/>
  <c r="J198" i="10"/>
  <c r="F198" i="10"/>
  <c r="G198" i="10"/>
  <c r="K198" i="10"/>
  <c r="C140" i="10"/>
  <c r="H140" i="10"/>
  <c r="B140" i="10"/>
  <c r="I140" i="10"/>
  <c r="D140" i="10"/>
  <c r="J140" i="10"/>
  <c r="F140" i="10"/>
  <c r="G140" i="10"/>
  <c r="K140" i="10"/>
  <c r="B121" i="10"/>
  <c r="G121" i="10"/>
  <c r="K121" i="10"/>
  <c r="D121" i="10"/>
  <c r="J121" i="10"/>
  <c r="C121" i="10"/>
  <c r="F121" i="10"/>
  <c r="H121" i="10"/>
  <c r="I121" i="10"/>
  <c r="C162" i="10"/>
  <c r="B162" i="10"/>
  <c r="L162" i="10" s="1"/>
  <c r="P162" i="10" s="1"/>
  <c r="H162" i="10"/>
  <c r="U162" i="10" s="1"/>
  <c r="C225" i="10"/>
  <c r="H225" i="10"/>
  <c r="F225" i="10"/>
  <c r="K225" i="10"/>
  <c r="C154" i="10"/>
  <c r="H154" i="10"/>
  <c r="B154" i="10"/>
  <c r="L154" i="10" s="1"/>
  <c r="P154" i="10" s="1"/>
  <c r="I154" i="10"/>
  <c r="B263" i="10"/>
  <c r="G263" i="10"/>
  <c r="K263" i="10"/>
  <c r="D263" i="10"/>
  <c r="J263" i="10"/>
  <c r="C263" i="10"/>
  <c r="F263" i="10"/>
  <c r="H263" i="10"/>
  <c r="X430" i="10"/>
  <c r="X149" i="10"/>
  <c r="X147" i="10"/>
  <c r="X145" i="10"/>
  <c r="X326" i="10"/>
  <c r="X268" i="10"/>
  <c r="X139" i="10"/>
  <c r="O105" i="10"/>
  <c r="S105" i="10" s="1"/>
  <c r="T162" i="10"/>
  <c r="C161" i="10"/>
  <c r="H161" i="10"/>
  <c r="F161" i="10"/>
  <c r="K161" i="10"/>
  <c r="C158" i="10"/>
  <c r="H158" i="10"/>
  <c r="B158" i="10"/>
  <c r="I158" i="10"/>
  <c r="T154" i="10"/>
  <c r="O138" i="10"/>
  <c r="S138" i="10" s="1"/>
  <c r="X29" i="10"/>
  <c r="L29" i="10"/>
  <c r="P29" i="10" s="1"/>
  <c r="C153" i="10"/>
  <c r="H153" i="10"/>
  <c r="C430" i="10"/>
  <c r="H430" i="10"/>
  <c r="C149" i="10"/>
  <c r="H149" i="10"/>
  <c r="C147" i="10"/>
  <c r="H147" i="10"/>
  <c r="C145" i="10"/>
  <c r="H145" i="10"/>
  <c r="C326" i="10"/>
  <c r="H326" i="10"/>
  <c r="C268" i="10"/>
  <c r="H268" i="10"/>
  <c r="C139" i="10"/>
  <c r="H139" i="10"/>
  <c r="J138" i="10"/>
  <c r="M138" i="10" s="1"/>
  <c r="Q138" i="10" s="1"/>
  <c r="D138" i="10"/>
  <c r="C137" i="10"/>
  <c r="H137" i="10"/>
  <c r="B166" i="10"/>
  <c r="G166" i="10"/>
  <c r="K166" i="10"/>
  <c r="D166" i="10"/>
  <c r="J166" i="10"/>
  <c r="F295" i="10"/>
  <c r="B127" i="10"/>
  <c r="N127" i="10" s="1"/>
  <c r="R127" i="10" s="1"/>
  <c r="G127" i="10"/>
  <c r="K127" i="10"/>
  <c r="D127" i="10"/>
  <c r="J127" i="10"/>
  <c r="F427" i="10"/>
  <c r="B379" i="10"/>
  <c r="G379" i="10"/>
  <c r="K379" i="10"/>
  <c r="D379" i="10"/>
  <c r="J379" i="10"/>
  <c r="H115" i="10"/>
  <c r="B98" i="10"/>
  <c r="G98" i="10"/>
  <c r="K98" i="10"/>
  <c r="D98" i="10"/>
  <c r="J98" i="10"/>
  <c r="F98" i="10"/>
  <c r="H19" i="10"/>
  <c r="B109" i="10"/>
  <c r="G109" i="10"/>
  <c r="K109" i="10"/>
  <c r="D109" i="10"/>
  <c r="J109" i="10"/>
  <c r="F109" i="10"/>
  <c r="H107" i="10"/>
  <c r="X84" i="10"/>
  <c r="X437" i="10"/>
  <c r="X88" i="10"/>
  <c r="X82" i="10"/>
  <c r="X80" i="10"/>
  <c r="X261" i="10"/>
  <c r="X76" i="10"/>
  <c r="D61" i="10"/>
  <c r="I61" i="10"/>
  <c r="C61" i="10"/>
  <c r="J61" i="10"/>
  <c r="F61" i="10"/>
  <c r="K61" i="10"/>
  <c r="B61" i="10"/>
  <c r="G61" i="10"/>
  <c r="H61" i="10"/>
  <c r="K153" i="10"/>
  <c r="F153" i="10"/>
  <c r="K430" i="10"/>
  <c r="F430" i="10"/>
  <c r="K149" i="10"/>
  <c r="F149" i="10"/>
  <c r="K147" i="10"/>
  <c r="F147" i="10"/>
  <c r="K145" i="10"/>
  <c r="F145" i="10"/>
  <c r="K326" i="10"/>
  <c r="F326" i="10"/>
  <c r="K268" i="10"/>
  <c r="F268" i="10"/>
  <c r="K139" i="10"/>
  <c r="F139" i="10"/>
  <c r="I138" i="10"/>
  <c r="K137" i="10"/>
  <c r="F137" i="10"/>
  <c r="H166" i="10"/>
  <c r="B133" i="10"/>
  <c r="G133" i="10"/>
  <c r="K133" i="10"/>
  <c r="D133" i="10"/>
  <c r="J133" i="10"/>
  <c r="H127" i="10"/>
  <c r="B25" i="10"/>
  <c r="G25" i="10"/>
  <c r="T25" i="10" s="1"/>
  <c r="K25" i="10"/>
  <c r="D25" i="10"/>
  <c r="J25" i="10"/>
  <c r="H379" i="10"/>
  <c r="B117" i="10"/>
  <c r="G117" i="10"/>
  <c r="K117" i="10"/>
  <c r="D117" i="10"/>
  <c r="J117" i="10"/>
  <c r="I98" i="10"/>
  <c r="I109" i="10"/>
  <c r="X119" i="10"/>
  <c r="M394" i="10"/>
  <c r="Q394" i="10" s="1"/>
  <c r="L394" i="10"/>
  <c r="P394" i="10" s="1"/>
  <c r="O394" i="10"/>
  <c r="S394" i="10" s="1"/>
  <c r="O97" i="10"/>
  <c r="S97" i="10" s="1"/>
  <c r="O437" i="10"/>
  <c r="S437" i="10" s="1"/>
  <c r="M322" i="10"/>
  <c r="Q322" i="10" s="1"/>
  <c r="L322" i="10"/>
  <c r="P322" i="10" s="1"/>
  <c r="O322" i="10"/>
  <c r="S322" i="10" s="1"/>
  <c r="O143" i="10"/>
  <c r="S143" i="10" s="1"/>
  <c r="O88" i="10"/>
  <c r="S88" i="10" s="1"/>
  <c r="C138" i="10"/>
  <c r="H138" i="10"/>
  <c r="L138" i="10" s="1"/>
  <c r="P138" i="10" s="1"/>
  <c r="B295" i="10"/>
  <c r="G295" i="10"/>
  <c r="K295" i="10"/>
  <c r="D295" i="10"/>
  <c r="J295" i="10"/>
  <c r="B427" i="10"/>
  <c r="G427" i="10"/>
  <c r="K427" i="10"/>
  <c r="D427" i="10"/>
  <c r="J427" i="10"/>
  <c r="B115" i="10"/>
  <c r="G115" i="10"/>
  <c r="K115" i="10"/>
  <c r="D115" i="10"/>
  <c r="J115" i="10"/>
  <c r="F115" i="10"/>
  <c r="B19" i="10"/>
  <c r="G19" i="10"/>
  <c r="K19" i="10"/>
  <c r="D19" i="10"/>
  <c r="J19" i="10"/>
  <c r="F19" i="10"/>
  <c r="B107" i="10"/>
  <c r="G107" i="10"/>
  <c r="K107" i="10"/>
  <c r="D107" i="10"/>
  <c r="J107" i="10"/>
  <c r="F107" i="10"/>
  <c r="X104" i="10"/>
  <c r="D101" i="10"/>
  <c r="I101" i="10"/>
  <c r="C101" i="10"/>
  <c r="J101" i="10"/>
  <c r="B101" i="10"/>
  <c r="K101" i="10"/>
  <c r="F101" i="10"/>
  <c r="G101" i="10"/>
  <c r="D93" i="10"/>
  <c r="I93" i="10"/>
  <c r="C93" i="10"/>
  <c r="J93" i="10"/>
  <c r="B93" i="10"/>
  <c r="K93" i="10"/>
  <c r="F93" i="10"/>
  <c r="G93" i="10"/>
  <c r="X87" i="10"/>
  <c r="X83" i="10"/>
  <c r="X235" i="10"/>
  <c r="X164" i="10"/>
  <c r="X81" i="10"/>
  <c r="X75" i="10"/>
  <c r="M119" i="10"/>
  <c r="Q119" i="10" s="1"/>
  <c r="L119" i="10"/>
  <c r="P119" i="10" s="1"/>
  <c r="F84" i="10"/>
  <c r="O102" i="10"/>
  <c r="S102" i="10" s="1"/>
  <c r="D99" i="10"/>
  <c r="I99" i="10"/>
  <c r="C99" i="10"/>
  <c r="J99" i="10"/>
  <c r="U99" i="10" s="1"/>
  <c r="M118" i="10"/>
  <c r="Q118" i="10" s="1"/>
  <c r="L118" i="10"/>
  <c r="P118" i="10" s="1"/>
  <c r="D91" i="10"/>
  <c r="I91" i="10"/>
  <c r="C91" i="10"/>
  <c r="J91" i="10"/>
  <c r="M425" i="10"/>
  <c r="Q425" i="10" s="1"/>
  <c r="L425" i="10"/>
  <c r="P425" i="10" s="1"/>
  <c r="F87" i="10"/>
  <c r="M60" i="10"/>
  <c r="Q60" i="10" s="1"/>
  <c r="B197" i="10"/>
  <c r="L197" i="10" s="1"/>
  <c r="P197" i="10" s="1"/>
  <c r="G197" i="10"/>
  <c r="B134" i="10"/>
  <c r="G134" i="10"/>
  <c r="K134" i="10"/>
  <c r="B144" i="10"/>
  <c r="G144" i="10"/>
  <c r="K144" i="10"/>
  <c r="B32" i="10"/>
  <c r="G32" i="10"/>
  <c r="K32" i="10"/>
  <c r="B128" i="10"/>
  <c r="G128" i="10"/>
  <c r="K128" i="10"/>
  <c r="B126" i="10"/>
  <c r="G126" i="10"/>
  <c r="K126" i="10"/>
  <c r="B124" i="10"/>
  <c r="G124" i="10"/>
  <c r="M124" i="10" s="1"/>
  <c r="Q124" i="10" s="1"/>
  <c r="K124" i="10"/>
  <c r="B122" i="10"/>
  <c r="G122" i="10"/>
  <c r="K122" i="10"/>
  <c r="B120" i="10"/>
  <c r="G120" i="10"/>
  <c r="K120" i="10"/>
  <c r="B405" i="10"/>
  <c r="G405" i="10"/>
  <c r="K405" i="10"/>
  <c r="B116" i="10"/>
  <c r="G116" i="10"/>
  <c r="K116" i="10"/>
  <c r="B110" i="10"/>
  <c r="G110" i="10"/>
  <c r="K110" i="10"/>
  <c r="B96" i="10"/>
  <c r="G96" i="10"/>
  <c r="K96" i="10"/>
  <c r="B85" i="10"/>
  <c r="G85" i="10"/>
  <c r="K85" i="10"/>
  <c r="B387" i="10"/>
  <c r="G387" i="10"/>
  <c r="M387" i="10" s="1"/>
  <c r="Q387" i="10" s="1"/>
  <c r="K387" i="10"/>
  <c r="D105" i="10"/>
  <c r="I105" i="10"/>
  <c r="C105" i="10"/>
  <c r="J105" i="10"/>
  <c r="M105" i="10" s="1"/>
  <c r="Q105" i="10" s="1"/>
  <c r="M104" i="10"/>
  <c r="Q104" i="10" s="1"/>
  <c r="L104" i="10"/>
  <c r="P104" i="10" s="1"/>
  <c r="K84" i="10"/>
  <c r="G99" i="10"/>
  <c r="D97" i="10"/>
  <c r="I97" i="10"/>
  <c r="N97" i="10" s="1"/>
  <c r="R97" i="10" s="1"/>
  <c r="C97" i="10"/>
  <c r="J97" i="10"/>
  <c r="M437" i="10"/>
  <c r="Q437" i="10" s="1"/>
  <c r="L437" i="10"/>
  <c r="P437" i="10" s="1"/>
  <c r="K29" i="10"/>
  <c r="O29" i="10" s="1"/>
  <c r="S29" i="10" s="1"/>
  <c r="G91" i="10"/>
  <c r="L91" i="10" s="1"/>
  <c r="P91" i="10" s="1"/>
  <c r="D143" i="10"/>
  <c r="I143" i="10"/>
  <c r="C143" i="10"/>
  <c r="J143" i="10"/>
  <c r="M143" i="10" s="1"/>
  <c r="Q143" i="10" s="1"/>
  <c r="M88" i="10"/>
  <c r="Q88" i="10" s="1"/>
  <c r="L88" i="10"/>
  <c r="P88" i="10" s="1"/>
  <c r="K87" i="10"/>
  <c r="M190" i="10"/>
  <c r="Q190" i="10" s="1"/>
  <c r="L190" i="10"/>
  <c r="P190" i="10" s="1"/>
  <c r="D53" i="10"/>
  <c r="I53" i="10"/>
  <c r="B53" i="10"/>
  <c r="H53" i="10"/>
  <c r="F53" i="10"/>
  <c r="K53" i="10"/>
  <c r="C53" i="10"/>
  <c r="G53" i="10"/>
  <c r="J53" i="10"/>
  <c r="D84" i="10"/>
  <c r="I84" i="10"/>
  <c r="C84" i="10"/>
  <c r="J84" i="10"/>
  <c r="M102" i="10"/>
  <c r="Q102" i="10" s="1"/>
  <c r="L102" i="10"/>
  <c r="P102" i="10" s="1"/>
  <c r="D29" i="10"/>
  <c r="I29" i="10"/>
  <c r="N29" i="10" s="1"/>
  <c r="R29" i="10" s="1"/>
  <c r="C29" i="10"/>
  <c r="J29" i="10"/>
  <c r="M29" i="10" s="1"/>
  <c r="Q29" i="10" s="1"/>
  <c r="M94" i="10"/>
  <c r="Q94" i="10" s="1"/>
  <c r="L94" i="10"/>
  <c r="P94" i="10" s="1"/>
  <c r="M91" i="10"/>
  <c r="Q91" i="10" s="1"/>
  <c r="D87" i="10"/>
  <c r="I87" i="10"/>
  <c r="C87" i="10"/>
  <c r="J87" i="10"/>
  <c r="M86" i="10"/>
  <c r="Q86" i="10" s="1"/>
  <c r="L86" i="10"/>
  <c r="P86" i="10" s="1"/>
  <c r="D83" i="10"/>
  <c r="I83" i="10"/>
  <c r="C83" i="10"/>
  <c r="J83" i="10"/>
  <c r="F83" i="10"/>
  <c r="K83" i="10"/>
  <c r="X17" i="10"/>
  <c r="X58" i="10"/>
  <c r="D156" i="10"/>
  <c r="I156" i="10"/>
  <c r="B156" i="10"/>
  <c r="H156" i="10"/>
  <c r="F156" i="10"/>
  <c r="K156" i="10"/>
  <c r="C156" i="10"/>
  <c r="G156" i="10"/>
  <c r="J156" i="10"/>
  <c r="C82" i="10"/>
  <c r="D82" i="10"/>
  <c r="I82" i="10"/>
  <c r="C235" i="10"/>
  <c r="H235" i="10"/>
  <c r="D235" i="10"/>
  <c r="I235" i="10"/>
  <c r="C80" i="10"/>
  <c r="H80" i="10"/>
  <c r="D80" i="10"/>
  <c r="I80" i="10"/>
  <c r="C164" i="10"/>
  <c r="H164" i="10"/>
  <c r="D164" i="10"/>
  <c r="I164" i="10"/>
  <c r="C261" i="10"/>
  <c r="H261" i="10"/>
  <c r="D261" i="10"/>
  <c r="I261" i="10"/>
  <c r="C81" i="10"/>
  <c r="H81" i="10"/>
  <c r="D81" i="10"/>
  <c r="I81" i="10"/>
  <c r="C76" i="10"/>
  <c r="H76" i="10"/>
  <c r="D76" i="10"/>
  <c r="I76" i="10"/>
  <c r="C75" i="10"/>
  <c r="H75" i="10"/>
  <c r="D75" i="10"/>
  <c r="I75" i="10"/>
  <c r="C74" i="10"/>
  <c r="H74" i="10"/>
  <c r="D74" i="10"/>
  <c r="I74" i="10"/>
  <c r="C73" i="10"/>
  <c r="H73" i="10"/>
  <c r="D73" i="10"/>
  <c r="I73" i="10"/>
  <c r="C95" i="10"/>
  <c r="H95" i="10"/>
  <c r="D95" i="10"/>
  <c r="I95" i="10"/>
  <c r="C71" i="10"/>
  <c r="H71" i="10"/>
  <c r="D71" i="10"/>
  <c r="I71" i="10"/>
  <c r="C70" i="10"/>
  <c r="H70" i="10"/>
  <c r="U70" i="10" s="1"/>
  <c r="D70" i="10"/>
  <c r="I70" i="10"/>
  <c r="C157" i="10"/>
  <c r="H157" i="10"/>
  <c r="D157" i="10"/>
  <c r="I157" i="10"/>
  <c r="C68" i="10"/>
  <c r="H68" i="10"/>
  <c r="D68" i="10"/>
  <c r="I68" i="10"/>
  <c r="C67" i="10"/>
  <c r="H67" i="10"/>
  <c r="D67" i="10"/>
  <c r="I67" i="10"/>
  <c r="C66" i="10"/>
  <c r="H66" i="10"/>
  <c r="D66" i="10"/>
  <c r="I66" i="10"/>
  <c r="C141" i="10"/>
  <c r="H141" i="10"/>
  <c r="D141" i="10"/>
  <c r="I141" i="10"/>
  <c r="C434" i="10"/>
  <c r="H434" i="10"/>
  <c r="D434" i="10"/>
  <c r="I434" i="10"/>
  <c r="C63" i="10"/>
  <c r="H63" i="10"/>
  <c r="D63" i="10"/>
  <c r="I63" i="10"/>
  <c r="C404" i="10"/>
  <c r="H404" i="10"/>
  <c r="U404" i="10" s="1"/>
  <c r="D404" i="10"/>
  <c r="I404" i="10"/>
  <c r="X60" i="10"/>
  <c r="X40" i="10"/>
  <c r="D119" i="10"/>
  <c r="I119" i="10"/>
  <c r="U119" i="10" s="1"/>
  <c r="D104" i="10"/>
  <c r="I104" i="10"/>
  <c r="T104" i="10" s="1"/>
  <c r="D102" i="10"/>
  <c r="I102" i="10"/>
  <c r="N102" i="10" s="1"/>
  <c r="R102" i="10" s="1"/>
  <c r="D394" i="10"/>
  <c r="I394" i="10"/>
  <c r="N394" i="10" s="1"/>
  <c r="R394" i="10" s="1"/>
  <c r="D118" i="10"/>
  <c r="I118" i="10"/>
  <c r="U118" i="10" s="1"/>
  <c r="D437" i="10"/>
  <c r="I437" i="10"/>
  <c r="T437" i="10" s="1"/>
  <c r="D94" i="10"/>
  <c r="I94" i="10"/>
  <c r="T94" i="10" s="1"/>
  <c r="D322" i="10"/>
  <c r="I322" i="10"/>
  <c r="D425" i="10"/>
  <c r="I425" i="10"/>
  <c r="D88" i="10"/>
  <c r="I88" i="10"/>
  <c r="T88" i="10" s="1"/>
  <c r="D86" i="10"/>
  <c r="I86" i="10"/>
  <c r="N86" i="10" s="1"/>
  <c r="R86" i="10" s="1"/>
  <c r="D190" i="10"/>
  <c r="I190" i="10"/>
  <c r="T190" i="10" s="1"/>
  <c r="G82" i="10"/>
  <c r="T82" i="10" s="1"/>
  <c r="G235" i="10"/>
  <c r="G80" i="10"/>
  <c r="M80" i="10" s="1"/>
  <c r="Q80" i="10" s="1"/>
  <c r="G164" i="10"/>
  <c r="M164" i="10" s="1"/>
  <c r="Q164" i="10" s="1"/>
  <c r="G261" i="10"/>
  <c r="N261" i="10" s="1"/>
  <c r="R261" i="10" s="1"/>
  <c r="G81" i="10"/>
  <c r="O81" i="10" s="1"/>
  <c r="S81" i="10" s="1"/>
  <c r="G76" i="10"/>
  <c r="M76" i="10" s="1"/>
  <c r="Q76" i="10" s="1"/>
  <c r="G75" i="10"/>
  <c r="M75" i="10" s="1"/>
  <c r="Q75" i="10" s="1"/>
  <c r="G74" i="10"/>
  <c r="N74" i="10" s="1"/>
  <c r="R74" i="10" s="1"/>
  <c r="G73" i="10"/>
  <c r="N73" i="10" s="1"/>
  <c r="R73" i="10" s="1"/>
  <c r="G95" i="10"/>
  <c r="L95" i="10" s="1"/>
  <c r="P95" i="10" s="1"/>
  <c r="G71" i="10"/>
  <c r="T71" i="10" s="1"/>
  <c r="G70" i="10"/>
  <c r="N70" i="10" s="1"/>
  <c r="R70" i="10" s="1"/>
  <c r="G157" i="10"/>
  <c r="G68" i="10"/>
  <c r="U68" i="10" s="1"/>
  <c r="G67" i="10"/>
  <c r="M67" i="10" s="1"/>
  <c r="Q67" i="10" s="1"/>
  <c r="G66" i="10"/>
  <c r="N66" i="10" s="1"/>
  <c r="R66" i="10" s="1"/>
  <c r="G141" i="10"/>
  <c r="M141" i="10" s="1"/>
  <c r="Q141" i="10" s="1"/>
  <c r="G434" i="10"/>
  <c r="M434" i="10" s="1"/>
  <c r="Q434" i="10" s="1"/>
  <c r="G63" i="10"/>
  <c r="G404" i="10"/>
  <c r="N404" i="10" s="1"/>
  <c r="R404" i="10" s="1"/>
  <c r="M58" i="10"/>
  <c r="Q58" i="10" s="1"/>
  <c r="O58" i="10"/>
  <c r="S58" i="10" s="1"/>
  <c r="D49" i="10"/>
  <c r="I49" i="10"/>
  <c r="B49" i="10"/>
  <c r="H49" i="10"/>
  <c r="F49" i="10"/>
  <c r="K49" i="10"/>
  <c r="C49" i="10"/>
  <c r="G49" i="10"/>
  <c r="J49" i="10"/>
  <c r="D17" i="10"/>
  <c r="I17" i="10"/>
  <c r="D316" i="10"/>
  <c r="I316" i="10"/>
  <c r="F316" i="10"/>
  <c r="K316" i="10"/>
  <c r="B316" i="10"/>
  <c r="H316" i="10"/>
  <c r="D52" i="10"/>
  <c r="I52" i="10"/>
  <c r="F52" i="10"/>
  <c r="K52" i="10"/>
  <c r="B52" i="10"/>
  <c r="H52" i="10"/>
  <c r="D48" i="10"/>
  <c r="I48" i="10"/>
  <c r="F48" i="10"/>
  <c r="K48" i="10"/>
  <c r="B48" i="10"/>
  <c r="H48" i="10"/>
  <c r="C46" i="10"/>
  <c r="H46" i="10"/>
  <c r="D46" i="10"/>
  <c r="I46" i="10"/>
  <c r="G46" i="10"/>
  <c r="B46" i="10"/>
  <c r="K46" i="10"/>
  <c r="C44" i="10"/>
  <c r="H44" i="10"/>
  <c r="D44" i="10"/>
  <c r="I44" i="10"/>
  <c r="G44" i="10"/>
  <c r="B44" i="10"/>
  <c r="L44" i="10" s="1"/>
  <c r="P44" i="10" s="1"/>
  <c r="K44" i="10"/>
  <c r="C42" i="10"/>
  <c r="H42" i="10"/>
  <c r="D42" i="10"/>
  <c r="I42" i="10"/>
  <c r="G42" i="10"/>
  <c r="B42" i="10"/>
  <c r="K42" i="10"/>
  <c r="X39" i="10"/>
  <c r="X31" i="10"/>
  <c r="H60" i="10"/>
  <c r="L60" i="10" s="1"/>
  <c r="P60" i="10" s="1"/>
  <c r="K17" i="10"/>
  <c r="F17" i="10"/>
  <c r="H58" i="10"/>
  <c r="L58" i="10" s="1"/>
  <c r="P58" i="10" s="1"/>
  <c r="J316" i="10"/>
  <c r="D55" i="10"/>
  <c r="I55" i="10"/>
  <c r="B55" i="10"/>
  <c r="H55" i="10"/>
  <c r="F55" i="10"/>
  <c r="K55" i="10"/>
  <c r="J52" i="10"/>
  <c r="D51" i="10"/>
  <c r="I51" i="10"/>
  <c r="B51" i="10"/>
  <c r="H51" i="10"/>
  <c r="F51" i="10"/>
  <c r="K51" i="10"/>
  <c r="J48" i="10"/>
  <c r="D383" i="10"/>
  <c r="I383" i="10"/>
  <c r="B383" i="10"/>
  <c r="H383" i="10"/>
  <c r="F383" i="10"/>
  <c r="K383" i="10"/>
  <c r="M41" i="10"/>
  <c r="Q41" i="10" s="1"/>
  <c r="M321" i="10"/>
  <c r="Q321" i="10" s="1"/>
  <c r="L321" i="10"/>
  <c r="P321" i="10" s="1"/>
  <c r="O321" i="10"/>
  <c r="S321" i="10" s="1"/>
  <c r="D60" i="10"/>
  <c r="I60" i="10"/>
  <c r="J17" i="10"/>
  <c r="C17" i="10"/>
  <c r="D58" i="10"/>
  <c r="I58" i="10"/>
  <c r="N58" i="10" s="1"/>
  <c r="R58" i="10" s="1"/>
  <c r="G316" i="10"/>
  <c r="D54" i="10"/>
  <c r="I54" i="10"/>
  <c r="F54" i="10"/>
  <c r="K54" i="10"/>
  <c r="B54" i="10"/>
  <c r="H54" i="10"/>
  <c r="G52" i="10"/>
  <c r="D50" i="10"/>
  <c r="I50" i="10"/>
  <c r="F50" i="10"/>
  <c r="K50" i="10"/>
  <c r="B50" i="10"/>
  <c r="H50" i="10"/>
  <c r="G48" i="10"/>
  <c r="J46" i="10"/>
  <c r="C45" i="10"/>
  <c r="H45" i="10"/>
  <c r="D45" i="10"/>
  <c r="I45" i="10"/>
  <c r="G45" i="10"/>
  <c r="T45" i="10" s="1"/>
  <c r="B45" i="10"/>
  <c r="K45" i="10"/>
  <c r="J44" i="10"/>
  <c r="C43" i="10"/>
  <c r="H43" i="10"/>
  <c r="D43" i="10"/>
  <c r="I43" i="10"/>
  <c r="G43" i="10"/>
  <c r="T43" i="10" s="1"/>
  <c r="B43" i="10"/>
  <c r="K43" i="10"/>
  <c r="J42" i="10"/>
  <c r="X41" i="10"/>
  <c r="M38" i="10"/>
  <c r="Q38" i="10" s="1"/>
  <c r="O38" i="10"/>
  <c r="S38" i="10" s="1"/>
  <c r="X136" i="10"/>
  <c r="K41" i="10"/>
  <c r="K40" i="10"/>
  <c r="K39" i="10"/>
  <c r="O35" i="10"/>
  <c r="S35" i="10" s="1"/>
  <c r="X24" i="10"/>
  <c r="D21" i="10"/>
  <c r="I21" i="10"/>
  <c r="C21" i="10"/>
  <c r="J21" i="10"/>
  <c r="B21" i="10"/>
  <c r="K21" i="10"/>
  <c r="F21" i="10"/>
  <c r="G21" i="10"/>
  <c r="X20" i="10"/>
  <c r="C41" i="10"/>
  <c r="H41" i="10"/>
  <c r="D41" i="10"/>
  <c r="I41" i="10"/>
  <c r="C40" i="10"/>
  <c r="H40" i="10"/>
  <c r="L40" i="10" s="1"/>
  <c r="P40" i="10" s="1"/>
  <c r="D40" i="10"/>
  <c r="I40" i="10"/>
  <c r="C39" i="10"/>
  <c r="H39" i="10"/>
  <c r="D39" i="10"/>
  <c r="I39" i="10"/>
  <c r="D79" i="10"/>
  <c r="I79" i="10"/>
  <c r="C79" i="10"/>
  <c r="J79" i="10"/>
  <c r="F79" i="10"/>
  <c r="G79" i="10"/>
  <c r="M36" i="10"/>
  <c r="Q36" i="10" s="1"/>
  <c r="L36" i="10"/>
  <c r="P36" i="10" s="1"/>
  <c r="O36" i="10"/>
  <c r="S36" i="10" s="1"/>
  <c r="X277" i="10"/>
  <c r="D368" i="10"/>
  <c r="I368" i="10"/>
  <c r="C368" i="10"/>
  <c r="J368" i="10"/>
  <c r="B368" i="10"/>
  <c r="K368" i="10"/>
  <c r="F368" i="10"/>
  <c r="G368" i="10"/>
  <c r="L27" i="10"/>
  <c r="P27" i="10" s="1"/>
  <c r="O24" i="10"/>
  <c r="S24" i="10" s="1"/>
  <c r="O20" i="10"/>
  <c r="S20" i="10" s="1"/>
  <c r="G41" i="10"/>
  <c r="G40" i="10"/>
  <c r="T40" i="10" s="1"/>
  <c r="G39" i="10"/>
  <c r="T39" i="10" s="1"/>
  <c r="X33" i="10"/>
  <c r="N24" i="10"/>
  <c r="R24" i="10" s="1"/>
  <c r="X23" i="10"/>
  <c r="H38" i="10"/>
  <c r="D35" i="10"/>
  <c r="I35" i="10"/>
  <c r="N35" i="10" s="1"/>
  <c r="R35" i="10" s="1"/>
  <c r="C35" i="10"/>
  <c r="J35" i="10"/>
  <c r="M35" i="10" s="1"/>
  <c r="Q35" i="10" s="1"/>
  <c r="V35" i="10" s="1"/>
  <c r="M277" i="10"/>
  <c r="Q277" i="10" s="1"/>
  <c r="L277" i="10"/>
  <c r="P277" i="10" s="1"/>
  <c r="K33" i="10"/>
  <c r="O33" i="10" s="1"/>
  <c r="S33" i="10" s="1"/>
  <c r="F31" i="10"/>
  <c r="O30" i="10"/>
  <c r="S30" i="10" s="1"/>
  <c r="D27" i="10"/>
  <c r="I27" i="10"/>
  <c r="T27" i="10" s="1"/>
  <c r="C27" i="10"/>
  <c r="J27" i="10"/>
  <c r="M259" i="10"/>
  <c r="Q259" i="10" s="1"/>
  <c r="L259" i="10"/>
  <c r="P259" i="10" s="1"/>
  <c r="K136" i="10"/>
  <c r="O136" i="10" s="1"/>
  <c r="S136" i="10" s="1"/>
  <c r="F23" i="10"/>
  <c r="O22" i="10"/>
  <c r="S22" i="10" s="1"/>
  <c r="D38" i="10"/>
  <c r="I38" i="10"/>
  <c r="N38" i="10" s="1"/>
  <c r="R38" i="10" s="1"/>
  <c r="D33" i="10"/>
  <c r="I33" i="10"/>
  <c r="N33" i="10" s="1"/>
  <c r="R33" i="10" s="1"/>
  <c r="C33" i="10"/>
  <c r="J33" i="10"/>
  <c r="M33" i="10" s="1"/>
  <c r="Q33" i="10" s="1"/>
  <c r="M325" i="10"/>
  <c r="Q325" i="10" s="1"/>
  <c r="L325" i="10"/>
  <c r="P325" i="10" s="1"/>
  <c r="K31" i="10"/>
  <c r="D136" i="10"/>
  <c r="I136" i="10"/>
  <c r="C136" i="10"/>
  <c r="J136" i="10"/>
  <c r="M136" i="10" s="1"/>
  <c r="Q136" i="10" s="1"/>
  <c r="M24" i="10"/>
  <c r="Q24" i="10" s="1"/>
  <c r="U24" i="10"/>
  <c r="L24" i="10"/>
  <c r="P24" i="10" s="1"/>
  <c r="K23" i="10"/>
  <c r="L20" i="10"/>
  <c r="P20" i="10" s="1"/>
  <c r="D31" i="10"/>
  <c r="I31" i="10"/>
  <c r="C31" i="10"/>
  <c r="J31" i="10"/>
  <c r="M30" i="10"/>
  <c r="Q30" i="10" s="1"/>
  <c r="L30" i="10"/>
  <c r="P30" i="10" s="1"/>
  <c r="M27" i="10"/>
  <c r="Q27" i="10" s="1"/>
  <c r="O27" i="10"/>
  <c r="S27" i="10" s="1"/>
  <c r="D23" i="10"/>
  <c r="I23" i="10"/>
  <c r="C23" i="10"/>
  <c r="J23" i="10"/>
  <c r="M22" i="10"/>
  <c r="Q22" i="10" s="1"/>
  <c r="L22" i="10"/>
  <c r="P22" i="10" s="1"/>
  <c r="D36" i="10"/>
  <c r="I36" i="10"/>
  <c r="T36" i="10" s="1"/>
  <c r="D277" i="10"/>
  <c r="I277" i="10"/>
  <c r="U277" i="10" s="1"/>
  <c r="D325" i="10"/>
  <c r="I325" i="10"/>
  <c r="U325" i="10" s="1"/>
  <c r="D30" i="10"/>
  <c r="I30" i="10"/>
  <c r="T30" i="10" s="1"/>
  <c r="D321" i="10"/>
  <c r="I321" i="10"/>
  <c r="T321" i="10" s="1"/>
  <c r="D259" i="10"/>
  <c r="I259" i="10"/>
  <c r="U259" i="10" s="1"/>
  <c r="D24" i="10"/>
  <c r="I24" i="10"/>
  <c r="T24" i="10" s="1"/>
  <c r="D22" i="10"/>
  <c r="I22" i="10"/>
  <c r="U22" i="10" s="1"/>
  <c r="D20" i="10"/>
  <c r="I20" i="10"/>
  <c r="T20" i="10" s="1"/>
  <c r="B305" i="10"/>
  <c r="C305" i="10"/>
  <c r="D305" i="10"/>
  <c r="I305" i="10"/>
  <c r="F305" i="10"/>
  <c r="J305" i="10"/>
  <c r="J16" i="10"/>
  <c r="B376" i="10"/>
  <c r="G376" i="10"/>
  <c r="K376" i="10"/>
  <c r="C376" i="10"/>
  <c r="H376" i="10"/>
  <c r="D376" i="10"/>
  <c r="F376" i="10"/>
  <c r="J433" i="10"/>
  <c r="B13" i="10"/>
  <c r="G13" i="10"/>
  <c r="K13" i="10"/>
  <c r="C13" i="10"/>
  <c r="H13" i="10"/>
  <c r="D13" i="10"/>
  <c r="F13" i="10"/>
  <c r="J12" i="10"/>
  <c r="B62" i="10"/>
  <c r="G62" i="10"/>
  <c r="K62" i="10"/>
  <c r="C62" i="10"/>
  <c r="H62" i="10"/>
  <c r="D62" i="10"/>
  <c r="F62" i="10"/>
  <c r="J320" i="10"/>
  <c r="B9" i="10"/>
  <c r="G9" i="10"/>
  <c r="K9" i="10"/>
  <c r="C9" i="10"/>
  <c r="H9" i="10"/>
  <c r="D9" i="10"/>
  <c r="F9" i="10"/>
  <c r="M20" i="10"/>
  <c r="Q20" i="10" s="1"/>
  <c r="B16" i="10"/>
  <c r="G16" i="10"/>
  <c r="K16" i="10"/>
  <c r="C16" i="10"/>
  <c r="H16" i="10"/>
  <c r="D16" i="10"/>
  <c r="F16" i="10"/>
  <c r="B433" i="10"/>
  <c r="G433" i="10"/>
  <c r="K433" i="10"/>
  <c r="C433" i="10"/>
  <c r="H433" i="10"/>
  <c r="D433" i="10"/>
  <c r="F433" i="10"/>
  <c r="B12" i="10"/>
  <c r="G12" i="10"/>
  <c r="K12" i="10"/>
  <c r="C12" i="10"/>
  <c r="H12" i="10"/>
  <c r="D12" i="10"/>
  <c r="F12" i="10"/>
  <c r="B320" i="10"/>
  <c r="G320" i="10"/>
  <c r="K320" i="10"/>
  <c r="C320" i="10"/>
  <c r="H320" i="10"/>
  <c r="D320" i="10"/>
  <c r="F320" i="10"/>
  <c r="F8" i="10"/>
  <c r="F7" i="10"/>
  <c r="F6" i="10"/>
  <c r="F5" i="10"/>
  <c r="F4" i="10"/>
  <c r="F3" i="10"/>
  <c r="I417" i="10"/>
  <c r="T417" i="10" s="1"/>
  <c r="I18" i="10"/>
  <c r="T18" i="10" s="1"/>
  <c r="B8" i="10"/>
  <c r="G8" i="10"/>
  <c r="K8" i="10"/>
  <c r="C8" i="10"/>
  <c r="H8" i="10"/>
  <c r="B7" i="10"/>
  <c r="G7" i="10"/>
  <c r="K7" i="10"/>
  <c r="C7" i="10"/>
  <c r="H7" i="10"/>
  <c r="B6" i="10"/>
  <c r="G6" i="10"/>
  <c r="K6" i="10"/>
  <c r="C6" i="10"/>
  <c r="H6" i="10"/>
  <c r="B5" i="10"/>
  <c r="G5" i="10"/>
  <c r="K5" i="10"/>
  <c r="C5" i="10"/>
  <c r="H5" i="10"/>
  <c r="B4" i="10"/>
  <c r="G4" i="10"/>
  <c r="K4" i="10"/>
  <c r="C4" i="10"/>
  <c r="H4" i="10"/>
  <c r="B3" i="10"/>
  <c r="G3" i="10"/>
  <c r="K3" i="10"/>
  <c r="C3" i="10"/>
  <c r="H3" i="10"/>
  <c r="D178" i="9"/>
  <c r="D170" i="9"/>
  <c r="D162" i="9"/>
  <c r="D154" i="9"/>
  <c r="D134" i="9"/>
  <c r="D102" i="9"/>
  <c r="D70" i="9"/>
  <c r="D142" i="9"/>
  <c r="D110" i="9"/>
  <c r="D78" i="9"/>
  <c r="C5" i="9"/>
  <c r="D5" i="9"/>
  <c r="C146" i="9"/>
  <c r="D146" i="9"/>
  <c r="C138" i="9"/>
  <c r="D138" i="9"/>
  <c r="C130" i="9"/>
  <c r="D130" i="9"/>
  <c r="C122" i="9"/>
  <c r="D122" i="9"/>
  <c r="C114" i="9"/>
  <c r="D114" i="9"/>
  <c r="C106" i="9"/>
  <c r="D106" i="9"/>
  <c r="C98" i="9"/>
  <c r="D98" i="9"/>
  <c r="C90" i="9"/>
  <c r="D90" i="9"/>
  <c r="C82" i="9"/>
  <c r="D82" i="9"/>
  <c r="C74" i="9"/>
  <c r="D74" i="9"/>
  <c r="C66" i="9"/>
  <c r="D66" i="9"/>
  <c r="C62" i="9"/>
  <c r="D62" i="9"/>
  <c r="C58" i="9"/>
  <c r="D58" i="9"/>
  <c r="C54" i="9"/>
  <c r="D54" i="9"/>
  <c r="C50" i="9"/>
  <c r="D50" i="9"/>
  <c r="C46" i="9"/>
  <c r="D46" i="9"/>
  <c r="C42" i="9"/>
  <c r="D42" i="9"/>
  <c r="C38" i="9"/>
  <c r="D38" i="9"/>
  <c r="C34" i="9"/>
  <c r="D34" i="9"/>
  <c r="C30" i="9"/>
  <c r="D30" i="9"/>
  <c r="C26" i="9"/>
  <c r="D26" i="9"/>
  <c r="C22" i="9"/>
  <c r="D22" i="9"/>
  <c r="C18" i="9"/>
  <c r="D18" i="9"/>
  <c r="C14" i="9"/>
  <c r="D14" i="9"/>
  <c r="C10" i="9"/>
  <c r="D10" i="9"/>
  <c r="C6" i="9"/>
  <c r="D6" i="9"/>
  <c r="L455" i="9"/>
  <c r="M455" i="9"/>
  <c r="D182" i="9"/>
  <c r="D174" i="9"/>
  <c r="D166" i="9"/>
  <c r="D158" i="9"/>
  <c r="D150" i="9"/>
  <c r="D118" i="9"/>
  <c r="D86" i="9"/>
  <c r="D149" i="9"/>
  <c r="D144" i="9"/>
  <c r="D141" i="9"/>
  <c r="D136" i="9"/>
  <c r="D133" i="9"/>
  <c r="D128" i="9"/>
  <c r="D125" i="9"/>
  <c r="D120" i="9"/>
  <c r="D117" i="9"/>
  <c r="D112" i="9"/>
  <c r="D109" i="9"/>
  <c r="D104" i="9"/>
  <c r="D101" i="9"/>
  <c r="D96" i="9"/>
  <c r="D93" i="9"/>
  <c r="D88" i="9"/>
  <c r="D85" i="9"/>
  <c r="D80" i="9"/>
  <c r="D77" i="9"/>
  <c r="D72" i="9"/>
  <c r="D69" i="9"/>
  <c r="D64" i="9"/>
  <c r="D61" i="9"/>
  <c r="D56" i="9"/>
  <c r="D53" i="9"/>
  <c r="D48" i="9"/>
  <c r="D45" i="9"/>
  <c r="D40" i="9"/>
  <c r="D37" i="9"/>
  <c r="D32" i="9"/>
  <c r="D29" i="9"/>
  <c r="D24" i="9"/>
  <c r="D21" i="9"/>
  <c r="D16" i="9"/>
  <c r="D13" i="9"/>
  <c r="D8" i="9"/>
  <c r="C3" i="9"/>
  <c r="D181" i="9"/>
  <c r="D179" i="9"/>
  <c r="D177" i="9"/>
  <c r="D175" i="9"/>
  <c r="D173" i="9"/>
  <c r="D171" i="9"/>
  <c r="D169" i="9"/>
  <c r="D167" i="9"/>
  <c r="D165" i="9"/>
  <c r="D163" i="9"/>
  <c r="D161" i="9"/>
  <c r="D159" i="9"/>
  <c r="D157" i="9"/>
  <c r="D155" i="9"/>
  <c r="D153" i="9"/>
  <c r="D151" i="9"/>
  <c r="D143" i="9"/>
  <c r="D135" i="9"/>
  <c r="D127" i="9"/>
  <c r="D119" i="9"/>
  <c r="D111" i="9"/>
  <c r="D103" i="9"/>
  <c r="D95" i="9"/>
  <c r="D87" i="9"/>
  <c r="D79" i="9"/>
  <c r="D71" i="9"/>
  <c r="D63" i="9"/>
  <c r="D55" i="9"/>
  <c r="D47" i="9"/>
  <c r="D39" i="9"/>
  <c r="D31" i="9"/>
  <c r="D23" i="9"/>
  <c r="D15" i="9"/>
  <c r="C13" i="9"/>
  <c r="D7" i="9"/>
  <c r="L457" i="9"/>
  <c r="J454" i="9"/>
  <c r="F3" i="9"/>
  <c r="F4" i="9"/>
  <c r="C4" i="9"/>
  <c r="D148" i="9"/>
  <c r="D140" i="9"/>
  <c r="D132" i="9"/>
  <c r="D124" i="9"/>
  <c r="D116" i="9"/>
  <c r="D108" i="9"/>
  <c r="D100" i="9"/>
  <c r="D92" i="9"/>
  <c r="D84" i="9"/>
  <c r="D76" i="9"/>
  <c r="D68" i="9"/>
  <c r="D60" i="9"/>
  <c r="D52" i="9"/>
  <c r="D44" i="9"/>
  <c r="D36" i="9"/>
  <c r="D28" i="9"/>
  <c r="D20" i="9"/>
  <c r="D12" i="9"/>
  <c r="D4" i="9"/>
  <c r="G4" i="9"/>
  <c r="M453" i="9"/>
  <c r="AP453" i="9" s="1"/>
  <c r="AQ453" i="9" s="1"/>
  <c r="L452" i="9"/>
  <c r="J451" i="9"/>
  <c r="J449" i="9"/>
  <c r="AF449" i="9" s="1"/>
  <c r="AG449" i="9" s="1"/>
  <c r="M447" i="9"/>
  <c r="J445" i="9"/>
  <c r="J444" i="9"/>
  <c r="AF444" i="9" s="1"/>
  <c r="AG444" i="9" s="1"/>
  <c r="L442" i="9"/>
  <c r="M439" i="9"/>
  <c r="J438" i="9"/>
  <c r="J436" i="9"/>
  <c r="L433" i="9"/>
  <c r="L428" i="9"/>
  <c r="L424" i="9"/>
  <c r="M419" i="9"/>
  <c r="J411" i="9"/>
  <c r="J407" i="9"/>
  <c r="AF407" i="9" s="1"/>
  <c r="AG407" i="9" s="1"/>
  <c r="J404" i="9"/>
  <c r="AF404" i="9" s="1"/>
  <c r="AG404" i="9" s="1"/>
  <c r="J402" i="9"/>
  <c r="M393" i="9"/>
  <c r="J386" i="9"/>
  <c r="L375" i="9"/>
  <c r="L360" i="9"/>
  <c r="J353" i="9"/>
  <c r="AF353" i="9" s="1"/>
  <c r="AG353" i="9" s="1"/>
  <c r="J346" i="9"/>
  <c r="J336" i="9"/>
  <c r="J327" i="9"/>
  <c r="J312" i="9"/>
  <c r="L313" i="9"/>
  <c r="M314" i="9"/>
  <c r="L316" i="9"/>
  <c r="M317" i="9"/>
  <c r="M319" i="9"/>
  <c r="AP319" i="9" s="1"/>
  <c r="AQ319" i="9" s="1"/>
  <c r="J320" i="9"/>
  <c r="L321" i="9"/>
  <c r="M322" i="9"/>
  <c r="J324" i="9"/>
  <c r="AF324" i="9" s="1"/>
  <c r="AG324" i="9" s="1"/>
  <c r="J326" i="9"/>
  <c r="L327" i="9"/>
  <c r="M328" i="9"/>
  <c r="J330" i="9"/>
  <c r="L331" i="9"/>
  <c r="AK331" i="9" s="1"/>
  <c r="AL331" i="9" s="1"/>
  <c r="M333" i="9"/>
  <c r="J335" i="9"/>
  <c r="L336" i="9"/>
  <c r="M337" i="9"/>
  <c r="M339" i="9"/>
  <c r="J341" i="9"/>
  <c r="L342" i="9"/>
  <c r="M343" i="9"/>
  <c r="J345" i="9"/>
  <c r="L346" i="9"/>
  <c r="M347" i="9"/>
  <c r="AP347" i="9" s="1"/>
  <c r="AQ347" i="9" s="1"/>
  <c r="L349" i="9"/>
  <c r="M350" i="9"/>
  <c r="AP350" i="9" s="1"/>
  <c r="AQ350" i="9" s="1"/>
  <c r="J352" i="9"/>
  <c r="L353" i="9"/>
  <c r="AK353" i="9" s="1"/>
  <c r="AL353" i="9" s="1"/>
  <c r="J355" i="9"/>
  <c r="AF355" i="9" s="1"/>
  <c r="AG355" i="9" s="1"/>
  <c r="M356" i="9"/>
  <c r="J358" i="9"/>
  <c r="AF358" i="9" s="1"/>
  <c r="AG358" i="9" s="1"/>
  <c r="L359" i="9"/>
  <c r="M360" i="9"/>
  <c r="J362" i="9"/>
  <c r="L363" i="9"/>
  <c r="M364" i="9"/>
  <c r="AP364" i="9" s="1"/>
  <c r="AQ364" i="9" s="1"/>
  <c r="M366" i="9"/>
  <c r="AP366" i="9" s="1"/>
  <c r="AQ366" i="9" s="1"/>
  <c r="L367" i="9"/>
  <c r="AK367" i="9" s="1"/>
  <c r="AL367" i="9" s="1"/>
  <c r="J368" i="9"/>
  <c r="L369" i="9"/>
  <c r="M370" i="9"/>
  <c r="M372" i="9"/>
  <c r="J374" i="9"/>
  <c r="AF374" i="9" s="1"/>
  <c r="AG374" i="9" s="1"/>
  <c r="M375" i="9"/>
  <c r="J377" i="9"/>
  <c r="L378" i="9"/>
  <c r="M379" i="9"/>
  <c r="J381" i="9"/>
  <c r="L382" i="9"/>
  <c r="M383" i="9"/>
  <c r="J385" i="9"/>
  <c r="L386" i="9"/>
  <c r="M387" i="9"/>
  <c r="J389" i="9"/>
  <c r="L390" i="9"/>
  <c r="L392" i="9"/>
  <c r="AK392" i="9" s="1"/>
  <c r="AL392" i="9" s="1"/>
  <c r="J394" i="9"/>
  <c r="L395" i="9"/>
  <c r="M396" i="9"/>
  <c r="J398" i="9"/>
  <c r="L399" i="9"/>
  <c r="M400" i="9"/>
  <c r="L312" i="9"/>
  <c r="M313" i="9"/>
  <c r="J315" i="9"/>
  <c r="AF315" i="9" s="1"/>
  <c r="AG315" i="9" s="1"/>
  <c r="M316" i="9"/>
  <c r="J318" i="9"/>
  <c r="AF318" i="9" s="1"/>
  <c r="AG318" i="9" s="1"/>
  <c r="L320" i="9"/>
  <c r="M321" i="9"/>
  <c r="J323" i="9"/>
  <c r="L324" i="9"/>
  <c r="AK324" i="9" s="1"/>
  <c r="AL324" i="9" s="1"/>
  <c r="J325" i="9"/>
  <c r="L326" i="9"/>
  <c r="M327" i="9"/>
  <c r="J329" i="9"/>
  <c r="L330" i="9"/>
  <c r="M331" i="9"/>
  <c r="AP331" i="9" s="1"/>
  <c r="AQ331" i="9" s="1"/>
  <c r="J332" i="9"/>
  <c r="AF332" i="9" s="1"/>
  <c r="AG332" i="9" s="1"/>
  <c r="J334" i="9"/>
  <c r="L335" i="9"/>
  <c r="M336" i="9"/>
  <c r="J338" i="9"/>
  <c r="AF338" i="9" s="1"/>
  <c r="AG338" i="9" s="1"/>
  <c r="J340" i="9"/>
  <c r="L341" i="9"/>
  <c r="M342" i="9"/>
  <c r="J344" i="9"/>
  <c r="L345" i="9"/>
  <c r="M346" i="9"/>
  <c r="J348" i="9"/>
  <c r="AF348" i="9" s="1"/>
  <c r="AG348" i="9" s="1"/>
  <c r="M349" i="9"/>
  <c r="J351" i="9"/>
  <c r="L352" i="9"/>
  <c r="M353" i="9"/>
  <c r="AP353" i="9" s="1"/>
  <c r="AQ353" i="9" s="1"/>
  <c r="J354" i="9"/>
  <c r="L355" i="9"/>
  <c r="AK355" i="9" s="1"/>
  <c r="AL355" i="9" s="1"/>
  <c r="J357" i="9"/>
  <c r="L358" i="9"/>
  <c r="AK358" i="9" s="1"/>
  <c r="AL358" i="9" s="1"/>
  <c r="M359" i="9"/>
  <c r="J361" i="9"/>
  <c r="L362" i="9"/>
  <c r="M363" i="9"/>
  <c r="J365" i="9"/>
  <c r="AF365" i="9" s="1"/>
  <c r="AG365" i="9" s="1"/>
  <c r="M367" i="9"/>
  <c r="AP367" i="9" s="1"/>
  <c r="AQ367" i="9" s="1"/>
  <c r="L368" i="9"/>
  <c r="M369" i="9"/>
  <c r="J371" i="9"/>
  <c r="AF371" i="9" s="1"/>
  <c r="AG371" i="9" s="1"/>
  <c r="J373" i="9"/>
  <c r="AF373" i="9" s="1"/>
  <c r="AG373" i="9" s="1"/>
  <c r="L374" i="9"/>
  <c r="AK374" i="9" s="1"/>
  <c r="AL374" i="9" s="1"/>
  <c r="J376" i="9"/>
  <c r="L377" i="9"/>
  <c r="M378" i="9"/>
  <c r="J380" i="9"/>
  <c r="L381" i="9"/>
  <c r="M382" i="9"/>
  <c r="J384" i="9"/>
  <c r="L385" i="9"/>
  <c r="M386" i="9"/>
  <c r="J388" i="9"/>
  <c r="L389" i="9"/>
  <c r="M390" i="9"/>
  <c r="AP390" i="9" s="1"/>
  <c r="AQ390" i="9" s="1"/>
  <c r="J391" i="9"/>
  <c r="AF391" i="9" s="1"/>
  <c r="AG391" i="9" s="1"/>
  <c r="M392" i="9"/>
  <c r="AP392" i="9" s="1"/>
  <c r="AQ392" i="9" s="1"/>
  <c r="J393" i="9"/>
  <c r="L394" i="9"/>
  <c r="M395" i="9"/>
  <c r="J397" i="9"/>
  <c r="L398" i="9"/>
  <c r="M312" i="9"/>
  <c r="L315" i="9"/>
  <c r="AK315" i="9" s="1"/>
  <c r="AL315" i="9" s="1"/>
  <c r="J317" i="9"/>
  <c r="J319" i="9"/>
  <c r="AF319" i="9" s="1"/>
  <c r="AG319" i="9" s="1"/>
  <c r="M320" i="9"/>
  <c r="L323" i="9"/>
  <c r="L325" i="9"/>
  <c r="J328" i="9"/>
  <c r="M330" i="9"/>
  <c r="L332" i="9"/>
  <c r="AK332" i="9" s="1"/>
  <c r="AL332" i="9" s="1"/>
  <c r="L334" i="9"/>
  <c r="J337" i="9"/>
  <c r="J339" i="9"/>
  <c r="M341" i="9"/>
  <c r="L344" i="9"/>
  <c r="J347" i="9"/>
  <c r="AF347" i="9" s="1"/>
  <c r="AG347" i="9" s="1"/>
  <c r="L348" i="9"/>
  <c r="AK348" i="9" s="1"/>
  <c r="AL348" i="9" s="1"/>
  <c r="J350" i="9"/>
  <c r="AF350" i="9" s="1"/>
  <c r="AG350" i="9" s="1"/>
  <c r="L351" i="9"/>
  <c r="M355" i="9"/>
  <c r="AP355" i="9" s="1"/>
  <c r="AQ355" i="9" s="1"/>
  <c r="L357" i="9"/>
  <c r="L361" i="9"/>
  <c r="J364" i="9"/>
  <c r="AF364" i="9" s="1"/>
  <c r="AG364" i="9" s="1"/>
  <c r="L365" i="9"/>
  <c r="AK365" i="9" s="1"/>
  <c r="AL365" i="9" s="1"/>
  <c r="M368" i="9"/>
  <c r="L371" i="9"/>
  <c r="AK371" i="9" s="1"/>
  <c r="AL371" i="9" s="1"/>
  <c r="L373" i="9"/>
  <c r="AK373" i="9" s="1"/>
  <c r="AL373" i="9" s="1"/>
  <c r="M374" i="9"/>
  <c r="AP374" i="9" s="1"/>
  <c r="AQ374" i="9" s="1"/>
  <c r="L376" i="9"/>
  <c r="J379" i="9"/>
  <c r="M381" i="9"/>
  <c r="L384" i="9"/>
  <c r="J387" i="9"/>
  <c r="M389" i="9"/>
  <c r="L391" i="9"/>
  <c r="AK391" i="9" s="1"/>
  <c r="AL391" i="9" s="1"/>
  <c r="M394" i="9"/>
  <c r="L397" i="9"/>
  <c r="M399" i="9"/>
  <c r="L401" i="9"/>
  <c r="AK401" i="9" s="1"/>
  <c r="AL401" i="9" s="1"/>
  <c r="L402" i="9"/>
  <c r="L403" i="9"/>
  <c r="L404" i="9"/>
  <c r="AK404" i="9" s="1"/>
  <c r="AL404" i="9" s="1"/>
  <c r="J406" i="9"/>
  <c r="L407" i="9"/>
  <c r="AK407" i="9" s="1"/>
  <c r="AL407" i="9" s="1"/>
  <c r="J408" i="9"/>
  <c r="L409" i="9"/>
  <c r="AK409" i="9" s="1"/>
  <c r="AL409" i="9" s="1"/>
  <c r="J410" i="9"/>
  <c r="L411" i="9"/>
  <c r="M412" i="9"/>
  <c r="J414" i="9"/>
  <c r="L415" i="9"/>
  <c r="AK415" i="9" s="1"/>
  <c r="AL415" i="9" s="1"/>
  <c r="J417" i="9"/>
  <c r="L418" i="9"/>
  <c r="AK418" i="9" s="1"/>
  <c r="AL418" i="9" s="1"/>
  <c r="J420" i="9"/>
  <c r="L421" i="9"/>
  <c r="M422" i="9"/>
  <c r="AP422" i="9" s="1"/>
  <c r="AQ422" i="9" s="1"/>
  <c r="L423" i="9"/>
  <c r="M424" i="9"/>
  <c r="J426" i="9"/>
  <c r="AF426" i="9" s="1"/>
  <c r="AG426" i="9" s="1"/>
  <c r="L427" i="9"/>
  <c r="M428" i="9"/>
  <c r="L430" i="9"/>
  <c r="AK430" i="9" s="1"/>
  <c r="AL430" i="9" s="1"/>
  <c r="M431" i="9"/>
  <c r="J433" i="9"/>
  <c r="L434" i="9"/>
  <c r="M435" i="9"/>
  <c r="J313" i="9"/>
  <c r="M315" i="9"/>
  <c r="AP315" i="9" s="1"/>
  <c r="AQ315" i="9" s="1"/>
  <c r="L317" i="9"/>
  <c r="L319" i="9"/>
  <c r="AK319" i="9" s="1"/>
  <c r="AL319" i="9" s="1"/>
  <c r="J321" i="9"/>
  <c r="M323" i="9"/>
  <c r="M325" i="9"/>
  <c r="L328" i="9"/>
  <c r="J331" i="9"/>
  <c r="AF331" i="9" s="1"/>
  <c r="AG331" i="9" s="1"/>
  <c r="M332" i="9"/>
  <c r="AP332" i="9" s="1"/>
  <c r="AQ332" i="9" s="1"/>
  <c r="M334" i="9"/>
  <c r="L337" i="9"/>
  <c r="L339" i="9"/>
  <c r="J342" i="9"/>
  <c r="M344" i="9"/>
  <c r="L347" i="9"/>
  <c r="AK347" i="9" s="1"/>
  <c r="AL347" i="9" s="1"/>
  <c r="M348" i="9"/>
  <c r="AP348" i="9" s="1"/>
  <c r="AQ348" i="9" s="1"/>
  <c r="L350" i="9"/>
  <c r="AK350" i="9" s="1"/>
  <c r="AL350" i="9" s="1"/>
  <c r="M351" i="9"/>
  <c r="M357" i="9"/>
  <c r="J359" i="9"/>
  <c r="M361" i="9"/>
  <c r="L364" i="9"/>
  <c r="AK364" i="9" s="1"/>
  <c r="AL364" i="9" s="1"/>
  <c r="M365" i="9"/>
  <c r="AP365" i="9" s="1"/>
  <c r="AQ365" i="9" s="1"/>
  <c r="J367" i="9"/>
  <c r="AF367" i="9" s="1"/>
  <c r="AG367" i="9" s="1"/>
  <c r="J369" i="9"/>
  <c r="M371" i="9"/>
  <c r="AP371" i="9" s="1"/>
  <c r="AQ371" i="9" s="1"/>
  <c r="M373" i="9"/>
  <c r="AP373" i="9" s="1"/>
  <c r="AQ373" i="9" s="1"/>
  <c r="M376" i="9"/>
  <c r="L379" i="9"/>
  <c r="J382" i="9"/>
  <c r="M384" i="9"/>
  <c r="L387" i="9"/>
  <c r="J390" i="9"/>
  <c r="AF390" i="9" s="1"/>
  <c r="AG390" i="9" s="1"/>
  <c r="M391" i="9"/>
  <c r="AP391" i="9" s="1"/>
  <c r="AQ391" i="9" s="1"/>
  <c r="J395" i="9"/>
  <c r="M397" i="9"/>
  <c r="J400" i="9"/>
  <c r="M401" i="9"/>
  <c r="AP401" i="9" s="1"/>
  <c r="AQ401" i="9" s="1"/>
  <c r="M402" i="9"/>
  <c r="M403" i="9"/>
  <c r="M404" i="9"/>
  <c r="AP404" i="9" s="1"/>
  <c r="AQ404" i="9" s="1"/>
  <c r="J405" i="9"/>
  <c r="L406" i="9"/>
  <c r="M407" i="9"/>
  <c r="AP407" i="9" s="1"/>
  <c r="AQ407" i="9" s="1"/>
  <c r="L408" i="9"/>
  <c r="M409" i="9"/>
  <c r="AP409" i="9" s="1"/>
  <c r="AQ409" i="9" s="1"/>
  <c r="L410" i="9"/>
  <c r="M411" i="9"/>
  <c r="J413" i="9"/>
  <c r="L414" i="9"/>
  <c r="M415" i="9"/>
  <c r="AP415" i="9" s="1"/>
  <c r="AQ415" i="9" s="1"/>
  <c r="J416" i="9"/>
  <c r="L417" i="9"/>
  <c r="M418" i="9"/>
  <c r="AP418" i="9" s="1"/>
  <c r="AQ418" i="9" s="1"/>
  <c r="J419" i="9"/>
  <c r="L420" i="9"/>
  <c r="M421" i="9"/>
  <c r="M423" i="9"/>
  <c r="J425" i="9"/>
  <c r="L426" i="9"/>
  <c r="AK426" i="9" s="1"/>
  <c r="AL426" i="9" s="1"/>
  <c r="M427" i="9"/>
  <c r="J429" i="9"/>
  <c r="AF429" i="9" s="1"/>
  <c r="AG429" i="9" s="1"/>
  <c r="M430" i="9"/>
  <c r="AP430" i="9" s="1"/>
  <c r="AQ430" i="9" s="1"/>
  <c r="J314" i="9"/>
  <c r="L318" i="9"/>
  <c r="AK318" i="9" s="1"/>
  <c r="AL318" i="9" s="1"/>
  <c r="J322" i="9"/>
  <c r="M324" i="9"/>
  <c r="AP324" i="9" s="1"/>
  <c r="AQ324" i="9" s="1"/>
  <c r="M326" i="9"/>
  <c r="L329" i="9"/>
  <c r="J333" i="9"/>
  <c r="M335" i="9"/>
  <c r="L338" i="9"/>
  <c r="AK338" i="9" s="1"/>
  <c r="AL338" i="9" s="1"/>
  <c r="L340" i="9"/>
  <c r="J343" i="9"/>
  <c r="M345" i="9"/>
  <c r="M352" i="9"/>
  <c r="L354" i="9"/>
  <c r="J356" i="9"/>
  <c r="M358" i="9"/>
  <c r="AP358" i="9" s="1"/>
  <c r="AQ358" i="9" s="1"/>
  <c r="J360" i="9"/>
  <c r="M362" i="9"/>
  <c r="J366" i="9"/>
  <c r="AF366" i="9" s="1"/>
  <c r="AG366" i="9" s="1"/>
  <c r="J370" i="9"/>
  <c r="J372" i="9"/>
  <c r="J375" i="9"/>
  <c r="M377" i="9"/>
  <c r="L380" i="9"/>
  <c r="J383" i="9"/>
  <c r="M385" i="9"/>
  <c r="L388" i="9"/>
  <c r="L393" i="9"/>
  <c r="J396" i="9"/>
  <c r="M398" i="9"/>
  <c r="L400" i="9"/>
  <c r="L405" i="9"/>
  <c r="M406" i="9"/>
  <c r="M408" i="9"/>
  <c r="M410" i="9"/>
  <c r="J412" i="9"/>
  <c r="L413" i="9"/>
  <c r="M414" i="9"/>
  <c r="L416" i="9"/>
  <c r="M417" i="9"/>
  <c r="L419" i="9"/>
  <c r="M420" i="9"/>
  <c r="J422" i="9"/>
  <c r="AF422" i="9" s="1"/>
  <c r="AG422" i="9" s="1"/>
  <c r="J424" i="9"/>
  <c r="L425" i="9"/>
  <c r="M426" i="9"/>
  <c r="AP426" i="9" s="1"/>
  <c r="AQ426" i="9" s="1"/>
  <c r="J428" i="9"/>
  <c r="L429" i="9"/>
  <c r="AK429" i="9" s="1"/>
  <c r="AL429" i="9" s="1"/>
  <c r="J431" i="9"/>
  <c r="L432" i="9"/>
  <c r="M433" i="9"/>
  <c r="J435" i="9"/>
  <c r="L436" i="9"/>
  <c r="M437" i="9"/>
  <c r="J439" i="9"/>
  <c r="L440" i="9"/>
  <c r="AK440" i="9" s="1"/>
  <c r="AL440" i="9" s="1"/>
  <c r="J442" i="9"/>
  <c r="L443" i="9"/>
  <c r="M444" i="9"/>
  <c r="AP444" i="9" s="1"/>
  <c r="AQ444" i="9" s="1"/>
  <c r="L445" i="9"/>
  <c r="M446" i="9"/>
  <c r="AP446" i="9" s="1"/>
  <c r="AQ446" i="9" s="1"/>
  <c r="J447" i="9"/>
  <c r="L448" i="9"/>
  <c r="AK448" i="9" s="1"/>
  <c r="AL448" i="9" s="1"/>
  <c r="L449" i="9"/>
  <c r="AK449" i="9" s="1"/>
  <c r="AL449" i="9" s="1"/>
  <c r="M457" i="9"/>
  <c r="L456" i="9"/>
  <c r="J455" i="9"/>
  <c r="L453" i="9"/>
  <c r="AK453" i="9" s="1"/>
  <c r="AL453" i="9" s="1"/>
  <c r="J452" i="9"/>
  <c r="M450" i="9"/>
  <c r="L447" i="9"/>
  <c r="L446" i="9"/>
  <c r="AK446" i="9" s="1"/>
  <c r="AL446" i="9" s="1"/>
  <c r="M443" i="9"/>
  <c r="M441" i="9"/>
  <c r="L439" i="9"/>
  <c r="L437" i="9"/>
  <c r="L435" i="9"/>
  <c r="M432" i="9"/>
  <c r="J427" i="9"/>
  <c r="J423" i="9"/>
  <c r="J415" i="9"/>
  <c r="AF415" i="9" s="1"/>
  <c r="AG415" i="9" s="1"/>
  <c r="M405" i="9"/>
  <c r="J401" i="9"/>
  <c r="J392" i="9"/>
  <c r="AF392" i="9" s="1"/>
  <c r="AG392" i="9" s="1"/>
  <c r="L383" i="9"/>
  <c r="L366" i="9"/>
  <c r="AK366" i="9" s="1"/>
  <c r="AL366" i="9" s="1"/>
  <c r="L343" i="9"/>
  <c r="L333" i="9"/>
  <c r="J316" i="9"/>
  <c r="J456" i="9"/>
  <c r="M454" i="9"/>
  <c r="J453" i="9"/>
  <c r="AF453" i="9" s="1"/>
  <c r="AG453" i="9" s="1"/>
  <c r="M451" i="9"/>
  <c r="L450" i="9"/>
  <c r="M448" i="9"/>
  <c r="AP448" i="9" s="1"/>
  <c r="AQ448" i="9" s="1"/>
  <c r="J446" i="9"/>
  <c r="AF446" i="9" s="1"/>
  <c r="AG446" i="9" s="1"/>
  <c r="J443" i="9"/>
  <c r="L441" i="9"/>
  <c r="M440" i="9"/>
  <c r="AP440" i="9" s="1"/>
  <c r="AQ440" i="9" s="1"/>
  <c r="M438" i="9"/>
  <c r="J437" i="9"/>
  <c r="M434" i="9"/>
  <c r="J432" i="9"/>
  <c r="J430" i="9"/>
  <c r="AF430" i="9" s="1"/>
  <c r="AG430" i="9" s="1"/>
  <c r="L422" i="9"/>
  <c r="AK422" i="9" s="1"/>
  <c r="AL422" i="9" s="1"/>
  <c r="J418" i="9"/>
  <c r="AF418" i="9" s="1"/>
  <c r="AG418" i="9" s="1"/>
  <c r="M413" i="9"/>
  <c r="J409" i="9"/>
  <c r="AF409" i="9" s="1"/>
  <c r="AG409" i="9" s="1"/>
  <c r="J403" i="9"/>
  <c r="J399" i="9"/>
  <c r="M380" i="9"/>
  <c r="L372" i="9"/>
  <c r="L356" i="9"/>
  <c r="J349" i="9"/>
  <c r="M340" i="9"/>
  <c r="L322" i="9"/>
  <c r="L314" i="9"/>
  <c r="O320" i="9"/>
  <c r="O321" i="9"/>
  <c r="O322" i="9"/>
  <c r="O323" i="9"/>
  <c r="O324" i="9"/>
  <c r="AU324" i="9" s="1"/>
  <c r="AV324" i="9" s="1"/>
  <c r="O339" i="9"/>
  <c r="O340" i="9"/>
  <c r="O341" i="9"/>
  <c r="O342" i="9"/>
  <c r="O343" i="9"/>
  <c r="O344" i="9"/>
  <c r="O345" i="9"/>
  <c r="O346" i="9"/>
  <c r="O347" i="9"/>
  <c r="AU347" i="9" s="1"/>
  <c r="AV347" i="9" s="1"/>
  <c r="O348" i="9"/>
  <c r="AU348" i="9" s="1"/>
  <c r="AV348" i="9" s="1"/>
  <c r="O349" i="9"/>
  <c r="O350" i="9"/>
  <c r="AU350" i="9" s="1"/>
  <c r="AV350" i="9" s="1"/>
  <c r="O351" i="9"/>
  <c r="O352" i="9"/>
  <c r="O353" i="9"/>
  <c r="AU353" i="9" s="1"/>
  <c r="AV353" i="9" s="1"/>
  <c r="O354" i="9"/>
  <c r="O355" i="9"/>
  <c r="AU355" i="9" s="1"/>
  <c r="AV355" i="9" s="1"/>
  <c r="O365" i="9"/>
  <c r="AU365" i="9" s="1"/>
  <c r="AV365" i="9" s="1"/>
  <c r="O374" i="9"/>
  <c r="AU374" i="9" s="1"/>
  <c r="AV374" i="9" s="1"/>
  <c r="O393" i="9"/>
  <c r="O394" i="9"/>
  <c r="O395" i="9"/>
  <c r="O396" i="9"/>
  <c r="O397" i="9"/>
  <c r="O398" i="9"/>
  <c r="O399" i="9"/>
  <c r="O400" i="9"/>
  <c r="O401" i="9"/>
  <c r="AU401" i="9" s="1"/>
  <c r="AV401" i="9" s="1"/>
  <c r="O416" i="9"/>
  <c r="O417" i="9"/>
  <c r="O418" i="9"/>
  <c r="AU418" i="9" s="1"/>
  <c r="AV418" i="9" s="1"/>
  <c r="O430" i="9"/>
  <c r="AU430" i="9" s="1"/>
  <c r="AV430" i="9" s="1"/>
  <c r="O431" i="9"/>
  <c r="O432" i="9"/>
  <c r="O433" i="9"/>
  <c r="O434" i="9"/>
  <c r="O435" i="9"/>
  <c r="O436" i="9"/>
  <c r="O437" i="9"/>
  <c r="O438" i="9"/>
  <c r="O439" i="9"/>
  <c r="O440" i="9"/>
  <c r="AU440" i="9" s="1"/>
  <c r="AV440" i="9" s="1"/>
  <c r="O441" i="9"/>
  <c r="O442" i="9"/>
  <c r="O443" i="9"/>
  <c r="O444" i="9"/>
  <c r="AU444" i="9" s="1"/>
  <c r="AV444" i="9" s="1"/>
  <c r="O449" i="9"/>
  <c r="AU449" i="9" s="1"/>
  <c r="AV449" i="9" s="1"/>
  <c r="O409" i="9"/>
  <c r="AU409" i="9" s="1"/>
  <c r="AV409" i="9" s="1"/>
  <c r="O454" i="9"/>
  <c r="O456" i="9"/>
  <c r="O313" i="9"/>
  <c r="O315" i="9"/>
  <c r="O326" i="9"/>
  <c r="O328" i="9"/>
  <c r="O329" i="9"/>
  <c r="O330" i="9"/>
  <c r="O331" i="9"/>
  <c r="AU331" i="9" s="1"/>
  <c r="AV331" i="9" s="1"/>
  <c r="O356" i="9"/>
  <c r="O357" i="9"/>
  <c r="O359" i="9"/>
  <c r="O360" i="9"/>
  <c r="O361" i="9"/>
  <c r="O362" i="9"/>
  <c r="O363" i="9"/>
  <c r="O366" i="9"/>
  <c r="AU366" i="9" s="1"/>
  <c r="AV366" i="9" s="1"/>
  <c r="O369" i="9"/>
  <c r="O371" i="9"/>
  <c r="AU371" i="9" s="1"/>
  <c r="AV371" i="9" s="1"/>
  <c r="O373" i="9"/>
  <c r="AU373" i="9" s="1"/>
  <c r="AV373" i="9" s="1"/>
  <c r="O375" i="9"/>
  <c r="O376" i="9"/>
  <c r="O377" i="9"/>
  <c r="O319" i="9"/>
  <c r="AU319" i="9" s="1"/>
  <c r="AV319" i="9" s="1"/>
  <c r="O333" i="9"/>
  <c r="O334" i="9"/>
  <c r="O335" i="9"/>
  <c r="O336" i="9"/>
  <c r="O337" i="9"/>
  <c r="O338" i="9"/>
  <c r="AU338" i="9" s="1"/>
  <c r="AV338" i="9" s="1"/>
  <c r="O367" i="9"/>
  <c r="AU367" i="9" s="1"/>
  <c r="AV367" i="9" s="1"/>
  <c r="O392" i="9"/>
  <c r="O410" i="9"/>
  <c r="O411" i="9"/>
  <c r="O412" i="9"/>
  <c r="O413" i="9"/>
  <c r="O414" i="9"/>
  <c r="O415" i="9"/>
  <c r="AU415" i="9" s="1"/>
  <c r="AV415" i="9" s="1"/>
  <c r="O423" i="9"/>
  <c r="O424" i="9"/>
  <c r="O425" i="9"/>
  <c r="O426" i="9"/>
  <c r="AU426" i="9" s="1"/>
  <c r="AV426" i="9" s="1"/>
  <c r="O427" i="9"/>
  <c r="O428" i="9"/>
  <c r="O429" i="9"/>
  <c r="AU429" i="9" s="1"/>
  <c r="AV429" i="9" s="1"/>
  <c r="O316" i="9"/>
  <c r="O317" i="9"/>
  <c r="O318" i="9"/>
  <c r="AU318" i="9" s="1"/>
  <c r="AV318" i="9" s="1"/>
  <c r="O332" i="9"/>
  <c r="AU332" i="9" s="1"/>
  <c r="AV332" i="9" s="1"/>
  <c r="O391" i="9"/>
  <c r="AU391" i="9" s="1"/>
  <c r="AV391" i="9" s="1"/>
  <c r="O405" i="9"/>
  <c r="O406" i="9"/>
  <c r="O407" i="9"/>
  <c r="AU407" i="9" s="1"/>
  <c r="AV407" i="9" s="1"/>
  <c r="O408" i="9"/>
  <c r="O447" i="9"/>
  <c r="O448" i="9"/>
  <c r="AU448" i="9" s="1"/>
  <c r="AV448" i="9" s="1"/>
  <c r="O455" i="9"/>
  <c r="O457" i="9"/>
  <c r="O312" i="9"/>
  <c r="O314" i="9"/>
  <c r="O325" i="9"/>
  <c r="O327" i="9"/>
  <c r="O358" i="9"/>
  <c r="AU358" i="9" s="1"/>
  <c r="AV358" i="9" s="1"/>
  <c r="O364" i="9"/>
  <c r="AU364" i="9" s="1"/>
  <c r="AV364" i="9" s="1"/>
  <c r="O368" i="9"/>
  <c r="O370" i="9"/>
  <c r="O372" i="9"/>
  <c r="O453" i="9"/>
  <c r="AU453" i="9" s="1"/>
  <c r="AV453" i="9" s="1"/>
  <c r="O452" i="9"/>
  <c r="O451" i="9"/>
  <c r="O450" i="9"/>
  <c r="O446" i="9"/>
  <c r="AU446" i="9" s="1"/>
  <c r="AV446" i="9" s="1"/>
  <c r="O445" i="9"/>
  <c r="O390" i="9"/>
  <c r="AU390" i="9" s="1"/>
  <c r="AV390" i="9" s="1"/>
  <c r="O389" i="9"/>
  <c r="O388" i="9"/>
  <c r="O387" i="9"/>
  <c r="O386" i="9"/>
  <c r="O385" i="9"/>
  <c r="O384" i="9"/>
  <c r="O383" i="9"/>
  <c r="O382" i="9"/>
  <c r="O381" i="9"/>
  <c r="O380" i="9"/>
  <c r="O379" i="9"/>
  <c r="O378" i="9"/>
  <c r="O422" i="9"/>
  <c r="AU422" i="9" s="1"/>
  <c r="AV422" i="9" s="1"/>
  <c r="O421" i="9"/>
  <c r="O420" i="9"/>
  <c r="O419" i="9"/>
  <c r="AF401" i="9"/>
  <c r="AG401" i="9" s="1"/>
  <c r="AU392" i="9"/>
  <c r="AV392" i="9" s="1"/>
  <c r="AK390" i="9"/>
  <c r="AL390" i="9" s="1"/>
  <c r="AU315" i="9"/>
  <c r="AV315" i="9" s="1"/>
  <c r="A198" i="6"/>
  <c r="A229" i="6"/>
  <c r="A284" i="6"/>
  <c r="A210" i="6"/>
  <c r="A230" i="6"/>
  <c r="A143" i="6"/>
  <c r="A330" i="6"/>
  <c r="A244" i="6"/>
  <c r="A345" i="6"/>
  <c r="A217" i="6"/>
  <c r="A290" i="6"/>
  <c r="A275" i="6"/>
  <c r="A232" i="6"/>
  <c r="A243" i="6"/>
  <c r="A82" i="6"/>
  <c r="A19" i="6"/>
  <c r="A97" i="6"/>
  <c r="A120" i="6"/>
  <c r="A102" i="6"/>
  <c r="A146" i="6"/>
  <c r="A269" i="6"/>
  <c r="A83" i="6"/>
  <c r="A201" i="6"/>
  <c r="A321" i="6"/>
  <c r="A88" i="6"/>
  <c r="A350" i="6"/>
  <c r="A191" i="6"/>
  <c r="A156" i="6"/>
  <c r="A66" i="6"/>
  <c r="A257" i="6"/>
  <c r="A325" i="6"/>
  <c r="A202" i="6"/>
  <c r="A62" i="6"/>
  <c r="A151" i="6"/>
  <c r="A168" i="6"/>
  <c r="A190" i="6"/>
  <c r="A231" i="6"/>
  <c r="A222" i="6"/>
  <c r="A34" i="6"/>
  <c r="A178" i="6"/>
  <c r="A167" i="6"/>
  <c r="A85" i="6"/>
  <c r="A92" i="6"/>
  <c r="A247" i="6"/>
  <c r="A203" i="6"/>
  <c r="A245" i="6"/>
  <c r="A35" i="6"/>
  <c r="A308" i="6"/>
  <c r="A274" i="6"/>
  <c r="A61" i="6"/>
  <c r="A219" i="6"/>
  <c r="A29" i="6"/>
  <c r="A209" i="6"/>
  <c r="A50" i="6"/>
  <c r="A340" i="6"/>
  <c r="A152" i="6"/>
  <c r="A207" i="6"/>
  <c r="A164" i="6"/>
  <c r="A22" i="6"/>
  <c r="A157" i="6"/>
  <c r="A40" i="6"/>
  <c r="A327" i="6"/>
  <c r="A266" i="6"/>
  <c r="A122" i="6"/>
  <c r="A184" i="6"/>
  <c r="A307" i="6"/>
  <c r="A175" i="6"/>
  <c r="A199" i="6"/>
  <c r="A148" i="6"/>
  <c r="A189" i="6"/>
  <c r="A251" i="6"/>
  <c r="A32" i="6"/>
  <c r="A26" i="6"/>
  <c r="A311" i="6"/>
  <c r="A49" i="6"/>
  <c r="A47" i="6"/>
  <c r="A312" i="6"/>
  <c r="A316" i="6"/>
  <c r="A277" i="6"/>
  <c r="A298" i="6"/>
  <c r="A59" i="6"/>
  <c r="A200" i="6"/>
  <c r="A186" i="6"/>
  <c r="A37" i="6"/>
  <c r="A281" i="6"/>
  <c r="A211" i="6"/>
  <c r="A304" i="6"/>
  <c r="A96" i="6"/>
  <c r="A283" i="6"/>
  <c r="A138" i="6"/>
  <c r="A208" i="6"/>
  <c r="A225" i="6"/>
  <c r="A119" i="6"/>
  <c r="A195" i="6"/>
  <c r="A57" i="6"/>
  <c r="A14" i="6"/>
  <c r="A181" i="6"/>
  <c r="A144" i="6"/>
  <c r="A282" i="6"/>
  <c r="A3" i="6"/>
  <c r="A302" i="6"/>
  <c r="A278" i="6"/>
  <c r="A127" i="6"/>
  <c r="A262" i="6"/>
  <c r="A124" i="6"/>
  <c r="A78" i="6"/>
  <c r="A320" i="6"/>
  <c r="A65" i="6"/>
  <c r="A53" i="6"/>
  <c r="A348" i="6"/>
  <c r="A131" i="6"/>
  <c r="A341" i="6"/>
  <c r="A344" i="6"/>
  <c r="A174" i="6"/>
  <c r="A328" i="6"/>
  <c r="A73" i="6"/>
  <c r="A252" i="6"/>
  <c r="A185" i="6"/>
  <c r="A315" i="6"/>
  <c r="A197" i="6"/>
  <c r="A153" i="6"/>
  <c r="A107" i="6"/>
  <c r="A33" i="6"/>
  <c r="A236" i="6"/>
  <c r="A326" i="6"/>
  <c r="A110" i="6"/>
  <c r="A38" i="6"/>
  <c r="A260" i="6"/>
  <c r="A258" i="6"/>
  <c r="A4" i="6"/>
  <c r="A113" i="6"/>
  <c r="A279" i="6"/>
  <c r="A233" i="6"/>
  <c r="A74" i="6"/>
  <c r="A68" i="6"/>
  <c r="A12" i="6"/>
  <c r="A299" i="6"/>
  <c r="A259" i="6"/>
  <c r="A45" i="6"/>
  <c r="A161" i="6"/>
  <c r="A95" i="6"/>
  <c r="A28" i="6"/>
  <c r="A130" i="6"/>
  <c r="A112" i="6"/>
  <c r="A318" i="6"/>
  <c r="A52" i="6"/>
  <c r="A158" i="6"/>
  <c r="A43" i="6"/>
  <c r="A271" i="6"/>
  <c r="A264" i="6"/>
  <c r="A76" i="6"/>
  <c r="A213" i="6"/>
  <c r="A100" i="6"/>
  <c r="A196" i="6"/>
  <c r="A89" i="6"/>
  <c r="A55" i="6"/>
  <c r="A21" i="6"/>
  <c r="A194" i="6"/>
  <c r="A305" i="6"/>
  <c r="A339" i="6"/>
  <c r="A116" i="6"/>
  <c r="A228" i="6"/>
  <c r="A248" i="6"/>
  <c r="A135" i="6"/>
  <c r="A172" i="6"/>
  <c r="A216" i="6"/>
  <c r="A20" i="6"/>
  <c r="A295" i="6"/>
  <c r="A149" i="6"/>
  <c r="A163" i="6"/>
  <c r="A75" i="6"/>
  <c r="A235" i="6"/>
  <c r="A86" i="6"/>
  <c r="A171" i="6"/>
  <c r="A220" i="6"/>
  <c r="A261" i="6"/>
  <c r="A292" i="6"/>
  <c r="A56" i="6"/>
  <c r="A300" i="6"/>
  <c r="A280" i="6"/>
  <c r="A177" i="6"/>
  <c r="A239" i="6"/>
  <c r="A215" i="6"/>
  <c r="A104" i="6"/>
  <c r="A322" i="6"/>
  <c r="A166" i="6"/>
  <c r="A314" i="6"/>
  <c r="A273" i="6"/>
  <c r="A218" i="6"/>
  <c r="A310" i="6"/>
  <c r="A246" i="6"/>
  <c r="A46" i="6"/>
  <c r="A188" i="6"/>
  <c r="A98" i="6"/>
  <c r="A91" i="6"/>
  <c r="A272" i="6"/>
  <c r="A241" i="6"/>
  <c r="A240" i="6"/>
  <c r="A254" i="6"/>
  <c r="A205" i="6"/>
  <c r="A337" i="6"/>
  <c r="A317" i="6"/>
  <c r="A115" i="6"/>
  <c r="A39" i="6"/>
  <c r="A123" i="6"/>
  <c r="A250" i="6"/>
  <c r="A346" i="6"/>
  <c r="A132" i="6"/>
  <c r="A94" i="6"/>
  <c r="A226" i="6"/>
  <c r="A13" i="6"/>
  <c r="A253" i="6"/>
  <c r="A25" i="6"/>
  <c r="A212" i="6"/>
  <c r="A125" i="6"/>
  <c r="A77" i="6"/>
  <c r="A329" i="6"/>
  <c r="A193" i="6"/>
  <c r="A108" i="6"/>
  <c r="A169" i="6"/>
  <c r="A128" i="6"/>
  <c r="A237" i="6"/>
  <c r="A204" i="6"/>
  <c r="A10" i="6"/>
  <c r="A71" i="6"/>
  <c r="A234" i="6"/>
  <c r="A165" i="6"/>
  <c r="A301" i="6"/>
  <c r="A238" i="6"/>
  <c r="A7" i="6"/>
  <c r="A267" i="6"/>
  <c r="A180" i="6"/>
  <c r="A118" i="6"/>
  <c r="A64" i="6"/>
  <c r="A80" i="6"/>
  <c r="A303" i="6"/>
  <c r="A42" i="6"/>
  <c r="A51" i="6"/>
  <c r="A30" i="6"/>
  <c r="A99" i="6"/>
  <c r="A36" i="6"/>
  <c r="A133" i="6"/>
  <c r="A159" i="6"/>
  <c r="A2" i="6"/>
  <c r="A323" i="6"/>
  <c r="A343" i="6"/>
  <c r="A44" i="6"/>
  <c r="A192" i="6"/>
  <c r="A224" i="6"/>
  <c r="A150" i="6"/>
  <c r="A58" i="6"/>
  <c r="A81" i="6"/>
  <c r="A5" i="6"/>
  <c r="A291" i="6"/>
  <c r="A117" i="6"/>
  <c r="U136" i="10" l="1"/>
  <c r="T74" i="10"/>
  <c r="U102" i="10"/>
  <c r="T141" i="10"/>
  <c r="O110" i="10"/>
  <c r="S110" i="10" s="1"/>
  <c r="M68" i="10"/>
  <c r="Q68" i="10" s="1"/>
  <c r="U158" i="10"/>
  <c r="U238" i="10"/>
  <c r="M173" i="10"/>
  <c r="Q173" i="10" s="1"/>
  <c r="O356" i="10"/>
  <c r="S356" i="10" s="1"/>
  <c r="T370" i="10"/>
  <c r="O108" i="10"/>
  <c r="S108" i="10" s="1"/>
  <c r="O385" i="10"/>
  <c r="S385" i="10" s="1"/>
  <c r="O78" i="10"/>
  <c r="S78" i="10" s="1"/>
  <c r="O330" i="10"/>
  <c r="S330" i="10" s="1"/>
  <c r="O391" i="10"/>
  <c r="S391" i="10" s="1"/>
  <c r="O393" i="10"/>
  <c r="S393" i="10" s="1"/>
  <c r="O395" i="10"/>
  <c r="S395" i="10" s="1"/>
  <c r="O397" i="10"/>
  <c r="S397" i="10" s="1"/>
  <c r="O399" i="10"/>
  <c r="S399" i="10" s="1"/>
  <c r="L33" i="10"/>
  <c r="P33" i="10" s="1"/>
  <c r="L143" i="10"/>
  <c r="P143" i="10" s="1"/>
  <c r="T422" i="10"/>
  <c r="U417" i="10"/>
  <c r="V38" i="10"/>
  <c r="W38" i="10" s="1"/>
  <c r="M43" i="10"/>
  <c r="Q43" i="10" s="1"/>
  <c r="M42" i="10"/>
  <c r="Q42" i="10" s="1"/>
  <c r="T44" i="10"/>
  <c r="L76" i="10"/>
  <c r="P76" i="10" s="1"/>
  <c r="T73" i="10"/>
  <c r="T143" i="10"/>
  <c r="U143" i="10"/>
  <c r="N117" i="10"/>
  <c r="R117" i="10" s="1"/>
  <c r="O133" i="10"/>
  <c r="S133" i="10" s="1"/>
  <c r="N379" i="10"/>
  <c r="R379" i="10" s="1"/>
  <c r="U127" i="10"/>
  <c r="U166" i="10"/>
  <c r="T158" i="10"/>
  <c r="L168" i="10"/>
  <c r="P168" i="10" s="1"/>
  <c r="N184" i="10"/>
  <c r="R184" i="10" s="1"/>
  <c r="N162" i="10"/>
  <c r="R162" i="10" s="1"/>
  <c r="U131" i="10"/>
  <c r="U214" i="10"/>
  <c r="U314" i="10"/>
  <c r="U340" i="10"/>
  <c r="L348" i="10"/>
  <c r="P348" i="10" s="1"/>
  <c r="O103" i="10"/>
  <c r="S103" i="10" s="1"/>
  <c r="M342" i="10"/>
  <c r="Q342" i="10" s="1"/>
  <c r="O112" i="10"/>
  <c r="S112" i="10" s="1"/>
  <c r="O325" i="10"/>
  <c r="S325" i="10" s="1"/>
  <c r="O417" i="10"/>
  <c r="S417" i="10" s="1"/>
  <c r="X417" i="10"/>
  <c r="X190" i="10"/>
  <c r="O190" i="10"/>
  <c r="S190" i="10" s="1"/>
  <c r="L429" i="10"/>
  <c r="P429" i="10" s="1"/>
  <c r="L252" i="10"/>
  <c r="P252" i="10" s="1"/>
  <c r="T415" i="10"/>
  <c r="T435" i="10"/>
  <c r="T35" i="10"/>
  <c r="N40" i="10"/>
  <c r="R40" i="10" s="1"/>
  <c r="M151" i="10"/>
  <c r="Q151" i="10" s="1"/>
  <c r="O415" i="10"/>
  <c r="S415" i="10" s="1"/>
  <c r="V415" i="10" s="1"/>
  <c r="O435" i="10"/>
  <c r="S435" i="10" s="1"/>
  <c r="V435" i="10" s="1"/>
  <c r="X439" i="10"/>
  <c r="O439" i="10"/>
  <c r="S439" i="10" s="1"/>
  <c r="V439" i="10" s="1"/>
  <c r="N417" i="10"/>
  <c r="R417" i="10" s="1"/>
  <c r="V417" i="10" s="1"/>
  <c r="W417" i="10" s="1"/>
  <c r="N22" i="10"/>
  <c r="R22" i="10" s="1"/>
  <c r="L157" i="10"/>
  <c r="P157" i="10" s="1"/>
  <c r="L235" i="10"/>
  <c r="P235" i="10" s="1"/>
  <c r="O80" i="10"/>
  <c r="S80" i="10" s="1"/>
  <c r="O257" i="10"/>
  <c r="S257" i="10" s="1"/>
  <c r="M269" i="10"/>
  <c r="Q269" i="10" s="1"/>
  <c r="M307" i="10"/>
  <c r="Q307" i="10" s="1"/>
  <c r="M331" i="10"/>
  <c r="Q331" i="10" s="1"/>
  <c r="M56" i="10"/>
  <c r="Q56" i="10" s="1"/>
  <c r="M349" i="10"/>
  <c r="Q349" i="10" s="1"/>
  <c r="M357" i="10"/>
  <c r="Q357" i="10" s="1"/>
  <c r="M363" i="10"/>
  <c r="Q363" i="10" s="1"/>
  <c r="M15" i="10"/>
  <c r="Q15" i="10" s="1"/>
  <c r="M354" i="10"/>
  <c r="Q354" i="10" s="1"/>
  <c r="O182" i="10"/>
  <c r="S182" i="10" s="1"/>
  <c r="N356" i="10"/>
  <c r="R356" i="10" s="1"/>
  <c r="M401" i="10"/>
  <c r="Q401" i="10" s="1"/>
  <c r="M403" i="10"/>
  <c r="Q403" i="10" s="1"/>
  <c r="O407" i="10"/>
  <c r="S407" i="10" s="1"/>
  <c r="O409" i="10"/>
  <c r="S409" i="10" s="1"/>
  <c r="M413" i="10"/>
  <c r="Q413" i="10" s="1"/>
  <c r="O452" i="10"/>
  <c r="S452" i="10" s="1"/>
  <c r="O337" i="10"/>
  <c r="S337" i="10" s="1"/>
  <c r="M421" i="10"/>
  <c r="Q421" i="10" s="1"/>
  <c r="L105" i="10"/>
  <c r="P105" i="10" s="1"/>
  <c r="L114" i="10"/>
  <c r="P114" i="10" s="1"/>
  <c r="L382" i="10"/>
  <c r="P382" i="10" s="1"/>
  <c r="X422" i="10"/>
  <c r="O422" i="10"/>
  <c r="S422" i="10" s="1"/>
  <c r="V422" i="10" s="1"/>
  <c r="O423" i="10"/>
  <c r="S423" i="10" s="1"/>
  <c r="V423" i="10" s="1"/>
  <c r="T324" i="10"/>
  <c r="L439" i="10"/>
  <c r="P439" i="10" s="1"/>
  <c r="T122" i="10"/>
  <c r="T131" i="10"/>
  <c r="T306" i="10"/>
  <c r="O306" i="10"/>
  <c r="S306" i="10" s="1"/>
  <c r="V22" i="10"/>
  <c r="Y22" i="10" s="1"/>
  <c r="U30" i="10"/>
  <c r="Y38" i="10"/>
  <c r="T41" i="10"/>
  <c r="U41" i="10"/>
  <c r="U45" i="10"/>
  <c r="U60" i="10"/>
  <c r="T42" i="10"/>
  <c r="U141" i="10"/>
  <c r="T157" i="10"/>
  <c r="U73" i="10"/>
  <c r="M73" i="10"/>
  <c r="Q73" i="10" s="1"/>
  <c r="N81" i="10"/>
  <c r="R81" i="10" s="1"/>
  <c r="N235" i="10"/>
  <c r="R235" i="10" s="1"/>
  <c r="L45" i="10"/>
  <c r="P45" i="10" s="1"/>
  <c r="N141" i="10"/>
  <c r="R141" i="10" s="1"/>
  <c r="L81" i="10"/>
  <c r="P81" i="10" s="1"/>
  <c r="O235" i="10"/>
  <c r="S235" i="10" s="1"/>
  <c r="O157" i="10"/>
  <c r="S157" i="10" s="1"/>
  <c r="U190" i="10"/>
  <c r="U96" i="10"/>
  <c r="N110" i="10"/>
  <c r="R110" i="10" s="1"/>
  <c r="T120" i="10"/>
  <c r="N122" i="10"/>
  <c r="R122" i="10" s="1"/>
  <c r="T128" i="10"/>
  <c r="N32" i="10"/>
  <c r="R32" i="10" s="1"/>
  <c r="M197" i="10"/>
  <c r="Q197" i="10" s="1"/>
  <c r="U117" i="10"/>
  <c r="O379" i="10"/>
  <c r="S379" i="10" s="1"/>
  <c r="U230" i="10"/>
  <c r="O441" i="10"/>
  <c r="S441" i="10" s="1"/>
  <c r="M441" i="10"/>
  <c r="Q441" i="10" s="1"/>
  <c r="O339" i="10"/>
  <c r="S339" i="10" s="1"/>
  <c r="M339" i="10"/>
  <c r="Q339" i="10" s="1"/>
  <c r="M355" i="10"/>
  <c r="Q355" i="10" s="1"/>
  <c r="O355" i="10"/>
  <c r="S355" i="10" s="1"/>
  <c r="U322" i="10"/>
  <c r="T322" i="10"/>
  <c r="O71" i="10"/>
  <c r="S71" i="10" s="1"/>
  <c r="N338" i="10"/>
  <c r="R338" i="10" s="1"/>
  <c r="L80" i="10"/>
  <c r="P80" i="10" s="1"/>
  <c r="N105" i="10"/>
  <c r="R105" i="10" s="1"/>
  <c r="T105" i="10"/>
  <c r="T110" i="10"/>
  <c r="M116" i="10"/>
  <c r="Q116" i="10" s="1"/>
  <c r="T32" i="10"/>
  <c r="M144" i="10"/>
  <c r="Q144" i="10" s="1"/>
  <c r="T197" i="10"/>
  <c r="O197" i="10"/>
  <c r="S197" i="10" s="1"/>
  <c r="M122" i="10"/>
  <c r="Q122" i="10" s="1"/>
  <c r="T67" i="10"/>
  <c r="O117" i="10"/>
  <c r="S117" i="10" s="1"/>
  <c r="L71" i="10"/>
  <c r="P71" i="10" s="1"/>
  <c r="T176" i="10"/>
  <c r="N176" i="10"/>
  <c r="R176" i="10" s="1"/>
  <c r="U216" i="10"/>
  <c r="T33" i="10"/>
  <c r="O40" i="10"/>
  <c r="S40" i="10" s="1"/>
  <c r="O45" i="10"/>
  <c r="S45" i="10" s="1"/>
  <c r="N325" i="10"/>
  <c r="R325" i="10" s="1"/>
  <c r="V325" i="10" s="1"/>
  <c r="U42" i="10"/>
  <c r="O46" i="10"/>
  <c r="S46" i="10" s="1"/>
  <c r="T434" i="10"/>
  <c r="N95" i="10"/>
  <c r="R95" i="10" s="1"/>
  <c r="U75" i="10"/>
  <c r="U76" i="10"/>
  <c r="U164" i="10"/>
  <c r="U80" i="10"/>
  <c r="T66" i="10"/>
  <c r="O76" i="10"/>
  <c r="S76" i="10" s="1"/>
  <c r="V29" i="10"/>
  <c r="U157" i="10"/>
  <c r="O127" i="10"/>
  <c r="S127" i="10" s="1"/>
  <c r="U32" i="10"/>
  <c r="U133" i="10"/>
  <c r="N133" i="10"/>
  <c r="R133" i="10" s="1"/>
  <c r="U110" i="10"/>
  <c r="N64" i="10"/>
  <c r="R64" i="10" s="1"/>
  <c r="N240" i="10"/>
  <c r="R240" i="10" s="1"/>
  <c r="O243" i="10"/>
  <c r="S243" i="10" s="1"/>
  <c r="O251" i="10"/>
  <c r="S251" i="10" s="1"/>
  <c r="O297" i="10"/>
  <c r="S297" i="10" s="1"/>
  <c r="O265" i="10"/>
  <c r="S265" i="10" s="1"/>
  <c r="O267" i="10"/>
  <c r="S267" i="10" s="1"/>
  <c r="O135" i="10"/>
  <c r="S135" i="10" s="1"/>
  <c r="O343" i="10"/>
  <c r="S343" i="10" s="1"/>
  <c r="O283" i="10"/>
  <c r="S283" i="10" s="1"/>
  <c r="O291" i="10"/>
  <c r="S291" i="10" s="1"/>
  <c r="O318" i="10"/>
  <c r="S318" i="10" s="1"/>
  <c r="O299" i="10"/>
  <c r="S299" i="10" s="1"/>
  <c r="O389" i="10"/>
  <c r="S389" i="10" s="1"/>
  <c r="O307" i="10"/>
  <c r="S307" i="10" s="1"/>
  <c r="O90" i="10"/>
  <c r="S90" i="10" s="1"/>
  <c r="O298" i="10"/>
  <c r="S298" i="10" s="1"/>
  <c r="O106" i="10"/>
  <c r="S106" i="10" s="1"/>
  <c r="O373" i="10"/>
  <c r="S373" i="10" s="1"/>
  <c r="M371" i="10"/>
  <c r="Q371" i="10" s="1"/>
  <c r="T338" i="10"/>
  <c r="T354" i="10"/>
  <c r="O354" i="10"/>
  <c r="S354" i="10" s="1"/>
  <c r="O151" i="10"/>
  <c r="S151" i="10" s="1"/>
  <c r="U410" i="10"/>
  <c r="N208" i="10"/>
  <c r="R208" i="10" s="1"/>
  <c r="U63" i="10"/>
  <c r="M63" i="10"/>
  <c r="Q63" i="10" s="1"/>
  <c r="O310" i="10"/>
  <c r="S310" i="10" s="1"/>
  <c r="L310" i="10"/>
  <c r="P310" i="10" s="1"/>
  <c r="U310" i="10"/>
  <c r="U129" i="10"/>
  <c r="N67" i="10"/>
  <c r="R67" i="10" s="1"/>
  <c r="U394" i="10"/>
  <c r="N138" i="10"/>
  <c r="R138" i="10" s="1"/>
  <c r="V138" i="10" s="1"/>
  <c r="T138" i="10"/>
  <c r="U18" i="10"/>
  <c r="N18" i="10"/>
  <c r="R18" i="10" s="1"/>
  <c r="V18" i="10" s="1"/>
  <c r="T22" i="10"/>
  <c r="V24" i="10"/>
  <c r="Y24" i="10" s="1"/>
  <c r="V33" i="10"/>
  <c r="U38" i="10"/>
  <c r="U44" i="10"/>
  <c r="U43" i="10"/>
  <c r="O26" i="10"/>
  <c r="S26" i="10" s="1"/>
  <c r="N348" i="10"/>
  <c r="R348" i="10" s="1"/>
  <c r="V454" i="10"/>
  <c r="Y454" i="10" s="1"/>
  <c r="U342" i="10"/>
  <c r="T97" i="10"/>
  <c r="N99" i="10"/>
  <c r="R99" i="10" s="1"/>
  <c r="V105" i="10"/>
  <c r="W105" i="10" s="1"/>
  <c r="O387" i="10"/>
  <c r="S387" i="10" s="1"/>
  <c r="T85" i="10"/>
  <c r="M405" i="10"/>
  <c r="Q405" i="10" s="1"/>
  <c r="O124" i="10"/>
  <c r="S124" i="10" s="1"/>
  <c r="M134" i="10"/>
  <c r="Q134" i="10" s="1"/>
  <c r="L158" i="10"/>
  <c r="P158" i="10" s="1"/>
  <c r="U154" i="10"/>
  <c r="L176" i="10"/>
  <c r="P176" i="10" s="1"/>
  <c r="N131" i="10"/>
  <c r="R131" i="10" s="1"/>
  <c r="L208" i="10"/>
  <c r="P208" i="10" s="1"/>
  <c r="U184" i="10"/>
  <c r="U206" i="10"/>
  <c r="U222" i="10"/>
  <c r="U232" i="10"/>
  <c r="N238" i="10"/>
  <c r="R238" i="10" s="1"/>
  <c r="O402" i="10"/>
  <c r="S402" i="10" s="1"/>
  <c r="O253" i="10"/>
  <c r="S253" i="10" s="1"/>
  <c r="M257" i="10"/>
  <c r="Q257" i="10" s="1"/>
  <c r="O132" i="10"/>
  <c r="S132" i="10" s="1"/>
  <c r="O269" i="10"/>
  <c r="S269" i="10" s="1"/>
  <c r="O381" i="10"/>
  <c r="S381" i="10" s="1"/>
  <c r="O285" i="10"/>
  <c r="S285" i="10" s="1"/>
  <c r="O293" i="10"/>
  <c r="S293" i="10" s="1"/>
  <c r="M318" i="10"/>
  <c r="Q318" i="10" s="1"/>
  <c r="O301" i="10"/>
  <c r="S301" i="10" s="1"/>
  <c r="O309" i="10"/>
  <c r="S309" i="10" s="1"/>
  <c r="O317" i="10"/>
  <c r="S317" i="10" s="1"/>
  <c r="O289" i="10"/>
  <c r="S289" i="10" s="1"/>
  <c r="M329" i="10"/>
  <c r="Q329" i="10" s="1"/>
  <c r="O333" i="10"/>
  <c r="S333" i="10" s="1"/>
  <c r="O341" i="10"/>
  <c r="S341" i="10" s="1"/>
  <c r="O349" i="10"/>
  <c r="S349" i="10" s="1"/>
  <c r="O357" i="10"/>
  <c r="S357" i="10" s="1"/>
  <c r="M361" i="10"/>
  <c r="Q361" i="10" s="1"/>
  <c r="O365" i="10"/>
  <c r="S365" i="10" s="1"/>
  <c r="M373" i="10"/>
  <c r="Q373" i="10" s="1"/>
  <c r="T314" i="10"/>
  <c r="T173" i="10"/>
  <c r="U346" i="10"/>
  <c r="L112" i="10"/>
  <c r="P112" i="10" s="1"/>
  <c r="O401" i="10"/>
  <c r="S401" i="10" s="1"/>
  <c r="T308" i="10"/>
  <c r="T340" i="10"/>
  <c r="O340" i="10"/>
  <c r="S340" i="10" s="1"/>
  <c r="M356" i="10"/>
  <c r="Q356" i="10" s="1"/>
  <c r="V356" i="10" s="1"/>
  <c r="Y356" i="10" s="1"/>
  <c r="V447" i="10"/>
  <c r="T103" i="10"/>
  <c r="O129" i="10"/>
  <c r="S129" i="10" s="1"/>
  <c r="M211" i="10"/>
  <c r="Q211" i="10" s="1"/>
  <c r="O173" i="10"/>
  <c r="S173" i="10" s="1"/>
  <c r="O166" i="10"/>
  <c r="S166" i="10" s="1"/>
  <c r="U168" i="10"/>
  <c r="U176" i="10"/>
  <c r="U226" i="10"/>
  <c r="M306" i="10"/>
  <c r="Q306" i="10" s="1"/>
  <c r="N314" i="10"/>
  <c r="R314" i="10" s="1"/>
  <c r="T26" i="10"/>
  <c r="U338" i="10"/>
  <c r="L342" i="10"/>
  <c r="P342" i="10" s="1"/>
  <c r="O346" i="10"/>
  <c r="S346" i="10" s="1"/>
  <c r="T182" i="10"/>
  <c r="U327" i="10"/>
  <c r="U348" i="10"/>
  <c r="T356" i="10"/>
  <c r="T364" i="10"/>
  <c r="M395" i="10"/>
  <c r="Q395" i="10" s="1"/>
  <c r="V155" i="10"/>
  <c r="W155" i="10" s="1"/>
  <c r="V456" i="10"/>
  <c r="W456" i="10" s="1"/>
  <c r="U352" i="10"/>
  <c r="O410" i="10"/>
  <c r="S410" i="10" s="1"/>
  <c r="U103" i="10"/>
  <c r="M112" i="10"/>
  <c r="Q112" i="10" s="1"/>
  <c r="T211" i="10"/>
  <c r="O211" i="10"/>
  <c r="S211" i="10" s="1"/>
  <c r="U347" i="10"/>
  <c r="T348" i="10"/>
  <c r="V366" i="10"/>
  <c r="T151" i="10"/>
  <c r="N352" i="10"/>
  <c r="R352" i="10" s="1"/>
  <c r="O342" i="10"/>
  <c r="S342" i="10" s="1"/>
  <c r="V342" i="10" s="1"/>
  <c r="T112" i="10"/>
  <c r="T358" i="10"/>
  <c r="Y35" i="10"/>
  <c r="W35" i="10"/>
  <c r="Y424" i="10"/>
  <c r="W424" i="10"/>
  <c r="Y428" i="10"/>
  <c r="W428" i="10"/>
  <c r="Y432" i="10"/>
  <c r="W432" i="10"/>
  <c r="Y155" i="10"/>
  <c r="Y59" i="10"/>
  <c r="W59" i="10"/>
  <c r="Y456" i="10"/>
  <c r="Y252" i="10"/>
  <c r="W252" i="10"/>
  <c r="Y382" i="10"/>
  <c r="W382" i="10"/>
  <c r="Y114" i="10"/>
  <c r="W114" i="10"/>
  <c r="Y275" i="10"/>
  <c r="W275" i="10"/>
  <c r="Y453" i="10"/>
  <c r="W453" i="10"/>
  <c r="Y449" i="10"/>
  <c r="W449" i="10"/>
  <c r="Y366" i="10"/>
  <c r="W366" i="10"/>
  <c r="Y29" i="10"/>
  <c r="W29" i="10"/>
  <c r="Y426" i="10"/>
  <c r="W426" i="10"/>
  <c r="Y290" i="10"/>
  <c r="W290" i="10"/>
  <c r="Y304" i="10"/>
  <c r="W304" i="10"/>
  <c r="Y160" i="10"/>
  <c r="W160" i="10"/>
  <c r="Y28" i="10"/>
  <c r="W28" i="10"/>
  <c r="Y446" i="10"/>
  <c r="W446" i="10"/>
  <c r="Y450" i="10"/>
  <c r="W450" i="10"/>
  <c r="W18" i="10"/>
  <c r="Y18" i="10"/>
  <c r="W33" i="10"/>
  <c r="Y33" i="10"/>
  <c r="Y105" i="10"/>
  <c r="Y324" i="10"/>
  <c r="W324" i="10"/>
  <c r="Y234" i="10"/>
  <c r="W234" i="10"/>
  <c r="Y447" i="10"/>
  <c r="W447" i="10"/>
  <c r="Y451" i="10"/>
  <c r="W451" i="10"/>
  <c r="Y455" i="10"/>
  <c r="W455" i="10"/>
  <c r="X3" i="10"/>
  <c r="X7" i="10"/>
  <c r="X320" i="10"/>
  <c r="U33" i="10"/>
  <c r="N20" i="10"/>
  <c r="R20" i="10" s="1"/>
  <c r="W24" i="10"/>
  <c r="M51" i="10"/>
  <c r="Q51" i="10" s="1"/>
  <c r="U51" i="10"/>
  <c r="N51" i="10"/>
  <c r="R51" i="10" s="1"/>
  <c r="T51" i="10"/>
  <c r="L51" i="10"/>
  <c r="P51" i="10" s="1"/>
  <c r="O51" i="10"/>
  <c r="S51" i="10" s="1"/>
  <c r="M17" i="10"/>
  <c r="Q17" i="10" s="1"/>
  <c r="U17" i="10"/>
  <c r="O17" i="10"/>
  <c r="S17" i="10" s="1"/>
  <c r="T17" i="10"/>
  <c r="L17" i="10"/>
  <c r="P17" i="10" s="1"/>
  <c r="N17" i="10"/>
  <c r="R17" i="10" s="1"/>
  <c r="N44" i="10"/>
  <c r="R44" i="10" s="1"/>
  <c r="L46" i="10"/>
  <c r="P46" i="10" s="1"/>
  <c r="N434" i="10"/>
  <c r="R434" i="10" s="1"/>
  <c r="X96" i="10"/>
  <c r="L96" i="10"/>
  <c r="P96" i="10" s="1"/>
  <c r="X120" i="10"/>
  <c r="L120" i="10"/>
  <c r="P120" i="10" s="1"/>
  <c r="T60" i="10"/>
  <c r="N85" i="10"/>
  <c r="R85" i="10" s="1"/>
  <c r="L25" i="10"/>
  <c r="P25" i="10" s="1"/>
  <c r="X150" i="10"/>
  <c r="L219" i="10"/>
  <c r="P219" i="10" s="1"/>
  <c r="T219" i="10"/>
  <c r="O219" i="10"/>
  <c r="S219" i="10" s="1"/>
  <c r="N219" i="10"/>
  <c r="R219" i="10" s="1"/>
  <c r="U219" i="10"/>
  <c r="M219" i="10"/>
  <c r="Q219" i="10" s="1"/>
  <c r="X142" i="10"/>
  <c r="N168" i="10"/>
  <c r="R168" i="10" s="1"/>
  <c r="L227" i="10"/>
  <c r="P227" i="10" s="1"/>
  <c r="T227" i="10"/>
  <c r="N227" i="10"/>
  <c r="R227" i="10" s="1"/>
  <c r="M227" i="10"/>
  <c r="Q227" i="10" s="1"/>
  <c r="U227" i="10"/>
  <c r="O227" i="10"/>
  <c r="S227" i="10" s="1"/>
  <c r="L380" i="10"/>
  <c r="P380" i="10" s="1"/>
  <c r="T380" i="10"/>
  <c r="N380" i="10"/>
  <c r="R380" i="10" s="1"/>
  <c r="M380" i="10"/>
  <c r="Q380" i="10" s="1"/>
  <c r="U380" i="10"/>
  <c r="O380" i="10"/>
  <c r="S380" i="10" s="1"/>
  <c r="T247" i="10"/>
  <c r="U247" i="10"/>
  <c r="T255" i="10"/>
  <c r="U255" i="10"/>
  <c r="L265" i="10"/>
  <c r="P265" i="10" s="1"/>
  <c r="X265" i="10"/>
  <c r="N265" i="10"/>
  <c r="R265" i="10" s="1"/>
  <c r="T47" i="10"/>
  <c r="U47" i="10"/>
  <c r="T303" i="10"/>
  <c r="U303" i="10"/>
  <c r="L313" i="10"/>
  <c r="P313" i="10" s="1"/>
  <c r="X313" i="10"/>
  <c r="N313" i="10"/>
  <c r="R313" i="10" s="1"/>
  <c r="T77" i="10"/>
  <c r="U77" i="10"/>
  <c r="T335" i="10"/>
  <c r="U335" i="10"/>
  <c r="T350" i="10"/>
  <c r="U350" i="10"/>
  <c r="T359" i="10"/>
  <c r="U359" i="10"/>
  <c r="L199" i="10"/>
  <c r="P199" i="10" s="1"/>
  <c r="T199" i="10"/>
  <c r="M199" i="10"/>
  <c r="Q199" i="10" s="1"/>
  <c r="V199" i="10" s="1"/>
  <c r="Y199" i="10" s="1"/>
  <c r="N199" i="10"/>
  <c r="R199" i="10" s="1"/>
  <c r="U199" i="10"/>
  <c r="O199" i="10"/>
  <c r="S199" i="10" s="1"/>
  <c r="X213" i="10"/>
  <c r="L223" i="10"/>
  <c r="P223" i="10" s="1"/>
  <c r="T223" i="10"/>
  <c r="O223" i="10"/>
  <c r="S223" i="10" s="1"/>
  <c r="U223" i="10"/>
  <c r="M223" i="10"/>
  <c r="Q223" i="10" s="1"/>
  <c r="N223" i="10"/>
  <c r="R223" i="10" s="1"/>
  <c r="V230" i="10"/>
  <c r="X196" i="10"/>
  <c r="N222" i="10"/>
  <c r="R222" i="10" s="1"/>
  <c r="X384" i="10"/>
  <c r="X392" i="10"/>
  <c r="X130" i="10"/>
  <c r="L163" i="10"/>
  <c r="P163" i="10" s="1"/>
  <c r="T163" i="10"/>
  <c r="N163" i="10"/>
  <c r="R163" i="10" s="1"/>
  <c r="O163" i="10"/>
  <c r="S163" i="10" s="1"/>
  <c r="U163" i="10"/>
  <c r="M163" i="10"/>
  <c r="Q163" i="10" s="1"/>
  <c r="O254" i="10"/>
  <c r="S254" i="10" s="1"/>
  <c r="N254" i="10"/>
  <c r="R254" i="10" s="1"/>
  <c r="T254" i="10"/>
  <c r="U254" i="10"/>
  <c r="L254" i="10"/>
  <c r="P254" i="10" s="1"/>
  <c r="M254" i="10"/>
  <c r="Q254" i="10" s="1"/>
  <c r="X254" i="10"/>
  <c r="X278" i="10"/>
  <c r="X302" i="10"/>
  <c r="M348" i="10"/>
  <c r="Q348" i="10" s="1"/>
  <c r="T443" i="10"/>
  <c r="U443" i="10"/>
  <c r="U370" i="10"/>
  <c r="L194" i="10"/>
  <c r="P194" i="10" s="1"/>
  <c r="T194" i="10"/>
  <c r="N194" i="10"/>
  <c r="R194" i="10" s="1"/>
  <c r="M194" i="10"/>
  <c r="Q194" i="10" s="1"/>
  <c r="U194" i="10"/>
  <c r="O194" i="10"/>
  <c r="S194" i="10" s="1"/>
  <c r="M103" i="10"/>
  <c r="Q103" i="10" s="1"/>
  <c r="N332" i="10"/>
  <c r="R332" i="10" s="1"/>
  <c r="U364" i="10"/>
  <c r="X372" i="10"/>
  <c r="O130" i="10"/>
  <c r="S130" i="10" s="1"/>
  <c r="N130" i="10"/>
  <c r="R130" i="10" s="1"/>
  <c r="T130" i="10"/>
  <c r="U130" i="10"/>
  <c r="M130" i="10"/>
  <c r="Q130" i="10" s="1"/>
  <c r="L130" i="10"/>
  <c r="P130" i="10" s="1"/>
  <c r="Y448" i="10"/>
  <c r="W448" i="10"/>
  <c r="O7" i="10"/>
  <c r="S7" i="10" s="1"/>
  <c r="L7" i="10"/>
  <c r="P7" i="10" s="1"/>
  <c r="T7" i="10"/>
  <c r="M7" i="10"/>
  <c r="Q7" i="10" s="1"/>
  <c r="U7" i="10"/>
  <c r="N7" i="10"/>
  <c r="R7" i="10" s="1"/>
  <c r="V20" i="10"/>
  <c r="M31" i="10"/>
  <c r="Q31" i="10" s="1"/>
  <c r="U31" i="10"/>
  <c r="O31" i="10"/>
  <c r="S31" i="10" s="1"/>
  <c r="T31" i="10"/>
  <c r="L31" i="10"/>
  <c r="P31" i="10" s="1"/>
  <c r="N31" i="10"/>
  <c r="R31" i="10" s="1"/>
  <c r="U40" i="10"/>
  <c r="X42" i="10"/>
  <c r="X156" i="10"/>
  <c r="T261" i="10"/>
  <c r="T405" i="10"/>
  <c r="U405" i="10"/>
  <c r="X128" i="10"/>
  <c r="L128" i="10"/>
  <c r="P128" i="10" s="1"/>
  <c r="U95" i="10"/>
  <c r="O128" i="10"/>
  <c r="S128" i="10" s="1"/>
  <c r="M120" i="10"/>
  <c r="Q120" i="10" s="1"/>
  <c r="X169" i="10"/>
  <c r="X408" i="10"/>
  <c r="U224" i="10"/>
  <c r="U228" i="10"/>
  <c r="X10" i="10"/>
  <c r="T11" i="10"/>
  <c r="U11" i="10"/>
  <c r="L135" i="10"/>
  <c r="P135" i="10" s="1"/>
  <c r="X135" i="10"/>
  <c r="N135" i="10"/>
  <c r="R135" i="10" s="1"/>
  <c r="L389" i="10"/>
  <c r="P389" i="10" s="1"/>
  <c r="X389" i="10"/>
  <c r="N389" i="10"/>
  <c r="R389" i="10" s="1"/>
  <c r="L298" i="10"/>
  <c r="P298" i="10" s="1"/>
  <c r="X298" i="10"/>
  <c r="N298" i="10"/>
  <c r="R298" i="10" s="1"/>
  <c r="L345" i="10"/>
  <c r="P345" i="10" s="1"/>
  <c r="X345" i="10"/>
  <c r="N345" i="10"/>
  <c r="R345" i="10" s="1"/>
  <c r="T367" i="10"/>
  <c r="U367" i="10"/>
  <c r="L165" i="10"/>
  <c r="P165" i="10" s="1"/>
  <c r="T165" i="10"/>
  <c r="M165" i="10"/>
  <c r="Q165" i="10" s="1"/>
  <c r="N165" i="10"/>
  <c r="R165" i="10" s="1"/>
  <c r="U165" i="10"/>
  <c r="O165" i="10"/>
  <c r="S165" i="10" s="1"/>
  <c r="L221" i="10"/>
  <c r="P221" i="10" s="1"/>
  <c r="T221" i="10"/>
  <c r="M221" i="10"/>
  <c r="Q221" i="10" s="1"/>
  <c r="N221" i="10"/>
  <c r="R221" i="10" s="1"/>
  <c r="O221" i="10"/>
  <c r="S221" i="10" s="1"/>
  <c r="U221" i="10"/>
  <c r="L296" i="10"/>
  <c r="P296" i="10" s="1"/>
  <c r="T296" i="10"/>
  <c r="O296" i="10"/>
  <c r="S296" i="10" s="1"/>
  <c r="U296" i="10"/>
  <c r="M296" i="10"/>
  <c r="Q296" i="10" s="1"/>
  <c r="N296" i="10"/>
  <c r="R296" i="10" s="1"/>
  <c r="X250" i="10"/>
  <c r="X418" i="10"/>
  <c r="T214" i="10"/>
  <c r="X246" i="10"/>
  <c r="O262" i="10"/>
  <c r="S262" i="10" s="1"/>
  <c r="N262" i="10"/>
  <c r="R262" i="10" s="1"/>
  <c r="T262" i="10"/>
  <c r="U262" i="10"/>
  <c r="L262" i="10"/>
  <c r="P262" i="10" s="1"/>
  <c r="M262" i="10"/>
  <c r="Q262" i="10" s="1"/>
  <c r="X270" i="10"/>
  <c r="O286" i="10"/>
  <c r="S286" i="10" s="1"/>
  <c r="N286" i="10"/>
  <c r="R286" i="10" s="1"/>
  <c r="T286" i="10"/>
  <c r="U286" i="10"/>
  <c r="L286" i="10"/>
  <c r="P286" i="10" s="1"/>
  <c r="M286" i="10"/>
  <c r="Q286" i="10" s="1"/>
  <c r="X294" i="10"/>
  <c r="L390" i="10"/>
  <c r="P390" i="10" s="1"/>
  <c r="X390" i="10"/>
  <c r="N390" i="10"/>
  <c r="R390" i="10" s="1"/>
  <c r="O39" i="10"/>
  <c r="S39" i="10" s="1"/>
  <c r="X374" i="10"/>
  <c r="N206" i="10"/>
  <c r="R206" i="10" s="1"/>
  <c r="L212" i="10"/>
  <c r="P212" i="10" s="1"/>
  <c r="T212" i="10"/>
  <c r="N212" i="10"/>
  <c r="R212" i="10" s="1"/>
  <c r="M212" i="10"/>
  <c r="Q212" i="10" s="1"/>
  <c r="U212" i="10"/>
  <c r="O212" i="10"/>
  <c r="S212" i="10" s="1"/>
  <c r="T327" i="10"/>
  <c r="O392" i="10"/>
  <c r="S392" i="10" s="1"/>
  <c r="N392" i="10"/>
  <c r="R392" i="10" s="1"/>
  <c r="T392" i="10"/>
  <c r="U392" i="10"/>
  <c r="M392" i="10"/>
  <c r="Q392" i="10" s="1"/>
  <c r="L392" i="10"/>
  <c r="P392" i="10" s="1"/>
  <c r="O250" i="10"/>
  <c r="S250" i="10" s="1"/>
  <c r="N250" i="10"/>
  <c r="R250" i="10" s="1"/>
  <c r="T250" i="10"/>
  <c r="U250" i="10"/>
  <c r="M250" i="10"/>
  <c r="Q250" i="10" s="1"/>
  <c r="L250" i="10"/>
  <c r="P250" i="10" s="1"/>
  <c r="L204" i="10"/>
  <c r="P204" i="10" s="1"/>
  <c r="T204" i="10"/>
  <c r="N204" i="10"/>
  <c r="R204" i="10" s="1"/>
  <c r="M204" i="10"/>
  <c r="Q204" i="10" s="1"/>
  <c r="U204" i="10"/>
  <c r="O204" i="10"/>
  <c r="S204" i="10" s="1"/>
  <c r="O125" i="10"/>
  <c r="S125" i="10" s="1"/>
  <c r="N125" i="10"/>
  <c r="R125" i="10" s="1"/>
  <c r="T125" i="10"/>
  <c r="U125" i="10"/>
  <c r="L125" i="10"/>
  <c r="P125" i="10" s="1"/>
  <c r="M125" i="10"/>
  <c r="Q125" i="10" s="1"/>
  <c r="X125" i="10"/>
  <c r="X440" i="10"/>
  <c r="X312" i="10"/>
  <c r="M345" i="10"/>
  <c r="Q345" i="10" s="1"/>
  <c r="O358" i="10"/>
  <c r="S358" i="10" s="1"/>
  <c r="Y429" i="10"/>
  <c r="W429" i="10"/>
  <c r="X4" i="10"/>
  <c r="X8" i="10"/>
  <c r="O4" i="10"/>
  <c r="S4" i="10" s="1"/>
  <c r="L4" i="10"/>
  <c r="P4" i="10" s="1"/>
  <c r="T4" i="10"/>
  <c r="M4" i="10"/>
  <c r="Q4" i="10" s="1"/>
  <c r="V4" i="10" s="1"/>
  <c r="Y4" i="10" s="1"/>
  <c r="U4" i="10"/>
  <c r="N4" i="10"/>
  <c r="R4" i="10" s="1"/>
  <c r="O8" i="10"/>
  <c r="S8" i="10" s="1"/>
  <c r="L8" i="10"/>
  <c r="P8" i="10" s="1"/>
  <c r="T8" i="10"/>
  <c r="M8" i="10"/>
  <c r="Q8" i="10" s="1"/>
  <c r="U8" i="10"/>
  <c r="N8" i="10"/>
  <c r="R8" i="10" s="1"/>
  <c r="O12" i="10"/>
  <c r="S12" i="10" s="1"/>
  <c r="L12" i="10"/>
  <c r="P12" i="10" s="1"/>
  <c r="T12" i="10"/>
  <c r="M12" i="10"/>
  <c r="Q12" i="10" s="1"/>
  <c r="U12" i="10"/>
  <c r="N12" i="10"/>
  <c r="R12" i="10" s="1"/>
  <c r="X16" i="10"/>
  <c r="O9" i="10"/>
  <c r="S9" i="10" s="1"/>
  <c r="L9" i="10"/>
  <c r="P9" i="10" s="1"/>
  <c r="T9" i="10"/>
  <c r="M9" i="10"/>
  <c r="Q9" i="10" s="1"/>
  <c r="U9" i="10"/>
  <c r="N9" i="10"/>
  <c r="R9" i="10" s="1"/>
  <c r="O62" i="10"/>
  <c r="S62" i="10" s="1"/>
  <c r="L62" i="10"/>
  <c r="P62" i="10" s="1"/>
  <c r="T62" i="10"/>
  <c r="M62" i="10"/>
  <c r="Q62" i="10" s="1"/>
  <c r="U62" i="10"/>
  <c r="N62" i="10"/>
  <c r="R62" i="10" s="1"/>
  <c r="O13" i="10"/>
  <c r="S13" i="10" s="1"/>
  <c r="L13" i="10"/>
  <c r="P13" i="10" s="1"/>
  <c r="T13" i="10"/>
  <c r="M13" i="10"/>
  <c r="Q13" i="10" s="1"/>
  <c r="U13" i="10"/>
  <c r="N13" i="10"/>
  <c r="R13" i="10" s="1"/>
  <c r="O376" i="10"/>
  <c r="S376" i="10" s="1"/>
  <c r="L376" i="10"/>
  <c r="P376" i="10" s="1"/>
  <c r="T376" i="10"/>
  <c r="M376" i="10"/>
  <c r="Q376" i="10" s="1"/>
  <c r="U376" i="10"/>
  <c r="N376" i="10"/>
  <c r="R376" i="10" s="1"/>
  <c r="N259" i="10"/>
  <c r="R259" i="10" s="1"/>
  <c r="V259" i="10" s="1"/>
  <c r="T259" i="10"/>
  <c r="N277" i="10"/>
  <c r="R277" i="10" s="1"/>
  <c r="V277" i="10" s="1"/>
  <c r="T277" i="10"/>
  <c r="U27" i="10"/>
  <c r="W22" i="10"/>
  <c r="T325" i="10"/>
  <c r="T136" i="10"/>
  <c r="N30" i="10"/>
  <c r="R30" i="10" s="1"/>
  <c r="V30" i="10" s="1"/>
  <c r="M368" i="10"/>
  <c r="Q368" i="10" s="1"/>
  <c r="U368" i="10"/>
  <c r="O368" i="10"/>
  <c r="S368" i="10" s="1"/>
  <c r="T368" i="10"/>
  <c r="L368" i="10"/>
  <c r="P368" i="10" s="1"/>
  <c r="N368" i="10"/>
  <c r="R368" i="10" s="1"/>
  <c r="X21" i="10"/>
  <c r="N27" i="10"/>
  <c r="R27" i="10" s="1"/>
  <c r="V27" i="10" s="1"/>
  <c r="U35" i="10"/>
  <c r="N36" i="10"/>
  <c r="R36" i="10" s="1"/>
  <c r="T38" i="10"/>
  <c r="M40" i="10"/>
  <c r="Q40" i="10" s="1"/>
  <c r="V40" i="10" s="1"/>
  <c r="Y40" i="10" s="1"/>
  <c r="X45" i="10"/>
  <c r="M50" i="10"/>
  <c r="Q50" i="10" s="1"/>
  <c r="U50" i="10"/>
  <c r="N50" i="10"/>
  <c r="R50" i="10" s="1"/>
  <c r="L50" i="10"/>
  <c r="P50" i="10" s="1"/>
  <c r="O50" i="10"/>
  <c r="S50" i="10" s="1"/>
  <c r="T50" i="10"/>
  <c r="M54" i="10"/>
  <c r="Q54" i="10" s="1"/>
  <c r="U54" i="10"/>
  <c r="N54" i="10"/>
  <c r="R54" i="10" s="1"/>
  <c r="L54" i="10"/>
  <c r="P54" i="10" s="1"/>
  <c r="O54" i="10"/>
  <c r="S54" i="10" s="1"/>
  <c r="T54" i="10"/>
  <c r="T46" i="10"/>
  <c r="M52" i="10"/>
  <c r="Q52" i="10" s="1"/>
  <c r="U52" i="10"/>
  <c r="N52" i="10"/>
  <c r="R52" i="10" s="1"/>
  <c r="T52" i="10"/>
  <c r="L52" i="10"/>
  <c r="P52" i="10" s="1"/>
  <c r="O52" i="10"/>
  <c r="S52" i="10" s="1"/>
  <c r="O44" i="10"/>
  <c r="S44" i="10" s="1"/>
  <c r="X49" i="10"/>
  <c r="T58" i="10"/>
  <c r="U58" i="10"/>
  <c r="N75" i="10"/>
  <c r="R75" i="10" s="1"/>
  <c r="N164" i="10"/>
  <c r="R164" i="10" s="1"/>
  <c r="N42" i="10"/>
  <c r="R42" i="10" s="1"/>
  <c r="M45" i="10"/>
  <c r="Q45" i="10" s="1"/>
  <c r="M404" i="10"/>
  <c r="Q404" i="10" s="1"/>
  <c r="O66" i="10"/>
  <c r="S66" i="10" s="1"/>
  <c r="L66" i="10"/>
  <c r="P66" i="10" s="1"/>
  <c r="M70" i="10"/>
  <c r="Q70" i="10" s="1"/>
  <c r="O74" i="10"/>
  <c r="S74" i="10" s="1"/>
  <c r="L74" i="10"/>
  <c r="P74" i="10" s="1"/>
  <c r="T75" i="10"/>
  <c r="U81" i="10"/>
  <c r="O261" i="10"/>
  <c r="S261" i="10" s="1"/>
  <c r="L261" i="10"/>
  <c r="P261" i="10" s="1"/>
  <c r="T164" i="10"/>
  <c r="U235" i="10"/>
  <c r="N82" i="10"/>
  <c r="R82" i="10" s="1"/>
  <c r="U86" i="10"/>
  <c r="T91" i="10"/>
  <c r="M99" i="10"/>
  <c r="Q99" i="10" s="1"/>
  <c r="O141" i="10"/>
  <c r="S141" i="10" s="1"/>
  <c r="L141" i="10"/>
  <c r="P141" i="10" s="1"/>
  <c r="M157" i="10"/>
  <c r="Q157" i="10" s="1"/>
  <c r="O73" i="10"/>
  <c r="S73" i="10" s="1"/>
  <c r="L73" i="10"/>
  <c r="P73" i="10" s="1"/>
  <c r="U88" i="10"/>
  <c r="U437" i="10"/>
  <c r="U104" i="10"/>
  <c r="U387" i="10"/>
  <c r="X85" i="10"/>
  <c r="L85" i="10"/>
  <c r="P85" i="10" s="1"/>
  <c r="T116" i="10"/>
  <c r="U116" i="10"/>
  <c r="X405" i="10"/>
  <c r="L405" i="10"/>
  <c r="P405" i="10" s="1"/>
  <c r="N405" i="10"/>
  <c r="R405" i="10" s="1"/>
  <c r="T124" i="10"/>
  <c r="U124" i="10"/>
  <c r="X126" i="10"/>
  <c r="L126" i="10"/>
  <c r="P126" i="10" s="1"/>
  <c r="N126" i="10"/>
  <c r="R126" i="10" s="1"/>
  <c r="T144" i="10"/>
  <c r="U144" i="10"/>
  <c r="X134" i="10"/>
  <c r="L134" i="10"/>
  <c r="P134" i="10" s="1"/>
  <c r="N134" i="10"/>
  <c r="R134" i="10" s="1"/>
  <c r="N60" i="10"/>
  <c r="R60" i="10" s="1"/>
  <c r="V60" i="10" s="1"/>
  <c r="O434" i="10"/>
  <c r="S434" i="10" s="1"/>
  <c r="L434" i="10"/>
  <c r="P434" i="10" s="1"/>
  <c r="T68" i="10"/>
  <c r="M95" i="10"/>
  <c r="Q95" i="10" s="1"/>
  <c r="M87" i="10"/>
  <c r="Q87" i="10" s="1"/>
  <c r="U87" i="10"/>
  <c r="O87" i="10"/>
  <c r="S87" i="10" s="1"/>
  <c r="T87" i="10"/>
  <c r="L87" i="10"/>
  <c r="P87" i="10" s="1"/>
  <c r="N87" i="10"/>
  <c r="R87" i="10" s="1"/>
  <c r="U29" i="10"/>
  <c r="M84" i="10"/>
  <c r="Q84" i="10" s="1"/>
  <c r="U84" i="10"/>
  <c r="O84" i="10"/>
  <c r="S84" i="10" s="1"/>
  <c r="T84" i="10"/>
  <c r="L84" i="10"/>
  <c r="P84" i="10" s="1"/>
  <c r="N84" i="10"/>
  <c r="R84" i="10" s="1"/>
  <c r="M93" i="10"/>
  <c r="Q93" i="10" s="1"/>
  <c r="U93" i="10"/>
  <c r="O93" i="10"/>
  <c r="S93" i="10" s="1"/>
  <c r="T93" i="10"/>
  <c r="L93" i="10"/>
  <c r="P93" i="10" s="1"/>
  <c r="N93" i="10"/>
  <c r="R93" i="10" s="1"/>
  <c r="M101" i="10"/>
  <c r="Q101" i="10" s="1"/>
  <c r="U101" i="10"/>
  <c r="O101" i="10"/>
  <c r="S101" i="10" s="1"/>
  <c r="T101" i="10"/>
  <c r="L101" i="10"/>
  <c r="P101" i="10" s="1"/>
  <c r="N101" i="10"/>
  <c r="R101" i="10" s="1"/>
  <c r="N104" i="10"/>
  <c r="R104" i="10" s="1"/>
  <c r="X107" i="10"/>
  <c r="X115" i="10"/>
  <c r="O122" i="10"/>
  <c r="S122" i="10" s="1"/>
  <c r="M32" i="10"/>
  <c r="Q32" i="10" s="1"/>
  <c r="O67" i="10"/>
  <c r="S67" i="10" s="1"/>
  <c r="V67" i="10" s="1"/>
  <c r="L67" i="10"/>
  <c r="P67" i="10" s="1"/>
  <c r="N143" i="10"/>
  <c r="R143" i="10" s="1"/>
  <c r="V143" i="10" s="1"/>
  <c r="N322" i="10"/>
  <c r="R322" i="10" s="1"/>
  <c r="V322" i="10" s="1"/>
  <c r="U97" i="10"/>
  <c r="T394" i="10"/>
  <c r="V394" i="10"/>
  <c r="T387" i="10"/>
  <c r="M96" i="10"/>
  <c r="Q96" i="10" s="1"/>
  <c r="U122" i="10"/>
  <c r="X25" i="10"/>
  <c r="M25" i="10"/>
  <c r="Q25" i="10" s="1"/>
  <c r="L137" i="10"/>
  <c r="P137" i="10" s="1"/>
  <c r="T137" i="10"/>
  <c r="O137" i="10"/>
  <c r="S137" i="10" s="1"/>
  <c r="U137" i="10"/>
  <c r="M137" i="10"/>
  <c r="Q137" i="10" s="1"/>
  <c r="N137" i="10"/>
  <c r="R137" i="10" s="1"/>
  <c r="L139" i="10"/>
  <c r="P139" i="10" s="1"/>
  <c r="T139" i="10"/>
  <c r="M139" i="10"/>
  <c r="Q139" i="10" s="1"/>
  <c r="U139" i="10"/>
  <c r="N139" i="10"/>
  <c r="R139" i="10" s="1"/>
  <c r="O139" i="10"/>
  <c r="S139" i="10" s="1"/>
  <c r="L326" i="10"/>
  <c r="P326" i="10" s="1"/>
  <c r="T326" i="10"/>
  <c r="M326" i="10"/>
  <c r="Q326" i="10" s="1"/>
  <c r="U326" i="10"/>
  <c r="N326" i="10"/>
  <c r="R326" i="10" s="1"/>
  <c r="O326" i="10"/>
  <c r="S326" i="10" s="1"/>
  <c r="L147" i="10"/>
  <c r="P147" i="10" s="1"/>
  <c r="T147" i="10"/>
  <c r="M147" i="10"/>
  <c r="Q147" i="10" s="1"/>
  <c r="U147" i="10"/>
  <c r="N147" i="10"/>
  <c r="R147" i="10" s="1"/>
  <c r="O147" i="10"/>
  <c r="S147" i="10" s="1"/>
  <c r="L430" i="10"/>
  <c r="P430" i="10" s="1"/>
  <c r="T430" i="10"/>
  <c r="M430" i="10"/>
  <c r="Q430" i="10" s="1"/>
  <c r="U430" i="10"/>
  <c r="N430" i="10"/>
  <c r="R430" i="10" s="1"/>
  <c r="O430" i="10"/>
  <c r="S430" i="10" s="1"/>
  <c r="O82" i="10"/>
  <c r="S82" i="10" s="1"/>
  <c r="O98" i="10"/>
  <c r="S98" i="10" s="1"/>
  <c r="U98" i="10"/>
  <c r="L98" i="10"/>
  <c r="P98" i="10" s="1"/>
  <c r="T98" i="10"/>
  <c r="M98" i="10"/>
  <c r="Q98" i="10" s="1"/>
  <c r="N98" i="10"/>
  <c r="R98" i="10" s="1"/>
  <c r="O405" i="10"/>
  <c r="S405" i="10" s="1"/>
  <c r="T379" i="10"/>
  <c r="O126" i="10"/>
  <c r="S126" i="10" s="1"/>
  <c r="T127" i="10"/>
  <c r="O134" i="10"/>
  <c r="S134" i="10" s="1"/>
  <c r="T166" i="10"/>
  <c r="M85" i="10"/>
  <c r="Q85" i="10" s="1"/>
  <c r="N25" i="10"/>
  <c r="R25" i="10" s="1"/>
  <c r="U128" i="10"/>
  <c r="U138" i="10"/>
  <c r="N63" i="10"/>
  <c r="R63" i="10" s="1"/>
  <c r="T63" i="10"/>
  <c r="U71" i="10"/>
  <c r="N94" i="10"/>
  <c r="R94" i="10" s="1"/>
  <c r="V94" i="10" s="1"/>
  <c r="L117" i="10"/>
  <c r="P117" i="10" s="1"/>
  <c r="O120" i="10"/>
  <c r="S120" i="10" s="1"/>
  <c r="X154" i="10"/>
  <c r="M154" i="10"/>
  <c r="Q154" i="10" s="1"/>
  <c r="O154" i="10"/>
  <c r="S154" i="10" s="1"/>
  <c r="L225" i="10"/>
  <c r="P225" i="10" s="1"/>
  <c r="T225" i="10"/>
  <c r="M225" i="10"/>
  <c r="Q225" i="10" s="1"/>
  <c r="O225" i="10"/>
  <c r="S225" i="10" s="1"/>
  <c r="N225" i="10"/>
  <c r="R225" i="10" s="1"/>
  <c r="U225" i="10"/>
  <c r="X162" i="10"/>
  <c r="M162" i="10"/>
  <c r="Q162" i="10" s="1"/>
  <c r="O162" i="10"/>
  <c r="S162" i="10" s="1"/>
  <c r="X121" i="10"/>
  <c r="N197" i="10"/>
  <c r="R197" i="10" s="1"/>
  <c r="V197" i="10" s="1"/>
  <c r="Y197" i="10" s="1"/>
  <c r="L198" i="10"/>
  <c r="P198" i="10" s="1"/>
  <c r="T198" i="10"/>
  <c r="N198" i="10"/>
  <c r="R198" i="10" s="1"/>
  <c r="O198" i="10"/>
  <c r="S198" i="10" s="1"/>
  <c r="U198" i="10"/>
  <c r="M198" i="10"/>
  <c r="Q198" i="10" s="1"/>
  <c r="L152" i="10"/>
  <c r="P152" i="10" s="1"/>
  <c r="T152" i="10"/>
  <c r="N152" i="10"/>
  <c r="R152" i="10" s="1"/>
  <c r="O152" i="10"/>
  <c r="S152" i="10" s="1"/>
  <c r="U152" i="10"/>
  <c r="M152" i="10"/>
  <c r="Q152" i="10" s="1"/>
  <c r="L188" i="10"/>
  <c r="P188" i="10" s="1"/>
  <c r="T188" i="10"/>
  <c r="N188" i="10"/>
  <c r="R188" i="10" s="1"/>
  <c r="M188" i="10"/>
  <c r="Q188" i="10" s="1"/>
  <c r="U188" i="10"/>
  <c r="O188" i="10"/>
  <c r="S188" i="10" s="1"/>
  <c r="X192" i="10"/>
  <c r="M192" i="10"/>
  <c r="Q192" i="10" s="1"/>
  <c r="O192" i="10"/>
  <c r="S192" i="10" s="1"/>
  <c r="L195" i="10"/>
  <c r="P195" i="10" s="1"/>
  <c r="T195" i="10"/>
  <c r="O195" i="10"/>
  <c r="S195" i="10" s="1"/>
  <c r="N195" i="10"/>
  <c r="R195" i="10" s="1"/>
  <c r="U195" i="10"/>
  <c r="M195" i="10"/>
  <c r="Q195" i="10" s="1"/>
  <c r="M420" i="10"/>
  <c r="Q420" i="10" s="1"/>
  <c r="U420" i="10"/>
  <c r="O420" i="10"/>
  <c r="S420" i="10" s="1"/>
  <c r="T420" i="10"/>
  <c r="N420" i="10"/>
  <c r="R420" i="10" s="1"/>
  <c r="L420" i="10"/>
  <c r="P420" i="10" s="1"/>
  <c r="X174" i="10"/>
  <c r="M174" i="10"/>
  <c r="Q174" i="10" s="1"/>
  <c r="L193" i="10"/>
  <c r="P193" i="10" s="1"/>
  <c r="T193" i="10"/>
  <c r="N193" i="10"/>
  <c r="R193" i="10" s="1"/>
  <c r="U193" i="10"/>
  <c r="O193" i="10"/>
  <c r="S193" i="10" s="1"/>
  <c r="M193" i="10"/>
  <c r="Q193" i="10" s="1"/>
  <c r="X396" i="10"/>
  <c r="M396" i="10"/>
  <c r="Q396" i="10" s="1"/>
  <c r="X206" i="10"/>
  <c r="M206" i="10"/>
  <c r="Q206" i="10" s="1"/>
  <c r="X214" i="10"/>
  <c r="M214" i="10"/>
  <c r="Q214" i="10" s="1"/>
  <c r="X222" i="10"/>
  <c r="M222" i="10"/>
  <c r="Q222" i="10" s="1"/>
  <c r="L146" i="10"/>
  <c r="P146" i="10" s="1"/>
  <c r="T146" i="10"/>
  <c r="N146" i="10"/>
  <c r="R146" i="10" s="1"/>
  <c r="O146" i="10"/>
  <c r="S146" i="10" s="1"/>
  <c r="U146" i="10"/>
  <c r="M146" i="10"/>
  <c r="Q146" i="10" s="1"/>
  <c r="L167" i="10"/>
  <c r="P167" i="10" s="1"/>
  <c r="T167" i="10"/>
  <c r="M167" i="10"/>
  <c r="Q167" i="10" s="1"/>
  <c r="N167" i="10"/>
  <c r="R167" i="10" s="1"/>
  <c r="U167" i="10"/>
  <c r="O167" i="10"/>
  <c r="S167" i="10" s="1"/>
  <c r="T168" i="10"/>
  <c r="X65" i="10"/>
  <c r="L175" i="10"/>
  <c r="P175" i="10" s="1"/>
  <c r="T175" i="10"/>
  <c r="M175" i="10"/>
  <c r="Q175" i="10" s="1"/>
  <c r="N175" i="10"/>
  <c r="R175" i="10" s="1"/>
  <c r="U175" i="10"/>
  <c r="O175" i="10"/>
  <c r="S175" i="10" s="1"/>
  <c r="X180" i="10"/>
  <c r="L200" i="10"/>
  <c r="P200" i="10" s="1"/>
  <c r="T200" i="10"/>
  <c r="M200" i="10"/>
  <c r="Q200" i="10" s="1"/>
  <c r="N200" i="10"/>
  <c r="R200" i="10" s="1"/>
  <c r="U200" i="10"/>
  <c r="O200" i="10"/>
  <c r="S200" i="10" s="1"/>
  <c r="X188" i="10"/>
  <c r="L191" i="10"/>
  <c r="P191" i="10" s="1"/>
  <c r="T191" i="10"/>
  <c r="M191" i="10"/>
  <c r="Q191" i="10" s="1"/>
  <c r="N191" i="10"/>
  <c r="R191" i="10" s="1"/>
  <c r="U191" i="10"/>
  <c r="O191" i="10"/>
  <c r="S191" i="10" s="1"/>
  <c r="T192" i="10"/>
  <c r="T64" i="10"/>
  <c r="L181" i="10"/>
  <c r="P181" i="10" s="1"/>
  <c r="T181" i="10"/>
  <c r="M181" i="10"/>
  <c r="Q181" i="10" s="1"/>
  <c r="N181" i="10"/>
  <c r="R181" i="10" s="1"/>
  <c r="U181" i="10"/>
  <c r="O181" i="10"/>
  <c r="S181" i="10" s="1"/>
  <c r="X227" i="10"/>
  <c r="X380" i="10"/>
  <c r="L69" i="10"/>
  <c r="P69" i="10" s="1"/>
  <c r="T69" i="10"/>
  <c r="M69" i="10"/>
  <c r="Q69" i="10" s="1"/>
  <c r="N69" i="10"/>
  <c r="R69" i="10" s="1"/>
  <c r="U69" i="10"/>
  <c r="O69" i="10"/>
  <c r="S69" i="10" s="1"/>
  <c r="L273" i="10"/>
  <c r="P273" i="10" s="1"/>
  <c r="L241" i="10"/>
  <c r="P241" i="10" s="1"/>
  <c r="T241" i="10"/>
  <c r="N241" i="10"/>
  <c r="R241" i="10" s="1"/>
  <c r="U241" i="10"/>
  <c r="O241" i="10"/>
  <c r="S241" i="10" s="1"/>
  <c r="M241" i="10"/>
  <c r="Q241" i="10" s="1"/>
  <c r="T402" i="10"/>
  <c r="U402" i="10"/>
  <c r="L247" i="10"/>
  <c r="P247" i="10" s="1"/>
  <c r="X247" i="10"/>
  <c r="N247" i="10"/>
  <c r="R247" i="10" s="1"/>
  <c r="T253" i="10"/>
  <c r="U253" i="10"/>
  <c r="L255" i="10"/>
  <c r="P255" i="10" s="1"/>
  <c r="X255" i="10"/>
  <c r="N255" i="10"/>
  <c r="R255" i="10" s="1"/>
  <c r="T132" i="10"/>
  <c r="U132" i="10"/>
  <c r="L11" i="10"/>
  <c r="P11" i="10" s="1"/>
  <c r="X11" i="10"/>
  <c r="N11" i="10"/>
  <c r="R11" i="10" s="1"/>
  <c r="T269" i="10"/>
  <c r="U269" i="10"/>
  <c r="L271" i="10"/>
  <c r="P271" i="10" s="1"/>
  <c r="X271" i="10"/>
  <c r="N271" i="10"/>
  <c r="R271" i="10" s="1"/>
  <c r="T381" i="10"/>
  <c r="U381" i="10"/>
  <c r="L279" i="10"/>
  <c r="P279" i="10" s="1"/>
  <c r="X279" i="10"/>
  <c r="N279" i="10"/>
  <c r="R279" i="10" s="1"/>
  <c r="T285" i="10"/>
  <c r="U285" i="10"/>
  <c r="L287" i="10"/>
  <c r="P287" i="10" s="1"/>
  <c r="X287" i="10"/>
  <c r="N287" i="10"/>
  <c r="R287" i="10" s="1"/>
  <c r="T293" i="10"/>
  <c r="U293" i="10"/>
  <c r="L47" i="10"/>
  <c r="P47" i="10" s="1"/>
  <c r="X47" i="10"/>
  <c r="N47" i="10"/>
  <c r="R47" i="10" s="1"/>
  <c r="T301" i="10"/>
  <c r="U301" i="10"/>
  <c r="L303" i="10"/>
  <c r="P303" i="10" s="1"/>
  <c r="X303" i="10"/>
  <c r="N303" i="10"/>
  <c r="R303" i="10" s="1"/>
  <c r="U309" i="10"/>
  <c r="T309" i="10"/>
  <c r="L311" i="10"/>
  <c r="P311" i="10" s="1"/>
  <c r="X311" i="10"/>
  <c r="N311" i="10"/>
  <c r="R311" i="10" s="1"/>
  <c r="U317" i="10"/>
  <c r="T317" i="10"/>
  <c r="L319" i="10"/>
  <c r="P319" i="10" s="1"/>
  <c r="X319" i="10"/>
  <c r="N319" i="10"/>
  <c r="R319" i="10" s="1"/>
  <c r="U289" i="10"/>
  <c r="T289" i="10"/>
  <c r="L77" i="10"/>
  <c r="P77" i="10" s="1"/>
  <c r="X77" i="10"/>
  <c r="N77" i="10"/>
  <c r="R77" i="10" s="1"/>
  <c r="U333" i="10"/>
  <c r="T333" i="10"/>
  <c r="L335" i="10"/>
  <c r="P335" i="10" s="1"/>
  <c r="X335" i="10"/>
  <c r="N335" i="10"/>
  <c r="R335" i="10" s="1"/>
  <c r="U341" i="10"/>
  <c r="T341" i="10"/>
  <c r="L14" i="10"/>
  <c r="P14" i="10" s="1"/>
  <c r="X14" i="10"/>
  <c r="N14" i="10"/>
  <c r="R14" i="10" s="1"/>
  <c r="U349" i="10"/>
  <c r="T349" i="10"/>
  <c r="L350" i="10"/>
  <c r="P350" i="10" s="1"/>
  <c r="X350" i="10"/>
  <c r="N350" i="10"/>
  <c r="R350" i="10" s="1"/>
  <c r="U357" i="10"/>
  <c r="T357" i="10"/>
  <c r="L359" i="10"/>
  <c r="P359" i="10" s="1"/>
  <c r="X359" i="10"/>
  <c r="N359" i="10"/>
  <c r="R359" i="10" s="1"/>
  <c r="U365" i="10"/>
  <c r="T365" i="10"/>
  <c r="L367" i="10"/>
  <c r="P367" i="10" s="1"/>
  <c r="X367" i="10"/>
  <c r="N367" i="10"/>
  <c r="R367" i="10" s="1"/>
  <c r="L375" i="10"/>
  <c r="P375" i="10" s="1"/>
  <c r="X375" i="10"/>
  <c r="N375" i="10"/>
  <c r="R375" i="10" s="1"/>
  <c r="L170" i="10"/>
  <c r="P170" i="10" s="1"/>
  <c r="T170" i="10"/>
  <c r="N170" i="10"/>
  <c r="R170" i="10" s="1"/>
  <c r="M170" i="10"/>
  <c r="Q170" i="10" s="1"/>
  <c r="V170" i="10" s="1"/>
  <c r="Y170" i="10" s="1"/>
  <c r="U170" i="10"/>
  <c r="O170" i="10"/>
  <c r="S170" i="10" s="1"/>
  <c r="N224" i="10"/>
  <c r="R224" i="10" s="1"/>
  <c r="T226" i="10"/>
  <c r="N228" i="10"/>
  <c r="R228" i="10" s="1"/>
  <c r="V228" i="10" s="1"/>
  <c r="T230" i="10"/>
  <c r="N232" i="10"/>
  <c r="R232" i="10" s="1"/>
  <c r="V232" i="10" s="1"/>
  <c r="L369" i="10"/>
  <c r="P369" i="10" s="1"/>
  <c r="T369" i="10"/>
  <c r="N369" i="10"/>
  <c r="R369" i="10" s="1"/>
  <c r="O369" i="10"/>
  <c r="S369" i="10" s="1"/>
  <c r="U369" i="10"/>
  <c r="M369" i="10"/>
  <c r="Q369" i="10" s="1"/>
  <c r="T174" i="10"/>
  <c r="L196" i="10"/>
  <c r="P196" i="10" s="1"/>
  <c r="T196" i="10"/>
  <c r="N196" i="10"/>
  <c r="R196" i="10" s="1"/>
  <c r="M196" i="10"/>
  <c r="Q196" i="10" s="1"/>
  <c r="U196" i="10"/>
  <c r="O196" i="10"/>
  <c r="S196" i="10" s="1"/>
  <c r="T222" i="10"/>
  <c r="L308" i="10"/>
  <c r="P308" i="10" s="1"/>
  <c r="L327" i="10"/>
  <c r="P327" i="10" s="1"/>
  <c r="L347" i="10"/>
  <c r="P347" i="10" s="1"/>
  <c r="L332" i="10"/>
  <c r="P332" i="10" s="1"/>
  <c r="L340" i="10"/>
  <c r="P340" i="10" s="1"/>
  <c r="L364" i="10"/>
  <c r="P364" i="10" s="1"/>
  <c r="O372" i="10"/>
  <c r="S372" i="10" s="1"/>
  <c r="U372" i="10"/>
  <c r="M372" i="10"/>
  <c r="Q372" i="10" s="1"/>
  <c r="T372" i="10"/>
  <c r="N372" i="10"/>
  <c r="R372" i="10" s="1"/>
  <c r="L372" i="10"/>
  <c r="P372" i="10" s="1"/>
  <c r="M389" i="10"/>
  <c r="Q389" i="10" s="1"/>
  <c r="X378" i="10"/>
  <c r="X334" i="10"/>
  <c r="X398" i="10"/>
  <c r="X57" i="10"/>
  <c r="X416" i="10"/>
  <c r="L214" i="10"/>
  <c r="P214" i="10" s="1"/>
  <c r="X220" i="10"/>
  <c r="U240" i="10"/>
  <c r="M247" i="10"/>
  <c r="Q247" i="10" s="1"/>
  <c r="M255" i="10"/>
  <c r="Q255" i="10" s="1"/>
  <c r="M11" i="10"/>
  <c r="Q11" i="10" s="1"/>
  <c r="M271" i="10"/>
  <c r="Q271" i="10" s="1"/>
  <c r="M279" i="10"/>
  <c r="Q279" i="10" s="1"/>
  <c r="M287" i="10"/>
  <c r="Q287" i="10" s="1"/>
  <c r="M47" i="10"/>
  <c r="Q47" i="10" s="1"/>
  <c r="M303" i="10"/>
  <c r="Q303" i="10" s="1"/>
  <c r="X308" i="10"/>
  <c r="X327" i="10"/>
  <c r="X347" i="10"/>
  <c r="X332" i="10"/>
  <c r="M340" i="10"/>
  <c r="Q340" i="10" s="1"/>
  <c r="L358" i="10"/>
  <c r="P358" i="10" s="1"/>
  <c r="X364" i="10"/>
  <c r="L443" i="10"/>
  <c r="P443" i="10" s="1"/>
  <c r="X443" i="10"/>
  <c r="N443" i="10"/>
  <c r="R443" i="10" s="1"/>
  <c r="U108" i="10"/>
  <c r="T108" i="10"/>
  <c r="U385" i="10"/>
  <c r="T385" i="10"/>
  <c r="U78" i="10"/>
  <c r="T78" i="10"/>
  <c r="U330" i="10"/>
  <c r="T330" i="10"/>
  <c r="U391" i="10"/>
  <c r="T391" i="10"/>
  <c r="U393" i="10"/>
  <c r="T393" i="10"/>
  <c r="U395" i="10"/>
  <c r="T395" i="10"/>
  <c r="U397" i="10"/>
  <c r="T397" i="10"/>
  <c r="U399" i="10"/>
  <c r="T399" i="10"/>
  <c r="U39" i="10"/>
  <c r="U396" i="10"/>
  <c r="L396" i="10"/>
  <c r="P396" i="10" s="1"/>
  <c r="T310" i="10"/>
  <c r="T410" i="10"/>
  <c r="T129" i="10"/>
  <c r="T342" i="10"/>
  <c r="O370" i="10"/>
  <c r="S370" i="10" s="1"/>
  <c r="U192" i="10"/>
  <c r="X194" i="10"/>
  <c r="T206" i="10"/>
  <c r="T216" i="10"/>
  <c r="O308" i="10"/>
  <c r="S308" i="10" s="1"/>
  <c r="X310" i="10"/>
  <c r="N327" i="10"/>
  <c r="R327" i="10" s="1"/>
  <c r="T347" i="10"/>
  <c r="M77" i="10"/>
  <c r="Q77" i="10" s="1"/>
  <c r="O332" i="10"/>
  <c r="S332" i="10" s="1"/>
  <c r="X129" i="10"/>
  <c r="N340" i="10"/>
  <c r="R340" i="10" s="1"/>
  <c r="M350" i="10"/>
  <c r="Q350" i="10" s="1"/>
  <c r="X358" i="10"/>
  <c r="M367" i="10"/>
  <c r="Q367" i="10" s="1"/>
  <c r="O442" i="10"/>
  <c r="S442" i="10" s="1"/>
  <c r="N442" i="10"/>
  <c r="R442" i="10" s="1"/>
  <c r="T442" i="10"/>
  <c r="U442" i="10"/>
  <c r="M442" i="10"/>
  <c r="Q442" i="10" s="1"/>
  <c r="L442" i="10"/>
  <c r="P442" i="10" s="1"/>
  <c r="O386" i="10"/>
  <c r="S386" i="10" s="1"/>
  <c r="N386" i="10"/>
  <c r="R386" i="10" s="1"/>
  <c r="T386" i="10"/>
  <c r="U386" i="10"/>
  <c r="L386" i="10"/>
  <c r="P386" i="10" s="1"/>
  <c r="M386" i="10"/>
  <c r="Q386" i="10" s="1"/>
  <c r="O360" i="10"/>
  <c r="S360" i="10" s="1"/>
  <c r="N360" i="10"/>
  <c r="R360" i="10" s="1"/>
  <c r="T360" i="10"/>
  <c r="U360" i="10"/>
  <c r="L360" i="10"/>
  <c r="P360" i="10" s="1"/>
  <c r="M360" i="10"/>
  <c r="Q360" i="10" s="1"/>
  <c r="V360" i="10" s="1"/>
  <c r="Y360" i="10" s="1"/>
  <c r="O218" i="10"/>
  <c r="S218" i="10" s="1"/>
  <c r="N218" i="10"/>
  <c r="R218" i="10" s="1"/>
  <c r="T218" i="10"/>
  <c r="U218" i="10"/>
  <c r="M218" i="10"/>
  <c r="Q218" i="10" s="1"/>
  <c r="V218" i="10" s="1"/>
  <c r="Y218" i="10" s="1"/>
  <c r="L218" i="10"/>
  <c r="P218" i="10" s="1"/>
  <c r="O183" i="10"/>
  <c r="S183" i="10" s="1"/>
  <c r="N183" i="10"/>
  <c r="R183" i="10" s="1"/>
  <c r="T183" i="10"/>
  <c r="U183" i="10"/>
  <c r="L183" i="10"/>
  <c r="P183" i="10" s="1"/>
  <c r="M183" i="10"/>
  <c r="Q183" i="10" s="1"/>
  <c r="V183" i="10" s="1"/>
  <c r="Y183" i="10" s="1"/>
  <c r="O362" i="10"/>
  <c r="S362" i="10" s="1"/>
  <c r="N362" i="10"/>
  <c r="R362" i="10" s="1"/>
  <c r="T362" i="10"/>
  <c r="U362" i="10"/>
  <c r="L362" i="10"/>
  <c r="P362" i="10" s="1"/>
  <c r="M362" i="10"/>
  <c r="Q362" i="10" s="1"/>
  <c r="T208" i="10"/>
  <c r="O248" i="10"/>
  <c r="S248" i="10" s="1"/>
  <c r="N248" i="10"/>
  <c r="R248" i="10" s="1"/>
  <c r="T248" i="10"/>
  <c r="U248" i="10"/>
  <c r="L248" i="10"/>
  <c r="P248" i="10" s="1"/>
  <c r="M248" i="10"/>
  <c r="Q248" i="10" s="1"/>
  <c r="V248" i="10" s="1"/>
  <c r="Y248" i="10" s="1"/>
  <c r="X248" i="10"/>
  <c r="O256" i="10"/>
  <c r="S256" i="10" s="1"/>
  <c r="N256" i="10"/>
  <c r="R256" i="10" s="1"/>
  <c r="T256" i="10"/>
  <c r="U256" i="10"/>
  <c r="L256" i="10"/>
  <c r="P256" i="10" s="1"/>
  <c r="M256" i="10"/>
  <c r="Q256" i="10" s="1"/>
  <c r="V256" i="10" s="1"/>
  <c r="Y256" i="10" s="1"/>
  <c r="X256" i="10"/>
  <c r="O264" i="10"/>
  <c r="S264" i="10" s="1"/>
  <c r="N264" i="10"/>
  <c r="R264" i="10" s="1"/>
  <c r="T264" i="10"/>
  <c r="U264" i="10"/>
  <c r="L264" i="10"/>
  <c r="P264" i="10" s="1"/>
  <c r="M264" i="10"/>
  <c r="Q264" i="10" s="1"/>
  <c r="V264" i="10" s="1"/>
  <c r="Y264" i="10" s="1"/>
  <c r="X264" i="10"/>
  <c r="O272" i="10"/>
  <c r="S272" i="10" s="1"/>
  <c r="N272" i="10"/>
  <c r="R272" i="10" s="1"/>
  <c r="T272" i="10"/>
  <c r="U272" i="10"/>
  <c r="L272" i="10"/>
  <c r="P272" i="10" s="1"/>
  <c r="M272" i="10"/>
  <c r="Q272" i="10" s="1"/>
  <c r="X272" i="10"/>
  <c r="O280" i="10"/>
  <c r="S280" i="10" s="1"/>
  <c r="N280" i="10"/>
  <c r="R280" i="10" s="1"/>
  <c r="T280" i="10"/>
  <c r="U280" i="10"/>
  <c r="L280" i="10"/>
  <c r="P280" i="10" s="1"/>
  <c r="M280" i="10"/>
  <c r="Q280" i="10" s="1"/>
  <c r="V280" i="10" s="1"/>
  <c r="Y280" i="10" s="1"/>
  <c r="X280" i="10"/>
  <c r="O288" i="10"/>
  <c r="S288" i="10" s="1"/>
  <c r="N288" i="10"/>
  <c r="R288" i="10" s="1"/>
  <c r="T288" i="10"/>
  <c r="U288" i="10"/>
  <c r="L288" i="10"/>
  <c r="P288" i="10" s="1"/>
  <c r="M288" i="10"/>
  <c r="Q288" i="10" s="1"/>
  <c r="V288" i="10" s="1"/>
  <c r="Y288" i="10" s="1"/>
  <c r="X288" i="10"/>
  <c r="M313" i="10"/>
  <c r="Q313" i="10" s="1"/>
  <c r="V313" i="10" s="1"/>
  <c r="Y313" i="10" s="1"/>
  <c r="X431" i="10"/>
  <c r="N103" i="10"/>
  <c r="R103" i="10" s="1"/>
  <c r="U112" i="10"/>
  <c r="U358" i="10"/>
  <c r="U211" i="10"/>
  <c r="U306" i="10"/>
  <c r="M310" i="10"/>
  <c r="Q310" i="10" s="1"/>
  <c r="L26" i="10"/>
  <c r="P26" i="10" s="1"/>
  <c r="N26" i="10"/>
  <c r="R26" i="10" s="1"/>
  <c r="U173" i="10"/>
  <c r="M129" i="10"/>
  <c r="Q129" i="10" s="1"/>
  <c r="L346" i="10"/>
  <c r="P346" i="10" s="1"/>
  <c r="N346" i="10"/>
  <c r="R346" i="10" s="1"/>
  <c r="U354" i="10"/>
  <c r="L182" i="10"/>
  <c r="P182" i="10" s="1"/>
  <c r="N182" i="10"/>
  <c r="R182" i="10" s="1"/>
  <c r="M443" i="10"/>
  <c r="Q443" i="10" s="1"/>
  <c r="L352" i="10"/>
  <c r="P352" i="10" s="1"/>
  <c r="O3" i="10"/>
  <c r="S3" i="10" s="1"/>
  <c r="L3" i="10"/>
  <c r="P3" i="10" s="1"/>
  <c r="T3" i="10"/>
  <c r="M3" i="10"/>
  <c r="Q3" i="10" s="1"/>
  <c r="U3" i="10"/>
  <c r="N3" i="10"/>
  <c r="R3" i="10" s="1"/>
  <c r="V36" i="10"/>
  <c r="X43" i="10"/>
  <c r="N43" i="10"/>
  <c r="R43" i="10" s="1"/>
  <c r="X44" i="10"/>
  <c r="X48" i="10"/>
  <c r="M316" i="10"/>
  <c r="Q316" i="10" s="1"/>
  <c r="U316" i="10"/>
  <c r="N316" i="10"/>
  <c r="R316" i="10" s="1"/>
  <c r="T316" i="10"/>
  <c r="L316" i="10"/>
  <c r="P316" i="10" s="1"/>
  <c r="O316" i="10"/>
  <c r="S316" i="10" s="1"/>
  <c r="O107" i="10"/>
  <c r="S107" i="10" s="1"/>
  <c r="U107" i="10"/>
  <c r="L107" i="10"/>
  <c r="P107" i="10" s="1"/>
  <c r="M107" i="10"/>
  <c r="Q107" i="10" s="1"/>
  <c r="N107" i="10"/>
  <c r="R107" i="10" s="1"/>
  <c r="T107" i="10"/>
  <c r="X158" i="10"/>
  <c r="X159" i="10"/>
  <c r="L171" i="10"/>
  <c r="P171" i="10" s="1"/>
  <c r="T171" i="10"/>
  <c r="O171" i="10"/>
  <c r="S171" i="10" s="1"/>
  <c r="M171" i="10"/>
  <c r="Q171" i="10" s="1"/>
  <c r="N171" i="10"/>
  <c r="R171" i="10" s="1"/>
  <c r="U171" i="10"/>
  <c r="X216" i="10"/>
  <c r="O216" i="10"/>
  <c r="S216" i="10" s="1"/>
  <c r="X281" i="10"/>
  <c r="M281" i="10"/>
  <c r="Q281" i="10" s="1"/>
  <c r="L249" i="10"/>
  <c r="P249" i="10" s="1"/>
  <c r="X249" i="10"/>
  <c r="N249" i="10"/>
  <c r="R249" i="10" s="1"/>
  <c r="T271" i="10"/>
  <c r="U271" i="10"/>
  <c r="L34" i="10"/>
  <c r="P34" i="10" s="1"/>
  <c r="X34" i="10"/>
  <c r="N34" i="10"/>
  <c r="R34" i="10" s="1"/>
  <c r="L37" i="10"/>
  <c r="P37" i="10" s="1"/>
  <c r="X37" i="10"/>
  <c r="N37" i="10"/>
  <c r="R37" i="10" s="1"/>
  <c r="T311" i="10"/>
  <c r="U311" i="10"/>
  <c r="L90" i="10"/>
  <c r="P90" i="10" s="1"/>
  <c r="X90" i="10"/>
  <c r="N90" i="10"/>
  <c r="R90" i="10" s="1"/>
  <c r="T14" i="10"/>
  <c r="U14" i="10"/>
  <c r="L106" i="10"/>
  <c r="P106" i="10" s="1"/>
  <c r="X106" i="10"/>
  <c r="N106" i="10"/>
  <c r="R106" i="10" s="1"/>
  <c r="U375" i="10"/>
  <c r="T375" i="10"/>
  <c r="X201" i="10"/>
  <c r="L215" i="10"/>
  <c r="P215" i="10" s="1"/>
  <c r="T215" i="10"/>
  <c r="M215" i="10"/>
  <c r="Q215" i="10" s="1"/>
  <c r="N215" i="10"/>
  <c r="R215" i="10" s="1"/>
  <c r="U215" i="10"/>
  <c r="O215" i="10"/>
  <c r="S215" i="10" s="1"/>
  <c r="V226" i="10"/>
  <c r="L231" i="10"/>
  <c r="P231" i="10" s="1"/>
  <c r="T231" i="10"/>
  <c r="O231" i="10"/>
  <c r="S231" i="10" s="1"/>
  <c r="U231" i="10"/>
  <c r="M231" i="10"/>
  <c r="Q231" i="10" s="1"/>
  <c r="N231" i="10"/>
  <c r="R231" i="10" s="1"/>
  <c r="X189" i="10"/>
  <c r="O270" i="10"/>
  <c r="S270" i="10" s="1"/>
  <c r="N270" i="10"/>
  <c r="R270" i="10" s="1"/>
  <c r="T270" i="10"/>
  <c r="U270" i="10"/>
  <c r="L270" i="10"/>
  <c r="P270" i="10" s="1"/>
  <c r="M270" i="10"/>
  <c r="Q270" i="10" s="1"/>
  <c r="V270" i="10" s="1"/>
  <c r="Y270" i="10" s="1"/>
  <c r="O294" i="10"/>
  <c r="S294" i="10" s="1"/>
  <c r="N294" i="10"/>
  <c r="R294" i="10" s="1"/>
  <c r="T294" i="10"/>
  <c r="U294" i="10"/>
  <c r="L294" i="10"/>
  <c r="P294" i="10" s="1"/>
  <c r="M294" i="10"/>
  <c r="Q294" i="10" s="1"/>
  <c r="L377" i="10"/>
  <c r="P377" i="10" s="1"/>
  <c r="X377" i="10"/>
  <c r="N377" i="10"/>
  <c r="R377" i="10" s="1"/>
  <c r="N216" i="10"/>
  <c r="R216" i="10" s="1"/>
  <c r="N308" i="10"/>
  <c r="R308" i="10" s="1"/>
  <c r="O384" i="10"/>
  <c r="S384" i="10" s="1"/>
  <c r="N384" i="10"/>
  <c r="R384" i="10" s="1"/>
  <c r="T384" i="10"/>
  <c r="U384" i="10"/>
  <c r="M384" i="10"/>
  <c r="Q384" i="10" s="1"/>
  <c r="L384" i="10"/>
  <c r="P384" i="10" s="1"/>
  <c r="O418" i="10"/>
  <c r="S418" i="10" s="1"/>
  <c r="N418" i="10"/>
  <c r="R418" i="10" s="1"/>
  <c r="T418" i="10"/>
  <c r="U418" i="10"/>
  <c r="M418" i="10"/>
  <c r="Q418" i="10" s="1"/>
  <c r="L418" i="10"/>
  <c r="P418" i="10" s="1"/>
  <c r="O440" i="10"/>
  <c r="S440" i="10" s="1"/>
  <c r="N440" i="10"/>
  <c r="R440" i="10" s="1"/>
  <c r="T440" i="10"/>
  <c r="U440" i="10"/>
  <c r="L440" i="10"/>
  <c r="P440" i="10" s="1"/>
  <c r="M440" i="10"/>
  <c r="Q440" i="10" s="1"/>
  <c r="V410" i="10"/>
  <c r="Y410" i="10" s="1"/>
  <c r="Y444" i="10"/>
  <c r="W444" i="10"/>
  <c r="Y436" i="10"/>
  <c r="W436" i="10"/>
  <c r="X5" i="10"/>
  <c r="O5" i="10"/>
  <c r="S5" i="10" s="1"/>
  <c r="L5" i="10"/>
  <c r="P5" i="10" s="1"/>
  <c r="T5" i="10"/>
  <c r="M5" i="10"/>
  <c r="Q5" i="10" s="1"/>
  <c r="U5" i="10"/>
  <c r="N5" i="10"/>
  <c r="R5" i="10" s="1"/>
  <c r="O320" i="10"/>
  <c r="S320" i="10" s="1"/>
  <c r="L320" i="10"/>
  <c r="P320" i="10" s="1"/>
  <c r="T320" i="10"/>
  <c r="M320" i="10"/>
  <c r="Q320" i="10" s="1"/>
  <c r="U320" i="10"/>
  <c r="N320" i="10"/>
  <c r="R320" i="10" s="1"/>
  <c r="X433" i="10"/>
  <c r="M305" i="10"/>
  <c r="Q305" i="10" s="1"/>
  <c r="U305" i="10"/>
  <c r="N305" i="10"/>
  <c r="R305" i="10" s="1"/>
  <c r="L305" i="10"/>
  <c r="P305" i="10" s="1"/>
  <c r="T305" i="10"/>
  <c r="O305" i="10"/>
  <c r="S305" i="10" s="1"/>
  <c r="N41" i="10"/>
  <c r="R41" i="10" s="1"/>
  <c r="V41" i="10" s="1"/>
  <c r="M79" i="10"/>
  <c r="Q79" i="10" s="1"/>
  <c r="U79" i="10"/>
  <c r="O79" i="10"/>
  <c r="S79" i="10" s="1"/>
  <c r="T79" i="10"/>
  <c r="L79" i="10"/>
  <c r="P79" i="10" s="1"/>
  <c r="N79" i="10"/>
  <c r="R79" i="10" s="1"/>
  <c r="L38" i="10"/>
  <c r="P38" i="10" s="1"/>
  <c r="U321" i="10"/>
  <c r="O41" i="10"/>
  <c r="S41" i="10" s="1"/>
  <c r="L41" i="10"/>
  <c r="P41" i="10" s="1"/>
  <c r="X383" i="10"/>
  <c r="X51" i="10"/>
  <c r="X55" i="10"/>
  <c r="M48" i="10"/>
  <c r="Q48" i="10" s="1"/>
  <c r="U48" i="10"/>
  <c r="N48" i="10"/>
  <c r="R48" i="10" s="1"/>
  <c r="T48" i="10"/>
  <c r="L48" i="10"/>
  <c r="P48" i="10" s="1"/>
  <c r="O48" i="10"/>
  <c r="S48" i="10" s="1"/>
  <c r="X316" i="10"/>
  <c r="N45" i="10"/>
  <c r="R45" i="10" s="1"/>
  <c r="V58" i="10"/>
  <c r="N76" i="10"/>
  <c r="R76" i="10" s="1"/>
  <c r="V76" i="10" s="1"/>
  <c r="N80" i="10"/>
  <c r="R80" i="10" s="1"/>
  <c r="V80" i="10" s="1"/>
  <c r="N119" i="10"/>
  <c r="R119" i="10" s="1"/>
  <c r="V119" i="10" s="1"/>
  <c r="T119" i="10"/>
  <c r="O42" i="10"/>
  <c r="S42" i="10" s="1"/>
  <c r="L42" i="10"/>
  <c r="P42" i="10" s="1"/>
  <c r="U46" i="10"/>
  <c r="M156" i="10"/>
  <c r="Q156" i="10" s="1"/>
  <c r="U156" i="10"/>
  <c r="N156" i="10"/>
  <c r="R156" i="10" s="1"/>
  <c r="T156" i="10"/>
  <c r="O156" i="10"/>
  <c r="S156" i="10" s="1"/>
  <c r="L156" i="10"/>
  <c r="P156" i="10" s="1"/>
  <c r="T404" i="10"/>
  <c r="U66" i="10"/>
  <c r="N157" i="10"/>
  <c r="R157" i="10" s="1"/>
  <c r="T70" i="10"/>
  <c r="U74" i="10"/>
  <c r="O75" i="10"/>
  <c r="S75" i="10" s="1"/>
  <c r="L75" i="10"/>
  <c r="P75" i="10" s="1"/>
  <c r="T76" i="10"/>
  <c r="M81" i="10"/>
  <c r="Q81" i="10" s="1"/>
  <c r="V81" i="10" s="1"/>
  <c r="Y81" i="10" s="1"/>
  <c r="U261" i="10"/>
  <c r="O164" i="10"/>
  <c r="S164" i="10" s="1"/>
  <c r="V164" i="10" s="1"/>
  <c r="L164" i="10"/>
  <c r="P164" i="10" s="1"/>
  <c r="T80" i="10"/>
  <c r="M235" i="10"/>
  <c r="Q235" i="10" s="1"/>
  <c r="V235" i="10" s="1"/>
  <c r="Y235" i="10" s="1"/>
  <c r="L82" i="10"/>
  <c r="P82" i="10" s="1"/>
  <c r="M83" i="10"/>
  <c r="Q83" i="10" s="1"/>
  <c r="U83" i="10"/>
  <c r="O83" i="10"/>
  <c r="S83" i="10" s="1"/>
  <c r="T83" i="10"/>
  <c r="L83" i="10"/>
  <c r="P83" i="10" s="1"/>
  <c r="N83" i="10"/>
  <c r="R83" i="10" s="1"/>
  <c r="V86" i="10"/>
  <c r="O91" i="10"/>
  <c r="S91" i="10" s="1"/>
  <c r="U94" i="10"/>
  <c r="T99" i="10"/>
  <c r="M53" i="10"/>
  <c r="Q53" i="10" s="1"/>
  <c r="U53" i="10"/>
  <c r="N53" i="10"/>
  <c r="R53" i="10" s="1"/>
  <c r="O53" i="10"/>
  <c r="S53" i="10" s="1"/>
  <c r="T53" i="10"/>
  <c r="L53" i="10"/>
  <c r="P53" i="10" s="1"/>
  <c r="N68" i="10"/>
  <c r="R68" i="10" s="1"/>
  <c r="N190" i="10"/>
  <c r="R190" i="10" s="1"/>
  <c r="V190" i="10" s="1"/>
  <c r="T86" i="10"/>
  <c r="T102" i="10"/>
  <c r="V104" i="10"/>
  <c r="X387" i="10"/>
  <c r="L387" i="10"/>
  <c r="P387" i="10" s="1"/>
  <c r="X116" i="10"/>
  <c r="L116" i="10"/>
  <c r="P116" i="10" s="1"/>
  <c r="N116" i="10"/>
  <c r="R116" i="10" s="1"/>
  <c r="X124" i="10"/>
  <c r="L124" i="10"/>
  <c r="P124" i="10" s="1"/>
  <c r="N124" i="10"/>
  <c r="R124" i="10" s="1"/>
  <c r="X144" i="10"/>
  <c r="L144" i="10"/>
  <c r="P144" i="10" s="1"/>
  <c r="N144" i="10"/>
  <c r="R144" i="10" s="1"/>
  <c r="U434" i="10"/>
  <c r="O68" i="10"/>
  <c r="S68" i="10" s="1"/>
  <c r="L68" i="10"/>
  <c r="P68" i="10" s="1"/>
  <c r="T95" i="10"/>
  <c r="O19" i="10"/>
  <c r="S19" i="10" s="1"/>
  <c r="U19" i="10"/>
  <c r="L19" i="10"/>
  <c r="P19" i="10" s="1"/>
  <c r="M19" i="10"/>
  <c r="Q19" i="10" s="1"/>
  <c r="N19" i="10"/>
  <c r="R19" i="10" s="1"/>
  <c r="T19" i="10"/>
  <c r="U379" i="10"/>
  <c r="X427" i="10"/>
  <c r="O32" i="10"/>
  <c r="S32" i="10" s="1"/>
  <c r="U67" i="10"/>
  <c r="N91" i="10"/>
  <c r="R91" i="10" s="1"/>
  <c r="V91" i="10" s="1"/>
  <c r="M97" i="10"/>
  <c r="Q97" i="10" s="1"/>
  <c r="V97" i="10" s="1"/>
  <c r="N387" i="10"/>
  <c r="R387" i="10" s="1"/>
  <c r="O96" i="10"/>
  <c r="S96" i="10" s="1"/>
  <c r="O116" i="10"/>
  <c r="S116" i="10" s="1"/>
  <c r="T117" i="10"/>
  <c r="O144" i="10"/>
  <c r="S144" i="10" s="1"/>
  <c r="T133" i="10"/>
  <c r="M61" i="10"/>
  <c r="Q61" i="10" s="1"/>
  <c r="O61" i="10"/>
  <c r="S61" i="10" s="1"/>
  <c r="T61" i="10"/>
  <c r="U61" i="10"/>
  <c r="N61" i="10"/>
  <c r="R61" i="10" s="1"/>
  <c r="L61" i="10"/>
  <c r="P61" i="10" s="1"/>
  <c r="O109" i="10"/>
  <c r="S109" i="10" s="1"/>
  <c r="U109" i="10"/>
  <c r="L109" i="10"/>
  <c r="P109" i="10" s="1"/>
  <c r="T109" i="10"/>
  <c r="M109" i="10"/>
  <c r="Q109" i="10" s="1"/>
  <c r="N109" i="10"/>
  <c r="R109" i="10" s="1"/>
  <c r="X98" i="10"/>
  <c r="M379" i="10"/>
  <c r="Q379" i="10" s="1"/>
  <c r="V379" i="10" s="1"/>
  <c r="Y379" i="10" s="1"/>
  <c r="X379" i="10"/>
  <c r="L379" i="10"/>
  <c r="P379" i="10" s="1"/>
  <c r="M127" i="10"/>
  <c r="Q127" i="10" s="1"/>
  <c r="V127" i="10" s="1"/>
  <c r="Y127" i="10" s="1"/>
  <c r="X127" i="10"/>
  <c r="L127" i="10"/>
  <c r="P127" i="10" s="1"/>
  <c r="M166" i="10"/>
  <c r="Q166" i="10" s="1"/>
  <c r="X166" i="10"/>
  <c r="L166" i="10"/>
  <c r="P166" i="10" s="1"/>
  <c r="U85" i="10"/>
  <c r="O85" i="10"/>
  <c r="S85" i="10" s="1"/>
  <c r="U25" i="10"/>
  <c r="N128" i="10"/>
  <c r="R128" i="10" s="1"/>
  <c r="O63" i="10"/>
  <c r="S63" i="10" s="1"/>
  <c r="L63" i="10"/>
  <c r="P63" i="10" s="1"/>
  <c r="M71" i="10"/>
  <c r="Q71" i="10" s="1"/>
  <c r="U105" i="10"/>
  <c r="U120" i="10"/>
  <c r="X263" i="10"/>
  <c r="O121" i="10"/>
  <c r="S121" i="10" s="1"/>
  <c r="U121" i="10"/>
  <c r="L121" i="10"/>
  <c r="P121" i="10" s="1"/>
  <c r="M121" i="10"/>
  <c r="Q121" i="10" s="1"/>
  <c r="T121" i="10"/>
  <c r="N121" i="10"/>
  <c r="R121" i="10" s="1"/>
  <c r="M133" i="10"/>
  <c r="Q133" i="10" s="1"/>
  <c r="V133" i="10" s="1"/>
  <c r="Y133" i="10" s="1"/>
  <c r="X198" i="10"/>
  <c r="X152" i="10"/>
  <c r="L150" i="10"/>
  <c r="P150" i="10" s="1"/>
  <c r="T150" i="10"/>
  <c r="N150" i="10"/>
  <c r="R150" i="10" s="1"/>
  <c r="U150" i="10"/>
  <c r="O150" i="10"/>
  <c r="S150" i="10" s="1"/>
  <c r="M150" i="10"/>
  <c r="Q150" i="10" s="1"/>
  <c r="M158" i="10"/>
  <c r="Q158" i="10" s="1"/>
  <c r="L169" i="10"/>
  <c r="P169" i="10" s="1"/>
  <c r="T169" i="10"/>
  <c r="N169" i="10"/>
  <c r="R169" i="10" s="1"/>
  <c r="M169" i="10"/>
  <c r="Q169" i="10" s="1"/>
  <c r="U169" i="10"/>
  <c r="O169" i="10"/>
  <c r="S169" i="10" s="1"/>
  <c r="L180" i="10"/>
  <c r="P180" i="10" s="1"/>
  <c r="T180" i="10"/>
  <c r="N180" i="10"/>
  <c r="R180" i="10" s="1"/>
  <c r="M180" i="10"/>
  <c r="Q180" i="10" s="1"/>
  <c r="V180" i="10" s="1"/>
  <c r="Y180" i="10" s="1"/>
  <c r="U180" i="10"/>
  <c r="O180" i="10"/>
  <c r="S180" i="10" s="1"/>
  <c r="X184" i="10"/>
  <c r="M184" i="10"/>
  <c r="Q184" i="10" s="1"/>
  <c r="O184" i="10"/>
  <c r="S184" i="10" s="1"/>
  <c r="L187" i="10"/>
  <c r="P187" i="10" s="1"/>
  <c r="T187" i="10"/>
  <c r="O187" i="10"/>
  <c r="S187" i="10" s="1"/>
  <c r="M187" i="10"/>
  <c r="Q187" i="10" s="1"/>
  <c r="N187" i="10"/>
  <c r="R187" i="10" s="1"/>
  <c r="U187" i="10"/>
  <c r="X131" i="10"/>
  <c r="O131" i="10"/>
  <c r="S131" i="10" s="1"/>
  <c r="L203" i="10"/>
  <c r="P203" i="10" s="1"/>
  <c r="T203" i="10"/>
  <c r="O203" i="10"/>
  <c r="S203" i="10" s="1"/>
  <c r="N203" i="10"/>
  <c r="R203" i="10" s="1"/>
  <c r="U203" i="10"/>
  <c r="M203" i="10"/>
  <c r="Q203" i="10" s="1"/>
  <c r="X64" i="10"/>
  <c r="M64" i="10"/>
  <c r="Q64" i="10" s="1"/>
  <c r="V64" i="10" s="1"/>
  <c r="Y64" i="10" s="1"/>
  <c r="L185" i="10"/>
  <c r="P185" i="10" s="1"/>
  <c r="T185" i="10"/>
  <c r="N185" i="10"/>
  <c r="R185" i="10" s="1"/>
  <c r="U185" i="10"/>
  <c r="O185" i="10"/>
  <c r="S185" i="10" s="1"/>
  <c r="M185" i="10"/>
  <c r="Q185" i="10" s="1"/>
  <c r="U273" i="10"/>
  <c r="L100" i="10"/>
  <c r="P100" i="10" s="1"/>
  <c r="T100" i="10"/>
  <c r="N100" i="10"/>
  <c r="R100" i="10" s="1"/>
  <c r="U100" i="10"/>
  <c r="O100" i="10"/>
  <c r="S100" i="10" s="1"/>
  <c r="M100" i="10"/>
  <c r="Q100" i="10" s="1"/>
  <c r="L209" i="10"/>
  <c r="P209" i="10" s="1"/>
  <c r="T209" i="10"/>
  <c r="N209" i="10"/>
  <c r="R209" i="10" s="1"/>
  <c r="U209" i="10"/>
  <c r="O209" i="10"/>
  <c r="S209" i="10" s="1"/>
  <c r="M209" i="10"/>
  <c r="Q209" i="10" s="1"/>
  <c r="L217" i="10"/>
  <c r="P217" i="10" s="1"/>
  <c r="T217" i="10"/>
  <c r="N217" i="10"/>
  <c r="R217" i="10" s="1"/>
  <c r="U217" i="10"/>
  <c r="O217" i="10"/>
  <c r="S217" i="10" s="1"/>
  <c r="M217" i="10"/>
  <c r="Q217" i="10" s="1"/>
  <c r="N166" i="10"/>
  <c r="R166" i="10" s="1"/>
  <c r="X146" i="10"/>
  <c r="L184" i="10"/>
  <c r="P184" i="10" s="1"/>
  <c r="L192" i="10"/>
  <c r="P192" i="10" s="1"/>
  <c r="L64" i="10"/>
  <c r="P64" i="10" s="1"/>
  <c r="L186" i="10"/>
  <c r="P186" i="10" s="1"/>
  <c r="T186" i="10"/>
  <c r="N186" i="10"/>
  <c r="R186" i="10" s="1"/>
  <c r="M186" i="10"/>
  <c r="Q186" i="10" s="1"/>
  <c r="V186" i="10" s="1"/>
  <c r="Y186" i="10" s="1"/>
  <c r="U186" i="10"/>
  <c r="O186" i="10"/>
  <c r="S186" i="10" s="1"/>
  <c r="L400" i="10"/>
  <c r="P400" i="10" s="1"/>
  <c r="T400" i="10"/>
  <c r="N400" i="10"/>
  <c r="R400" i="10" s="1"/>
  <c r="M400" i="10"/>
  <c r="Q400" i="10" s="1"/>
  <c r="U400" i="10"/>
  <c r="O400" i="10"/>
  <c r="S400" i="10" s="1"/>
  <c r="L236" i="10"/>
  <c r="P236" i="10" s="1"/>
  <c r="T236" i="10"/>
  <c r="N236" i="10"/>
  <c r="R236" i="10" s="1"/>
  <c r="M236" i="10"/>
  <c r="Q236" i="10" s="1"/>
  <c r="V236" i="10" s="1"/>
  <c r="Y236" i="10" s="1"/>
  <c r="U236" i="10"/>
  <c r="O236" i="10"/>
  <c r="S236" i="10" s="1"/>
  <c r="X240" i="10"/>
  <c r="M240" i="10"/>
  <c r="Q240" i="10" s="1"/>
  <c r="O240" i="10"/>
  <c r="S240" i="10" s="1"/>
  <c r="L10" i="10"/>
  <c r="P10" i="10" s="1"/>
  <c r="T10" i="10"/>
  <c r="N10" i="10"/>
  <c r="R10" i="10" s="1"/>
  <c r="O10" i="10"/>
  <c r="S10" i="10" s="1"/>
  <c r="U10" i="10"/>
  <c r="M10" i="10"/>
  <c r="Q10" i="10" s="1"/>
  <c r="L178" i="10"/>
  <c r="P178" i="10" s="1"/>
  <c r="T178" i="10"/>
  <c r="N178" i="10"/>
  <c r="R178" i="10" s="1"/>
  <c r="M178" i="10"/>
  <c r="Q178" i="10" s="1"/>
  <c r="U178" i="10"/>
  <c r="O178" i="10"/>
  <c r="S178" i="10" s="1"/>
  <c r="L233" i="10"/>
  <c r="P233" i="10" s="1"/>
  <c r="T233" i="10"/>
  <c r="N233" i="10"/>
  <c r="R233" i="10" s="1"/>
  <c r="U233" i="10"/>
  <c r="O233" i="10"/>
  <c r="S233" i="10" s="1"/>
  <c r="M233" i="10"/>
  <c r="Q233" i="10" s="1"/>
  <c r="T243" i="10"/>
  <c r="U243" i="10"/>
  <c r="L402" i="10"/>
  <c r="P402" i="10" s="1"/>
  <c r="X402" i="10"/>
  <c r="N402" i="10"/>
  <c r="R402" i="10" s="1"/>
  <c r="V402" i="10" s="1"/>
  <c r="Y402" i="10" s="1"/>
  <c r="T251" i="10"/>
  <c r="U251" i="10"/>
  <c r="L253" i="10"/>
  <c r="P253" i="10" s="1"/>
  <c r="X253" i="10"/>
  <c r="N253" i="10"/>
  <c r="R253" i="10" s="1"/>
  <c r="V253" i="10" s="1"/>
  <c r="T297" i="10"/>
  <c r="U297" i="10"/>
  <c r="L132" i="10"/>
  <c r="P132" i="10" s="1"/>
  <c r="X132" i="10"/>
  <c r="N132" i="10"/>
  <c r="R132" i="10" s="1"/>
  <c r="V132" i="10" s="1"/>
  <c r="Y132" i="10" s="1"/>
  <c r="T267" i="10"/>
  <c r="U267" i="10"/>
  <c r="L269" i="10"/>
  <c r="P269" i="10" s="1"/>
  <c r="X269" i="10"/>
  <c r="N269" i="10"/>
  <c r="R269" i="10" s="1"/>
  <c r="T343" i="10"/>
  <c r="U343" i="10"/>
  <c r="L381" i="10"/>
  <c r="P381" i="10" s="1"/>
  <c r="X381" i="10"/>
  <c r="N381" i="10"/>
  <c r="R381" i="10" s="1"/>
  <c r="V381" i="10" s="1"/>
  <c r="Y381" i="10" s="1"/>
  <c r="T283" i="10"/>
  <c r="U283" i="10"/>
  <c r="L285" i="10"/>
  <c r="P285" i="10" s="1"/>
  <c r="X285" i="10"/>
  <c r="N285" i="10"/>
  <c r="R285" i="10" s="1"/>
  <c r="V285" i="10" s="1"/>
  <c r="T291" i="10"/>
  <c r="U291" i="10"/>
  <c r="L293" i="10"/>
  <c r="P293" i="10" s="1"/>
  <c r="X293" i="10"/>
  <c r="N293" i="10"/>
  <c r="R293" i="10" s="1"/>
  <c r="T299" i="10"/>
  <c r="U299" i="10"/>
  <c r="L301" i="10"/>
  <c r="P301" i="10" s="1"/>
  <c r="X301" i="10"/>
  <c r="N301" i="10"/>
  <c r="R301" i="10" s="1"/>
  <c r="U307" i="10"/>
  <c r="T307" i="10"/>
  <c r="L309" i="10"/>
  <c r="P309" i="10" s="1"/>
  <c r="X309" i="10"/>
  <c r="N309" i="10"/>
  <c r="R309" i="10" s="1"/>
  <c r="U315" i="10"/>
  <c r="T315" i="10"/>
  <c r="L317" i="10"/>
  <c r="P317" i="10" s="1"/>
  <c r="X317" i="10"/>
  <c r="N317" i="10"/>
  <c r="R317" i="10" s="1"/>
  <c r="U441" i="10"/>
  <c r="T441" i="10"/>
  <c r="L289" i="10"/>
  <c r="P289" i="10" s="1"/>
  <c r="X289" i="10"/>
  <c r="N289" i="10"/>
  <c r="R289" i="10" s="1"/>
  <c r="T331" i="10"/>
  <c r="U331" i="10"/>
  <c r="L333" i="10"/>
  <c r="P333" i="10" s="1"/>
  <c r="X333" i="10"/>
  <c r="N333" i="10"/>
  <c r="R333" i="10" s="1"/>
  <c r="U339" i="10"/>
  <c r="T339" i="10"/>
  <c r="L341" i="10"/>
  <c r="P341" i="10" s="1"/>
  <c r="X341" i="10"/>
  <c r="N341" i="10"/>
  <c r="R341" i="10" s="1"/>
  <c r="U56" i="10"/>
  <c r="T56" i="10"/>
  <c r="L349" i="10"/>
  <c r="P349" i="10" s="1"/>
  <c r="X349" i="10"/>
  <c r="N349" i="10"/>
  <c r="R349" i="10" s="1"/>
  <c r="T355" i="10"/>
  <c r="U355" i="10"/>
  <c r="L357" i="10"/>
  <c r="P357" i="10" s="1"/>
  <c r="X357" i="10"/>
  <c r="N357" i="10"/>
  <c r="R357" i="10" s="1"/>
  <c r="V357" i="10" s="1"/>
  <c r="Y357" i="10" s="1"/>
  <c r="U363" i="10"/>
  <c r="T363" i="10"/>
  <c r="L365" i="10"/>
  <c r="P365" i="10" s="1"/>
  <c r="X365" i="10"/>
  <c r="N365" i="10"/>
  <c r="R365" i="10" s="1"/>
  <c r="U371" i="10"/>
  <c r="T371" i="10"/>
  <c r="X15" i="10"/>
  <c r="O158" i="10"/>
  <c r="S158" i="10" s="1"/>
  <c r="X165" i="10"/>
  <c r="X170" i="10"/>
  <c r="W170" i="10"/>
  <c r="N281" i="10"/>
  <c r="R281" i="10" s="1"/>
  <c r="L201" i="10"/>
  <c r="P201" i="10" s="1"/>
  <c r="T201" i="10"/>
  <c r="M201" i="10"/>
  <c r="Q201" i="10" s="1"/>
  <c r="N201" i="10"/>
  <c r="R201" i="10" s="1"/>
  <c r="O201" i="10"/>
  <c r="S201" i="10" s="1"/>
  <c r="U201" i="10"/>
  <c r="X205" i="10"/>
  <c r="L207" i="10"/>
  <c r="P207" i="10" s="1"/>
  <c r="T207" i="10"/>
  <c r="M207" i="10"/>
  <c r="Q207" i="10" s="1"/>
  <c r="N207" i="10"/>
  <c r="R207" i="10" s="1"/>
  <c r="U207" i="10"/>
  <c r="O207" i="10"/>
  <c r="S207" i="10" s="1"/>
  <c r="L213" i="10"/>
  <c r="P213" i="10" s="1"/>
  <c r="T213" i="10"/>
  <c r="M213" i="10"/>
  <c r="Q213" i="10" s="1"/>
  <c r="N213" i="10"/>
  <c r="R213" i="10" s="1"/>
  <c r="O213" i="10"/>
  <c r="S213" i="10" s="1"/>
  <c r="U213" i="10"/>
  <c r="X221" i="10"/>
  <c r="V224" i="10"/>
  <c r="L202" i="10"/>
  <c r="P202" i="10" s="1"/>
  <c r="T202" i="10"/>
  <c r="O202" i="10"/>
  <c r="S202" i="10" s="1"/>
  <c r="U202" i="10"/>
  <c r="M202" i="10"/>
  <c r="Q202" i="10" s="1"/>
  <c r="N202" i="10"/>
  <c r="R202" i="10" s="1"/>
  <c r="L229" i="10"/>
  <c r="P229" i="10" s="1"/>
  <c r="T229" i="10"/>
  <c r="O229" i="10"/>
  <c r="S229" i="10" s="1"/>
  <c r="U229" i="10"/>
  <c r="M229" i="10"/>
  <c r="Q229" i="10" s="1"/>
  <c r="N229" i="10"/>
  <c r="R229" i="10" s="1"/>
  <c r="T232" i="10"/>
  <c r="X236" i="10"/>
  <c r="W236" i="10"/>
  <c r="L239" i="10"/>
  <c r="P239" i="10" s="1"/>
  <c r="T239" i="10"/>
  <c r="M239" i="10"/>
  <c r="Q239" i="10" s="1"/>
  <c r="N239" i="10"/>
  <c r="R239" i="10" s="1"/>
  <c r="U239" i="10"/>
  <c r="O239" i="10"/>
  <c r="S239" i="10" s="1"/>
  <c r="U174" i="10"/>
  <c r="L174" i="10"/>
  <c r="P174" i="10" s="1"/>
  <c r="L189" i="10"/>
  <c r="P189" i="10" s="1"/>
  <c r="T189" i="10"/>
  <c r="M189" i="10"/>
  <c r="Q189" i="10" s="1"/>
  <c r="N189" i="10"/>
  <c r="R189" i="10" s="1"/>
  <c r="U189" i="10"/>
  <c r="O189" i="10"/>
  <c r="S189" i="10" s="1"/>
  <c r="L222" i="10"/>
  <c r="P222" i="10" s="1"/>
  <c r="N15" i="10"/>
  <c r="R15" i="10" s="1"/>
  <c r="O375" i="10"/>
  <c r="S375" i="10" s="1"/>
  <c r="O377" i="10"/>
  <c r="S377" i="10" s="1"/>
  <c r="O390" i="10"/>
  <c r="S390" i="10" s="1"/>
  <c r="O443" i="10"/>
  <c r="S443" i="10" s="1"/>
  <c r="X336" i="10"/>
  <c r="X344" i="10"/>
  <c r="X351" i="10"/>
  <c r="V370" i="10"/>
  <c r="Y370" i="10" s="1"/>
  <c r="X442" i="10"/>
  <c r="X388" i="10"/>
  <c r="X323" i="10"/>
  <c r="X406" i="10"/>
  <c r="X414" i="10"/>
  <c r="O214" i="10"/>
  <c r="S214" i="10" s="1"/>
  <c r="L220" i="10"/>
  <c r="P220" i="10" s="1"/>
  <c r="T220" i="10"/>
  <c r="N220" i="10"/>
  <c r="R220" i="10" s="1"/>
  <c r="M220" i="10"/>
  <c r="Q220" i="10" s="1"/>
  <c r="U220" i="10"/>
  <c r="O220" i="10"/>
  <c r="S220" i="10" s="1"/>
  <c r="L237" i="10"/>
  <c r="P237" i="10" s="1"/>
  <c r="T237" i="10"/>
  <c r="M237" i="10"/>
  <c r="Q237" i="10" s="1"/>
  <c r="N237" i="10"/>
  <c r="R237" i="10" s="1"/>
  <c r="U237" i="10"/>
  <c r="O237" i="10"/>
  <c r="S237" i="10" s="1"/>
  <c r="O242" i="10"/>
  <c r="S242" i="10" s="1"/>
  <c r="N242" i="10"/>
  <c r="R242" i="10" s="1"/>
  <c r="T242" i="10"/>
  <c r="U242" i="10"/>
  <c r="L242" i="10"/>
  <c r="P242" i="10" s="1"/>
  <c r="M242" i="10"/>
  <c r="Q242" i="10" s="1"/>
  <c r="X242" i="10"/>
  <c r="O438" i="10"/>
  <c r="S438" i="10" s="1"/>
  <c r="N438" i="10"/>
  <c r="R438" i="10" s="1"/>
  <c r="T438" i="10"/>
  <c r="U438" i="10"/>
  <c r="L438" i="10"/>
  <c r="P438" i="10" s="1"/>
  <c r="M438" i="10"/>
  <c r="Q438" i="10" s="1"/>
  <c r="X438" i="10"/>
  <c r="O258" i="10"/>
  <c r="S258" i="10" s="1"/>
  <c r="N258" i="10"/>
  <c r="R258" i="10" s="1"/>
  <c r="T258" i="10"/>
  <c r="U258" i="10"/>
  <c r="L258" i="10"/>
  <c r="P258" i="10" s="1"/>
  <c r="M258" i="10"/>
  <c r="Q258" i="10" s="1"/>
  <c r="X258" i="10"/>
  <c r="O266" i="10"/>
  <c r="S266" i="10" s="1"/>
  <c r="N266" i="10"/>
  <c r="R266" i="10" s="1"/>
  <c r="T266" i="10"/>
  <c r="U266" i="10"/>
  <c r="L266" i="10"/>
  <c r="P266" i="10" s="1"/>
  <c r="M266" i="10"/>
  <c r="Q266" i="10" s="1"/>
  <c r="X266" i="10"/>
  <c r="O274" i="10"/>
  <c r="S274" i="10" s="1"/>
  <c r="N274" i="10"/>
  <c r="R274" i="10" s="1"/>
  <c r="T274" i="10"/>
  <c r="U274" i="10"/>
  <c r="L274" i="10"/>
  <c r="P274" i="10" s="1"/>
  <c r="M274" i="10"/>
  <c r="Q274" i="10" s="1"/>
  <c r="V274" i="10" s="1"/>
  <c r="Y274" i="10" s="1"/>
  <c r="X274" i="10"/>
  <c r="O282" i="10"/>
  <c r="S282" i="10" s="1"/>
  <c r="N282" i="10"/>
  <c r="R282" i="10" s="1"/>
  <c r="T282" i="10"/>
  <c r="U282" i="10"/>
  <c r="L282" i="10"/>
  <c r="P282" i="10" s="1"/>
  <c r="M282" i="10"/>
  <c r="Q282" i="10" s="1"/>
  <c r="X282" i="10"/>
  <c r="O210" i="10"/>
  <c r="S210" i="10" s="1"/>
  <c r="N210" i="10"/>
  <c r="R210" i="10" s="1"/>
  <c r="T210" i="10"/>
  <c r="U210" i="10"/>
  <c r="L210" i="10"/>
  <c r="P210" i="10" s="1"/>
  <c r="M210" i="10"/>
  <c r="Q210" i="10" s="1"/>
  <c r="X210" i="10"/>
  <c r="O245" i="10"/>
  <c r="S245" i="10" s="1"/>
  <c r="N245" i="10"/>
  <c r="R245" i="10" s="1"/>
  <c r="T245" i="10"/>
  <c r="U245" i="10"/>
  <c r="L245" i="10"/>
  <c r="P245" i="10" s="1"/>
  <c r="M245" i="10"/>
  <c r="Q245" i="10" s="1"/>
  <c r="X245" i="10"/>
  <c r="M308" i="10"/>
  <c r="Q308" i="10" s="1"/>
  <c r="M327" i="10"/>
  <c r="Q327" i="10" s="1"/>
  <c r="M347" i="10"/>
  <c r="Q347" i="10" s="1"/>
  <c r="M332" i="10"/>
  <c r="Q332" i="10" s="1"/>
  <c r="M341" i="10"/>
  <c r="Q341" i="10" s="1"/>
  <c r="W356" i="10"/>
  <c r="X356" i="10"/>
  <c r="M364" i="10"/>
  <c r="Q364" i="10" s="1"/>
  <c r="X370" i="10"/>
  <c r="L108" i="10"/>
  <c r="P108" i="10" s="1"/>
  <c r="X108" i="10"/>
  <c r="N108" i="10"/>
  <c r="R108" i="10" s="1"/>
  <c r="L385" i="10"/>
  <c r="P385" i="10" s="1"/>
  <c r="X385" i="10"/>
  <c r="N385" i="10"/>
  <c r="R385" i="10" s="1"/>
  <c r="L78" i="10"/>
  <c r="P78" i="10" s="1"/>
  <c r="X78" i="10"/>
  <c r="N78" i="10"/>
  <c r="R78" i="10" s="1"/>
  <c r="V78" i="10" s="1"/>
  <c r="L330" i="10"/>
  <c r="P330" i="10" s="1"/>
  <c r="X330" i="10"/>
  <c r="N330" i="10"/>
  <c r="R330" i="10" s="1"/>
  <c r="L391" i="10"/>
  <c r="P391" i="10" s="1"/>
  <c r="X391" i="10"/>
  <c r="N391" i="10"/>
  <c r="R391" i="10" s="1"/>
  <c r="L393" i="10"/>
  <c r="P393" i="10" s="1"/>
  <c r="X393" i="10"/>
  <c r="N393" i="10"/>
  <c r="R393" i="10" s="1"/>
  <c r="V393" i="10" s="1"/>
  <c r="L395" i="10"/>
  <c r="P395" i="10" s="1"/>
  <c r="X395" i="10"/>
  <c r="N395" i="10"/>
  <c r="R395" i="10" s="1"/>
  <c r="V395" i="10" s="1"/>
  <c r="L397" i="10"/>
  <c r="P397" i="10" s="1"/>
  <c r="X397" i="10"/>
  <c r="N397" i="10"/>
  <c r="R397" i="10" s="1"/>
  <c r="L399" i="10"/>
  <c r="P399" i="10" s="1"/>
  <c r="X399" i="10"/>
  <c r="N399" i="10"/>
  <c r="R399" i="10" s="1"/>
  <c r="V399" i="10" s="1"/>
  <c r="U401" i="10"/>
  <c r="T401" i="10"/>
  <c r="U403" i="10"/>
  <c r="T403" i="10"/>
  <c r="U445" i="10"/>
  <c r="T445" i="10"/>
  <c r="U407" i="10"/>
  <c r="T407" i="10"/>
  <c r="U409" i="10"/>
  <c r="T409" i="10"/>
  <c r="U411" i="10"/>
  <c r="T411" i="10"/>
  <c r="U413" i="10"/>
  <c r="T413" i="10"/>
  <c r="U452" i="10"/>
  <c r="T452" i="10"/>
  <c r="U337" i="10"/>
  <c r="T337" i="10"/>
  <c r="U419" i="10"/>
  <c r="T419" i="10"/>
  <c r="U421" i="10"/>
  <c r="T421" i="10"/>
  <c r="M39" i="10"/>
  <c r="Q39" i="10" s="1"/>
  <c r="O396" i="10"/>
  <c r="S396" i="10" s="1"/>
  <c r="T238" i="10"/>
  <c r="N310" i="10"/>
  <c r="R310" i="10" s="1"/>
  <c r="N129" i="10"/>
  <c r="R129" i="10" s="1"/>
  <c r="L15" i="10"/>
  <c r="P15" i="10" s="1"/>
  <c r="X352" i="10"/>
  <c r="L206" i="10"/>
  <c r="P206" i="10" s="1"/>
  <c r="M216" i="10"/>
  <c r="Q216" i="10" s="1"/>
  <c r="L216" i="10"/>
  <c r="P216" i="10" s="1"/>
  <c r="L72" i="10"/>
  <c r="P72" i="10" s="1"/>
  <c r="T72" i="10"/>
  <c r="N72" i="10"/>
  <c r="R72" i="10" s="1"/>
  <c r="M72" i="10"/>
  <c r="Q72" i="10" s="1"/>
  <c r="U72" i="10"/>
  <c r="O72" i="10"/>
  <c r="S72" i="10" s="1"/>
  <c r="U308" i="10"/>
  <c r="M311" i="10"/>
  <c r="Q311" i="10" s="1"/>
  <c r="O327" i="10"/>
  <c r="S327" i="10" s="1"/>
  <c r="X410" i="10"/>
  <c r="N347" i="10"/>
  <c r="R347" i="10" s="1"/>
  <c r="U332" i="10"/>
  <c r="M335" i="10"/>
  <c r="Q335" i="10" s="1"/>
  <c r="X342" i="10"/>
  <c r="U356" i="10"/>
  <c r="M358" i="10"/>
  <c r="Q358" i="10" s="1"/>
  <c r="N364" i="10"/>
  <c r="R364" i="10" s="1"/>
  <c r="O378" i="10"/>
  <c r="S378" i="10" s="1"/>
  <c r="N378" i="10"/>
  <c r="R378" i="10" s="1"/>
  <c r="T378" i="10"/>
  <c r="U378" i="10"/>
  <c r="L378" i="10"/>
  <c r="P378" i="10" s="1"/>
  <c r="M378" i="10"/>
  <c r="Q378" i="10" s="1"/>
  <c r="V378" i="10" s="1"/>
  <c r="Y378" i="10" s="1"/>
  <c r="O388" i="10"/>
  <c r="S388" i="10" s="1"/>
  <c r="N388" i="10"/>
  <c r="R388" i="10" s="1"/>
  <c r="T388" i="10"/>
  <c r="U388" i="10"/>
  <c r="M388" i="10"/>
  <c r="Q388" i="10" s="1"/>
  <c r="L388" i="10"/>
  <c r="P388" i="10" s="1"/>
  <c r="O323" i="10"/>
  <c r="S323" i="10" s="1"/>
  <c r="N323" i="10"/>
  <c r="R323" i="10" s="1"/>
  <c r="T323" i="10"/>
  <c r="U323" i="10"/>
  <c r="M323" i="10"/>
  <c r="Q323" i="10" s="1"/>
  <c r="L323" i="10"/>
  <c r="P323" i="10" s="1"/>
  <c r="O406" i="10"/>
  <c r="S406" i="10" s="1"/>
  <c r="N406" i="10"/>
  <c r="R406" i="10" s="1"/>
  <c r="T406" i="10"/>
  <c r="U406" i="10"/>
  <c r="M406" i="10"/>
  <c r="Q406" i="10" s="1"/>
  <c r="L406" i="10"/>
  <c r="P406" i="10" s="1"/>
  <c r="O414" i="10"/>
  <c r="S414" i="10" s="1"/>
  <c r="N414" i="10"/>
  <c r="R414" i="10" s="1"/>
  <c r="T414" i="10"/>
  <c r="U414" i="10"/>
  <c r="M414" i="10"/>
  <c r="Q414" i="10" s="1"/>
  <c r="L414" i="10"/>
  <c r="P414" i="10" s="1"/>
  <c r="M208" i="10"/>
  <c r="Q208" i="10" s="1"/>
  <c r="M249" i="10"/>
  <c r="Q249" i="10" s="1"/>
  <c r="V249" i="10" s="1"/>
  <c r="Y249" i="10" s="1"/>
  <c r="M265" i="10"/>
  <c r="Q265" i="10" s="1"/>
  <c r="M135" i="10"/>
  <c r="Q135" i="10" s="1"/>
  <c r="M34" i="10"/>
  <c r="Q34" i="10" s="1"/>
  <c r="V34" i="10" s="1"/>
  <c r="Y34" i="10" s="1"/>
  <c r="O292" i="10"/>
  <c r="S292" i="10" s="1"/>
  <c r="N292" i="10"/>
  <c r="R292" i="10" s="1"/>
  <c r="T292" i="10"/>
  <c r="U292" i="10"/>
  <c r="L292" i="10"/>
  <c r="P292" i="10" s="1"/>
  <c r="M292" i="10"/>
  <c r="Q292" i="10" s="1"/>
  <c r="X292" i="10"/>
  <c r="O300" i="10"/>
  <c r="S300" i="10" s="1"/>
  <c r="N300" i="10"/>
  <c r="R300" i="10" s="1"/>
  <c r="T300" i="10"/>
  <c r="U300" i="10"/>
  <c r="L300" i="10"/>
  <c r="P300" i="10" s="1"/>
  <c r="M300" i="10"/>
  <c r="Q300" i="10" s="1"/>
  <c r="X300" i="10"/>
  <c r="M90" i="10"/>
  <c r="Q90" i="10" s="1"/>
  <c r="V90" i="10" s="1"/>
  <c r="Y90" i="10" s="1"/>
  <c r="O15" i="10"/>
  <c r="S15" i="10" s="1"/>
  <c r="X92" i="10"/>
  <c r="L314" i="10"/>
  <c r="P314" i="10" s="1"/>
  <c r="M26" i="10"/>
  <c r="Q26" i="10" s="1"/>
  <c r="V26" i="10" s="1"/>
  <c r="Y26" i="10" s="1"/>
  <c r="L338" i="10"/>
  <c r="P338" i="10" s="1"/>
  <c r="M346" i="10"/>
  <c r="Q346" i="10" s="1"/>
  <c r="M182" i="10"/>
  <c r="Q182" i="10" s="1"/>
  <c r="V182" i="10" s="1"/>
  <c r="Y182" i="10" s="1"/>
  <c r="M390" i="10"/>
  <c r="Q390" i="10" s="1"/>
  <c r="M330" i="10"/>
  <c r="Q330" i="10" s="1"/>
  <c r="M108" i="10"/>
  <c r="Q108" i="10" s="1"/>
  <c r="O352" i="10"/>
  <c r="S352" i="10" s="1"/>
  <c r="M375" i="10"/>
  <c r="Q375" i="10" s="1"/>
  <c r="O433" i="10"/>
  <c r="S433" i="10" s="1"/>
  <c r="L433" i="10"/>
  <c r="P433" i="10" s="1"/>
  <c r="T433" i="10"/>
  <c r="M433" i="10"/>
  <c r="Q433" i="10" s="1"/>
  <c r="U433" i="10"/>
  <c r="N433" i="10"/>
  <c r="R433" i="10" s="1"/>
  <c r="N136" i="10"/>
  <c r="R136" i="10" s="1"/>
  <c r="V136" i="10" s="1"/>
  <c r="N321" i="10"/>
  <c r="R321" i="10" s="1"/>
  <c r="V321" i="10" s="1"/>
  <c r="M383" i="10"/>
  <c r="Q383" i="10" s="1"/>
  <c r="U383" i="10"/>
  <c r="N383" i="10"/>
  <c r="R383" i="10" s="1"/>
  <c r="T383" i="10"/>
  <c r="L383" i="10"/>
  <c r="P383" i="10" s="1"/>
  <c r="O383" i="10"/>
  <c r="S383" i="10" s="1"/>
  <c r="M55" i="10"/>
  <c r="Q55" i="10" s="1"/>
  <c r="U55" i="10"/>
  <c r="N55" i="10"/>
  <c r="R55" i="10" s="1"/>
  <c r="T55" i="10"/>
  <c r="L55" i="10"/>
  <c r="P55" i="10" s="1"/>
  <c r="O55" i="10"/>
  <c r="S55" i="10" s="1"/>
  <c r="X46" i="10"/>
  <c r="N46" i="10"/>
  <c r="R46" i="10" s="1"/>
  <c r="M82" i="10"/>
  <c r="Q82" i="10" s="1"/>
  <c r="V102" i="10"/>
  <c r="X53" i="10"/>
  <c r="T126" i="10"/>
  <c r="U126" i="10"/>
  <c r="T134" i="10"/>
  <c r="U134" i="10"/>
  <c r="O115" i="10"/>
  <c r="S115" i="10" s="1"/>
  <c r="U115" i="10"/>
  <c r="L115" i="10"/>
  <c r="P115" i="10" s="1"/>
  <c r="M115" i="10"/>
  <c r="Q115" i="10" s="1"/>
  <c r="N115" i="10"/>
  <c r="R115" i="10" s="1"/>
  <c r="T115" i="10"/>
  <c r="N96" i="10"/>
  <c r="R96" i="10" s="1"/>
  <c r="N88" i="10"/>
  <c r="R88" i="10" s="1"/>
  <c r="V88" i="10" s="1"/>
  <c r="M126" i="10"/>
  <c r="Q126" i="10" s="1"/>
  <c r="V126" i="10" s="1"/>
  <c r="Y126" i="10" s="1"/>
  <c r="L161" i="10"/>
  <c r="P161" i="10" s="1"/>
  <c r="T161" i="10"/>
  <c r="O161" i="10"/>
  <c r="S161" i="10" s="1"/>
  <c r="M161" i="10"/>
  <c r="Q161" i="10" s="1"/>
  <c r="U161" i="10"/>
  <c r="N161" i="10"/>
  <c r="R161" i="10" s="1"/>
  <c r="X140" i="10"/>
  <c r="X148" i="10"/>
  <c r="X168" i="10"/>
  <c r="M168" i="10"/>
  <c r="Q168" i="10" s="1"/>
  <c r="O168" i="10"/>
  <c r="S168" i="10" s="1"/>
  <c r="L353" i="10"/>
  <c r="P353" i="10" s="1"/>
  <c r="T353" i="10"/>
  <c r="N353" i="10"/>
  <c r="R353" i="10" s="1"/>
  <c r="U353" i="10"/>
  <c r="O353" i="10"/>
  <c r="S353" i="10" s="1"/>
  <c r="M353" i="10"/>
  <c r="Q353" i="10" s="1"/>
  <c r="L257" i="10"/>
  <c r="P257" i="10" s="1"/>
  <c r="X257" i="10"/>
  <c r="N257" i="10"/>
  <c r="R257" i="10" s="1"/>
  <c r="V257" i="10" s="1"/>
  <c r="T279" i="10"/>
  <c r="U279" i="10"/>
  <c r="T287" i="10"/>
  <c r="U287" i="10"/>
  <c r="L318" i="10"/>
  <c r="P318" i="10" s="1"/>
  <c r="X318" i="10"/>
  <c r="N318" i="10"/>
  <c r="R318" i="10" s="1"/>
  <c r="T319" i="10"/>
  <c r="U319" i="10"/>
  <c r="L329" i="10"/>
  <c r="P329" i="10" s="1"/>
  <c r="X329" i="10"/>
  <c r="N329" i="10"/>
  <c r="R329" i="10" s="1"/>
  <c r="V329" i="10" s="1"/>
  <c r="L361" i="10"/>
  <c r="P361" i="10" s="1"/>
  <c r="X361" i="10"/>
  <c r="N361" i="10"/>
  <c r="R361" i="10" s="1"/>
  <c r="V361" i="10" s="1"/>
  <c r="Y361" i="10" s="1"/>
  <c r="L373" i="10"/>
  <c r="P373" i="10" s="1"/>
  <c r="X373" i="10"/>
  <c r="N373" i="10"/>
  <c r="R373" i="10" s="1"/>
  <c r="L281" i="10"/>
  <c r="P281" i="10" s="1"/>
  <c r="L205" i="10"/>
  <c r="P205" i="10" s="1"/>
  <c r="T205" i="10"/>
  <c r="M205" i="10"/>
  <c r="Q205" i="10" s="1"/>
  <c r="N205" i="10"/>
  <c r="R205" i="10" s="1"/>
  <c r="O205" i="10"/>
  <c r="S205" i="10" s="1"/>
  <c r="U205" i="10"/>
  <c r="M37" i="10"/>
  <c r="Q37" i="10" s="1"/>
  <c r="V37" i="10" s="1"/>
  <c r="Y37" i="10" s="1"/>
  <c r="X237" i="10"/>
  <c r="O246" i="10"/>
  <c r="S246" i="10" s="1"/>
  <c r="N246" i="10"/>
  <c r="R246" i="10" s="1"/>
  <c r="T246" i="10"/>
  <c r="U246" i="10"/>
  <c r="L246" i="10"/>
  <c r="P246" i="10" s="1"/>
  <c r="M246" i="10"/>
  <c r="Q246" i="10" s="1"/>
  <c r="X262" i="10"/>
  <c r="O278" i="10"/>
  <c r="S278" i="10" s="1"/>
  <c r="N278" i="10"/>
  <c r="R278" i="10" s="1"/>
  <c r="T278" i="10"/>
  <c r="U278" i="10"/>
  <c r="L278" i="10"/>
  <c r="P278" i="10" s="1"/>
  <c r="M278" i="10"/>
  <c r="Q278" i="10" s="1"/>
  <c r="X286" i="10"/>
  <c r="O302" i="10"/>
  <c r="S302" i="10" s="1"/>
  <c r="N302" i="10"/>
  <c r="R302" i="10" s="1"/>
  <c r="T302" i="10"/>
  <c r="U302" i="10"/>
  <c r="L302" i="10"/>
  <c r="P302" i="10" s="1"/>
  <c r="M302" i="10"/>
  <c r="Q302" i="10" s="1"/>
  <c r="X340" i="10"/>
  <c r="O374" i="10"/>
  <c r="S374" i="10" s="1"/>
  <c r="U374" i="10"/>
  <c r="L374" i="10"/>
  <c r="P374" i="10" s="1"/>
  <c r="M374" i="10"/>
  <c r="Q374" i="10" s="1"/>
  <c r="T374" i="10"/>
  <c r="N374" i="10"/>
  <c r="R374" i="10" s="1"/>
  <c r="L39" i="10"/>
  <c r="P39" i="10" s="1"/>
  <c r="X6" i="10"/>
  <c r="Y417" i="10"/>
  <c r="O6" i="10"/>
  <c r="S6" i="10" s="1"/>
  <c r="L6" i="10"/>
  <c r="P6" i="10" s="1"/>
  <c r="T6" i="10"/>
  <c r="M6" i="10"/>
  <c r="Q6" i="10" s="1"/>
  <c r="U6" i="10"/>
  <c r="N6" i="10"/>
  <c r="R6" i="10" s="1"/>
  <c r="X12" i="10"/>
  <c r="O16" i="10"/>
  <c r="S16" i="10" s="1"/>
  <c r="L16" i="10"/>
  <c r="P16" i="10" s="1"/>
  <c r="T16" i="10"/>
  <c r="M16" i="10"/>
  <c r="Q16" i="10" s="1"/>
  <c r="U16" i="10"/>
  <c r="N16" i="10"/>
  <c r="R16" i="10" s="1"/>
  <c r="U20" i="10"/>
  <c r="X9" i="10"/>
  <c r="X62" i="10"/>
  <c r="X13" i="10"/>
  <c r="X376" i="10"/>
  <c r="X305" i="10"/>
  <c r="M23" i="10"/>
  <c r="Q23" i="10" s="1"/>
  <c r="U23" i="10"/>
  <c r="O23" i="10"/>
  <c r="S23" i="10" s="1"/>
  <c r="T23" i="10"/>
  <c r="L23" i="10"/>
  <c r="P23" i="10" s="1"/>
  <c r="N23" i="10"/>
  <c r="R23" i="10" s="1"/>
  <c r="X368" i="10"/>
  <c r="U36" i="10"/>
  <c r="M21" i="10"/>
  <c r="Q21" i="10" s="1"/>
  <c r="U21" i="10"/>
  <c r="O21" i="10"/>
  <c r="S21" i="10" s="1"/>
  <c r="T21" i="10"/>
  <c r="L21" i="10"/>
  <c r="P21" i="10" s="1"/>
  <c r="N21" i="10"/>
  <c r="R21" i="10" s="1"/>
  <c r="X50" i="10"/>
  <c r="X54" i="10"/>
  <c r="X52" i="10"/>
  <c r="O43" i="10"/>
  <c r="S43" i="10" s="1"/>
  <c r="L43" i="10"/>
  <c r="P43" i="10" s="1"/>
  <c r="M44" i="10"/>
  <c r="Q44" i="10" s="1"/>
  <c r="M49" i="10"/>
  <c r="Q49" i="10" s="1"/>
  <c r="U49" i="10"/>
  <c r="N49" i="10"/>
  <c r="R49" i="10" s="1"/>
  <c r="O49" i="10"/>
  <c r="S49" i="10" s="1"/>
  <c r="T49" i="10"/>
  <c r="L49" i="10"/>
  <c r="P49" i="10" s="1"/>
  <c r="N425" i="10"/>
  <c r="R425" i="10" s="1"/>
  <c r="V425" i="10" s="1"/>
  <c r="T425" i="10"/>
  <c r="N118" i="10"/>
  <c r="R118" i="10" s="1"/>
  <c r="V118" i="10" s="1"/>
  <c r="T118" i="10"/>
  <c r="M46" i="10"/>
  <c r="Q46" i="10" s="1"/>
  <c r="O404" i="10"/>
  <c r="S404" i="10" s="1"/>
  <c r="L404" i="10"/>
  <c r="P404" i="10" s="1"/>
  <c r="M66" i="10"/>
  <c r="Q66" i="10" s="1"/>
  <c r="V66" i="10" s="1"/>
  <c r="O70" i="10"/>
  <c r="S70" i="10" s="1"/>
  <c r="L70" i="10"/>
  <c r="P70" i="10" s="1"/>
  <c r="M74" i="10"/>
  <c r="Q74" i="10" s="1"/>
  <c r="V74" i="10" s="1"/>
  <c r="T81" i="10"/>
  <c r="M261" i="10"/>
  <c r="Q261" i="10" s="1"/>
  <c r="V261" i="10" s="1"/>
  <c r="Y261" i="10" s="1"/>
  <c r="T235" i="10"/>
  <c r="U82" i="10"/>
  <c r="U91" i="10"/>
  <c r="O99" i="10"/>
  <c r="S99" i="10" s="1"/>
  <c r="X110" i="10"/>
  <c r="L110" i="10"/>
  <c r="P110" i="10" s="1"/>
  <c r="X122" i="10"/>
  <c r="L122" i="10"/>
  <c r="P122" i="10" s="1"/>
  <c r="X32" i="10"/>
  <c r="L32" i="10"/>
  <c r="P32" i="10" s="1"/>
  <c r="X197" i="10"/>
  <c r="O95" i="10"/>
  <c r="S95" i="10" s="1"/>
  <c r="U425" i="10"/>
  <c r="T29" i="10"/>
  <c r="W235" i="10"/>
  <c r="X93" i="10"/>
  <c r="L99" i="10"/>
  <c r="P99" i="10" s="1"/>
  <c r="X101" i="10"/>
  <c r="X19" i="10"/>
  <c r="X295" i="10"/>
  <c r="V387" i="10"/>
  <c r="Y387" i="10" s="1"/>
  <c r="T96" i="10"/>
  <c r="X117" i="10"/>
  <c r="V124" i="10"/>
  <c r="Y124" i="10" s="1"/>
  <c r="X133" i="10"/>
  <c r="L268" i="10"/>
  <c r="P268" i="10" s="1"/>
  <c r="T268" i="10"/>
  <c r="M268" i="10"/>
  <c r="Q268" i="10" s="1"/>
  <c r="U268" i="10"/>
  <c r="N268" i="10"/>
  <c r="R268" i="10" s="1"/>
  <c r="O268" i="10"/>
  <c r="S268" i="10" s="1"/>
  <c r="L145" i="10"/>
  <c r="P145" i="10" s="1"/>
  <c r="T145" i="10"/>
  <c r="M145" i="10"/>
  <c r="Q145" i="10" s="1"/>
  <c r="U145" i="10"/>
  <c r="N145" i="10"/>
  <c r="R145" i="10" s="1"/>
  <c r="O145" i="10"/>
  <c r="S145" i="10" s="1"/>
  <c r="L149" i="10"/>
  <c r="P149" i="10" s="1"/>
  <c r="T149" i="10"/>
  <c r="M149" i="10"/>
  <c r="Q149" i="10" s="1"/>
  <c r="U149" i="10"/>
  <c r="N149" i="10"/>
  <c r="R149" i="10" s="1"/>
  <c r="O149" i="10"/>
  <c r="S149" i="10" s="1"/>
  <c r="L153" i="10"/>
  <c r="P153" i="10" s="1"/>
  <c r="T153" i="10"/>
  <c r="O153" i="10"/>
  <c r="S153" i="10" s="1"/>
  <c r="M153" i="10"/>
  <c r="Q153" i="10" s="1"/>
  <c r="N153" i="10"/>
  <c r="R153" i="10" s="1"/>
  <c r="U153" i="10"/>
  <c r="X61" i="10"/>
  <c r="N437" i="10"/>
  <c r="R437" i="10" s="1"/>
  <c r="V437" i="10" s="1"/>
  <c r="X109" i="10"/>
  <c r="O427" i="10"/>
  <c r="S427" i="10" s="1"/>
  <c r="U427" i="10"/>
  <c r="L427" i="10"/>
  <c r="P427" i="10" s="1"/>
  <c r="M427" i="10"/>
  <c r="Q427" i="10" s="1"/>
  <c r="T427" i="10"/>
  <c r="N427" i="10"/>
  <c r="R427" i="10" s="1"/>
  <c r="O295" i="10"/>
  <c r="S295" i="10" s="1"/>
  <c r="U295" i="10"/>
  <c r="L295" i="10"/>
  <c r="P295" i="10" s="1"/>
  <c r="M295" i="10"/>
  <c r="Q295" i="10" s="1"/>
  <c r="T295" i="10"/>
  <c r="N295" i="10"/>
  <c r="R295" i="10" s="1"/>
  <c r="M117" i="10"/>
  <c r="Q117" i="10" s="1"/>
  <c r="O25" i="10"/>
  <c r="S25" i="10" s="1"/>
  <c r="M128" i="10"/>
  <c r="Q128" i="10" s="1"/>
  <c r="N154" i="10"/>
  <c r="R154" i="10" s="1"/>
  <c r="N71" i="10"/>
  <c r="R71" i="10" s="1"/>
  <c r="M110" i="10"/>
  <c r="Q110" i="10" s="1"/>
  <c r="V110" i="10" s="1"/>
  <c r="Y110" i="10" s="1"/>
  <c r="N120" i="10"/>
  <c r="R120" i="10" s="1"/>
  <c r="O263" i="10"/>
  <c r="S263" i="10" s="1"/>
  <c r="U263" i="10"/>
  <c r="L263" i="10"/>
  <c r="P263" i="10" s="1"/>
  <c r="M263" i="10"/>
  <c r="Q263" i="10" s="1"/>
  <c r="T263" i="10"/>
  <c r="N263" i="10"/>
  <c r="R263" i="10" s="1"/>
  <c r="L133" i="10"/>
  <c r="P133" i="10" s="1"/>
  <c r="U197" i="10"/>
  <c r="L140" i="10"/>
  <c r="P140" i="10" s="1"/>
  <c r="T140" i="10"/>
  <c r="N140" i="10"/>
  <c r="R140" i="10" s="1"/>
  <c r="O140" i="10"/>
  <c r="S140" i="10" s="1"/>
  <c r="U140" i="10"/>
  <c r="M140" i="10"/>
  <c r="Q140" i="10" s="1"/>
  <c r="L148" i="10"/>
  <c r="P148" i="10" s="1"/>
  <c r="T148" i="10"/>
  <c r="N148" i="10"/>
  <c r="R148" i="10" s="1"/>
  <c r="O148" i="10"/>
  <c r="S148" i="10" s="1"/>
  <c r="U148" i="10"/>
  <c r="M148" i="10"/>
  <c r="Q148" i="10" s="1"/>
  <c r="N158" i="10"/>
  <c r="R158" i="10" s="1"/>
  <c r="L159" i="10"/>
  <c r="P159" i="10" s="1"/>
  <c r="T159" i="10"/>
  <c r="N159" i="10"/>
  <c r="R159" i="10" s="1"/>
  <c r="U159" i="10"/>
  <c r="O159" i="10"/>
  <c r="S159" i="10" s="1"/>
  <c r="M159" i="10"/>
  <c r="Q159" i="10" s="1"/>
  <c r="L65" i="10"/>
  <c r="P65" i="10" s="1"/>
  <c r="T65" i="10"/>
  <c r="N65" i="10"/>
  <c r="R65" i="10" s="1"/>
  <c r="M65" i="10"/>
  <c r="Q65" i="10" s="1"/>
  <c r="U65" i="10"/>
  <c r="O65" i="10"/>
  <c r="S65" i="10" s="1"/>
  <c r="X176" i="10"/>
  <c r="M176" i="10"/>
  <c r="Q176" i="10" s="1"/>
  <c r="O176" i="10"/>
  <c r="S176" i="10" s="1"/>
  <c r="L179" i="10"/>
  <c r="P179" i="10" s="1"/>
  <c r="T179" i="10"/>
  <c r="O179" i="10"/>
  <c r="S179" i="10" s="1"/>
  <c r="M179" i="10"/>
  <c r="Q179" i="10" s="1"/>
  <c r="N179" i="10"/>
  <c r="R179" i="10" s="1"/>
  <c r="U179" i="10"/>
  <c r="X208" i="10"/>
  <c r="L89" i="10"/>
  <c r="P89" i="10" s="1"/>
  <c r="T89" i="10"/>
  <c r="O89" i="10"/>
  <c r="S89" i="10" s="1"/>
  <c r="N89" i="10"/>
  <c r="R89" i="10" s="1"/>
  <c r="U89" i="10"/>
  <c r="M89" i="10"/>
  <c r="Q89" i="10" s="1"/>
  <c r="X420" i="10"/>
  <c r="L177" i="10"/>
  <c r="P177" i="10" s="1"/>
  <c r="T177" i="10"/>
  <c r="N177" i="10"/>
  <c r="R177" i="10" s="1"/>
  <c r="U177" i="10"/>
  <c r="O177" i="10"/>
  <c r="S177" i="10" s="1"/>
  <c r="M177" i="10"/>
  <c r="Q177" i="10" s="1"/>
  <c r="X273" i="10"/>
  <c r="M273" i="10"/>
  <c r="Q273" i="10" s="1"/>
  <c r="L142" i="10"/>
  <c r="P142" i="10" s="1"/>
  <c r="T142" i="10"/>
  <c r="N142" i="10"/>
  <c r="R142" i="10" s="1"/>
  <c r="O142" i="10"/>
  <c r="S142" i="10" s="1"/>
  <c r="U142" i="10"/>
  <c r="M142" i="10"/>
  <c r="Q142" i="10" s="1"/>
  <c r="L408" i="10"/>
  <c r="P408" i="10" s="1"/>
  <c r="T408" i="10"/>
  <c r="N408" i="10"/>
  <c r="R408" i="10" s="1"/>
  <c r="O408" i="10"/>
  <c r="S408" i="10" s="1"/>
  <c r="U408" i="10"/>
  <c r="M408" i="10"/>
  <c r="Q408" i="10" s="1"/>
  <c r="X181" i="10"/>
  <c r="X186" i="10"/>
  <c r="X400" i="10"/>
  <c r="L123" i="10"/>
  <c r="P123" i="10" s="1"/>
  <c r="T123" i="10"/>
  <c r="O123" i="10"/>
  <c r="S123" i="10" s="1"/>
  <c r="M123" i="10"/>
  <c r="Q123" i="10" s="1"/>
  <c r="U123" i="10"/>
  <c r="N123" i="10"/>
  <c r="R123" i="10" s="1"/>
  <c r="O247" i="10"/>
  <c r="S247" i="10" s="1"/>
  <c r="O255" i="10"/>
  <c r="S255" i="10" s="1"/>
  <c r="O11" i="10"/>
  <c r="S11" i="10" s="1"/>
  <c r="O271" i="10"/>
  <c r="S271" i="10" s="1"/>
  <c r="O279" i="10"/>
  <c r="S279" i="10" s="1"/>
  <c r="O287" i="10"/>
  <c r="S287" i="10" s="1"/>
  <c r="O47" i="10"/>
  <c r="S47" i="10" s="1"/>
  <c r="O303" i="10"/>
  <c r="S303" i="10" s="1"/>
  <c r="O311" i="10"/>
  <c r="S311" i="10" s="1"/>
  <c r="O319" i="10"/>
  <c r="S319" i="10" s="1"/>
  <c r="O77" i="10"/>
  <c r="S77" i="10" s="1"/>
  <c r="O335" i="10"/>
  <c r="S335" i="10" s="1"/>
  <c r="O14" i="10"/>
  <c r="S14" i="10" s="1"/>
  <c r="O350" i="10"/>
  <c r="S350" i="10" s="1"/>
  <c r="O359" i="10"/>
  <c r="S359" i="10" s="1"/>
  <c r="O367" i="10"/>
  <c r="S367" i="10" s="1"/>
  <c r="X69" i="10"/>
  <c r="X178" i="10"/>
  <c r="N273" i="10"/>
  <c r="R273" i="10" s="1"/>
  <c r="X238" i="10"/>
  <c r="L243" i="10"/>
  <c r="P243" i="10" s="1"/>
  <c r="X243" i="10"/>
  <c r="N243" i="10"/>
  <c r="R243" i="10" s="1"/>
  <c r="T249" i="10"/>
  <c r="U249" i="10"/>
  <c r="L251" i="10"/>
  <c r="P251" i="10" s="1"/>
  <c r="X251" i="10"/>
  <c r="N251" i="10"/>
  <c r="R251" i="10" s="1"/>
  <c r="T257" i="10"/>
  <c r="U257" i="10"/>
  <c r="L297" i="10"/>
  <c r="P297" i="10" s="1"/>
  <c r="X297" i="10"/>
  <c r="N297" i="10"/>
  <c r="R297" i="10" s="1"/>
  <c r="T265" i="10"/>
  <c r="U265" i="10"/>
  <c r="L267" i="10"/>
  <c r="P267" i="10" s="1"/>
  <c r="X267" i="10"/>
  <c r="N267" i="10"/>
  <c r="R267" i="10" s="1"/>
  <c r="T135" i="10"/>
  <c r="U135" i="10"/>
  <c r="L343" i="10"/>
  <c r="P343" i="10" s="1"/>
  <c r="X343" i="10"/>
  <c r="N343" i="10"/>
  <c r="R343" i="10" s="1"/>
  <c r="T34" i="10"/>
  <c r="U34" i="10"/>
  <c r="L283" i="10"/>
  <c r="P283" i="10" s="1"/>
  <c r="X283" i="10"/>
  <c r="N283" i="10"/>
  <c r="R283" i="10" s="1"/>
  <c r="T37" i="10"/>
  <c r="U37" i="10"/>
  <c r="L291" i="10"/>
  <c r="P291" i="10" s="1"/>
  <c r="X291" i="10"/>
  <c r="N291" i="10"/>
  <c r="R291" i="10" s="1"/>
  <c r="T318" i="10"/>
  <c r="U318" i="10"/>
  <c r="L299" i="10"/>
  <c r="P299" i="10" s="1"/>
  <c r="X299" i="10"/>
  <c r="N299" i="10"/>
  <c r="R299" i="10" s="1"/>
  <c r="T389" i="10"/>
  <c r="U389" i="10"/>
  <c r="L307" i="10"/>
  <c r="P307" i="10" s="1"/>
  <c r="X307" i="10"/>
  <c r="N307" i="10"/>
  <c r="R307" i="10" s="1"/>
  <c r="T313" i="10"/>
  <c r="U313" i="10"/>
  <c r="L315" i="10"/>
  <c r="P315" i="10" s="1"/>
  <c r="X315" i="10"/>
  <c r="N315" i="10"/>
  <c r="R315" i="10" s="1"/>
  <c r="V315" i="10" s="1"/>
  <c r="T90" i="10"/>
  <c r="U90" i="10"/>
  <c r="L441" i="10"/>
  <c r="P441" i="10" s="1"/>
  <c r="X441" i="10"/>
  <c r="N441" i="10"/>
  <c r="R441" i="10" s="1"/>
  <c r="V441" i="10" s="1"/>
  <c r="T329" i="10"/>
  <c r="U329" i="10"/>
  <c r="L331" i="10"/>
  <c r="P331" i="10" s="1"/>
  <c r="X331" i="10"/>
  <c r="N331" i="10"/>
  <c r="R331" i="10" s="1"/>
  <c r="V331" i="10" s="1"/>
  <c r="Y331" i="10" s="1"/>
  <c r="T298" i="10"/>
  <c r="U298" i="10"/>
  <c r="L339" i="10"/>
  <c r="P339" i="10" s="1"/>
  <c r="X339" i="10"/>
  <c r="N339" i="10"/>
  <c r="R339" i="10" s="1"/>
  <c r="V339" i="10" s="1"/>
  <c r="T345" i="10"/>
  <c r="U345" i="10"/>
  <c r="L56" i="10"/>
  <c r="P56" i="10" s="1"/>
  <c r="X56" i="10"/>
  <c r="N56" i="10"/>
  <c r="R56" i="10" s="1"/>
  <c r="V56" i="10" s="1"/>
  <c r="T106" i="10"/>
  <c r="U106" i="10"/>
  <c r="L355" i="10"/>
  <c r="P355" i="10" s="1"/>
  <c r="X355" i="10"/>
  <c r="N355" i="10"/>
  <c r="R355" i="10" s="1"/>
  <c r="V355" i="10" s="1"/>
  <c r="T361" i="10"/>
  <c r="U361" i="10"/>
  <c r="L363" i="10"/>
  <c r="P363" i="10" s="1"/>
  <c r="X363" i="10"/>
  <c r="N363" i="10"/>
  <c r="R363" i="10" s="1"/>
  <c r="V363" i="10" s="1"/>
  <c r="T373" i="10"/>
  <c r="U373" i="10"/>
  <c r="X371" i="10"/>
  <c r="N371" i="10"/>
  <c r="R371" i="10" s="1"/>
  <c r="L371" i="10"/>
  <c r="P371" i="10" s="1"/>
  <c r="T281" i="10"/>
  <c r="L240" i="10"/>
  <c r="P240" i="10" s="1"/>
  <c r="X369" i="10"/>
  <c r="O174" i="10"/>
  <c r="S174" i="10" s="1"/>
  <c r="M131" i="10"/>
  <c r="Q131" i="10" s="1"/>
  <c r="L131" i="10"/>
  <c r="P131" i="10" s="1"/>
  <c r="O222" i="10"/>
  <c r="S222" i="10" s="1"/>
  <c r="X306" i="10"/>
  <c r="O312" i="10"/>
  <c r="S312" i="10" s="1"/>
  <c r="N312" i="10"/>
  <c r="R312" i="10" s="1"/>
  <c r="T312" i="10"/>
  <c r="U312" i="10"/>
  <c r="L312" i="10"/>
  <c r="P312" i="10" s="1"/>
  <c r="M312" i="10"/>
  <c r="Q312" i="10" s="1"/>
  <c r="V312" i="10" s="1"/>
  <c r="Y312" i="10" s="1"/>
  <c r="X314" i="10"/>
  <c r="O431" i="10"/>
  <c r="S431" i="10" s="1"/>
  <c r="N431" i="10"/>
  <c r="R431" i="10" s="1"/>
  <c r="T431" i="10"/>
  <c r="U431" i="10"/>
  <c r="L431" i="10"/>
  <c r="P431" i="10" s="1"/>
  <c r="M431" i="10"/>
  <c r="Q431" i="10" s="1"/>
  <c r="V431" i="10" s="1"/>
  <c r="Y431" i="10" s="1"/>
  <c r="W26" i="10"/>
  <c r="X26" i="10"/>
  <c r="O328" i="10"/>
  <c r="S328" i="10" s="1"/>
  <c r="N328" i="10"/>
  <c r="R328" i="10" s="1"/>
  <c r="T328" i="10"/>
  <c r="U328" i="10"/>
  <c r="M328" i="10"/>
  <c r="Q328" i="10" s="1"/>
  <c r="L328" i="10"/>
  <c r="P328" i="10" s="1"/>
  <c r="X173" i="10"/>
  <c r="O336" i="10"/>
  <c r="S336" i="10" s="1"/>
  <c r="N336" i="10"/>
  <c r="R336" i="10" s="1"/>
  <c r="T336" i="10"/>
  <c r="U336" i="10"/>
  <c r="L336" i="10"/>
  <c r="P336" i="10" s="1"/>
  <c r="M336" i="10"/>
  <c r="Q336" i="10" s="1"/>
  <c r="X338" i="10"/>
  <c r="O344" i="10"/>
  <c r="S344" i="10" s="1"/>
  <c r="N344" i="10"/>
  <c r="R344" i="10" s="1"/>
  <c r="T344" i="10"/>
  <c r="U344" i="10"/>
  <c r="L344" i="10"/>
  <c r="P344" i="10" s="1"/>
  <c r="M344" i="10"/>
  <c r="Q344" i="10" s="1"/>
  <c r="X346" i="10"/>
  <c r="O351" i="10"/>
  <c r="S351" i="10" s="1"/>
  <c r="N351" i="10"/>
  <c r="R351" i="10" s="1"/>
  <c r="T351" i="10"/>
  <c r="U351" i="10"/>
  <c r="M351" i="10"/>
  <c r="Q351" i="10" s="1"/>
  <c r="L351" i="10"/>
  <c r="P351" i="10" s="1"/>
  <c r="X354" i="10"/>
  <c r="O113" i="10"/>
  <c r="S113" i="10" s="1"/>
  <c r="N113" i="10"/>
  <c r="R113" i="10" s="1"/>
  <c r="T113" i="10"/>
  <c r="U113" i="10"/>
  <c r="M113" i="10"/>
  <c r="Q113" i="10" s="1"/>
  <c r="L113" i="10"/>
  <c r="P113" i="10" s="1"/>
  <c r="X182" i="10"/>
  <c r="O412" i="10"/>
  <c r="S412" i="10" s="1"/>
  <c r="N412" i="10"/>
  <c r="R412" i="10" s="1"/>
  <c r="T412" i="10"/>
  <c r="U412" i="10"/>
  <c r="M412" i="10"/>
  <c r="Q412" i="10" s="1"/>
  <c r="L412" i="10"/>
  <c r="P412" i="10" s="1"/>
  <c r="U15" i="10"/>
  <c r="M238" i="10"/>
  <c r="Q238" i="10" s="1"/>
  <c r="V238" i="10" s="1"/>
  <c r="Y238" i="10" s="1"/>
  <c r="M106" i="10"/>
  <c r="Q106" i="10" s="1"/>
  <c r="V106" i="10" s="1"/>
  <c r="Y106" i="10" s="1"/>
  <c r="X113" i="10"/>
  <c r="X386" i="10"/>
  <c r="W360" i="10"/>
  <c r="X360" i="10"/>
  <c r="X218" i="10"/>
  <c r="W183" i="10"/>
  <c r="X183" i="10"/>
  <c r="X362" i="10"/>
  <c r="X163" i="10"/>
  <c r="N214" i="10"/>
  <c r="R214" i="10" s="1"/>
  <c r="M243" i="10"/>
  <c r="Q243" i="10" s="1"/>
  <c r="M251" i="10"/>
  <c r="Q251" i="10" s="1"/>
  <c r="V251" i="10" s="1"/>
  <c r="Y251" i="10" s="1"/>
  <c r="M297" i="10"/>
  <c r="Q297" i="10" s="1"/>
  <c r="M267" i="10"/>
  <c r="Q267" i="10" s="1"/>
  <c r="M343" i="10"/>
  <c r="Q343" i="10" s="1"/>
  <c r="M283" i="10"/>
  <c r="Q283" i="10" s="1"/>
  <c r="V283" i="10" s="1"/>
  <c r="Y283" i="10" s="1"/>
  <c r="M291" i="10"/>
  <c r="Q291" i="10" s="1"/>
  <c r="M299" i="10"/>
  <c r="Q299" i="10" s="1"/>
  <c r="V299" i="10" s="1"/>
  <c r="Y299" i="10" s="1"/>
  <c r="M309" i="10"/>
  <c r="Q309" i="10" s="1"/>
  <c r="V309" i="10" s="1"/>
  <c r="Y309" i="10" s="1"/>
  <c r="M317" i="10"/>
  <c r="Q317" i="10" s="1"/>
  <c r="V317" i="10" s="1"/>
  <c r="Y317" i="10" s="1"/>
  <c r="M289" i="10"/>
  <c r="Q289" i="10" s="1"/>
  <c r="M333" i="10"/>
  <c r="Q333" i="10" s="1"/>
  <c r="X348" i="10"/>
  <c r="M365" i="10"/>
  <c r="Q365" i="10" s="1"/>
  <c r="U377" i="10"/>
  <c r="T377" i="10"/>
  <c r="U390" i="10"/>
  <c r="T390" i="10"/>
  <c r="L401" i="10"/>
  <c r="P401" i="10" s="1"/>
  <c r="X401" i="10"/>
  <c r="N401" i="10"/>
  <c r="R401" i="10" s="1"/>
  <c r="V401" i="10" s="1"/>
  <c r="Y401" i="10" s="1"/>
  <c r="L403" i="10"/>
  <c r="P403" i="10" s="1"/>
  <c r="X403" i="10"/>
  <c r="N403" i="10"/>
  <c r="R403" i="10" s="1"/>
  <c r="V403" i="10" s="1"/>
  <c r="L445" i="10"/>
  <c r="P445" i="10" s="1"/>
  <c r="X445" i="10"/>
  <c r="N445" i="10"/>
  <c r="R445" i="10" s="1"/>
  <c r="V445" i="10" s="1"/>
  <c r="L407" i="10"/>
  <c r="P407" i="10" s="1"/>
  <c r="X407" i="10"/>
  <c r="N407" i="10"/>
  <c r="R407" i="10" s="1"/>
  <c r="L409" i="10"/>
  <c r="P409" i="10" s="1"/>
  <c r="X409" i="10"/>
  <c r="N409" i="10"/>
  <c r="R409" i="10" s="1"/>
  <c r="L411" i="10"/>
  <c r="P411" i="10" s="1"/>
  <c r="X411" i="10"/>
  <c r="N411" i="10"/>
  <c r="R411" i="10" s="1"/>
  <c r="L413" i="10"/>
  <c r="P413" i="10" s="1"/>
  <c r="X413" i="10"/>
  <c r="N413" i="10"/>
  <c r="R413" i="10" s="1"/>
  <c r="V413" i="10" s="1"/>
  <c r="L452" i="10"/>
  <c r="P452" i="10" s="1"/>
  <c r="X452" i="10"/>
  <c r="N452" i="10"/>
  <c r="R452" i="10" s="1"/>
  <c r="V452" i="10" s="1"/>
  <c r="L337" i="10"/>
  <c r="P337" i="10" s="1"/>
  <c r="X337" i="10"/>
  <c r="N337" i="10"/>
  <c r="R337" i="10" s="1"/>
  <c r="V337" i="10" s="1"/>
  <c r="L419" i="10"/>
  <c r="P419" i="10" s="1"/>
  <c r="X419" i="10"/>
  <c r="N419" i="10"/>
  <c r="R419" i="10" s="1"/>
  <c r="V419" i="10" s="1"/>
  <c r="L421" i="10"/>
  <c r="P421" i="10" s="1"/>
  <c r="X421" i="10"/>
  <c r="N421" i="10"/>
  <c r="R421" i="10" s="1"/>
  <c r="V421" i="10" s="1"/>
  <c r="N39" i="10"/>
  <c r="R39" i="10" s="1"/>
  <c r="N396" i="10"/>
  <c r="R396" i="10" s="1"/>
  <c r="L238" i="10"/>
  <c r="P238" i="10" s="1"/>
  <c r="X328" i="10"/>
  <c r="X412" i="10"/>
  <c r="X151" i="10"/>
  <c r="O206" i="10"/>
  <c r="S206" i="10" s="1"/>
  <c r="O208" i="10"/>
  <c r="S208" i="10" s="1"/>
  <c r="X212" i="10"/>
  <c r="X72" i="10"/>
  <c r="M319" i="10"/>
  <c r="Q319" i="10" s="1"/>
  <c r="O347" i="10"/>
  <c r="S347" i="10" s="1"/>
  <c r="X103" i="10"/>
  <c r="M14" i="10"/>
  <c r="Q14" i="10" s="1"/>
  <c r="O348" i="10"/>
  <c r="S348" i="10" s="1"/>
  <c r="X112" i="10"/>
  <c r="M359" i="10"/>
  <c r="Q359" i="10" s="1"/>
  <c r="O364" i="10"/>
  <c r="S364" i="10" s="1"/>
  <c r="X211" i="10"/>
  <c r="O371" i="10"/>
  <c r="S371" i="10" s="1"/>
  <c r="O92" i="10"/>
  <c r="S92" i="10" s="1"/>
  <c r="N92" i="10"/>
  <c r="R92" i="10" s="1"/>
  <c r="T92" i="10"/>
  <c r="U92" i="10"/>
  <c r="M92" i="10"/>
  <c r="Q92" i="10" s="1"/>
  <c r="L92" i="10"/>
  <c r="P92" i="10" s="1"/>
  <c r="O334" i="10"/>
  <c r="S334" i="10" s="1"/>
  <c r="N334" i="10"/>
  <c r="R334" i="10" s="1"/>
  <c r="T334" i="10"/>
  <c r="U334" i="10"/>
  <c r="L334" i="10"/>
  <c r="P334" i="10" s="1"/>
  <c r="M334" i="10"/>
  <c r="Q334" i="10" s="1"/>
  <c r="O398" i="10"/>
  <c r="S398" i="10" s="1"/>
  <c r="N398" i="10"/>
  <c r="R398" i="10" s="1"/>
  <c r="T398" i="10"/>
  <c r="U398" i="10"/>
  <c r="L398" i="10"/>
  <c r="P398" i="10" s="1"/>
  <c r="M398" i="10"/>
  <c r="Q398" i="10" s="1"/>
  <c r="O57" i="10"/>
  <c r="S57" i="10" s="1"/>
  <c r="N57" i="10"/>
  <c r="R57" i="10" s="1"/>
  <c r="T57" i="10"/>
  <c r="U57" i="10"/>
  <c r="L57" i="10"/>
  <c r="P57" i="10" s="1"/>
  <c r="M57" i="10"/>
  <c r="Q57" i="10" s="1"/>
  <c r="O416" i="10"/>
  <c r="S416" i="10" s="1"/>
  <c r="N416" i="10"/>
  <c r="R416" i="10" s="1"/>
  <c r="T416" i="10"/>
  <c r="U416" i="10"/>
  <c r="L416" i="10"/>
  <c r="P416" i="10" s="1"/>
  <c r="M416" i="10"/>
  <c r="Q416" i="10" s="1"/>
  <c r="X204" i="10"/>
  <c r="O244" i="10"/>
  <c r="S244" i="10" s="1"/>
  <c r="N244" i="10"/>
  <c r="R244" i="10" s="1"/>
  <c r="T244" i="10"/>
  <c r="U244" i="10"/>
  <c r="L244" i="10"/>
  <c r="P244" i="10" s="1"/>
  <c r="M244" i="10"/>
  <c r="Q244" i="10" s="1"/>
  <c r="V244" i="10" s="1"/>
  <c r="Y244" i="10" s="1"/>
  <c r="X244" i="10"/>
  <c r="O172" i="10"/>
  <c r="S172" i="10" s="1"/>
  <c r="N172" i="10"/>
  <c r="R172" i="10" s="1"/>
  <c r="T172" i="10"/>
  <c r="U172" i="10"/>
  <c r="L172" i="10"/>
  <c r="P172" i="10" s="1"/>
  <c r="M172" i="10"/>
  <c r="Q172" i="10" s="1"/>
  <c r="X172" i="10"/>
  <c r="O260" i="10"/>
  <c r="S260" i="10" s="1"/>
  <c r="N260" i="10"/>
  <c r="R260" i="10" s="1"/>
  <c r="T260" i="10"/>
  <c r="U260" i="10"/>
  <c r="L260" i="10"/>
  <c r="P260" i="10" s="1"/>
  <c r="M260" i="10"/>
  <c r="Q260" i="10" s="1"/>
  <c r="V260" i="10" s="1"/>
  <c r="Y260" i="10" s="1"/>
  <c r="X260" i="10"/>
  <c r="O111" i="10"/>
  <c r="S111" i="10" s="1"/>
  <c r="N111" i="10"/>
  <c r="R111" i="10" s="1"/>
  <c r="T111" i="10"/>
  <c r="U111" i="10"/>
  <c r="L111" i="10"/>
  <c r="P111" i="10" s="1"/>
  <c r="M111" i="10"/>
  <c r="Q111" i="10" s="1"/>
  <c r="V111" i="10" s="1"/>
  <c r="Y111" i="10" s="1"/>
  <c r="X111" i="10"/>
  <c r="O276" i="10"/>
  <c r="S276" i="10" s="1"/>
  <c r="N276" i="10"/>
  <c r="R276" i="10" s="1"/>
  <c r="T276" i="10"/>
  <c r="U276" i="10"/>
  <c r="L276" i="10"/>
  <c r="P276" i="10" s="1"/>
  <c r="M276" i="10"/>
  <c r="Q276" i="10" s="1"/>
  <c r="V276" i="10" s="1"/>
  <c r="Y276" i="10" s="1"/>
  <c r="X276" i="10"/>
  <c r="O284" i="10"/>
  <c r="S284" i="10" s="1"/>
  <c r="N284" i="10"/>
  <c r="R284" i="10" s="1"/>
  <c r="T284" i="10"/>
  <c r="U284" i="10"/>
  <c r="L284" i="10"/>
  <c r="P284" i="10" s="1"/>
  <c r="M284" i="10"/>
  <c r="Q284" i="10" s="1"/>
  <c r="X284" i="10"/>
  <c r="M293" i="10"/>
  <c r="Q293" i="10" s="1"/>
  <c r="V293" i="10" s="1"/>
  <c r="Y293" i="10" s="1"/>
  <c r="M301" i="10"/>
  <c r="Q301" i="10" s="1"/>
  <c r="V301" i="10" s="1"/>
  <c r="Y301" i="10" s="1"/>
  <c r="M298" i="10"/>
  <c r="Q298" i="10" s="1"/>
  <c r="N112" i="10"/>
  <c r="R112" i="10" s="1"/>
  <c r="N358" i="10"/>
  <c r="R358" i="10" s="1"/>
  <c r="N211" i="10"/>
  <c r="R211" i="10" s="1"/>
  <c r="V211" i="10" s="1"/>
  <c r="L306" i="10"/>
  <c r="P306" i="10" s="1"/>
  <c r="N306" i="10"/>
  <c r="R306" i="10" s="1"/>
  <c r="M314" i="10"/>
  <c r="Q314" i="10" s="1"/>
  <c r="O314" i="10"/>
  <c r="S314" i="10" s="1"/>
  <c r="L173" i="10"/>
  <c r="P173" i="10" s="1"/>
  <c r="N173" i="10"/>
  <c r="R173" i="10" s="1"/>
  <c r="V173" i="10" s="1"/>
  <c r="M338" i="10"/>
  <c r="Q338" i="10" s="1"/>
  <c r="O338" i="10"/>
  <c r="S338" i="10" s="1"/>
  <c r="L354" i="10"/>
  <c r="P354" i="10" s="1"/>
  <c r="N354" i="10"/>
  <c r="R354" i="10" s="1"/>
  <c r="M377" i="10"/>
  <c r="Q377" i="10" s="1"/>
  <c r="V377" i="10" s="1"/>
  <c r="Y377" i="10" s="1"/>
  <c r="M411" i="10"/>
  <c r="Q411" i="10" s="1"/>
  <c r="V411" i="10" s="1"/>
  <c r="Y411" i="10" s="1"/>
  <c r="L151" i="10"/>
  <c r="P151" i="10" s="1"/>
  <c r="N151" i="10"/>
  <c r="R151" i="10" s="1"/>
  <c r="V151" i="10" s="1"/>
  <c r="M397" i="10"/>
  <c r="Q397" i="10" s="1"/>
  <c r="M409" i="10"/>
  <c r="Q409" i="10" s="1"/>
  <c r="V409" i="10" s="1"/>
  <c r="Y409" i="10" s="1"/>
  <c r="M391" i="10"/>
  <c r="Q391" i="10" s="1"/>
  <c r="M352" i="10"/>
  <c r="Q352" i="10" s="1"/>
  <c r="M407" i="10"/>
  <c r="Q407" i="10" s="1"/>
  <c r="V407" i="10" s="1"/>
  <c r="Y407" i="10" s="1"/>
  <c r="M385" i="10"/>
  <c r="Q385" i="10" s="1"/>
  <c r="A229" i="5"/>
  <c r="A230" i="5"/>
  <c r="A210" i="5"/>
  <c r="A217" i="5"/>
  <c r="A143" i="5"/>
  <c r="A167" i="5"/>
  <c r="A257" i="5"/>
  <c r="A330" i="5"/>
  <c r="A198" i="5"/>
  <c r="A232" i="5"/>
  <c r="A243" i="5"/>
  <c r="A244" i="5"/>
  <c r="A102" i="5"/>
  <c r="A269" i="5"/>
  <c r="A35" i="5"/>
  <c r="A284" i="5"/>
  <c r="A82" i="5"/>
  <c r="A321" i="5"/>
  <c r="A350" i="5"/>
  <c r="A34" i="5"/>
  <c r="A345" i="5"/>
  <c r="A83" i="5"/>
  <c r="A168" i="5"/>
  <c r="A120" i="5"/>
  <c r="A307" i="5"/>
  <c r="A302" i="5"/>
  <c r="A203" i="5"/>
  <c r="A290" i="5"/>
  <c r="A340" i="5"/>
  <c r="A152" i="5"/>
  <c r="A88" i="5"/>
  <c r="A222" i="5"/>
  <c r="A62" i="5"/>
  <c r="A283" i="5"/>
  <c r="A202" i="5"/>
  <c r="A97" i="5"/>
  <c r="A146" i="5"/>
  <c r="A201" i="5"/>
  <c r="A274" i="5"/>
  <c r="A29" i="5"/>
  <c r="A156" i="5"/>
  <c r="A200" i="5"/>
  <c r="A164" i="5"/>
  <c r="A216" i="5"/>
  <c r="A199" i="5"/>
  <c r="A57" i="5"/>
  <c r="A151" i="5"/>
  <c r="A316" i="5"/>
  <c r="A219" i="5"/>
  <c r="A19" i="5"/>
  <c r="A153" i="5"/>
  <c r="A247" i="5"/>
  <c r="A308" i="5"/>
  <c r="A14" i="5"/>
  <c r="A251" i="5"/>
  <c r="A275" i="5"/>
  <c r="A157" i="5"/>
  <c r="A245" i="5"/>
  <c r="A174" i="5"/>
  <c r="A66" i="5"/>
  <c r="A178" i="5"/>
  <c r="A127" i="5"/>
  <c r="A258" i="5"/>
  <c r="A190" i="5"/>
  <c r="A85" i="5"/>
  <c r="A312" i="5"/>
  <c r="A50" i="5"/>
  <c r="A209" i="5"/>
  <c r="A148" i="5"/>
  <c r="A327" i="5"/>
  <c r="A191" i="5"/>
  <c r="A248" i="5"/>
  <c r="A211" i="5"/>
  <c r="A184" i="5"/>
  <c r="A175" i="5"/>
  <c r="A73" i="5"/>
  <c r="A264" i="5"/>
  <c r="A281" i="5"/>
  <c r="A37" i="5"/>
  <c r="A144" i="5"/>
  <c r="A32" i="5"/>
  <c r="A207" i="5"/>
  <c r="A262" i="5"/>
  <c r="A208" i="5"/>
  <c r="A107" i="5"/>
  <c r="A122" i="5"/>
  <c r="A61" i="5"/>
  <c r="A233" i="5"/>
  <c r="A12" i="5"/>
  <c r="A22" i="5"/>
  <c r="A45" i="5"/>
  <c r="A311" i="5"/>
  <c r="A225" i="5"/>
  <c r="A234" i="5"/>
  <c r="A46" i="5"/>
  <c r="A4" i="5"/>
  <c r="A3" i="5"/>
  <c r="A26" i="5"/>
  <c r="A189" i="5"/>
  <c r="A193" i="5"/>
  <c r="A119" i="5"/>
  <c r="A110" i="5"/>
  <c r="A315" i="5"/>
  <c r="A138" i="5"/>
  <c r="A40" i="5"/>
  <c r="A74" i="5"/>
  <c r="A314" i="5"/>
  <c r="A33" i="5"/>
  <c r="A59" i="5"/>
  <c r="A186" i="5"/>
  <c r="A325" i="5"/>
  <c r="A231" i="5"/>
  <c r="A104" i="5"/>
  <c r="A65" i="5"/>
  <c r="A196" i="5"/>
  <c r="A42" i="5"/>
  <c r="A348" i="5"/>
  <c r="A272" i="5"/>
  <c r="A259" i="5"/>
  <c r="A96" i="5"/>
  <c r="A158" i="5"/>
  <c r="A305" i="5"/>
  <c r="A304" i="5"/>
  <c r="A261" i="5"/>
  <c r="A292" i="5"/>
  <c r="A278" i="5"/>
  <c r="A197" i="5"/>
  <c r="A344" i="5"/>
  <c r="A341" i="5"/>
  <c r="A266" i="5"/>
  <c r="A108" i="5"/>
  <c r="A252" i="5"/>
  <c r="A195" i="5"/>
  <c r="A254" i="5"/>
  <c r="A273" i="5"/>
  <c r="A215" i="5"/>
  <c r="A298" i="5"/>
  <c r="A194" i="5"/>
  <c r="A124" i="5"/>
  <c r="A185" i="5"/>
  <c r="A159" i="5"/>
  <c r="A236" i="5"/>
  <c r="A92" i="5"/>
  <c r="A172" i="5"/>
  <c r="A112" i="5"/>
  <c r="A301" i="5"/>
  <c r="A271" i="5"/>
  <c r="A163" i="5"/>
  <c r="A43" i="5"/>
  <c r="A47" i="5"/>
  <c r="A38" i="5"/>
  <c r="A36" i="5"/>
  <c r="A188" i="5"/>
  <c r="A130" i="5"/>
  <c r="A282" i="5"/>
  <c r="A181" i="5"/>
  <c r="A177" i="5"/>
  <c r="A89" i="5"/>
  <c r="A23" i="5"/>
  <c r="A134" i="5"/>
  <c r="A128" i="5"/>
  <c r="A15" i="5"/>
  <c r="A161" i="5"/>
  <c r="A68" i="5"/>
  <c r="A7" i="5"/>
  <c r="A323" i="5"/>
  <c r="A20" i="5"/>
  <c r="A300" i="5"/>
  <c r="A326" i="5"/>
  <c r="A86" i="5"/>
  <c r="A331" i="5"/>
  <c r="A114" i="5"/>
  <c r="A228" i="5"/>
  <c r="A149" i="5"/>
  <c r="A5" i="5"/>
  <c r="A165" i="5"/>
  <c r="A237" i="5"/>
  <c r="A71" i="5"/>
  <c r="A328" i="5"/>
  <c r="A240" i="5"/>
  <c r="A76" i="5"/>
  <c r="A125" i="5"/>
  <c r="A213" i="5"/>
  <c r="A162" i="5"/>
  <c r="A235" i="5"/>
  <c r="A131" i="5"/>
  <c r="A170" i="5"/>
  <c r="A103" i="5"/>
  <c r="A250" i="5"/>
  <c r="A322" i="5"/>
  <c r="A39" i="5"/>
  <c r="A28" i="5"/>
  <c r="A100" i="5"/>
  <c r="A67" i="5"/>
  <c r="A133" i="5"/>
  <c r="A339" i="5"/>
  <c r="A263" i="5"/>
  <c r="A171" i="5"/>
  <c r="A77" i="5"/>
  <c r="A295" i="5"/>
  <c r="A329" i="5"/>
  <c r="A169" i="5"/>
  <c r="A79" i="5"/>
  <c r="A306" i="5"/>
  <c r="A253" i="5"/>
  <c r="A21" i="5"/>
  <c r="A99" i="5"/>
  <c r="A346" i="5"/>
  <c r="A55" i="5"/>
  <c r="A320" i="5"/>
  <c r="A205" i="5"/>
  <c r="A279" i="5"/>
  <c r="A116" i="5"/>
  <c r="A267" i="5"/>
  <c r="A118" i="5"/>
  <c r="A277" i="5"/>
  <c r="A246" i="5"/>
  <c r="A51" i="5"/>
  <c r="A44" i="5"/>
  <c r="A52" i="5"/>
  <c r="A317" i="5"/>
  <c r="A337" i="5"/>
  <c r="A335" i="5"/>
  <c r="A343" i="5"/>
  <c r="A94" i="5"/>
  <c r="A25" i="5"/>
  <c r="A268" i="5"/>
  <c r="A309" i="5"/>
  <c r="A318" i="5"/>
  <c r="A56" i="5"/>
  <c r="A115" i="5"/>
  <c r="A10" i="5"/>
  <c r="A260" i="5"/>
  <c r="A291" i="5"/>
  <c r="A117" i="5"/>
  <c r="A227" i="5"/>
  <c r="A48" i="5"/>
  <c r="A333" i="5"/>
  <c r="A70" i="5"/>
  <c r="A113" i="5"/>
  <c r="A109" i="5"/>
  <c r="A214" i="5"/>
  <c r="A294" i="5"/>
  <c r="A58" i="5"/>
  <c r="A121" i="5"/>
  <c r="A78" i="5"/>
  <c r="A286" i="5"/>
  <c r="A150" i="5"/>
  <c r="A80" i="5"/>
  <c r="A220" i="5"/>
  <c r="A49" i="5"/>
  <c r="A132" i="5"/>
  <c r="A142" i="5"/>
  <c r="A270" i="5"/>
  <c r="A126" i="5"/>
  <c r="Y423" i="10" l="1"/>
  <c r="W423" i="10"/>
  <c r="W422" i="10"/>
  <c r="Y422" i="10"/>
  <c r="W435" i="10"/>
  <c r="Y435" i="10"/>
  <c r="W415" i="10"/>
  <c r="Y415" i="10"/>
  <c r="Y439" i="10"/>
  <c r="W439" i="10"/>
  <c r="V302" i="10"/>
  <c r="Y302" i="10" s="1"/>
  <c r="V358" i="10"/>
  <c r="Y358" i="10" s="1"/>
  <c r="V210" i="10"/>
  <c r="Y210" i="10" s="1"/>
  <c r="V258" i="10"/>
  <c r="Y258" i="10" s="1"/>
  <c r="V440" i="10"/>
  <c r="Y440" i="10" s="1"/>
  <c r="V294" i="10"/>
  <c r="Y294" i="10" s="1"/>
  <c r="V171" i="10"/>
  <c r="V310" i="10"/>
  <c r="Y310" i="10" s="1"/>
  <c r="V144" i="10"/>
  <c r="V99" i="10"/>
  <c r="Y99" i="10" s="1"/>
  <c r="V70" i="10"/>
  <c r="V45" i="10"/>
  <c r="Y45" i="10" s="1"/>
  <c r="V12" i="10"/>
  <c r="Y12" i="10" s="1"/>
  <c r="V112" i="10"/>
  <c r="V122" i="10"/>
  <c r="W122" i="10" s="1"/>
  <c r="V141" i="10"/>
  <c r="V73" i="10"/>
  <c r="V49" i="10"/>
  <c r="Y49" i="10" s="1"/>
  <c r="V229" i="10"/>
  <c r="Y229" i="10" s="1"/>
  <c r="V146" i="10"/>
  <c r="V174" i="10"/>
  <c r="Y174" i="10" s="1"/>
  <c r="V172" i="10"/>
  <c r="Y172" i="10" s="1"/>
  <c r="V336" i="10"/>
  <c r="Y336" i="10" s="1"/>
  <c r="V161" i="10"/>
  <c r="V282" i="10"/>
  <c r="Y282" i="10" s="1"/>
  <c r="V438" i="10"/>
  <c r="Y438" i="10" s="1"/>
  <c r="V241" i="10"/>
  <c r="Y122" i="10"/>
  <c r="Y80" i="10"/>
  <c r="W80" i="10"/>
  <c r="Y342" i="10"/>
  <c r="W342" i="10"/>
  <c r="Y112" i="10"/>
  <c r="W112" i="10"/>
  <c r="V43" i="10"/>
  <c r="V405" i="10"/>
  <c r="V267" i="10"/>
  <c r="V240" i="10"/>
  <c r="Y240" i="10" s="1"/>
  <c r="V116" i="10"/>
  <c r="V68" i="10"/>
  <c r="V83" i="10"/>
  <c r="W83" i="10" s="1"/>
  <c r="V175" i="10"/>
  <c r="Y175" i="10" s="1"/>
  <c r="V96" i="10"/>
  <c r="Y96" i="10" s="1"/>
  <c r="V42" i="10"/>
  <c r="V13" i="10"/>
  <c r="Y13" i="10" s="1"/>
  <c r="V9" i="10"/>
  <c r="Y9" i="10" s="1"/>
  <c r="V125" i="10"/>
  <c r="V130" i="10"/>
  <c r="Y130" i="10" s="1"/>
  <c r="V103" i="10"/>
  <c r="Y103" i="10" s="1"/>
  <c r="W302" i="10"/>
  <c r="V254" i="10"/>
  <c r="V380" i="10"/>
  <c r="V51" i="10"/>
  <c r="Y51" i="10" s="1"/>
  <c r="V15" i="10"/>
  <c r="W15" i="10" s="1"/>
  <c r="W301" i="10"/>
  <c r="V318" i="10"/>
  <c r="W370" i="10"/>
  <c r="V341" i="10"/>
  <c r="Y341" i="10" s="1"/>
  <c r="V354" i="10"/>
  <c r="V306" i="10"/>
  <c r="V289" i="10"/>
  <c r="Y289" i="10" s="1"/>
  <c r="V307" i="10"/>
  <c r="Y307" i="10" s="1"/>
  <c r="W299" i="10"/>
  <c r="V123" i="10"/>
  <c r="V427" i="10"/>
  <c r="Y427" i="10" s="1"/>
  <c r="V373" i="10"/>
  <c r="W373" i="10" s="1"/>
  <c r="V168" i="10"/>
  <c r="Y168" i="10" s="1"/>
  <c r="V265" i="10"/>
  <c r="Y265" i="10" s="1"/>
  <c r="V216" i="10"/>
  <c r="Y216" i="10" s="1"/>
  <c r="V39" i="10"/>
  <c r="Y39" i="10" s="1"/>
  <c r="V332" i="10"/>
  <c r="V201" i="10"/>
  <c r="Y201" i="10" s="1"/>
  <c r="V269" i="10"/>
  <c r="W269" i="10" s="1"/>
  <c r="V178" i="10"/>
  <c r="Y178" i="10" s="1"/>
  <c r="V71" i="10"/>
  <c r="W387" i="10"/>
  <c r="V418" i="10"/>
  <c r="Y418" i="10" s="1"/>
  <c r="W377" i="10"/>
  <c r="V281" i="10"/>
  <c r="Y281" i="10" s="1"/>
  <c r="V200" i="10"/>
  <c r="V206" i="10"/>
  <c r="Y206" i="10" s="1"/>
  <c r="V63" i="10"/>
  <c r="W63" i="10" s="1"/>
  <c r="V98" i="10"/>
  <c r="V25" i="10"/>
  <c r="Y25" i="10" s="1"/>
  <c r="V32" i="10"/>
  <c r="V134" i="10"/>
  <c r="W134" i="10" s="1"/>
  <c r="V31" i="10"/>
  <c r="V7" i="10"/>
  <c r="Y7" i="10" s="1"/>
  <c r="W454" i="10"/>
  <c r="V284" i="10"/>
  <c r="V327" i="10"/>
  <c r="Y327" i="10" s="1"/>
  <c r="V242" i="10"/>
  <c r="Y242" i="10" s="1"/>
  <c r="V117" i="10"/>
  <c r="V391" i="10"/>
  <c r="Y391" i="10" s="1"/>
  <c r="V298" i="10"/>
  <c r="Y298" i="10" s="1"/>
  <c r="W276" i="10"/>
  <c r="W111" i="10"/>
  <c r="W260" i="10"/>
  <c r="W172" i="10"/>
  <c r="W244" i="10"/>
  <c r="V416" i="10"/>
  <c r="Y416" i="10" s="1"/>
  <c r="V398" i="10"/>
  <c r="Y398" i="10" s="1"/>
  <c r="V344" i="10"/>
  <c r="Y344" i="10" s="1"/>
  <c r="V371" i="10"/>
  <c r="W238" i="10"/>
  <c r="V179" i="10"/>
  <c r="Y179" i="10" s="1"/>
  <c r="V128" i="10"/>
  <c r="V149" i="10"/>
  <c r="V268" i="10"/>
  <c r="Y268" i="10" s="1"/>
  <c r="W133" i="10"/>
  <c r="W81" i="10"/>
  <c r="W197" i="10"/>
  <c r="V46" i="10"/>
  <c r="V278" i="10"/>
  <c r="Y278" i="10" s="1"/>
  <c r="V246" i="10"/>
  <c r="Y246" i="10" s="1"/>
  <c r="V346" i="10"/>
  <c r="Y346" i="10" s="1"/>
  <c r="V245" i="10"/>
  <c r="Y245" i="10" s="1"/>
  <c r="V266" i="10"/>
  <c r="Y266" i="10" s="1"/>
  <c r="V207" i="10"/>
  <c r="V349" i="10"/>
  <c r="W349" i="10" s="1"/>
  <c r="V121" i="10"/>
  <c r="Y121" i="10" s="1"/>
  <c r="V272" i="10"/>
  <c r="Y272" i="10" s="1"/>
  <c r="V303" i="10"/>
  <c r="Y303" i="10" s="1"/>
  <c r="V271" i="10"/>
  <c r="Y271" i="10" s="1"/>
  <c r="V181" i="10"/>
  <c r="Y181" i="10" s="1"/>
  <c r="V191" i="10"/>
  <c r="Y191" i="10" s="1"/>
  <c r="V192" i="10"/>
  <c r="Y192" i="10" s="1"/>
  <c r="V188" i="10"/>
  <c r="Y188" i="10" s="1"/>
  <c r="V430" i="10"/>
  <c r="V326" i="10"/>
  <c r="Y326" i="10" s="1"/>
  <c r="V75" i="10"/>
  <c r="V368" i="10"/>
  <c r="Y368" i="10" s="1"/>
  <c r="V250" i="10"/>
  <c r="Y250" i="10" s="1"/>
  <c r="V262" i="10"/>
  <c r="V434" i="10"/>
  <c r="Y151" i="10"/>
  <c r="W151" i="10"/>
  <c r="Y354" i="10"/>
  <c r="W354" i="10"/>
  <c r="Y173" i="10"/>
  <c r="W173" i="10"/>
  <c r="Y306" i="10"/>
  <c r="W306" i="10"/>
  <c r="Y421" i="10"/>
  <c r="W421" i="10"/>
  <c r="Y413" i="10"/>
  <c r="W413" i="10"/>
  <c r="Y445" i="10"/>
  <c r="W445" i="10"/>
  <c r="Y339" i="10"/>
  <c r="W339" i="10"/>
  <c r="Y373" i="10"/>
  <c r="Y393" i="10"/>
  <c r="W393" i="10"/>
  <c r="Y269" i="10"/>
  <c r="Y164" i="10"/>
  <c r="W164" i="10"/>
  <c r="Y63" i="10"/>
  <c r="W322" i="10"/>
  <c r="Y322" i="10"/>
  <c r="Y134" i="10"/>
  <c r="W277" i="10"/>
  <c r="Y277" i="10"/>
  <c r="Y452" i="10"/>
  <c r="W452" i="10"/>
  <c r="Y371" i="10"/>
  <c r="W371" i="10"/>
  <c r="Y363" i="10"/>
  <c r="W363" i="10"/>
  <c r="Y425" i="10"/>
  <c r="W425" i="10"/>
  <c r="Y395" i="10"/>
  <c r="W395" i="10"/>
  <c r="Y78" i="10"/>
  <c r="W78" i="10"/>
  <c r="Y349" i="10"/>
  <c r="Y144" i="10"/>
  <c r="W144" i="10"/>
  <c r="Y119" i="10"/>
  <c r="W119" i="10"/>
  <c r="W94" i="10"/>
  <c r="Y94" i="10"/>
  <c r="W143" i="10"/>
  <c r="Y143" i="10"/>
  <c r="Y75" i="10"/>
  <c r="W75" i="10"/>
  <c r="Y434" i="10"/>
  <c r="W434" i="10"/>
  <c r="Y211" i="10"/>
  <c r="W211" i="10"/>
  <c r="Y337" i="10"/>
  <c r="W337" i="10"/>
  <c r="Y355" i="10"/>
  <c r="W355" i="10"/>
  <c r="Y441" i="10"/>
  <c r="W441" i="10"/>
  <c r="Y329" i="10"/>
  <c r="W329" i="10"/>
  <c r="Y257" i="10"/>
  <c r="W257" i="10"/>
  <c r="Y321" i="10"/>
  <c r="W321" i="10"/>
  <c r="Y15" i="10"/>
  <c r="Y285" i="10"/>
  <c r="W285" i="10"/>
  <c r="Y253" i="10"/>
  <c r="W253" i="10"/>
  <c r="Y91" i="10"/>
  <c r="W91" i="10"/>
  <c r="W190" i="10"/>
  <c r="Y190" i="10"/>
  <c r="Y43" i="10"/>
  <c r="W43" i="10"/>
  <c r="Y405" i="10"/>
  <c r="W405" i="10"/>
  <c r="W30" i="10"/>
  <c r="Y30" i="10"/>
  <c r="Y419" i="10"/>
  <c r="W419" i="10"/>
  <c r="Y403" i="10"/>
  <c r="W403" i="10"/>
  <c r="Y56" i="10"/>
  <c r="W56" i="10"/>
  <c r="Y315" i="10"/>
  <c r="W315" i="10"/>
  <c r="Y318" i="10"/>
  <c r="W318" i="10"/>
  <c r="Y399" i="10"/>
  <c r="W399" i="10"/>
  <c r="Y116" i="10"/>
  <c r="W116" i="10"/>
  <c r="Y68" i="10"/>
  <c r="W68" i="10"/>
  <c r="Y76" i="10"/>
  <c r="W76" i="10"/>
  <c r="Y67" i="10"/>
  <c r="W67" i="10"/>
  <c r="Y60" i="10"/>
  <c r="W60" i="10"/>
  <c r="Y42" i="10"/>
  <c r="W42" i="10"/>
  <c r="W73" i="10"/>
  <c r="Y73" i="10"/>
  <c r="Y259" i="10"/>
  <c r="W259" i="10"/>
  <c r="Y437" i="10"/>
  <c r="W437" i="10"/>
  <c r="Y27" i="10"/>
  <c r="W27" i="10"/>
  <c r="W431" i="10"/>
  <c r="V286" i="10"/>
  <c r="W31" i="10"/>
  <c r="Y31" i="10"/>
  <c r="Y230" i="10"/>
  <c r="W230" i="10"/>
  <c r="W136" i="10"/>
  <c r="Y136" i="10"/>
  <c r="W7" i="10"/>
  <c r="W229" i="10"/>
  <c r="W179" i="10"/>
  <c r="Y66" i="10"/>
  <c r="W66" i="10"/>
  <c r="Y71" i="10"/>
  <c r="W71" i="10"/>
  <c r="V420" i="10"/>
  <c r="W312" i="10"/>
  <c r="V243" i="10"/>
  <c r="V412" i="10"/>
  <c r="V328" i="10"/>
  <c r="W331" i="10"/>
  <c r="W283" i="10"/>
  <c r="W251" i="10"/>
  <c r="V16" i="10"/>
  <c r="V353" i="10"/>
  <c r="W168" i="10"/>
  <c r="Y161" i="10"/>
  <c r="W161" i="10"/>
  <c r="V383" i="10"/>
  <c r="V108" i="10"/>
  <c r="V335" i="10"/>
  <c r="W410" i="10"/>
  <c r="W344" i="10"/>
  <c r="V189" i="10"/>
  <c r="V239" i="10"/>
  <c r="W228" i="10"/>
  <c r="Y228" i="10"/>
  <c r="V233" i="10"/>
  <c r="V10" i="10"/>
  <c r="V209" i="10"/>
  <c r="W64" i="10"/>
  <c r="V61" i="10"/>
  <c r="W427" i="10"/>
  <c r="V19" i="10"/>
  <c r="W99" i="10"/>
  <c r="Y88" i="10"/>
  <c r="W88" i="10"/>
  <c r="V156" i="10"/>
  <c r="W58" i="10"/>
  <c r="Y58" i="10"/>
  <c r="W51" i="10"/>
  <c r="V5" i="10"/>
  <c r="W106" i="10"/>
  <c r="W37" i="10"/>
  <c r="W34" i="10"/>
  <c r="W281" i="10"/>
  <c r="V129" i="10"/>
  <c r="W358" i="10"/>
  <c r="W327" i="10"/>
  <c r="V47" i="10"/>
  <c r="V11" i="10"/>
  <c r="W378" i="10"/>
  <c r="W232" i="10"/>
  <c r="Y232" i="10"/>
  <c r="V167" i="10"/>
  <c r="V214" i="10"/>
  <c r="W174" i="10"/>
  <c r="V195" i="10"/>
  <c r="W192" i="10"/>
  <c r="V152" i="10"/>
  <c r="W261" i="10"/>
  <c r="Y430" i="10"/>
  <c r="W430" i="10"/>
  <c r="V101" i="10"/>
  <c r="V157" i="10"/>
  <c r="V50" i="10"/>
  <c r="V296" i="10"/>
  <c r="V221" i="10"/>
  <c r="Y41" i="10"/>
  <c r="W41" i="10"/>
  <c r="Y20" i="10"/>
  <c r="W20" i="10"/>
  <c r="W224" i="10"/>
  <c r="Y224" i="10"/>
  <c r="W216" i="10"/>
  <c r="Y241" i="10"/>
  <c r="W241" i="10"/>
  <c r="V95" i="10"/>
  <c r="Y70" i="10"/>
  <c r="W70" i="10"/>
  <c r="W103" i="10"/>
  <c r="V343" i="10"/>
  <c r="V113" i="10"/>
  <c r="Y123" i="10"/>
  <c r="W123" i="10"/>
  <c r="V142" i="10"/>
  <c r="V176" i="10"/>
  <c r="V148" i="10"/>
  <c r="V263" i="10"/>
  <c r="W102" i="10"/>
  <c r="Y102" i="10"/>
  <c r="V406" i="10"/>
  <c r="V308" i="10"/>
  <c r="V237" i="10"/>
  <c r="V397" i="10"/>
  <c r="V338" i="10"/>
  <c r="V314" i="10"/>
  <c r="V92" i="10"/>
  <c r="V131" i="10"/>
  <c r="V65" i="10"/>
  <c r="V159" i="10"/>
  <c r="V295" i="10"/>
  <c r="W12" i="10"/>
  <c r="V364" i="10"/>
  <c r="V220" i="10"/>
  <c r="V213" i="10"/>
  <c r="W357" i="10"/>
  <c r="W289" i="10"/>
  <c r="W309" i="10"/>
  <c r="W293" i="10"/>
  <c r="W381" i="10"/>
  <c r="W132" i="10"/>
  <c r="W402" i="10"/>
  <c r="V185" i="10"/>
  <c r="V187" i="10"/>
  <c r="V169" i="10"/>
  <c r="V158" i="10"/>
  <c r="V166" i="10"/>
  <c r="W124" i="10"/>
  <c r="W104" i="10"/>
  <c r="Y104" i="10"/>
  <c r="V53" i="10"/>
  <c r="Y86" i="10"/>
  <c r="W86" i="10"/>
  <c r="V48" i="10"/>
  <c r="V79" i="10"/>
  <c r="V305" i="10"/>
  <c r="V384" i="10"/>
  <c r="V231" i="10"/>
  <c r="W201" i="10"/>
  <c r="V107" i="10"/>
  <c r="V3" i="10"/>
  <c r="V442" i="10"/>
  <c r="V350" i="10"/>
  <c r="V287" i="10"/>
  <c r="V255" i="10"/>
  <c r="V389" i="10"/>
  <c r="V372" i="10"/>
  <c r="V196" i="10"/>
  <c r="V69" i="10"/>
  <c r="V222" i="10"/>
  <c r="V193" i="10"/>
  <c r="V162" i="10"/>
  <c r="W25" i="10"/>
  <c r="W394" i="10"/>
  <c r="Y394" i="10"/>
  <c r="W126" i="10"/>
  <c r="W40" i="10"/>
  <c r="W45" i="10"/>
  <c r="V376" i="10"/>
  <c r="V62" i="10"/>
  <c r="V8" i="10"/>
  <c r="V345" i="10"/>
  <c r="W440" i="10"/>
  <c r="V392" i="10"/>
  <c r="V212" i="10"/>
  <c r="W418" i="10"/>
  <c r="V120" i="10"/>
  <c r="V348" i="10"/>
  <c r="W130" i="10"/>
  <c r="V223" i="10"/>
  <c r="W313" i="10"/>
  <c r="W265" i="10"/>
  <c r="V219" i="10"/>
  <c r="V17" i="10"/>
  <c r="W199" i="10"/>
  <c r="Y207" i="10"/>
  <c r="W207" i="10"/>
  <c r="W317" i="10"/>
  <c r="W97" i="10"/>
  <c r="Y97" i="10"/>
  <c r="W171" i="10"/>
  <c r="Y171" i="10"/>
  <c r="Y200" i="10"/>
  <c r="W200" i="10"/>
  <c r="V154" i="10"/>
  <c r="Y118" i="10"/>
  <c r="W118" i="10"/>
  <c r="V385" i="10"/>
  <c r="V351" i="10"/>
  <c r="Y149" i="10"/>
  <c r="W149" i="10"/>
  <c r="Y141" i="10"/>
  <c r="W141" i="10"/>
  <c r="Y74" i="10"/>
  <c r="W74" i="10"/>
  <c r="V21" i="10"/>
  <c r="W13" i="10"/>
  <c r="V6" i="10"/>
  <c r="V208" i="10"/>
  <c r="V388" i="10"/>
  <c r="W411" i="10"/>
  <c r="W409" i="10"/>
  <c r="W407" i="10"/>
  <c r="W401" i="10"/>
  <c r="V333" i="10"/>
  <c r="W218" i="10"/>
  <c r="V177" i="10"/>
  <c r="V89" i="10"/>
  <c r="V153" i="10"/>
  <c r="V44" i="10"/>
  <c r="V23" i="10"/>
  <c r="W361" i="10"/>
  <c r="V82" i="10"/>
  <c r="V330" i="10"/>
  <c r="V135" i="10"/>
  <c r="V352" i="10"/>
  <c r="V57" i="10"/>
  <c r="V334" i="10"/>
  <c r="V359" i="10"/>
  <c r="V14" i="10"/>
  <c r="V319" i="10"/>
  <c r="V365" i="10"/>
  <c r="V291" i="10"/>
  <c r="V297" i="10"/>
  <c r="W182" i="10"/>
  <c r="W346" i="10"/>
  <c r="W186" i="10"/>
  <c r="V408" i="10"/>
  <c r="V273" i="10"/>
  <c r="V140" i="10"/>
  <c r="V145" i="10"/>
  <c r="W110" i="10"/>
  <c r="W368" i="10"/>
  <c r="W325" i="10"/>
  <c r="Y325" i="10"/>
  <c r="V374" i="10"/>
  <c r="V205" i="10"/>
  <c r="V115" i="10"/>
  <c r="V55" i="10"/>
  <c r="V433" i="10"/>
  <c r="V375" i="10"/>
  <c r="V390" i="10"/>
  <c r="V300" i="10"/>
  <c r="V292" i="10"/>
  <c r="V414" i="10"/>
  <c r="V323" i="10"/>
  <c r="V311" i="10"/>
  <c r="V72" i="10"/>
  <c r="V347" i="10"/>
  <c r="W245" i="10"/>
  <c r="W210" i="10"/>
  <c r="W282" i="10"/>
  <c r="W274" i="10"/>
  <c r="W266" i="10"/>
  <c r="W258" i="10"/>
  <c r="W438" i="10"/>
  <c r="W242" i="10"/>
  <c r="W336" i="10"/>
  <c r="V202" i="10"/>
  <c r="V400" i="10"/>
  <c r="V217" i="10"/>
  <c r="V100" i="10"/>
  <c r="V203" i="10"/>
  <c r="V184" i="10"/>
  <c r="V150" i="10"/>
  <c r="W138" i="10"/>
  <c r="Y138" i="10"/>
  <c r="W127" i="10"/>
  <c r="W379" i="10"/>
  <c r="V109" i="10"/>
  <c r="V320" i="10"/>
  <c r="Y226" i="10"/>
  <c r="W226" i="10"/>
  <c r="V215" i="10"/>
  <c r="W90" i="10"/>
  <c r="W249" i="10"/>
  <c r="V316" i="10"/>
  <c r="Y36" i="10"/>
  <c r="W36" i="10"/>
  <c r="V443" i="10"/>
  <c r="W288" i="10"/>
  <c r="W280" i="10"/>
  <c r="W264" i="10"/>
  <c r="W256" i="10"/>
  <c r="W248" i="10"/>
  <c r="V362" i="10"/>
  <c r="V386" i="10"/>
  <c r="V367" i="10"/>
  <c r="V77" i="10"/>
  <c r="W310" i="10"/>
  <c r="V340" i="10"/>
  <c r="V279" i="10"/>
  <c r="V247" i="10"/>
  <c r="V369" i="10"/>
  <c r="W303" i="10"/>
  <c r="W271" i="10"/>
  <c r="W188" i="10"/>
  <c r="W180" i="10"/>
  <c r="V396" i="10"/>
  <c r="V198" i="10"/>
  <c r="W121" i="10"/>
  <c r="V225" i="10"/>
  <c r="V85" i="10"/>
  <c r="V147" i="10"/>
  <c r="V139" i="10"/>
  <c r="V137" i="10"/>
  <c r="V93" i="10"/>
  <c r="V84" i="10"/>
  <c r="V87" i="10"/>
  <c r="V404" i="10"/>
  <c r="W49" i="10"/>
  <c r="V52" i="10"/>
  <c r="V54" i="10"/>
  <c r="W4" i="10"/>
  <c r="V204" i="10"/>
  <c r="W294" i="10"/>
  <c r="W270" i="10"/>
  <c r="W246" i="10"/>
  <c r="V165" i="10"/>
  <c r="W298" i="10"/>
  <c r="V194" i="10"/>
  <c r="V163" i="10"/>
  <c r="V227" i="10"/>
  <c r="W96" i="10"/>
  <c r="AA304" i="4"/>
  <c r="AA303" i="4"/>
  <c r="AA302" i="4"/>
  <c r="AA301" i="4"/>
  <c r="AA300" i="4"/>
  <c r="AA299" i="4"/>
  <c r="AA298" i="4"/>
  <c r="AA297" i="4"/>
  <c r="AA296" i="4"/>
  <c r="AA295" i="4"/>
  <c r="AA294" i="4"/>
  <c r="AA293" i="4"/>
  <c r="AA292" i="4"/>
  <c r="AA291" i="4"/>
  <c r="AA290" i="4"/>
  <c r="AA289" i="4"/>
  <c r="AA288" i="4"/>
  <c r="AA287" i="4"/>
  <c r="AA286" i="4"/>
  <c r="AA285" i="4"/>
  <c r="AA284" i="4"/>
  <c r="AA283" i="4"/>
  <c r="AA282" i="4"/>
  <c r="AA281" i="4"/>
  <c r="AA280" i="4"/>
  <c r="AA279" i="4"/>
  <c r="AA278" i="4"/>
  <c r="AA277" i="4"/>
  <c r="AA276" i="4"/>
  <c r="AA275" i="4"/>
  <c r="AA274" i="4"/>
  <c r="AA273" i="4"/>
  <c r="AA272" i="4"/>
  <c r="AA271" i="4"/>
  <c r="AA270" i="4"/>
  <c r="AA269" i="4"/>
  <c r="AA268" i="4"/>
  <c r="AA267" i="4"/>
  <c r="AA266" i="4"/>
  <c r="AA265" i="4"/>
  <c r="AA264" i="4"/>
  <c r="AA263" i="4"/>
  <c r="AA262" i="4"/>
  <c r="AA261" i="4"/>
  <c r="AA260" i="4"/>
  <c r="AA259" i="4"/>
  <c r="AA258" i="4"/>
  <c r="AA257" i="4"/>
  <c r="AA256" i="4"/>
  <c r="AA255" i="4"/>
  <c r="AA254" i="4"/>
  <c r="AA253" i="4"/>
  <c r="AA252" i="4"/>
  <c r="AA251" i="4"/>
  <c r="AA250" i="4"/>
  <c r="AA249" i="4"/>
  <c r="AA248" i="4"/>
  <c r="AA247" i="4"/>
  <c r="AA246" i="4"/>
  <c r="AA245" i="4"/>
  <c r="AA244" i="4"/>
  <c r="AA243" i="4"/>
  <c r="AA242" i="4"/>
  <c r="AA241" i="4"/>
  <c r="AA240" i="4"/>
  <c r="AA239" i="4"/>
  <c r="AA238" i="4"/>
  <c r="AA237" i="4"/>
  <c r="AA236" i="4"/>
  <c r="AA235" i="4"/>
  <c r="AA234" i="4"/>
  <c r="AA233" i="4"/>
  <c r="AA232" i="4"/>
  <c r="AA231" i="4"/>
  <c r="AA230" i="4"/>
  <c r="AA229" i="4"/>
  <c r="AA228" i="4"/>
  <c r="AA227" i="4"/>
  <c r="AA226" i="4"/>
  <c r="AA225" i="4"/>
  <c r="AA224" i="4"/>
  <c r="AA223" i="4"/>
  <c r="AA222" i="4"/>
  <c r="AA221" i="4"/>
  <c r="AA220" i="4"/>
  <c r="AA219" i="4"/>
  <c r="AA218" i="4"/>
  <c r="AA217" i="4"/>
  <c r="AA216" i="4"/>
  <c r="AA215" i="4"/>
  <c r="AA214" i="4"/>
  <c r="AA213" i="4"/>
  <c r="AA212" i="4"/>
  <c r="AA211" i="4"/>
  <c r="AA210" i="4"/>
  <c r="AA209" i="4"/>
  <c r="AA208" i="4"/>
  <c r="AA207" i="4"/>
  <c r="AA206" i="4"/>
  <c r="AA205" i="4"/>
  <c r="AA204" i="4"/>
  <c r="AA203" i="4"/>
  <c r="AA202" i="4"/>
  <c r="AA201" i="4"/>
  <c r="AA200" i="4"/>
  <c r="AA199" i="4"/>
  <c r="AA198" i="4"/>
  <c r="AA197" i="4"/>
  <c r="AA196" i="4"/>
  <c r="AA195" i="4"/>
  <c r="AA194" i="4"/>
  <c r="AA193" i="4"/>
  <c r="AA192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A176" i="4"/>
  <c r="AA175" i="4"/>
  <c r="AA174" i="4"/>
  <c r="AA173" i="4"/>
  <c r="AA172" i="4"/>
  <c r="AA171" i="4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Y146" i="10" l="1"/>
  <c r="W146" i="10"/>
  <c r="Y262" i="10"/>
  <c r="W262" i="10"/>
  <c r="Y284" i="10"/>
  <c r="W284" i="10"/>
  <c r="W178" i="10"/>
  <c r="W175" i="10"/>
  <c r="W191" i="10"/>
  <c r="W307" i="10"/>
  <c r="Y117" i="10"/>
  <c r="W117" i="10"/>
  <c r="Y267" i="10"/>
  <c r="W267" i="10"/>
  <c r="W278" i="10"/>
  <c r="W240" i="10"/>
  <c r="W391" i="10"/>
  <c r="W268" i="10"/>
  <c r="W181" i="10"/>
  <c r="W326" i="10"/>
  <c r="W250" i="10"/>
  <c r="Y380" i="10"/>
  <c r="W380" i="10"/>
  <c r="W398" i="10"/>
  <c r="Y46" i="10"/>
  <c r="W46" i="10"/>
  <c r="Y32" i="10"/>
  <c r="W32" i="10"/>
  <c r="W341" i="10"/>
  <c r="W416" i="10"/>
  <c r="Y83" i="10"/>
  <c r="W272" i="10"/>
  <c r="W9" i="10"/>
  <c r="W39" i="10"/>
  <c r="W206" i="10"/>
  <c r="Y128" i="10"/>
  <c r="W128" i="10"/>
  <c r="Y98" i="10"/>
  <c r="W98" i="10"/>
  <c r="Y332" i="10"/>
  <c r="W332" i="10"/>
  <c r="Y254" i="10"/>
  <c r="W254" i="10"/>
  <c r="Y125" i="10"/>
  <c r="W125" i="10"/>
  <c r="Y184" i="10"/>
  <c r="W184" i="10"/>
  <c r="Y375" i="10"/>
  <c r="W375" i="10"/>
  <c r="Y365" i="10"/>
  <c r="W365" i="10"/>
  <c r="Y330" i="10"/>
  <c r="W330" i="10"/>
  <c r="Y44" i="10"/>
  <c r="W44" i="10"/>
  <c r="Y6" i="10"/>
  <c r="W6" i="10"/>
  <c r="Y348" i="10"/>
  <c r="W348" i="10"/>
  <c r="Y392" i="10"/>
  <c r="W392" i="10"/>
  <c r="Y62" i="10"/>
  <c r="W62" i="10"/>
  <c r="Y162" i="10"/>
  <c r="W162" i="10"/>
  <c r="Y196" i="10"/>
  <c r="W196" i="10"/>
  <c r="Y287" i="10"/>
  <c r="W287" i="10"/>
  <c r="Y107" i="10"/>
  <c r="W107" i="10"/>
  <c r="Y305" i="10"/>
  <c r="W305" i="10"/>
  <c r="Y187" i="10"/>
  <c r="W187" i="10"/>
  <c r="Y364" i="10"/>
  <c r="W364" i="10"/>
  <c r="Y65" i="10"/>
  <c r="W65" i="10"/>
  <c r="Y338" i="10"/>
  <c r="W338" i="10"/>
  <c r="Y406" i="10"/>
  <c r="W406" i="10"/>
  <c r="Y148" i="10"/>
  <c r="W148" i="10"/>
  <c r="Y412" i="10"/>
  <c r="W412" i="10"/>
  <c r="Y163" i="10"/>
  <c r="W163" i="10"/>
  <c r="Y404" i="10"/>
  <c r="W404" i="10"/>
  <c r="Y137" i="10"/>
  <c r="W137" i="10"/>
  <c r="Y225" i="10"/>
  <c r="W225" i="10"/>
  <c r="Y369" i="10"/>
  <c r="W369" i="10"/>
  <c r="Y362" i="10"/>
  <c r="W362" i="10"/>
  <c r="Y320" i="10"/>
  <c r="W320" i="10"/>
  <c r="Y203" i="10"/>
  <c r="W203" i="10"/>
  <c r="Y202" i="10"/>
  <c r="W202" i="10"/>
  <c r="Y72" i="10"/>
  <c r="W72" i="10"/>
  <c r="Y292" i="10"/>
  <c r="W292" i="10"/>
  <c r="Y433" i="10"/>
  <c r="W433" i="10"/>
  <c r="Y374" i="10"/>
  <c r="W374" i="10"/>
  <c r="Y408" i="10"/>
  <c r="W408" i="10"/>
  <c r="Y319" i="10"/>
  <c r="W319" i="10"/>
  <c r="Y57" i="10"/>
  <c r="W57" i="10"/>
  <c r="Y82" i="10"/>
  <c r="W82" i="10"/>
  <c r="Y153" i="10"/>
  <c r="W153" i="10"/>
  <c r="Y333" i="10"/>
  <c r="W333" i="10"/>
  <c r="Y351" i="10"/>
  <c r="W351" i="10"/>
  <c r="Y154" i="10"/>
  <c r="W154" i="10"/>
  <c r="Y17" i="10"/>
  <c r="W17" i="10"/>
  <c r="Y223" i="10"/>
  <c r="W223" i="10"/>
  <c r="Y120" i="10"/>
  <c r="W120" i="10"/>
  <c r="Y376" i="10"/>
  <c r="W376" i="10"/>
  <c r="Y193" i="10"/>
  <c r="W193" i="10"/>
  <c r="Y372" i="10"/>
  <c r="W372" i="10"/>
  <c r="Y350" i="10"/>
  <c r="W350" i="10"/>
  <c r="Y79" i="10"/>
  <c r="W79" i="10"/>
  <c r="Y53" i="10"/>
  <c r="W53" i="10"/>
  <c r="Y166" i="10"/>
  <c r="W166" i="10"/>
  <c r="Y185" i="10"/>
  <c r="W185" i="10"/>
  <c r="Y131" i="10"/>
  <c r="W131" i="10"/>
  <c r="Y397" i="10"/>
  <c r="W397" i="10"/>
  <c r="Y176" i="10"/>
  <c r="W176" i="10"/>
  <c r="Y113" i="10"/>
  <c r="W113" i="10"/>
  <c r="Y152" i="10"/>
  <c r="W152" i="10"/>
  <c r="Y11" i="10"/>
  <c r="W11" i="10"/>
  <c r="Y129" i="10"/>
  <c r="W129" i="10"/>
  <c r="Y233" i="10"/>
  <c r="W233" i="10"/>
  <c r="Y189" i="10"/>
  <c r="W189" i="10"/>
  <c r="Y108" i="10"/>
  <c r="W108" i="10"/>
  <c r="Y243" i="10"/>
  <c r="W243" i="10"/>
  <c r="Y286" i="10"/>
  <c r="W286" i="10"/>
  <c r="Y227" i="10"/>
  <c r="W227" i="10"/>
  <c r="Y204" i="10"/>
  <c r="W204" i="10"/>
  <c r="Y93" i="10"/>
  <c r="W93" i="10"/>
  <c r="Y386" i="10"/>
  <c r="W386" i="10"/>
  <c r="Y194" i="10"/>
  <c r="W194" i="10"/>
  <c r="Y87" i="10"/>
  <c r="W87" i="10"/>
  <c r="Y139" i="10"/>
  <c r="W139" i="10"/>
  <c r="Y247" i="10"/>
  <c r="W247" i="10"/>
  <c r="Y215" i="10"/>
  <c r="W215" i="10"/>
  <c r="Y109" i="10"/>
  <c r="W109" i="10"/>
  <c r="Y145" i="10"/>
  <c r="W145" i="10"/>
  <c r="Y297" i="10"/>
  <c r="W297" i="10"/>
  <c r="Y352" i="10"/>
  <c r="W352" i="10"/>
  <c r="Y388" i="10"/>
  <c r="W388" i="10"/>
  <c r="Y385" i="10"/>
  <c r="W385" i="10"/>
  <c r="Y219" i="10"/>
  <c r="W219" i="10"/>
  <c r="Y345" i="10"/>
  <c r="W345" i="10"/>
  <c r="Y158" i="10"/>
  <c r="W158" i="10"/>
  <c r="Y213" i="10"/>
  <c r="W213" i="10"/>
  <c r="Y295" i="10"/>
  <c r="W295" i="10"/>
  <c r="Y92" i="10"/>
  <c r="W92" i="10"/>
  <c r="Y237" i="10"/>
  <c r="W237" i="10"/>
  <c r="Y142" i="10"/>
  <c r="W142" i="10"/>
  <c r="Y343" i="10"/>
  <c r="W343" i="10"/>
  <c r="Y95" i="10"/>
  <c r="W95" i="10"/>
  <c r="Y383" i="10"/>
  <c r="W383" i="10"/>
  <c r="Y396" i="10"/>
  <c r="W396" i="10"/>
  <c r="Y54" i="10"/>
  <c r="W54" i="10"/>
  <c r="Y77" i="10"/>
  <c r="W77" i="10"/>
  <c r="Y100" i="10"/>
  <c r="W100" i="10"/>
  <c r="Y311" i="10"/>
  <c r="W311" i="10"/>
  <c r="Y300" i="10"/>
  <c r="W300" i="10"/>
  <c r="Y55" i="10"/>
  <c r="W55" i="10"/>
  <c r="Y14" i="10"/>
  <c r="W14" i="10"/>
  <c r="W89" i="10"/>
  <c r="Y89" i="10"/>
  <c r="Y222" i="10"/>
  <c r="W222" i="10"/>
  <c r="Y389" i="10"/>
  <c r="W389" i="10"/>
  <c r="Y442" i="10"/>
  <c r="W442" i="10"/>
  <c r="Y231" i="10"/>
  <c r="W231" i="10"/>
  <c r="Y48" i="10"/>
  <c r="W48" i="10"/>
  <c r="Y221" i="10"/>
  <c r="W221" i="10"/>
  <c r="Y157" i="10"/>
  <c r="W157" i="10"/>
  <c r="Y214" i="10"/>
  <c r="W214" i="10"/>
  <c r="Y47" i="10"/>
  <c r="W47" i="10"/>
  <c r="Y5" i="10"/>
  <c r="W5" i="10"/>
  <c r="Y156" i="10"/>
  <c r="W156" i="10"/>
  <c r="Y19" i="10"/>
  <c r="W19" i="10"/>
  <c r="Y209" i="10"/>
  <c r="W209" i="10"/>
  <c r="Y353" i="10"/>
  <c r="W353" i="10"/>
  <c r="Y52" i="10"/>
  <c r="W52" i="10"/>
  <c r="W84" i="10"/>
  <c r="Y84" i="10"/>
  <c r="Y147" i="10"/>
  <c r="W147" i="10"/>
  <c r="Y198" i="10"/>
  <c r="W198" i="10"/>
  <c r="Y279" i="10"/>
  <c r="W279" i="10"/>
  <c r="Y367" i="10"/>
  <c r="W367" i="10"/>
  <c r="Y316" i="10"/>
  <c r="W316" i="10"/>
  <c r="Y150" i="10"/>
  <c r="W150" i="10"/>
  <c r="Y217" i="10"/>
  <c r="W217" i="10"/>
  <c r="Y347" i="10"/>
  <c r="W347" i="10"/>
  <c r="Y323" i="10"/>
  <c r="W323" i="10"/>
  <c r="Y390" i="10"/>
  <c r="W390" i="10"/>
  <c r="Y115" i="10"/>
  <c r="W115" i="10"/>
  <c r="Y140" i="10"/>
  <c r="W140" i="10"/>
  <c r="Y291" i="10"/>
  <c r="W291" i="10"/>
  <c r="Y359" i="10"/>
  <c r="W359" i="10"/>
  <c r="Y135" i="10"/>
  <c r="W135" i="10"/>
  <c r="Y23" i="10"/>
  <c r="W23" i="10"/>
  <c r="Y177" i="10"/>
  <c r="W177" i="10"/>
  <c r="Y208" i="10"/>
  <c r="W208" i="10"/>
  <c r="Y21" i="10"/>
  <c r="W21" i="10"/>
  <c r="Y212" i="10"/>
  <c r="W212" i="10"/>
  <c r="Y8" i="10"/>
  <c r="W8" i="10"/>
  <c r="Y69" i="10"/>
  <c r="W69" i="10"/>
  <c r="Y255" i="10"/>
  <c r="W255" i="10"/>
  <c r="Y3" i="10"/>
  <c r="W3" i="10"/>
  <c r="Y384" i="10"/>
  <c r="W384" i="10"/>
  <c r="Y169" i="10"/>
  <c r="W169" i="10"/>
  <c r="Y220" i="10"/>
  <c r="W220" i="10"/>
  <c r="Y159" i="10"/>
  <c r="W159" i="10"/>
  <c r="Y314" i="10"/>
  <c r="W314" i="10"/>
  <c r="Y308" i="10"/>
  <c r="W308" i="10"/>
  <c r="Y263" i="10"/>
  <c r="W263" i="10"/>
  <c r="Y296" i="10"/>
  <c r="W296" i="10"/>
  <c r="Y101" i="10"/>
  <c r="W101" i="10"/>
  <c r="W195" i="10"/>
  <c r="Y195" i="10"/>
  <c r="Y167" i="10"/>
  <c r="W167" i="10"/>
  <c r="Y16" i="10"/>
  <c r="W16" i="10"/>
  <c r="Y328" i="10"/>
  <c r="W328" i="10"/>
  <c r="Y420" i="10"/>
  <c r="W420" i="10"/>
  <c r="Y165" i="10"/>
  <c r="W165" i="10"/>
  <c r="Y85" i="10"/>
  <c r="W85" i="10"/>
  <c r="Y340" i="10"/>
  <c r="W340" i="10"/>
  <c r="Y443" i="10"/>
  <c r="W443" i="10"/>
  <c r="Y400" i="10"/>
  <c r="W400" i="10"/>
  <c r="Y414" i="10"/>
  <c r="W414" i="10"/>
  <c r="Y205" i="10"/>
  <c r="W205" i="10"/>
  <c r="Y273" i="10"/>
  <c r="W273" i="10"/>
  <c r="Y334" i="10"/>
  <c r="W334" i="10"/>
  <c r="Y50" i="10"/>
  <c r="W50" i="10"/>
  <c r="Y61" i="10"/>
  <c r="W61" i="10"/>
  <c r="Y10" i="10"/>
  <c r="W10" i="10"/>
  <c r="Y239" i="10"/>
  <c r="W239" i="10"/>
  <c r="Y335" i="10"/>
  <c r="W335" i="10"/>
  <c r="A79" i="4"/>
  <c r="A339" i="4"/>
  <c r="A5" i="4"/>
  <c r="A328" i="4"/>
  <c r="A156" i="4"/>
  <c r="A281" i="4"/>
  <c r="A245" i="4"/>
  <c r="A345" i="4"/>
  <c r="A254" i="4"/>
  <c r="A104" i="4"/>
  <c r="A284" i="4"/>
  <c r="A291" i="4"/>
  <c r="A22" i="4"/>
  <c r="A103" i="4"/>
  <c r="A358" i="4"/>
  <c r="A336" i="4"/>
  <c r="A162" i="4"/>
  <c r="A319" i="4"/>
  <c r="A213" i="4"/>
  <c r="A294" i="4"/>
  <c r="A212" i="4"/>
  <c r="A92" i="4"/>
  <c r="A444" i="4"/>
  <c r="A87" i="4"/>
  <c r="A41" i="4"/>
  <c r="A15" i="4"/>
  <c r="A174" i="4"/>
  <c r="A289" i="4"/>
  <c r="A26" i="4"/>
  <c r="A433" i="4"/>
  <c r="A259" i="4"/>
  <c r="A95" i="4"/>
  <c r="A298" i="4"/>
  <c r="A431" i="4"/>
  <c r="A390" i="4"/>
  <c r="A187" i="4"/>
  <c r="A178" i="4"/>
  <c r="A217" i="4"/>
  <c r="A130" i="4"/>
  <c r="A290" i="4"/>
  <c r="A144" i="4"/>
  <c r="A329" i="4"/>
  <c r="X2" i="9" l="1"/>
  <c r="A375" i="4" l="1"/>
  <c r="A267" i="4"/>
  <c r="A280" i="4"/>
  <c r="A322" i="4"/>
  <c r="A340" i="4"/>
  <c r="A411" i="4"/>
  <c r="A413" i="4"/>
  <c r="A310" i="4"/>
  <c r="A273" i="4"/>
  <c r="A124" i="4"/>
  <c r="A338" i="4"/>
  <c r="A210" i="4"/>
  <c r="A115" i="4"/>
  <c r="A234" i="4"/>
  <c r="A311" i="4"/>
  <c r="A201" i="4"/>
  <c r="A423" i="4"/>
  <c r="A420" i="4"/>
  <c r="A426" i="4"/>
  <c r="A341" i="4"/>
  <c r="A146" i="4"/>
  <c r="A16" i="4"/>
  <c r="A447" i="4"/>
  <c r="A94" i="4"/>
  <c r="A252" i="4"/>
  <c r="A236" i="4"/>
  <c r="A312" i="4"/>
  <c r="A442" i="4"/>
  <c r="A164" i="4"/>
  <c r="A454" i="4"/>
  <c r="A59" i="4"/>
  <c r="A241" i="4"/>
  <c r="A107" i="4"/>
  <c r="A100" i="4"/>
  <c r="A435" i="4"/>
  <c r="A17" i="4"/>
  <c r="A158" i="4"/>
  <c r="A368" i="4"/>
  <c r="A139" i="4"/>
  <c r="A183" i="4"/>
  <c r="A383" i="4"/>
  <c r="A198" i="4"/>
  <c r="A359" i="4"/>
  <c r="A382" i="4"/>
  <c r="A23" i="4"/>
  <c r="A123" i="4"/>
  <c r="A116" i="4"/>
  <c r="A223" i="4"/>
  <c r="A143" i="4"/>
  <c r="A386" i="4"/>
  <c r="A120" i="4"/>
  <c r="A150" i="4"/>
  <c r="A10" i="4"/>
  <c r="A77" i="4"/>
  <c r="A71" i="4"/>
  <c r="A388" i="4"/>
  <c r="A33" i="4"/>
  <c r="A57" i="4"/>
  <c r="A371" i="4"/>
  <c r="A441" i="4"/>
  <c r="A69" i="4"/>
  <c r="A380" i="4"/>
  <c r="A215" i="4"/>
  <c r="A227" i="4"/>
  <c r="A181" i="4"/>
  <c r="A133" i="4"/>
  <c r="A157" i="4"/>
  <c r="A58" i="4"/>
  <c r="A3" i="4"/>
  <c r="A55" i="4"/>
  <c r="A301" i="4"/>
  <c r="A36" i="4"/>
  <c r="A456" i="4"/>
  <c r="A244" i="4"/>
  <c r="A397" i="4"/>
  <c r="A449" i="4"/>
  <c r="A230" i="4"/>
  <c r="A165" i="4"/>
  <c r="A203" i="4"/>
  <c r="A48" i="4"/>
  <c r="A137" i="4"/>
  <c r="A296" i="4"/>
  <c r="A132" i="4"/>
  <c r="A121" i="4"/>
  <c r="A93" i="4"/>
  <c r="A110" i="4"/>
  <c r="A67" i="4"/>
  <c r="A297" i="4"/>
  <c r="A185" i="4"/>
  <c r="A326" i="4"/>
  <c r="A263" i="4"/>
  <c r="A50" i="4"/>
  <c r="A117" i="4"/>
  <c r="A253" i="4"/>
  <c r="A367" i="4"/>
  <c r="A63" i="4"/>
  <c r="A251" i="4"/>
  <c r="A209" i="4"/>
  <c r="A118" i="4"/>
  <c r="A279" i="4"/>
  <c r="A30" i="4"/>
  <c r="A275" i="4"/>
  <c r="A191" i="4"/>
  <c r="A6" i="4"/>
  <c r="A32" i="4"/>
  <c r="A73" i="4"/>
  <c r="A260" i="4"/>
  <c r="A320" i="4"/>
  <c r="A216" i="4"/>
  <c r="A52" i="4"/>
  <c r="A47" i="4"/>
  <c r="A304" i="4"/>
  <c r="A356" i="4"/>
  <c r="A29" i="4"/>
  <c r="A155" i="4"/>
  <c r="A374" i="4"/>
  <c r="A53" i="4"/>
  <c r="A402" i="4"/>
  <c r="A202" i="4"/>
  <c r="A179" i="4"/>
  <c r="A39" i="4"/>
  <c r="A13" i="4"/>
  <c r="A419" i="4"/>
  <c r="A42" i="4"/>
  <c r="A24" i="4"/>
  <c r="A239" i="4"/>
  <c r="A114" i="4"/>
  <c r="A148" i="4"/>
  <c r="A384" i="4"/>
  <c r="A250" i="4"/>
  <c r="A286" i="4"/>
  <c r="A219" i="4"/>
  <c r="A394" i="4"/>
  <c r="A81" i="4"/>
  <c r="A303" i="4"/>
  <c r="A126" i="4"/>
  <c r="A80" i="4"/>
  <c r="A424" i="4"/>
  <c r="A182" i="4"/>
  <c r="A308" i="4"/>
  <c r="A282" i="4"/>
  <c r="A406" i="4"/>
  <c r="A271" i="4"/>
  <c r="A186" i="4"/>
  <c r="A9" i="4"/>
  <c r="A332" i="4"/>
  <c r="A91" i="4"/>
  <c r="A315" i="4"/>
  <c r="A257" i="4"/>
  <c r="A168" i="4"/>
  <c r="A350" i="4"/>
  <c r="A199" i="4"/>
  <c r="A204" i="4"/>
  <c r="A299" i="4"/>
  <c r="A88" i="4"/>
  <c r="A274" i="4"/>
  <c r="A396" i="4"/>
  <c r="A226" i="4"/>
  <c r="A278" i="4"/>
  <c r="A96" i="4"/>
  <c r="A211" i="4"/>
  <c r="A200" i="4"/>
  <c r="A84" i="4"/>
  <c r="A82" i="4"/>
  <c r="A450" i="4"/>
  <c r="A108" i="4"/>
  <c r="A292" i="4"/>
  <c r="A83" i="4"/>
  <c r="A360" i="4"/>
  <c r="A193" i="4"/>
  <c r="A354" i="4"/>
  <c r="A451" i="4"/>
  <c r="A355" i="4"/>
  <c r="A300" i="4"/>
  <c r="A287" i="4"/>
  <c r="A89" i="4"/>
  <c r="A353" i="4"/>
  <c r="A285" i="4"/>
  <c r="A348" i="4"/>
  <c r="A192" i="4"/>
  <c r="A276" i="4"/>
  <c r="A237" i="4"/>
  <c r="A49" i="4"/>
  <c r="A335" i="4"/>
  <c r="A269" i="4"/>
  <c r="A238" i="4"/>
  <c r="A135" i="4"/>
  <c r="A176" i="4"/>
  <c r="A409" i="4"/>
  <c r="A46" i="4"/>
  <c r="A324" i="4"/>
  <c r="A393" i="4"/>
  <c r="A65" i="4"/>
  <c r="A66" i="4"/>
  <c r="A184" i="4"/>
  <c r="A342" i="4"/>
  <c r="A316" i="4"/>
  <c r="A18" i="4"/>
  <c r="A98" i="4"/>
  <c r="A206" i="4"/>
  <c r="A343" i="4"/>
  <c r="A225" i="4"/>
  <c r="A369" i="4"/>
  <c r="A398" i="4"/>
  <c r="A399" i="4"/>
  <c r="A28" i="4"/>
  <c r="A405" i="4"/>
  <c r="A11" i="4"/>
  <c r="A151" i="4"/>
  <c r="A138" i="4"/>
  <c r="A351" i="4"/>
  <c r="A170" i="4"/>
  <c r="A416" i="4"/>
  <c r="A261" i="4"/>
  <c r="A145" i="4"/>
  <c r="A327" i="4"/>
  <c r="A266" i="4"/>
  <c r="A427" i="4"/>
  <c r="A434" i="4"/>
  <c r="A228" i="4"/>
  <c r="A333" i="4"/>
  <c r="A75" i="4"/>
  <c r="A438" i="4"/>
  <c r="A62" i="4"/>
  <c r="A37" i="4"/>
  <c r="A264" i="4"/>
  <c r="A401" i="4"/>
  <c r="A142" i="4"/>
  <c r="A54" i="4"/>
  <c r="A321" i="4"/>
  <c r="A8" i="4"/>
  <c r="A161" i="4"/>
  <c r="A70" i="4"/>
  <c r="A277" i="4"/>
  <c r="A44" i="4"/>
  <c r="A243" i="4"/>
  <c r="A410" i="4"/>
  <c r="A99" i="4"/>
  <c r="A45" i="4"/>
  <c r="A247" i="4"/>
  <c r="A453" i="4"/>
  <c r="A392" i="4"/>
  <c r="A446" i="4"/>
  <c r="A197" i="4"/>
  <c r="A418" i="4"/>
  <c r="A86" i="4"/>
  <c r="A430" i="4"/>
  <c r="A85" i="4"/>
  <c r="A218" i="4"/>
  <c r="A147" i="4"/>
  <c r="A455" i="4"/>
  <c r="A111" i="4"/>
  <c r="A306" i="4"/>
  <c r="A136" i="4"/>
  <c r="A362" i="4"/>
  <c r="A265" i="4"/>
  <c r="A160" i="4"/>
  <c r="A404" i="4"/>
  <c r="A372" i="4"/>
  <c r="A128" i="4"/>
  <c r="A412" i="4"/>
  <c r="A119" i="4"/>
  <c r="C312" i="9" l="1"/>
  <c r="C313" i="9"/>
  <c r="C314" i="9"/>
  <c r="C315" i="9"/>
  <c r="G316" i="9"/>
  <c r="G317" i="9"/>
  <c r="G318" i="9"/>
  <c r="C319" i="9"/>
  <c r="F320" i="9"/>
  <c r="F321" i="9"/>
  <c r="F322" i="9"/>
  <c r="F323" i="9"/>
  <c r="H323" i="9" s="1"/>
  <c r="D324" i="9"/>
  <c r="F325" i="9"/>
  <c r="F326" i="9"/>
  <c r="F327" i="9"/>
  <c r="H327" i="9" s="1"/>
  <c r="D328" i="9"/>
  <c r="D329" i="9"/>
  <c r="D330" i="9"/>
  <c r="D331" i="9"/>
  <c r="G332" i="9"/>
  <c r="C333" i="9"/>
  <c r="C334" i="9"/>
  <c r="C335" i="9"/>
  <c r="G336" i="9"/>
  <c r="G337" i="9"/>
  <c r="F338" i="9"/>
  <c r="F339" i="9"/>
  <c r="H339" i="9" s="1"/>
  <c r="D340" i="9"/>
  <c r="D341" i="9"/>
  <c r="D342" i="9"/>
  <c r="D312" i="9"/>
  <c r="D313" i="9"/>
  <c r="D314" i="9"/>
  <c r="D315" i="9"/>
  <c r="C316" i="9"/>
  <c r="C317" i="9"/>
  <c r="C318" i="9"/>
  <c r="D319" i="9"/>
  <c r="G320" i="9"/>
  <c r="G321" i="9"/>
  <c r="G322" i="9"/>
  <c r="G323" i="9"/>
  <c r="F324" i="9"/>
  <c r="G325" i="9"/>
  <c r="G326" i="9"/>
  <c r="G327" i="9"/>
  <c r="F328" i="9"/>
  <c r="F329" i="9"/>
  <c r="F330" i="9"/>
  <c r="F331" i="9"/>
  <c r="C332" i="9"/>
  <c r="D333" i="9"/>
  <c r="D334" i="9"/>
  <c r="D335" i="9"/>
  <c r="C336" i="9"/>
  <c r="C337" i="9"/>
  <c r="G338" i="9"/>
  <c r="G339" i="9"/>
  <c r="F340" i="9"/>
  <c r="F341" i="9"/>
  <c r="F342" i="9"/>
  <c r="D343" i="9"/>
  <c r="C344" i="9"/>
  <c r="C345" i="9"/>
  <c r="C346" i="9"/>
  <c r="G347" i="9"/>
  <c r="F348" i="9"/>
  <c r="F349" i="9"/>
  <c r="F350" i="9"/>
  <c r="D351" i="9"/>
  <c r="C352" i="9"/>
  <c r="G353" i="9"/>
  <c r="G354" i="9"/>
  <c r="G355" i="9"/>
  <c r="G356" i="9"/>
  <c r="F357" i="9"/>
  <c r="F358" i="9"/>
  <c r="F359" i="9"/>
  <c r="D360" i="9"/>
  <c r="C361" i="9"/>
  <c r="C362" i="9"/>
  <c r="C363" i="9"/>
  <c r="G364" i="9"/>
  <c r="D365" i="9"/>
  <c r="D366" i="9"/>
  <c r="G367" i="9"/>
  <c r="G368" i="9"/>
  <c r="F369" i="9"/>
  <c r="F370" i="9"/>
  <c r="F371" i="9"/>
  <c r="F372" i="9"/>
  <c r="H372" i="9" s="1"/>
  <c r="F373" i="9"/>
  <c r="D374" i="9"/>
  <c r="C375" i="9"/>
  <c r="G376" i="9"/>
  <c r="F377" i="9"/>
  <c r="F378" i="9"/>
  <c r="D379" i="9"/>
  <c r="D380" i="9"/>
  <c r="D381" i="9"/>
  <c r="D382" i="9"/>
  <c r="D383" i="9"/>
  <c r="C384" i="9"/>
  <c r="C385" i="9"/>
  <c r="C386" i="9"/>
  <c r="G387" i="9"/>
  <c r="F312" i="9"/>
  <c r="H312" i="9" s="1"/>
  <c r="F314" i="9"/>
  <c r="F316" i="9"/>
  <c r="H316" i="9" s="1"/>
  <c r="F318" i="9"/>
  <c r="H318" i="9" s="1"/>
  <c r="F319" i="9"/>
  <c r="H319" i="9" s="1"/>
  <c r="D321" i="9"/>
  <c r="D323" i="9"/>
  <c r="D325" i="9"/>
  <c r="D327" i="9"/>
  <c r="C329" i="9"/>
  <c r="C331" i="9"/>
  <c r="G333" i="9"/>
  <c r="G335" i="9"/>
  <c r="F337" i="9"/>
  <c r="H337" i="9" s="1"/>
  <c r="G341" i="9"/>
  <c r="C343" i="9"/>
  <c r="D344" i="9"/>
  <c r="F345" i="9"/>
  <c r="G346" i="9"/>
  <c r="C349" i="9"/>
  <c r="D350" i="9"/>
  <c r="F351" i="9"/>
  <c r="F352" i="9"/>
  <c r="F353" i="9"/>
  <c r="H353" i="9" s="1"/>
  <c r="C355" i="9"/>
  <c r="D356" i="9"/>
  <c r="D357" i="9"/>
  <c r="G358" i="9"/>
  <c r="D362" i="9"/>
  <c r="F363" i="9"/>
  <c r="F364" i="9"/>
  <c r="F365" i="9"/>
  <c r="F367" i="9"/>
  <c r="H367" i="9" s="1"/>
  <c r="C370" i="9"/>
  <c r="D371" i="9"/>
  <c r="G372" i="9"/>
  <c r="C376" i="9"/>
  <c r="C377" i="9"/>
  <c r="D378" i="9"/>
  <c r="F379" i="9"/>
  <c r="G380" i="9"/>
  <c r="C382" i="9"/>
  <c r="F383" i="9"/>
  <c r="F384" i="9"/>
  <c r="G385" i="9"/>
  <c r="C387" i="9"/>
  <c r="D388" i="9"/>
  <c r="C389" i="9"/>
  <c r="C390" i="9"/>
  <c r="D391" i="9"/>
  <c r="D392" i="9"/>
  <c r="D393" i="9"/>
  <c r="D394" i="9"/>
  <c r="D395" i="9"/>
  <c r="C396" i="9"/>
  <c r="G397" i="9"/>
  <c r="G398" i="9"/>
  <c r="G399" i="9"/>
  <c r="F400" i="9"/>
  <c r="F401" i="9"/>
  <c r="F402" i="9"/>
  <c r="F403" i="9"/>
  <c r="D404" i="9"/>
  <c r="G405" i="9"/>
  <c r="G406" i="9"/>
  <c r="G407" i="9"/>
  <c r="F408" i="9"/>
  <c r="F409" i="9"/>
  <c r="F410" i="9"/>
  <c r="D411" i="9"/>
  <c r="C412" i="9"/>
  <c r="G312" i="9"/>
  <c r="G314" i="9"/>
  <c r="D317" i="9"/>
  <c r="G319" i="9"/>
  <c r="C320" i="9"/>
  <c r="C322" i="9"/>
  <c r="C326" i="9"/>
  <c r="G329" i="9"/>
  <c r="G331" i="9"/>
  <c r="F334" i="9"/>
  <c r="D336" i="9"/>
  <c r="C338" i="9"/>
  <c r="C340" i="9"/>
  <c r="C342" i="9"/>
  <c r="F343" i="9"/>
  <c r="F344" i="9"/>
  <c r="G345" i="9"/>
  <c r="C347" i="9"/>
  <c r="C348" i="9"/>
  <c r="D349" i="9"/>
  <c r="G350" i="9"/>
  <c r="G351" i="9"/>
  <c r="G352" i="9"/>
  <c r="C354" i="9"/>
  <c r="D355" i="9"/>
  <c r="F356" i="9"/>
  <c r="H356" i="9" s="1"/>
  <c r="G357" i="9"/>
  <c r="C359" i="9"/>
  <c r="C360" i="9"/>
  <c r="D361" i="9"/>
  <c r="F362" i="9"/>
  <c r="G363" i="9"/>
  <c r="G365" i="9"/>
  <c r="C366" i="9"/>
  <c r="C368" i="9"/>
  <c r="C369" i="9"/>
  <c r="D370" i="9"/>
  <c r="G371" i="9"/>
  <c r="C373" i="9"/>
  <c r="C374" i="9"/>
  <c r="D375" i="9"/>
  <c r="F313" i="9"/>
  <c r="F317" i="9"/>
  <c r="H317" i="9" s="1"/>
  <c r="D320" i="9"/>
  <c r="C324" i="9"/>
  <c r="C328" i="9"/>
  <c r="D332" i="9"/>
  <c r="F336" i="9"/>
  <c r="G340" i="9"/>
  <c r="G343" i="9"/>
  <c r="D346" i="9"/>
  <c r="D348" i="9"/>
  <c r="C353" i="9"/>
  <c r="F355" i="9"/>
  <c r="H355" i="9" s="1"/>
  <c r="C358" i="9"/>
  <c r="F360" i="9"/>
  <c r="G362" i="9"/>
  <c r="D369" i="9"/>
  <c r="C372" i="9"/>
  <c r="D376" i="9"/>
  <c r="G377" i="9"/>
  <c r="C379" i="9"/>
  <c r="C381" i="9"/>
  <c r="G382" i="9"/>
  <c r="D384" i="9"/>
  <c r="D386" i="9"/>
  <c r="F387" i="9"/>
  <c r="D390" i="9"/>
  <c r="G391" i="9"/>
  <c r="C393" i="9"/>
  <c r="F394" i="9"/>
  <c r="G395" i="9"/>
  <c r="G396" i="9"/>
  <c r="C398" i="9"/>
  <c r="D399" i="9"/>
  <c r="D400" i="9"/>
  <c r="G401" i="9"/>
  <c r="C402" i="9"/>
  <c r="D403" i="9"/>
  <c r="F404" i="9"/>
  <c r="F405" i="9"/>
  <c r="H405" i="9" s="1"/>
  <c r="C407" i="9"/>
  <c r="C408" i="9"/>
  <c r="D409" i="9"/>
  <c r="C413" i="9"/>
  <c r="C414" i="9"/>
  <c r="G415" i="9"/>
  <c r="G416" i="9"/>
  <c r="G417" i="9"/>
  <c r="G418" i="9"/>
  <c r="G419" i="9"/>
  <c r="F420" i="9"/>
  <c r="F421" i="9"/>
  <c r="F422" i="9"/>
  <c r="F423" i="9"/>
  <c r="D424" i="9"/>
  <c r="D425" i="9"/>
  <c r="D426" i="9"/>
  <c r="G427" i="9"/>
  <c r="G428" i="9"/>
  <c r="G429" i="9"/>
  <c r="C430" i="9"/>
  <c r="G431" i="9"/>
  <c r="F432" i="9"/>
  <c r="F433" i="9"/>
  <c r="F434" i="9"/>
  <c r="D435" i="9"/>
  <c r="D436" i="9"/>
  <c r="D437" i="9"/>
  <c r="D438" i="9"/>
  <c r="C439" i="9"/>
  <c r="G440" i="9"/>
  <c r="G441" i="9"/>
  <c r="G442" i="9"/>
  <c r="F443" i="9"/>
  <c r="F444" i="9"/>
  <c r="F445" i="9"/>
  <c r="D446" i="9"/>
  <c r="D447" i="9"/>
  <c r="C448" i="9"/>
  <c r="F449" i="9"/>
  <c r="F450" i="9"/>
  <c r="D451" i="9"/>
  <c r="C452" i="9"/>
  <c r="C453" i="9"/>
  <c r="C454" i="9"/>
  <c r="G455" i="9"/>
  <c r="F456" i="9"/>
  <c r="D457" i="9"/>
  <c r="D185" i="9"/>
  <c r="D187" i="9"/>
  <c r="D189" i="9"/>
  <c r="D191" i="9"/>
  <c r="D193" i="9"/>
  <c r="D195" i="9"/>
  <c r="D197" i="9"/>
  <c r="D199" i="9"/>
  <c r="D201" i="9"/>
  <c r="D203" i="9"/>
  <c r="D205" i="9"/>
  <c r="D207" i="9"/>
  <c r="D209" i="9"/>
  <c r="D211" i="9"/>
  <c r="D213" i="9"/>
  <c r="D215" i="9"/>
  <c r="D217" i="9"/>
  <c r="D219" i="9"/>
  <c r="D221" i="9"/>
  <c r="D223" i="9"/>
  <c r="D225" i="9"/>
  <c r="D227" i="9"/>
  <c r="D229" i="9"/>
  <c r="D231" i="9"/>
  <c r="D233" i="9"/>
  <c r="D235" i="9"/>
  <c r="D237" i="9"/>
  <c r="D239" i="9"/>
  <c r="D241" i="9"/>
  <c r="D243" i="9"/>
  <c r="D245" i="9"/>
  <c r="D247" i="9"/>
  <c r="D249" i="9"/>
  <c r="D251" i="9"/>
  <c r="D253" i="9"/>
  <c r="D255" i="9"/>
  <c r="D257" i="9"/>
  <c r="D259" i="9"/>
  <c r="D261" i="9"/>
  <c r="D263" i="9"/>
  <c r="D265" i="9"/>
  <c r="D267" i="9"/>
  <c r="D269" i="9"/>
  <c r="D271" i="9"/>
  <c r="D273" i="9"/>
  <c r="D275" i="9"/>
  <c r="D277" i="9"/>
  <c r="D279" i="9"/>
  <c r="D281" i="9"/>
  <c r="D283" i="9"/>
  <c r="D285" i="9"/>
  <c r="D287" i="9"/>
  <c r="D289" i="9"/>
  <c r="D291" i="9"/>
  <c r="D293" i="9"/>
  <c r="D295" i="9"/>
  <c r="D297" i="9"/>
  <c r="D299" i="9"/>
  <c r="D301" i="9"/>
  <c r="D303" i="9"/>
  <c r="G313" i="9"/>
  <c r="D318" i="9"/>
  <c r="C321" i="9"/>
  <c r="G324" i="9"/>
  <c r="C325" i="9"/>
  <c r="G328" i="9"/>
  <c r="F332" i="9"/>
  <c r="F333" i="9"/>
  <c r="H333" i="9" s="1"/>
  <c r="D337" i="9"/>
  <c r="C341" i="9"/>
  <c r="F346" i="9"/>
  <c r="H346" i="9" s="1"/>
  <c r="G348" i="9"/>
  <c r="C351" i="9"/>
  <c r="D353" i="9"/>
  <c r="C356" i="9"/>
  <c r="D358" i="9"/>
  <c r="G360" i="9"/>
  <c r="D363" i="9"/>
  <c r="C365" i="9"/>
  <c r="F366" i="9"/>
  <c r="C367" i="9"/>
  <c r="G369" i="9"/>
  <c r="D372" i="9"/>
  <c r="F374" i="9"/>
  <c r="F376" i="9"/>
  <c r="H376" i="9" s="1"/>
  <c r="C378" i="9"/>
  <c r="G379" i="9"/>
  <c r="F381" i="9"/>
  <c r="C383" i="9"/>
  <c r="G384" i="9"/>
  <c r="F386" i="9"/>
  <c r="C388" i="9"/>
  <c r="D389" i="9"/>
  <c r="F390" i="9"/>
  <c r="C392" i="9"/>
  <c r="F393" i="9"/>
  <c r="G394" i="9"/>
  <c r="C397" i="9"/>
  <c r="D398" i="9"/>
  <c r="F399" i="9"/>
  <c r="H399" i="9" s="1"/>
  <c r="G400" i="9"/>
  <c r="D402" i="9"/>
  <c r="G403" i="9"/>
  <c r="G404" i="9"/>
  <c r="C406" i="9"/>
  <c r="D407" i="9"/>
  <c r="D408" i="9"/>
  <c r="G409" i="9"/>
  <c r="C410" i="9"/>
  <c r="C411" i="9"/>
  <c r="D412" i="9"/>
  <c r="D413" i="9"/>
  <c r="D414" i="9"/>
  <c r="C415" i="9"/>
  <c r="C416" i="9"/>
  <c r="C417" i="9"/>
  <c r="C418" i="9"/>
  <c r="C419" i="9"/>
  <c r="G420" i="9"/>
  <c r="G421" i="9"/>
  <c r="G422" i="9"/>
  <c r="G423" i="9"/>
  <c r="F424" i="9"/>
  <c r="F425" i="9"/>
  <c r="F426" i="9"/>
  <c r="H426" i="9" s="1"/>
  <c r="C427" i="9"/>
  <c r="C428" i="9"/>
  <c r="C429" i="9"/>
  <c r="D430" i="9"/>
  <c r="C431" i="9"/>
  <c r="G432" i="9"/>
  <c r="G433" i="9"/>
  <c r="G434" i="9"/>
  <c r="F435" i="9"/>
  <c r="F436" i="9"/>
  <c r="F437" i="9"/>
  <c r="F438" i="9"/>
  <c r="H438" i="9" s="1"/>
  <c r="D439" i="9"/>
  <c r="C440" i="9"/>
  <c r="C441" i="9"/>
  <c r="C442" i="9"/>
  <c r="G443" i="9"/>
  <c r="G444" i="9"/>
  <c r="G445" i="9"/>
  <c r="F446" i="9"/>
  <c r="F447" i="9"/>
  <c r="D448" i="9"/>
  <c r="G449" i="9"/>
  <c r="G450" i="9"/>
  <c r="F451" i="9"/>
  <c r="D452" i="9"/>
  <c r="D453" i="9"/>
  <c r="D454" i="9"/>
  <c r="C455" i="9"/>
  <c r="G456" i="9"/>
  <c r="F457" i="9"/>
  <c r="F315" i="9"/>
  <c r="H315" i="9" s="1"/>
  <c r="D322" i="9"/>
  <c r="D326" i="9"/>
  <c r="C330" i="9"/>
  <c r="G334" i="9"/>
  <c r="D338" i="9"/>
  <c r="C339" i="9"/>
  <c r="G342" i="9"/>
  <c r="G344" i="9"/>
  <c r="D347" i="9"/>
  <c r="G349" i="9"/>
  <c r="G315" i="9"/>
  <c r="D316" i="9"/>
  <c r="G330" i="9"/>
  <c r="C357" i="9"/>
  <c r="G361" i="9"/>
  <c r="C371" i="9"/>
  <c r="G374" i="9"/>
  <c r="F375" i="9"/>
  <c r="G378" i="9"/>
  <c r="G381" i="9"/>
  <c r="D385" i="9"/>
  <c r="F388" i="9"/>
  <c r="G390" i="9"/>
  <c r="C391" i="9"/>
  <c r="C395" i="9"/>
  <c r="D397" i="9"/>
  <c r="C403" i="9"/>
  <c r="D406" i="9"/>
  <c r="G408" i="9"/>
  <c r="G411" i="9"/>
  <c r="G413" i="9"/>
  <c r="F415" i="9"/>
  <c r="D416" i="9"/>
  <c r="D418" i="9"/>
  <c r="D420" i="9"/>
  <c r="D422" i="9"/>
  <c r="C423" i="9"/>
  <c r="G424" i="9"/>
  <c r="G426" i="9"/>
  <c r="D428" i="9"/>
  <c r="G430" i="9"/>
  <c r="D432" i="9"/>
  <c r="D434" i="9"/>
  <c r="C436" i="9"/>
  <c r="C438" i="9"/>
  <c r="G439" i="9"/>
  <c r="F441" i="9"/>
  <c r="H441" i="9" s="1"/>
  <c r="D443" i="9"/>
  <c r="G447" i="9"/>
  <c r="C450" i="9"/>
  <c r="G451" i="9"/>
  <c r="F453" i="9"/>
  <c r="D455" i="9"/>
  <c r="C184" i="9"/>
  <c r="D186" i="9"/>
  <c r="C189" i="9"/>
  <c r="C192" i="9"/>
  <c r="D194" i="9"/>
  <c r="C197" i="9"/>
  <c r="C200" i="9"/>
  <c r="D202" i="9"/>
  <c r="C205" i="9"/>
  <c r="C208" i="9"/>
  <c r="D210" i="9"/>
  <c r="C213" i="9"/>
  <c r="C216" i="9"/>
  <c r="D218" i="9"/>
  <c r="C221" i="9"/>
  <c r="C224" i="9"/>
  <c r="D226" i="9"/>
  <c r="C229" i="9"/>
  <c r="C232" i="9"/>
  <c r="D234" i="9"/>
  <c r="C237" i="9"/>
  <c r="C240" i="9"/>
  <c r="D242" i="9"/>
  <c r="C245" i="9"/>
  <c r="C248" i="9"/>
  <c r="D250" i="9"/>
  <c r="C253" i="9"/>
  <c r="C256" i="9"/>
  <c r="D258" i="9"/>
  <c r="C261" i="9"/>
  <c r="C264" i="9"/>
  <c r="D266" i="9"/>
  <c r="C269" i="9"/>
  <c r="C272" i="9"/>
  <c r="D274" i="9"/>
  <c r="C277" i="9"/>
  <c r="C280" i="9"/>
  <c r="D282" i="9"/>
  <c r="C285" i="9"/>
  <c r="C288" i="9"/>
  <c r="D290" i="9"/>
  <c r="C293" i="9"/>
  <c r="C296" i="9"/>
  <c r="D298" i="9"/>
  <c r="C301" i="9"/>
  <c r="C304" i="9"/>
  <c r="C306" i="9"/>
  <c r="C308" i="9"/>
  <c r="C310" i="9"/>
  <c r="A183" i="9"/>
  <c r="C238" i="9"/>
  <c r="C243" i="9"/>
  <c r="D248" i="9"/>
  <c r="C254" i="9"/>
  <c r="C262" i="9"/>
  <c r="C267" i="9"/>
  <c r="C270" i="9"/>
  <c r="C278" i="9"/>
  <c r="C283" i="9"/>
  <c r="C286" i="9"/>
  <c r="C291" i="9"/>
  <c r="D296" i="9"/>
  <c r="C302" i="9"/>
  <c r="D308" i="9"/>
  <c r="C201" i="9"/>
  <c r="C212" i="9"/>
  <c r="C220" i="9"/>
  <c r="C228" i="9"/>
  <c r="C236" i="9"/>
  <c r="C244" i="9"/>
  <c r="C252" i="9"/>
  <c r="C260" i="9"/>
  <c r="C268" i="9"/>
  <c r="C273" i="9"/>
  <c r="C281" i="9"/>
  <c r="C289" i="9"/>
  <c r="C297" i="9"/>
  <c r="C305" i="9"/>
  <c r="C311" i="9"/>
  <c r="D212" i="9"/>
  <c r="C226" i="9"/>
  <c r="C234" i="9"/>
  <c r="C247" i="9"/>
  <c r="D252" i="9"/>
  <c r="C266" i="9"/>
  <c r="C274" i="9"/>
  <c r="C282" i="9"/>
  <c r="C290" i="9"/>
  <c r="C298" i="9"/>
  <c r="D305" i="9"/>
  <c r="D311" i="9"/>
  <c r="D345" i="9"/>
  <c r="D352" i="9"/>
  <c r="D359" i="9"/>
  <c r="C364" i="9"/>
  <c r="D368" i="9"/>
  <c r="D373" i="9"/>
  <c r="G375" i="9"/>
  <c r="F382" i="9"/>
  <c r="H382" i="9" s="1"/>
  <c r="F385" i="9"/>
  <c r="G388" i="9"/>
  <c r="F391" i="9"/>
  <c r="H391" i="9" s="1"/>
  <c r="F392" i="9"/>
  <c r="H392" i="9" s="1"/>
  <c r="F395" i="9"/>
  <c r="H395" i="9" s="1"/>
  <c r="F397" i="9"/>
  <c r="H397" i="9" s="1"/>
  <c r="C400" i="9"/>
  <c r="F406" i="9"/>
  <c r="H406" i="9" s="1"/>
  <c r="C409" i="9"/>
  <c r="D410" i="9"/>
  <c r="F412" i="9"/>
  <c r="F414" i="9"/>
  <c r="F416" i="9"/>
  <c r="H416" i="9" s="1"/>
  <c r="F418" i="9"/>
  <c r="D419" i="9"/>
  <c r="C421" i="9"/>
  <c r="D423" i="9"/>
  <c r="C425" i="9"/>
  <c r="F428" i="9"/>
  <c r="H428" i="9" s="1"/>
  <c r="D431" i="9"/>
  <c r="C433" i="9"/>
  <c r="G436" i="9"/>
  <c r="G438" i="9"/>
  <c r="D440" i="9"/>
  <c r="D442" i="9"/>
  <c r="C444" i="9"/>
  <c r="C446" i="9"/>
  <c r="D450" i="9"/>
  <c r="G453" i="9"/>
  <c r="F455" i="9"/>
  <c r="H455" i="9" s="1"/>
  <c r="C457" i="9"/>
  <c r="D184" i="9"/>
  <c r="C187" i="9"/>
  <c r="C190" i="9"/>
  <c r="D192" i="9"/>
  <c r="C195" i="9"/>
  <c r="C198" i="9"/>
  <c r="D200" i="9"/>
  <c r="C203" i="9"/>
  <c r="C206" i="9"/>
  <c r="D208" i="9"/>
  <c r="C211" i="9"/>
  <c r="C214" i="9"/>
  <c r="D216" i="9"/>
  <c r="C219" i="9"/>
  <c r="C222" i="9"/>
  <c r="D224" i="9"/>
  <c r="C227" i="9"/>
  <c r="C230" i="9"/>
  <c r="D232" i="9"/>
  <c r="C235" i="9"/>
  <c r="D240" i="9"/>
  <c r="C246" i="9"/>
  <c r="C251" i="9"/>
  <c r="D256" i="9"/>
  <c r="C259" i="9"/>
  <c r="D264" i="9"/>
  <c r="D272" i="9"/>
  <c r="C275" i="9"/>
  <c r="D280" i="9"/>
  <c r="D288" i="9"/>
  <c r="C294" i="9"/>
  <c r="C299" i="9"/>
  <c r="D304" i="9"/>
  <c r="D306" i="9"/>
  <c r="D310" i="9"/>
  <c r="D206" i="9"/>
  <c r="C217" i="9"/>
  <c r="D222" i="9"/>
  <c r="D230" i="9"/>
  <c r="D238" i="9"/>
  <c r="D246" i="9"/>
  <c r="D254" i="9"/>
  <c r="D262" i="9"/>
  <c r="D270" i="9"/>
  <c r="D278" i="9"/>
  <c r="D286" i="9"/>
  <c r="D294" i="9"/>
  <c r="D302" i="9"/>
  <c r="C307" i="9"/>
  <c r="C210" i="9"/>
  <c r="C223" i="9"/>
  <c r="D236" i="9"/>
  <c r="D244" i="9"/>
  <c r="C258" i="9"/>
  <c r="D268" i="9"/>
  <c r="D276" i="9"/>
  <c r="D284" i="9"/>
  <c r="D292" i="9"/>
  <c r="D300" i="9"/>
  <c r="D307" i="9"/>
  <c r="F347" i="9"/>
  <c r="H347" i="9" s="1"/>
  <c r="D354" i="9"/>
  <c r="G359" i="9"/>
  <c r="D364" i="9"/>
  <c r="D367" i="9"/>
  <c r="F368" i="9"/>
  <c r="G373" i="9"/>
  <c r="C380" i="9"/>
  <c r="G383" i="9"/>
  <c r="G386" i="9"/>
  <c r="F389" i="9"/>
  <c r="G392" i="9"/>
  <c r="G393" i="9"/>
  <c r="D396" i="9"/>
  <c r="F398" i="9"/>
  <c r="C401" i="9"/>
  <c r="C404" i="9"/>
  <c r="C405" i="9"/>
  <c r="F407" i="9"/>
  <c r="H407" i="9" s="1"/>
  <c r="G410" i="9"/>
  <c r="G412" i="9"/>
  <c r="G414" i="9"/>
  <c r="D417" i="9"/>
  <c r="F419" i="9"/>
  <c r="H419" i="9" s="1"/>
  <c r="D421" i="9"/>
  <c r="G425" i="9"/>
  <c r="D427" i="9"/>
  <c r="D429" i="9"/>
  <c r="F431" i="9"/>
  <c r="H431" i="9" s="1"/>
  <c r="D433" i="9"/>
  <c r="C435" i="9"/>
  <c r="C437" i="9"/>
  <c r="F440" i="9"/>
  <c r="H440" i="9" s="1"/>
  <c r="F442" i="9"/>
  <c r="D444" i="9"/>
  <c r="C445" i="9"/>
  <c r="G446" i="9"/>
  <c r="F448" i="9"/>
  <c r="C449" i="9"/>
  <c r="F452" i="9"/>
  <c r="F454" i="9"/>
  <c r="C456" i="9"/>
  <c r="G457" i="9"/>
  <c r="C185" i="9"/>
  <c r="C188" i="9"/>
  <c r="D190" i="9"/>
  <c r="C193" i="9"/>
  <c r="C196" i="9"/>
  <c r="D198" i="9"/>
  <c r="C204" i="9"/>
  <c r="C209" i="9"/>
  <c r="D214" i="9"/>
  <c r="C225" i="9"/>
  <c r="C233" i="9"/>
  <c r="C241" i="9"/>
  <c r="C249" i="9"/>
  <c r="C257" i="9"/>
  <c r="C265" i="9"/>
  <c r="C276" i="9"/>
  <c r="C284" i="9"/>
  <c r="C292" i="9"/>
  <c r="C300" i="9"/>
  <c r="C309" i="9"/>
  <c r="C215" i="9"/>
  <c r="D228" i="9"/>
  <c r="C239" i="9"/>
  <c r="C250" i="9"/>
  <c r="D260" i="9"/>
  <c r="C271" i="9"/>
  <c r="C279" i="9"/>
  <c r="C287" i="9"/>
  <c r="C295" i="9"/>
  <c r="C303" i="9"/>
  <c r="D309" i="9"/>
  <c r="C323" i="9"/>
  <c r="C327" i="9"/>
  <c r="F335" i="9"/>
  <c r="H335" i="9" s="1"/>
  <c r="D339" i="9"/>
  <c r="C350" i="9"/>
  <c r="F354" i="9"/>
  <c r="H354" i="9" s="1"/>
  <c r="F361" i="9"/>
  <c r="H361" i="9" s="1"/>
  <c r="G366" i="9"/>
  <c r="G370" i="9"/>
  <c r="D377" i="9"/>
  <c r="F380" i="9"/>
  <c r="H380" i="9" s="1"/>
  <c r="D387" i="9"/>
  <c r="G389" i="9"/>
  <c r="C394" i="9"/>
  <c r="F396" i="9"/>
  <c r="H396" i="9" s="1"/>
  <c r="C399" i="9"/>
  <c r="D401" i="9"/>
  <c r="G402" i="9"/>
  <c r="D405" i="9"/>
  <c r="F411" i="9"/>
  <c r="F413" i="9"/>
  <c r="H413" i="9" s="1"/>
  <c r="D415" i="9"/>
  <c r="F417" i="9"/>
  <c r="H417" i="9" s="1"/>
  <c r="C420" i="9"/>
  <c r="C422" i="9"/>
  <c r="C424" i="9"/>
  <c r="C426" i="9"/>
  <c r="F427" i="9"/>
  <c r="H427" i="9" s="1"/>
  <c r="F429" i="9"/>
  <c r="H429" i="9" s="1"/>
  <c r="F430" i="9"/>
  <c r="C432" i="9"/>
  <c r="C434" i="9"/>
  <c r="G435" i="9"/>
  <c r="G437" i="9"/>
  <c r="F439" i="9"/>
  <c r="H439" i="9" s="1"/>
  <c r="D441" i="9"/>
  <c r="C443" i="9"/>
  <c r="D445" i="9"/>
  <c r="C447" i="9"/>
  <c r="G448" i="9"/>
  <c r="D449" i="9"/>
  <c r="C451" i="9"/>
  <c r="G452" i="9"/>
  <c r="G454" i="9"/>
  <c r="D456" i="9"/>
  <c r="C186" i="9"/>
  <c r="D188" i="9"/>
  <c r="C191" i="9"/>
  <c r="C194" i="9"/>
  <c r="D196" i="9"/>
  <c r="C199" i="9"/>
  <c r="C202" i="9"/>
  <c r="D204" i="9"/>
  <c r="C207" i="9"/>
  <c r="C218" i="9"/>
  <c r="D220" i="9"/>
  <c r="C231" i="9"/>
  <c r="C242" i="9"/>
  <c r="C255" i="9"/>
  <c r="C263" i="9"/>
  <c r="AC149" i="6"/>
  <c r="AC256" i="6"/>
  <c r="AC255" i="6"/>
  <c r="AC254" i="6"/>
  <c r="AC253" i="6"/>
  <c r="AC252" i="6"/>
  <c r="AC251" i="6"/>
  <c r="AC250" i="6"/>
  <c r="AC249" i="6"/>
  <c r="AC248" i="6"/>
  <c r="AC247" i="6"/>
  <c r="AC246" i="6"/>
  <c r="AC245" i="6"/>
  <c r="AC244" i="6"/>
  <c r="AC243" i="6"/>
  <c r="AC242" i="6"/>
  <c r="AC241" i="6"/>
  <c r="AC240" i="6"/>
  <c r="AC239" i="6"/>
  <c r="AC238" i="6"/>
  <c r="AC237" i="6"/>
  <c r="AC236" i="6"/>
  <c r="AC235" i="6"/>
  <c r="AC234" i="6"/>
  <c r="AC233" i="6"/>
  <c r="AC232" i="6"/>
  <c r="AC231" i="6"/>
  <c r="AC230" i="6"/>
  <c r="AC229" i="6"/>
  <c r="AC228" i="6"/>
  <c r="AC227" i="6"/>
  <c r="AC226" i="6"/>
  <c r="AC225" i="6"/>
  <c r="AC224" i="6"/>
  <c r="AC223" i="6"/>
  <c r="AC222" i="6"/>
  <c r="AC221" i="6"/>
  <c r="AC220" i="6"/>
  <c r="AC219" i="6"/>
  <c r="AC218" i="6"/>
  <c r="AC217" i="6"/>
  <c r="AC216" i="6"/>
  <c r="AC215" i="6"/>
  <c r="AC214" i="6"/>
  <c r="AC213" i="6"/>
  <c r="AC212" i="6"/>
  <c r="AC211" i="6"/>
  <c r="AC210" i="6"/>
  <c r="AC209" i="6"/>
  <c r="AC208" i="6"/>
  <c r="AC207" i="6"/>
  <c r="AC206" i="6"/>
  <c r="AC205" i="6"/>
  <c r="AC204" i="6"/>
  <c r="AC203" i="6"/>
  <c r="AC202" i="6"/>
  <c r="AC201" i="6"/>
  <c r="AC200" i="6"/>
  <c r="AC199" i="6"/>
  <c r="AC198" i="6"/>
  <c r="AC197" i="6"/>
  <c r="AC196" i="6"/>
  <c r="AC195" i="6"/>
  <c r="AC194" i="6"/>
  <c r="AC193" i="6"/>
  <c r="AC192" i="6"/>
  <c r="AC191" i="6"/>
  <c r="AC190" i="6"/>
  <c r="AC189" i="6"/>
  <c r="AC188" i="6"/>
  <c r="AC187" i="6"/>
  <c r="AC186" i="6"/>
  <c r="AC185" i="6"/>
  <c r="AC184" i="6"/>
  <c r="AC183" i="6"/>
  <c r="AC182" i="6"/>
  <c r="AC181" i="6"/>
  <c r="AC180" i="6"/>
  <c r="AC179" i="6"/>
  <c r="AC178" i="6"/>
  <c r="AC177" i="6"/>
  <c r="AC176" i="6"/>
  <c r="AC175" i="6"/>
  <c r="AC174" i="6"/>
  <c r="AC173" i="6"/>
  <c r="AC172" i="6"/>
  <c r="AC171" i="6"/>
  <c r="AC170" i="6"/>
  <c r="AC169" i="6"/>
  <c r="AC168" i="6"/>
  <c r="AC167" i="6"/>
  <c r="AC166" i="6"/>
  <c r="AC165" i="6"/>
  <c r="AC164" i="6"/>
  <c r="AC163" i="6"/>
  <c r="AC162" i="6"/>
  <c r="AC161" i="6"/>
  <c r="AC160" i="6"/>
  <c r="AC159" i="6"/>
  <c r="AC158" i="6"/>
  <c r="AC157" i="6"/>
  <c r="AC156" i="6"/>
  <c r="AC155" i="6"/>
  <c r="AC154" i="6"/>
  <c r="AC153" i="6"/>
  <c r="AC152" i="6"/>
  <c r="AC151" i="6"/>
  <c r="AC150" i="6"/>
  <c r="AC148" i="6"/>
  <c r="AC147" i="6"/>
  <c r="AC146" i="6"/>
  <c r="AC145" i="6"/>
  <c r="AC144" i="6"/>
  <c r="AC143" i="6"/>
  <c r="AC142" i="6"/>
  <c r="AC141" i="6"/>
  <c r="AC140" i="6"/>
  <c r="AC139" i="6"/>
  <c r="AC138" i="6"/>
  <c r="AC137" i="6"/>
  <c r="AC136" i="6"/>
  <c r="AC135" i="6"/>
  <c r="AC134" i="6"/>
  <c r="AC133" i="6"/>
  <c r="AC132" i="6"/>
  <c r="AC131" i="6"/>
  <c r="AC130" i="6"/>
  <c r="AC129" i="6"/>
  <c r="AC128" i="6"/>
  <c r="AC127" i="6"/>
  <c r="AC126" i="6"/>
  <c r="AC125" i="6"/>
  <c r="AC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2" i="6"/>
  <c r="H398" i="9" l="1"/>
  <c r="H418" i="9"/>
  <c r="H411" i="9"/>
  <c r="H442" i="9"/>
  <c r="H368" i="9"/>
  <c r="H385" i="9"/>
  <c r="H451" i="9"/>
  <c r="H390" i="9"/>
  <c r="H414" i="9"/>
  <c r="H453" i="9"/>
  <c r="H450" i="9"/>
  <c r="H434" i="9"/>
  <c r="H422" i="9"/>
  <c r="H313" i="9"/>
  <c r="H371" i="9"/>
  <c r="H334" i="9"/>
  <c r="H314" i="9"/>
  <c r="H410" i="9"/>
  <c r="H402" i="9"/>
  <c r="H348" i="9"/>
  <c r="H340" i="9"/>
  <c r="H328" i="9"/>
  <c r="H324" i="9"/>
  <c r="H447" i="9"/>
  <c r="H430" i="9"/>
  <c r="H452" i="9"/>
  <c r="H412" i="9"/>
  <c r="D183" i="9"/>
  <c r="C183" i="9"/>
  <c r="H457" i="9"/>
  <c r="H437" i="9"/>
  <c r="H425" i="9"/>
  <c r="H393" i="9"/>
  <c r="H381" i="9"/>
  <c r="H374" i="9"/>
  <c r="H366" i="9"/>
  <c r="H449" i="9"/>
  <c r="H445" i="9"/>
  <c r="H433" i="9"/>
  <c r="H421" i="9"/>
  <c r="H409" i="9"/>
  <c r="H401" i="9"/>
  <c r="H384" i="9"/>
  <c r="H365" i="9"/>
  <c r="H387" i="9"/>
  <c r="H359" i="9"/>
  <c r="H331" i="9"/>
  <c r="H338" i="9"/>
  <c r="H326" i="9"/>
  <c r="H322" i="9"/>
  <c r="H448" i="9"/>
  <c r="H454" i="9"/>
  <c r="H446" i="9"/>
  <c r="H435" i="9"/>
  <c r="H389" i="9"/>
  <c r="H388" i="9"/>
  <c r="H375" i="9"/>
  <c r="H436" i="9"/>
  <c r="H424" i="9"/>
  <c r="H386" i="9"/>
  <c r="H379" i="9"/>
  <c r="H456" i="9"/>
  <c r="H444" i="9"/>
  <c r="H432" i="9"/>
  <c r="H420" i="9"/>
  <c r="H404" i="9"/>
  <c r="H360" i="9"/>
  <c r="H344" i="9"/>
  <c r="H408" i="9"/>
  <c r="H400" i="9"/>
  <c r="H383" i="9"/>
  <c r="H364" i="9"/>
  <c r="H352" i="9"/>
  <c r="H378" i="9"/>
  <c r="H370" i="9"/>
  <c r="H358" i="9"/>
  <c r="H350" i="9"/>
  <c r="H342" i="9"/>
  <c r="H330" i="9"/>
  <c r="H325" i="9"/>
  <c r="H321" i="9"/>
  <c r="H443" i="9"/>
  <c r="H423" i="9"/>
  <c r="H415" i="9"/>
  <c r="H394" i="9"/>
  <c r="H362" i="9"/>
  <c r="H343" i="9"/>
  <c r="H403" i="9"/>
  <c r="H363" i="9"/>
  <c r="H351" i="9"/>
  <c r="H345" i="9"/>
  <c r="H377" i="9"/>
  <c r="H373" i="9"/>
  <c r="H369" i="9"/>
  <c r="H357" i="9"/>
  <c r="H349" i="9"/>
  <c r="H341" i="9"/>
  <c r="H329" i="9"/>
  <c r="H336" i="9"/>
  <c r="H332" i="9"/>
  <c r="H320" i="9"/>
  <c r="F309" i="9" l="1"/>
  <c r="G309" i="9"/>
  <c r="G293" i="9"/>
  <c r="F293" i="9"/>
  <c r="G281" i="9"/>
  <c r="F281" i="9"/>
  <c r="G269" i="9"/>
  <c r="F269" i="9"/>
  <c r="G257" i="9"/>
  <c r="F257" i="9"/>
  <c r="G241" i="9"/>
  <c r="F241" i="9"/>
  <c r="G221" i="9"/>
  <c r="F221" i="9"/>
  <c r="F308" i="9"/>
  <c r="G308" i="9"/>
  <c r="F296" i="9"/>
  <c r="G296" i="9"/>
  <c r="F288" i="9"/>
  <c r="G288" i="9"/>
  <c r="F280" i="9"/>
  <c r="G280" i="9"/>
  <c r="F268" i="9"/>
  <c r="G268" i="9"/>
  <c r="F260" i="9"/>
  <c r="G260" i="9"/>
  <c r="F248" i="9"/>
  <c r="G248" i="9"/>
  <c r="F240" i="9"/>
  <c r="G240" i="9"/>
  <c r="F232" i="9"/>
  <c r="G232" i="9"/>
  <c r="F220" i="9"/>
  <c r="G220" i="9"/>
  <c r="F212" i="9"/>
  <c r="G212" i="9"/>
  <c r="F200" i="9"/>
  <c r="G200" i="9"/>
  <c r="F196" i="9"/>
  <c r="G196" i="9"/>
  <c r="F184" i="9"/>
  <c r="G184" i="9"/>
  <c r="F180" i="9"/>
  <c r="G180" i="9"/>
  <c r="F172" i="9"/>
  <c r="G172" i="9"/>
  <c r="F164" i="9"/>
  <c r="G164" i="9"/>
  <c r="F156" i="9"/>
  <c r="G156" i="9"/>
  <c r="F152" i="9"/>
  <c r="G152" i="9"/>
  <c r="F144" i="9"/>
  <c r="G144" i="9"/>
  <c r="F140" i="9"/>
  <c r="G140" i="9"/>
  <c r="F132" i="9"/>
  <c r="G132" i="9"/>
  <c r="F124" i="9"/>
  <c r="G124" i="9"/>
  <c r="F116" i="9"/>
  <c r="G116" i="9"/>
  <c r="F96" i="9"/>
  <c r="G96" i="9"/>
  <c r="F311" i="9"/>
  <c r="G311" i="9"/>
  <c r="F307" i="9"/>
  <c r="G307" i="9"/>
  <c r="F303" i="9"/>
  <c r="G303" i="9"/>
  <c r="G299" i="9"/>
  <c r="F299" i="9"/>
  <c r="G295" i="9"/>
  <c r="F295" i="9"/>
  <c r="G291" i="9"/>
  <c r="F291" i="9"/>
  <c r="G287" i="9"/>
  <c r="F287" i="9"/>
  <c r="G283" i="9"/>
  <c r="F283" i="9"/>
  <c r="G279" i="9"/>
  <c r="F279" i="9"/>
  <c r="G275" i="9"/>
  <c r="F275" i="9"/>
  <c r="G271" i="9"/>
  <c r="F271" i="9"/>
  <c r="G267" i="9"/>
  <c r="F267" i="9"/>
  <c r="G263" i="9"/>
  <c r="F263" i="9"/>
  <c r="G259" i="9"/>
  <c r="F259" i="9"/>
  <c r="G255" i="9"/>
  <c r="F255" i="9"/>
  <c r="G251" i="9"/>
  <c r="F251" i="9"/>
  <c r="G247" i="9"/>
  <c r="F247" i="9"/>
  <c r="G243" i="9"/>
  <c r="F243" i="9"/>
  <c r="G239" i="9"/>
  <c r="F239" i="9"/>
  <c r="G235" i="9"/>
  <c r="F235" i="9"/>
  <c r="G231" i="9"/>
  <c r="F231" i="9"/>
  <c r="G227" i="9"/>
  <c r="F227" i="9"/>
  <c r="G223" i="9"/>
  <c r="F223" i="9"/>
  <c r="G219" i="9"/>
  <c r="F219" i="9"/>
  <c r="G215" i="9"/>
  <c r="F215" i="9"/>
  <c r="G211" i="9"/>
  <c r="F211" i="9"/>
  <c r="G207" i="9"/>
  <c r="F207" i="9"/>
  <c r="G203" i="9"/>
  <c r="F203" i="9"/>
  <c r="G199" i="9"/>
  <c r="F199" i="9"/>
  <c r="G195" i="9"/>
  <c r="F195" i="9"/>
  <c r="G191" i="9"/>
  <c r="F191" i="9"/>
  <c r="G187" i="9"/>
  <c r="F187" i="9"/>
  <c r="G183" i="9"/>
  <c r="F183" i="9"/>
  <c r="G179" i="9"/>
  <c r="F179" i="9"/>
  <c r="G175" i="9"/>
  <c r="F175" i="9"/>
  <c r="F171" i="9"/>
  <c r="G171" i="9"/>
  <c r="F167" i="9"/>
  <c r="G167" i="9"/>
  <c r="F163" i="9"/>
  <c r="G163" i="9"/>
  <c r="F159" i="9"/>
  <c r="G159" i="9"/>
  <c r="F155" i="9"/>
  <c r="G155" i="9"/>
  <c r="F151" i="9"/>
  <c r="G151" i="9"/>
  <c r="F147" i="9"/>
  <c r="G147" i="9"/>
  <c r="F143" i="9"/>
  <c r="G143" i="9"/>
  <c r="F139" i="9"/>
  <c r="G139" i="9"/>
  <c r="F135" i="9"/>
  <c r="G135" i="9"/>
  <c r="F131" i="9"/>
  <c r="G131" i="9"/>
  <c r="F127" i="9"/>
  <c r="G127" i="9"/>
  <c r="F123" i="9"/>
  <c r="G123" i="9"/>
  <c r="F119" i="9"/>
  <c r="G119" i="9"/>
  <c r="F115" i="9"/>
  <c r="G115" i="9"/>
  <c r="F111" i="9"/>
  <c r="G111" i="9"/>
  <c r="F107" i="9"/>
  <c r="G107" i="9"/>
  <c r="F103" i="9"/>
  <c r="G103" i="9"/>
  <c r="F99" i="9"/>
  <c r="G99" i="9"/>
  <c r="F95" i="9"/>
  <c r="G95" i="9"/>
  <c r="F91" i="9"/>
  <c r="G91" i="9"/>
  <c r="F87" i="9"/>
  <c r="G87" i="9"/>
  <c r="F83" i="9"/>
  <c r="G83" i="9"/>
  <c r="F79" i="9"/>
  <c r="G79" i="9"/>
  <c r="F75" i="9"/>
  <c r="G75" i="9"/>
  <c r="F71" i="9"/>
  <c r="G71" i="9"/>
  <c r="F67" i="9"/>
  <c r="G67" i="9"/>
  <c r="F63" i="9"/>
  <c r="G63" i="9"/>
  <c r="F59" i="9"/>
  <c r="G59" i="9"/>
  <c r="F55" i="9"/>
  <c r="G55" i="9"/>
  <c r="F51" i="9"/>
  <c r="G51" i="9"/>
  <c r="F47" i="9"/>
  <c r="G47" i="9"/>
  <c r="F43" i="9"/>
  <c r="G43" i="9"/>
  <c r="F39" i="9"/>
  <c r="G39" i="9"/>
  <c r="F35" i="9"/>
  <c r="G35" i="9"/>
  <c r="F31" i="9"/>
  <c r="G31" i="9"/>
  <c r="F27" i="9"/>
  <c r="G27" i="9"/>
  <c r="F23" i="9"/>
  <c r="G23" i="9"/>
  <c r="F19" i="9"/>
  <c r="G19" i="9"/>
  <c r="F15" i="9"/>
  <c r="G15" i="9"/>
  <c r="F11" i="9"/>
  <c r="G11" i="9"/>
  <c r="F7" i="9"/>
  <c r="G7" i="9"/>
  <c r="F301" i="9"/>
  <c r="G301" i="9"/>
  <c r="G289" i="9"/>
  <c r="F289" i="9"/>
  <c r="G273" i="9"/>
  <c r="F273" i="9"/>
  <c r="G261" i="9"/>
  <c r="F261" i="9"/>
  <c r="G245" i="9"/>
  <c r="F245" i="9"/>
  <c r="G233" i="9"/>
  <c r="F233" i="9"/>
  <c r="G217" i="9"/>
  <c r="F217" i="9"/>
  <c r="F304" i="9"/>
  <c r="G304" i="9"/>
  <c r="F292" i="9"/>
  <c r="G292" i="9"/>
  <c r="F284" i="9"/>
  <c r="G284" i="9"/>
  <c r="F272" i="9"/>
  <c r="G272" i="9"/>
  <c r="F264" i="9"/>
  <c r="G264" i="9"/>
  <c r="F256" i="9"/>
  <c r="G256" i="9"/>
  <c r="F244" i="9"/>
  <c r="G244" i="9"/>
  <c r="F236" i="9"/>
  <c r="G236" i="9"/>
  <c r="F224" i="9"/>
  <c r="G224" i="9"/>
  <c r="F216" i="9"/>
  <c r="G216" i="9"/>
  <c r="F204" i="9"/>
  <c r="G204" i="9"/>
  <c r="F192" i="9"/>
  <c r="G192" i="9"/>
  <c r="F168" i="9"/>
  <c r="G168" i="9"/>
  <c r="F310" i="9"/>
  <c r="G310" i="9"/>
  <c r="F306" i="9"/>
  <c r="G306" i="9"/>
  <c r="G302" i="9"/>
  <c r="F302" i="9"/>
  <c r="F298" i="9"/>
  <c r="G298" i="9"/>
  <c r="F294" i="9"/>
  <c r="G294" i="9"/>
  <c r="F290" i="9"/>
  <c r="G290" i="9"/>
  <c r="F286" i="9"/>
  <c r="G286" i="9"/>
  <c r="F282" i="9"/>
  <c r="G282" i="9"/>
  <c r="F278" i="9"/>
  <c r="G278" i="9"/>
  <c r="F274" i="9"/>
  <c r="G274" i="9"/>
  <c r="F270" i="9"/>
  <c r="G270" i="9"/>
  <c r="F266" i="9"/>
  <c r="G266" i="9"/>
  <c r="F262" i="9"/>
  <c r="G262" i="9"/>
  <c r="F258" i="9"/>
  <c r="G258" i="9"/>
  <c r="F254" i="9"/>
  <c r="G254" i="9"/>
  <c r="F250" i="9"/>
  <c r="G250" i="9"/>
  <c r="F246" i="9"/>
  <c r="G246" i="9"/>
  <c r="F242" i="9"/>
  <c r="G242" i="9"/>
  <c r="F238" i="9"/>
  <c r="G238" i="9"/>
  <c r="F234" i="9"/>
  <c r="G234" i="9"/>
  <c r="F230" i="9"/>
  <c r="G230" i="9"/>
  <c r="F226" i="9"/>
  <c r="G226" i="9"/>
  <c r="F222" i="9"/>
  <c r="G222" i="9"/>
  <c r="F218" i="9"/>
  <c r="G218" i="9"/>
  <c r="F214" i="9"/>
  <c r="G214" i="9"/>
  <c r="F210" i="9"/>
  <c r="G210" i="9"/>
  <c r="F206" i="9"/>
  <c r="G206" i="9"/>
  <c r="F202" i="9"/>
  <c r="G202" i="9"/>
  <c r="F198" i="9"/>
  <c r="G198" i="9"/>
  <c r="F194" i="9"/>
  <c r="G194" i="9"/>
  <c r="F190" i="9"/>
  <c r="G190" i="9"/>
  <c r="F186" i="9"/>
  <c r="G186" i="9"/>
  <c r="F182" i="9"/>
  <c r="G182" i="9"/>
  <c r="F178" i="9"/>
  <c r="G178" i="9"/>
  <c r="F174" i="9"/>
  <c r="G174" i="9"/>
  <c r="F170" i="9"/>
  <c r="G170" i="9"/>
  <c r="F166" i="9"/>
  <c r="G166" i="9"/>
  <c r="F162" i="9"/>
  <c r="G162" i="9"/>
  <c r="F158" i="9"/>
  <c r="G158" i="9"/>
  <c r="F154" i="9"/>
  <c r="G154" i="9"/>
  <c r="F150" i="9"/>
  <c r="G150" i="9"/>
  <c r="F146" i="9"/>
  <c r="G146" i="9"/>
  <c r="F142" i="9"/>
  <c r="G142" i="9"/>
  <c r="F138" i="9"/>
  <c r="G138" i="9"/>
  <c r="F134" i="9"/>
  <c r="G134" i="9"/>
  <c r="F130" i="9"/>
  <c r="G130" i="9"/>
  <c r="F126" i="9"/>
  <c r="G126" i="9"/>
  <c r="F122" i="9"/>
  <c r="G122" i="9"/>
  <c r="F118" i="9"/>
  <c r="G118" i="9"/>
  <c r="F114" i="9"/>
  <c r="G114" i="9"/>
  <c r="F110" i="9"/>
  <c r="G110" i="9"/>
  <c r="F106" i="9"/>
  <c r="G106" i="9"/>
  <c r="F102" i="9"/>
  <c r="G102" i="9"/>
  <c r="F98" i="9"/>
  <c r="G98" i="9"/>
  <c r="F94" i="9"/>
  <c r="G94" i="9"/>
  <c r="F90" i="9"/>
  <c r="G90" i="9"/>
  <c r="F86" i="9"/>
  <c r="G86" i="9"/>
  <c r="F82" i="9"/>
  <c r="G82" i="9"/>
  <c r="F78" i="9"/>
  <c r="G78" i="9"/>
  <c r="F74" i="9"/>
  <c r="G74" i="9"/>
  <c r="F70" i="9"/>
  <c r="G70" i="9"/>
  <c r="F66" i="9"/>
  <c r="G66" i="9"/>
  <c r="F62" i="9"/>
  <c r="G62" i="9"/>
  <c r="F58" i="9"/>
  <c r="G58" i="9"/>
  <c r="F54" i="9"/>
  <c r="G54" i="9"/>
  <c r="F50" i="9"/>
  <c r="G50" i="9"/>
  <c r="F46" i="9"/>
  <c r="G46" i="9"/>
  <c r="F42" i="9"/>
  <c r="G42" i="9"/>
  <c r="F38" i="9"/>
  <c r="G38" i="9"/>
  <c r="F34" i="9"/>
  <c r="G34" i="9"/>
  <c r="F30" i="9"/>
  <c r="G30" i="9"/>
  <c r="F26" i="9"/>
  <c r="G26" i="9"/>
  <c r="F22" i="9"/>
  <c r="G22" i="9"/>
  <c r="F18" i="9"/>
  <c r="G18" i="9"/>
  <c r="F14" i="9"/>
  <c r="G14" i="9"/>
  <c r="F10" i="9"/>
  <c r="G10" i="9"/>
  <c r="F6" i="9"/>
  <c r="G6" i="9"/>
  <c r="F305" i="9"/>
  <c r="G305" i="9"/>
  <c r="G285" i="9"/>
  <c r="F285" i="9"/>
  <c r="G265" i="9"/>
  <c r="F265" i="9"/>
  <c r="G249" i="9"/>
  <c r="F249" i="9"/>
  <c r="G237" i="9"/>
  <c r="F237" i="9"/>
  <c r="G225" i="9"/>
  <c r="F225" i="9"/>
  <c r="G213" i="9"/>
  <c r="F213" i="9"/>
  <c r="G209" i="9"/>
  <c r="F209" i="9"/>
  <c r="G205" i="9"/>
  <c r="F205" i="9"/>
  <c r="G201" i="9"/>
  <c r="F201" i="9"/>
  <c r="G197" i="9"/>
  <c r="F197" i="9"/>
  <c r="G193" i="9"/>
  <c r="F193" i="9"/>
  <c r="G189" i="9"/>
  <c r="F189" i="9"/>
  <c r="G185" i="9"/>
  <c r="F185" i="9"/>
  <c r="G181" i="9"/>
  <c r="F181" i="9"/>
  <c r="G177" i="9"/>
  <c r="F177" i="9"/>
  <c r="F173" i="9"/>
  <c r="G173" i="9"/>
  <c r="F169" i="9"/>
  <c r="G169" i="9"/>
  <c r="F165" i="9"/>
  <c r="G165" i="9"/>
  <c r="F161" i="9"/>
  <c r="G161" i="9"/>
  <c r="F157" i="9"/>
  <c r="G157" i="9"/>
  <c r="F153" i="9"/>
  <c r="G153" i="9"/>
  <c r="F149" i="9"/>
  <c r="G149" i="9"/>
  <c r="F145" i="9"/>
  <c r="G145" i="9"/>
  <c r="F141" i="9"/>
  <c r="G141" i="9"/>
  <c r="F137" i="9"/>
  <c r="G137" i="9"/>
  <c r="F133" i="9"/>
  <c r="G133" i="9"/>
  <c r="F129" i="9"/>
  <c r="G129" i="9"/>
  <c r="F125" i="9"/>
  <c r="G125" i="9"/>
  <c r="F121" i="9"/>
  <c r="G121" i="9"/>
  <c r="F117" i="9"/>
  <c r="G117" i="9"/>
  <c r="F113" i="9"/>
  <c r="G113" i="9"/>
  <c r="F109" i="9"/>
  <c r="G109" i="9"/>
  <c r="F105" i="9"/>
  <c r="G105" i="9"/>
  <c r="F101" i="9"/>
  <c r="G101" i="9"/>
  <c r="F97" i="9"/>
  <c r="G97" i="9"/>
  <c r="F93" i="9"/>
  <c r="G93" i="9"/>
  <c r="F89" i="9"/>
  <c r="G89" i="9"/>
  <c r="F85" i="9"/>
  <c r="G85" i="9"/>
  <c r="F81" i="9"/>
  <c r="G81" i="9"/>
  <c r="F77" i="9"/>
  <c r="G77" i="9"/>
  <c r="F73" i="9"/>
  <c r="G73" i="9"/>
  <c r="F69" i="9"/>
  <c r="G69" i="9"/>
  <c r="F65" i="9"/>
  <c r="G65" i="9"/>
  <c r="F61" i="9"/>
  <c r="G61" i="9"/>
  <c r="F57" i="9"/>
  <c r="G57" i="9"/>
  <c r="F53" i="9"/>
  <c r="G53" i="9"/>
  <c r="F49" i="9"/>
  <c r="G49" i="9"/>
  <c r="F45" i="9"/>
  <c r="G45" i="9"/>
  <c r="F41" i="9"/>
  <c r="G41" i="9"/>
  <c r="F37" i="9"/>
  <c r="G37" i="9"/>
  <c r="F33" i="9"/>
  <c r="G33" i="9"/>
  <c r="F29" i="9"/>
  <c r="G29" i="9"/>
  <c r="F25" i="9"/>
  <c r="G25" i="9"/>
  <c r="F21" i="9"/>
  <c r="G21" i="9"/>
  <c r="F17" i="9"/>
  <c r="G17" i="9"/>
  <c r="G13" i="9"/>
  <c r="F9" i="9"/>
  <c r="G9" i="9"/>
  <c r="F5" i="9"/>
  <c r="G5" i="9"/>
  <c r="G297" i="9"/>
  <c r="F297" i="9"/>
  <c r="G277" i="9"/>
  <c r="F277" i="9"/>
  <c r="G253" i="9"/>
  <c r="F253" i="9"/>
  <c r="G229" i="9"/>
  <c r="F229" i="9"/>
  <c r="F300" i="9"/>
  <c r="G300" i="9"/>
  <c r="F276" i="9"/>
  <c r="G276" i="9"/>
  <c r="F252" i="9"/>
  <c r="G252" i="9"/>
  <c r="F228" i="9"/>
  <c r="G228" i="9"/>
  <c r="F208" i="9"/>
  <c r="G208" i="9"/>
  <c r="F188" i="9"/>
  <c r="G188" i="9"/>
  <c r="F176" i="9"/>
  <c r="G176" i="9"/>
  <c r="F160" i="9"/>
  <c r="G160" i="9"/>
  <c r="F148" i="9"/>
  <c r="G148" i="9"/>
  <c r="F136" i="9"/>
  <c r="G136" i="9"/>
  <c r="F128" i="9"/>
  <c r="G128" i="9"/>
  <c r="F120" i="9"/>
  <c r="G120" i="9"/>
  <c r="F112" i="9"/>
  <c r="G112" i="9"/>
  <c r="F108" i="9"/>
  <c r="G108" i="9"/>
  <c r="F104" i="9"/>
  <c r="G104" i="9"/>
  <c r="F100" i="9"/>
  <c r="G100" i="9"/>
  <c r="F92" i="9"/>
  <c r="G92" i="9"/>
  <c r="F88" i="9"/>
  <c r="G88" i="9"/>
  <c r="F84" i="9"/>
  <c r="G84" i="9"/>
  <c r="F80" i="9"/>
  <c r="G80" i="9"/>
  <c r="F76" i="9"/>
  <c r="G76" i="9"/>
  <c r="F72" i="9"/>
  <c r="G72" i="9"/>
  <c r="F68" i="9"/>
  <c r="G68" i="9"/>
  <c r="F64" i="9"/>
  <c r="G64" i="9"/>
  <c r="F60" i="9"/>
  <c r="G60" i="9"/>
  <c r="F56" i="9"/>
  <c r="G56" i="9"/>
  <c r="F52" i="9"/>
  <c r="G52" i="9"/>
  <c r="F48" i="9"/>
  <c r="G48" i="9"/>
  <c r="F44" i="9"/>
  <c r="G44" i="9"/>
  <c r="F40" i="9"/>
  <c r="G40" i="9"/>
  <c r="F36" i="9"/>
  <c r="G36" i="9"/>
  <c r="F32" i="9"/>
  <c r="G32" i="9"/>
  <c r="F28" i="9"/>
  <c r="G28" i="9"/>
  <c r="F24" i="9"/>
  <c r="G24" i="9"/>
  <c r="F20" i="9"/>
  <c r="G20" i="9"/>
  <c r="F16" i="9"/>
  <c r="G16" i="9"/>
  <c r="F12" i="9"/>
  <c r="G12" i="9"/>
  <c r="F8" i="9"/>
  <c r="G8" i="9"/>
  <c r="O294" i="9"/>
  <c r="L294" i="9"/>
  <c r="O246" i="9"/>
  <c r="L246" i="9"/>
  <c r="O206" i="9"/>
  <c r="L206" i="9"/>
  <c r="O150" i="9"/>
  <c r="L150" i="9"/>
  <c r="O118" i="9"/>
  <c r="L118" i="9"/>
  <c r="O70" i="9"/>
  <c r="L70" i="9"/>
  <c r="O276" i="9"/>
  <c r="L276" i="9"/>
  <c r="O244" i="9"/>
  <c r="L244" i="9"/>
  <c r="O204" i="9"/>
  <c r="L204" i="9"/>
  <c r="O172" i="9"/>
  <c r="L172" i="9"/>
  <c r="O132" i="9"/>
  <c r="L132" i="9"/>
  <c r="O92" i="9"/>
  <c r="L92" i="9"/>
  <c r="O52" i="9"/>
  <c r="L52" i="9"/>
  <c r="O28" i="9"/>
  <c r="L28" i="9"/>
  <c r="O12" i="9"/>
  <c r="L12" i="9"/>
  <c r="O307" i="9"/>
  <c r="L307" i="9"/>
  <c r="O299" i="9"/>
  <c r="L299" i="9"/>
  <c r="O291" i="9"/>
  <c r="L291" i="9"/>
  <c r="O283" i="9"/>
  <c r="L283" i="9"/>
  <c r="O275" i="9"/>
  <c r="L275" i="9"/>
  <c r="O267" i="9"/>
  <c r="L267" i="9"/>
  <c r="O259" i="9"/>
  <c r="L259" i="9"/>
  <c r="O251" i="9"/>
  <c r="L251" i="9"/>
  <c r="O243" i="9"/>
  <c r="L243" i="9"/>
  <c r="O235" i="9"/>
  <c r="L235" i="9"/>
  <c r="O227" i="9"/>
  <c r="L227" i="9"/>
  <c r="O219" i="9"/>
  <c r="L219" i="9"/>
  <c r="O211" i="9"/>
  <c r="L211" i="9"/>
  <c r="O203" i="9"/>
  <c r="L203" i="9"/>
  <c r="O195" i="9"/>
  <c r="L195" i="9"/>
  <c r="O187" i="9"/>
  <c r="L187" i="9"/>
  <c r="O179" i="9"/>
  <c r="L179" i="9"/>
  <c r="O171" i="9"/>
  <c r="L171" i="9"/>
  <c r="O163" i="9"/>
  <c r="L163" i="9"/>
  <c r="O155" i="9"/>
  <c r="L155" i="9"/>
  <c r="O147" i="9"/>
  <c r="L147" i="9"/>
  <c r="O139" i="9"/>
  <c r="L139" i="9"/>
  <c r="O131" i="9"/>
  <c r="L131" i="9"/>
  <c r="O123" i="9"/>
  <c r="L123" i="9"/>
  <c r="O115" i="9"/>
  <c r="L115" i="9"/>
  <c r="O107" i="9"/>
  <c r="L107" i="9"/>
  <c r="O99" i="9"/>
  <c r="L99" i="9"/>
  <c r="O91" i="9"/>
  <c r="L91" i="9"/>
  <c r="O83" i="9"/>
  <c r="L83" i="9"/>
  <c r="O75" i="9"/>
  <c r="L75" i="9"/>
  <c r="O67" i="9"/>
  <c r="L67" i="9"/>
  <c r="O59" i="9"/>
  <c r="L59" i="9"/>
  <c r="O51" i="9"/>
  <c r="L51" i="9"/>
  <c r="O43" i="9"/>
  <c r="L43" i="9"/>
  <c r="O35" i="9"/>
  <c r="L35" i="9"/>
  <c r="O27" i="9"/>
  <c r="L27" i="9"/>
  <c r="O19" i="9"/>
  <c r="L19" i="9"/>
  <c r="O11" i="9"/>
  <c r="L11" i="9"/>
  <c r="O302" i="9"/>
  <c r="L302" i="9"/>
  <c r="O254" i="9"/>
  <c r="L254" i="9"/>
  <c r="O214" i="9"/>
  <c r="L214" i="9"/>
  <c r="O166" i="9"/>
  <c r="L166" i="9"/>
  <c r="O126" i="9"/>
  <c r="L126" i="9"/>
  <c r="O78" i="9"/>
  <c r="L78" i="9"/>
  <c r="O300" i="9"/>
  <c r="L300" i="9"/>
  <c r="O260" i="9"/>
  <c r="L260" i="9"/>
  <c r="O220" i="9"/>
  <c r="L220" i="9"/>
  <c r="O188" i="9"/>
  <c r="L188" i="9"/>
  <c r="O148" i="9"/>
  <c r="L148" i="9"/>
  <c r="O108" i="9"/>
  <c r="L108" i="9"/>
  <c r="O68" i="9"/>
  <c r="L68" i="9"/>
  <c r="O36" i="9"/>
  <c r="L36" i="9"/>
  <c r="O20" i="9"/>
  <c r="L20" i="9"/>
  <c r="O306" i="9"/>
  <c r="L306" i="9"/>
  <c r="O298" i="9"/>
  <c r="L298" i="9"/>
  <c r="O290" i="9"/>
  <c r="L290" i="9"/>
  <c r="O282" i="9"/>
  <c r="L282" i="9"/>
  <c r="O274" i="9"/>
  <c r="L274" i="9"/>
  <c r="O266" i="9"/>
  <c r="L266" i="9"/>
  <c r="O258" i="9"/>
  <c r="L258" i="9"/>
  <c r="O250" i="9"/>
  <c r="L250" i="9"/>
  <c r="O242" i="9"/>
  <c r="L242" i="9"/>
  <c r="O234" i="9"/>
  <c r="L234" i="9"/>
  <c r="O226" i="9"/>
  <c r="L226" i="9"/>
  <c r="O218" i="9"/>
  <c r="L218" i="9"/>
  <c r="O210" i="9"/>
  <c r="L210" i="9"/>
  <c r="O202" i="9"/>
  <c r="L202" i="9"/>
  <c r="O194" i="9"/>
  <c r="L194" i="9"/>
  <c r="O186" i="9"/>
  <c r="L186" i="9"/>
  <c r="O178" i="9"/>
  <c r="L178" i="9"/>
  <c r="O170" i="9"/>
  <c r="L170" i="9"/>
  <c r="O162" i="9"/>
  <c r="L162" i="9"/>
  <c r="O154" i="9"/>
  <c r="L154" i="9"/>
  <c r="O146" i="9"/>
  <c r="L146" i="9"/>
  <c r="O138" i="9"/>
  <c r="L138" i="9"/>
  <c r="O130" i="9"/>
  <c r="L130" i="9"/>
  <c r="O122" i="9"/>
  <c r="L122" i="9"/>
  <c r="O114" i="9"/>
  <c r="L114" i="9"/>
  <c r="O106" i="9"/>
  <c r="L106" i="9"/>
  <c r="O98" i="9"/>
  <c r="L98" i="9"/>
  <c r="O90" i="9"/>
  <c r="L90" i="9"/>
  <c r="O82" i="9"/>
  <c r="L82" i="9"/>
  <c r="O74" i="9"/>
  <c r="L74" i="9"/>
  <c r="O66" i="9"/>
  <c r="L66" i="9"/>
  <c r="O58" i="9"/>
  <c r="L58" i="9"/>
  <c r="O50" i="9"/>
  <c r="L50" i="9"/>
  <c r="O42" i="9"/>
  <c r="L42" i="9"/>
  <c r="O34" i="9"/>
  <c r="L34" i="9"/>
  <c r="O26" i="9"/>
  <c r="L26" i="9"/>
  <c r="O18" i="9"/>
  <c r="L18" i="9"/>
  <c r="O10" i="9"/>
  <c r="L10" i="9"/>
  <c r="O310" i="9"/>
  <c r="L310" i="9"/>
  <c r="O262" i="9"/>
  <c r="L262" i="9"/>
  <c r="O222" i="9"/>
  <c r="L222" i="9"/>
  <c r="O182" i="9"/>
  <c r="L182" i="9"/>
  <c r="O142" i="9"/>
  <c r="L142" i="9"/>
  <c r="O94" i="9"/>
  <c r="L94" i="9"/>
  <c r="O46" i="9"/>
  <c r="L46" i="9"/>
  <c r="O284" i="9"/>
  <c r="L284" i="9"/>
  <c r="O236" i="9"/>
  <c r="L236" i="9"/>
  <c r="O196" i="9"/>
  <c r="L196" i="9"/>
  <c r="O164" i="9"/>
  <c r="L164" i="9"/>
  <c r="O124" i="9"/>
  <c r="L124" i="9"/>
  <c r="O84" i="9"/>
  <c r="L84" i="9"/>
  <c r="O44" i="9"/>
  <c r="L44" i="9"/>
  <c r="O305" i="9"/>
  <c r="L305" i="9"/>
  <c r="O297" i="9"/>
  <c r="L297" i="9"/>
  <c r="O289" i="9"/>
  <c r="L289" i="9"/>
  <c r="O281" i="9"/>
  <c r="L281" i="9"/>
  <c r="O273" i="9"/>
  <c r="L273" i="9"/>
  <c r="O265" i="9"/>
  <c r="L265" i="9"/>
  <c r="O257" i="9"/>
  <c r="L257" i="9"/>
  <c r="O249" i="9"/>
  <c r="L249" i="9"/>
  <c r="O241" i="9"/>
  <c r="L241" i="9"/>
  <c r="O233" i="9"/>
  <c r="L233" i="9"/>
  <c r="O225" i="9"/>
  <c r="L225" i="9"/>
  <c r="O217" i="9"/>
  <c r="L217" i="9"/>
  <c r="O209" i="9"/>
  <c r="L209" i="9"/>
  <c r="O201" i="9"/>
  <c r="L201" i="9"/>
  <c r="O193" i="9"/>
  <c r="L193" i="9"/>
  <c r="O185" i="9"/>
  <c r="L185" i="9"/>
  <c r="O177" i="9"/>
  <c r="L177" i="9"/>
  <c r="O169" i="9"/>
  <c r="L169" i="9"/>
  <c r="O161" i="9"/>
  <c r="L161" i="9"/>
  <c r="O153" i="9"/>
  <c r="L153" i="9"/>
  <c r="O145" i="9"/>
  <c r="L145" i="9"/>
  <c r="O137" i="9"/>
  <c r="L137" i="9"/>
  <c r="O129" i="9"/>
  <c r="L129" i="9"/>
  <c r="O121" i="9"/>
  <c r="L121" i="9"/>
  <c r="O113" i="9"/>
  <c r="L113" i="9"/>
  <c r="O105" i="9"/>
  <c r="L105" i="9"/>
  <c r="O97" i="9"/>
  <c r="L97" i="9"/>
  <c r="O89" i="9"/>
  <c r="L89" i="9"/>
  <c r="O81" i="9"/>
  <c r="L81" i="9"/>
  <c r="O73" i="9"/>
  <c r="L73" i="9"/>
  <c r="O65" i="9"/>
  <c r="L65" i="9"/>
  <c r="O57" i="9"/>
  <c r="L57" i="9"/>
  <c r="O49" i="9"/>
  <c r="L49" i="9"/>
  <c r="O41" i="9"/>
  <c r="L41" i="9"/>
  <c r="O33" i="9"/>
  <c r="L33" i="9"/>
  <c r="O25" i="9"/>
  <c r="L25" i="9"/>
  <c r="O17" i="9"/>
  <c r="L17" i="9"/>
  <c r="O9" i="9"/>
  <c r="L9" i="9"/>
  <c r="O270" i="9"/>
  <c r="L270" i="9"/>
  <c r="O230" i="9"/>
  <c r="L230" i="9"/>
  <c r="O174" i="9"/>
  <c r="L174" i="9"/>
  <c r="O134" i="9"/>
  <c r="L134" i="9"/>
  <c r="O86" i="9"/>
  <c r="L86" i="9"/>
  <c r="O54" i="9"/>
  <c r="L54" i="9"/>
  <c r="O292" i="9"/>
  <c r="L292" i="9"/>
  <c r="O252" i="9"/>
  <c r="L252" i="9"/>
  <c r="O212" i="9"/>
  <c r="L212" i="9"/>
  <c r="O156" i="9"/>
  <c r="L156" i="9"/>
  <c r="O116" i="9"/>
  <c r="L116" i="9"/>
  <c r="O76" i="9"/>
  <c r="L76" i="9"/>
  <c r="O304" i="9"/>
  <c r="L304" i="9"/>
  <c r="O296" i="9"/>
  <c r="L296" i="9"/>
  <c r="O288" i="9"/>
  <c r="L288" i="9"/>
  <c r="O280" i="9"/>
  <c r="L280" i="9"/>
  <c r="O272" i="9"/>
  <c r="L272" i="9"/>
  <c r="O264" i="9"/>
  <c r="L264" i="9"/>
  <c r="O256" i="9"/>
  <c r="L256" i="9"/>
  <c r="O248" i="9"/>
  <c r="L248" i="9"/>
  <c r="O240" i="9"/>
  <c r="L240" i="9"/>
  <c r="O232" i="9"/>
  <c r="L232" i="9"/>
  <c r="O224" i="9"/>
  <c r="L224" i="9"/>
  <c r="O216" i="9"/>
  <c r="L216" i="9"/>
  <c r="O208" i="9"/>
  <c r="L208" i="9"/>
  <c r="O200" i="9"/>
  <c r="L200" i="9"/>
  <c r="O192" i="9"/>
  <c r="L192" i="9"/>
  <c r="O184" i="9"/>
  <c r="L184" i="9"/>
  <c r="O176" i="9"/>
  <c r="L176" i="9"/>
  <c r="O168" i="9"/>
  <c r="L168" i="9"/>
  <c r="O160" i="9"/>
  <c r="L160" i="9"/>
  <c r="O152" i="9"/>
  <c r="L152" i="9"/>
  <c r="O144" i="9"/>
  <c r="L144" i="9"/>
  <c r="O136" i="9"/>
  <c r="L136" i="9"/>
  <c r="O128" i="9"/>
  <c r="L128" i="9"/>
  <c r="O120" i="9"/>
  <c r="L120" i="9"/>
  <c r="O112" i="9"/>
  <c r="L112" i="9"/>
  <c r="O104" i="9"/>
  <c r="L104" i="9"/>
  <c r="O96" i="9"/>
  <c r="L96" i="9"/>
  <c r="O88" i="9"/>
  <c r="L88" i="9"/>
  <c r="O80" i="9"/>
  <c r="L80" i="9"/>
  <c r="O72" i="9"/>
  <c r="L72" i="9"/>
  <c r="O64" i="9"/>
  <c r="L64" i="9"/>
  <c r="O56" i="9"/>
  <c r="L56" i="9"/>
  <c r="O48" i="9"/>
  <c r="L48" i="9"/>
  <c r="O40" i="9"/>
  <c r="L40" i="9"/>
  <c r="O32" i="9"/>
  <c r="L32" i="9"/>
  <c r="O24" i="9"/>
  <c r="L24" i="9"/>
  <c r="O16" i="9"/>
  <c r="L16" i="9"/>
  <c r="O8" i="9"/>
  <c r="L8" i="9"/>
  <c r="O286" i="9"/>
  <c r="L286" i="9"/>
  <c r="O238" i="9"/>
  <c r="L238" i="9"/>
  <c r="O198" i="9"/>
  <c r="L198" i="9"/>
  <c r="O158" i="9"/>
  <c r="L158" i="9"/>
  <c r="O110" i="9"/>
  <c r="L110" i="9"/>
  <c r="O62" i="9"/>
  <c r="L62" i="9"/>
  <c r="O308" i="9"/>
  <c r="L308" i="9"/>
  <c r="O268" i="9"/>
  <c r="L268" i="9"/>
  <c r="O228" i="9"/>
  <c r="L228" i="9"/>
  <c r="O180" i="9"/>
  <c r="L180" i="9"/>
  <c r="O140" i="9"/>
  <c r="L140" i="9"/>
  <c r="O100" i="9"/>
  <c r="L100" i="9"/>
  <c r="O60" i="9"/>
  <c r="L60" i="9"/>
  <c r="O311" i="9"/>
  <c r="L311" i="9"/>
  <c r="O303" i="9"/>
  <c r="L303" i="9"/>
  <c r="O295" i="9"/>
  <c r="L295" i="9"/>
  <c r="O287" i="9"/>
  <c r="L287" i="9"/>
  <c r="O279" i="9"/>
  <c r="L279" i="9"/>
  <c r="O271" i="9"/>
  <c r="L271" i="9"/>
  <c r="O263" i="9"/>
  <c r="L263" i="9"/>
  <c r="O255" i="9"/>
  <c r="L255" i="9"/>
  <c r="O247" i="9"/>
  <c r="L247" i="9"/>
  <c r="O239" i="9"/>
  <c r="L239" i="9"/>
  <c r="O231" i="9"/>
  <c r="L231" i="9"/>
  <c r="O223" i="9"/>
  <c r="L223" i="9"/>
  <c r="O215" i="9"/>
  <c r="L215" i="9"/>
  <c r="O207" i="9"/>
  <c r="L207" i="9"/>
  <c r="O199" i="9"/>
  <c r="L199" i="9"/>
  <c r="O191" i="9"/>
  <c r="L191" i="9"/>
  <c r="O183" i="9"/>
  <c r="L183" i="9"/>
  <c r="O175" i="9"/>
  <c r="L175" i="9"/>
  <c r="O167" i="9"/>
  <c r="L167" i="9"/>
  <c r="O159" i="9"/>
  <c r="L159" i="9"/>
  <c r="O151" i="9"/>
  <c r="L151" i="9"/>
  <c r="O143" i="9"/>
  <c r="L143" i="9"/>
  <c r="O135" i="9"/>
  <c r="L135" i="9"/>
  <c r="O127" i="9"/>
  <c r="L127" i="9"/>
  <c r="O119" i="9"/>
  <c r="L119" i="9"/>
  <c r="O111" i="9"/>
  <c r="L111" i="9"/>
  <c r="O103" i="9"/>
  <c r="L103" i="9"/>
  <c r="O95" i="9"/>
  <c r="L95" i="9"/>
  <c r="O87" i="9"/>
  <c r="L87" i="9"/>
  <c r="O79" i="9"/>
  <c r="L79" i="9"/>
  <c r="O71" i="9"/>
  <c r="L71" i="9"/>
  <c r="O63" i="9"/>
  <c r="L63" i="9"/>
  <c r="O55" i="9"/>
  <c r="L55" i="9"/>
  <c r="O47" i="9"/>
  <c r="L47" i="9"/>
  <c r="O39" i="9"/>
  <c r="L39" i="9"/>
  <c r="O31" i="9"/>
  <c r="L31" i="9"/>
  <c r="O23" i="9"/>
  <c r="L23" i="9"/>
  <c r="O15" i="9"/>
  <c r="L15" i="9"/>
  <c r="O7" i="9"/>
  <c r="L7" i="9"/>
  <c r="O6" i="9"/>
  <c r="L6" i="9"/>
  <c r="O278" i="9"/>
  <c r="L278" i="9"/>
  <c r="O190" i="9"/>
  <c r="L190" i="9"/>
  <c r="O102" i="9"/>
  <c r="L102" i="9"/>
  <c r="O38" i="9"/>
  <c r="L38" i="9"/>
  <c r="O30" i="9"/>
  <c r="L30" i="9"/>
  <c r="O22" i="9"/>
  <c r="L22" i="9"/>
  <c r="O14" i="9"/>
  <c r="L14" i="9"/>
  <c r="O309" i="9"/>
  <c r="L309" i="9"/>
  <c r="O301" i="9"/>
  <c r="L301" i="9"/>
  <c r="O293" i="9"/>
  <c r="L293" i="9"/>
  <c r="O285" i="9"/>
  <c r="L285" i="9"/>
  <c r="O277" i="9"/>
  <c r="L277" i="9"/>
  <c r="O269" i="9"/>
  <c r="L269" i="9"/>
  <c r="O261" i="9"/>
  <c r="L261" i="9"/>
  <c r="O253" i="9"/>
  <c r="L253" i="9"/>
  <c r="O245" i="9"/>
  <c r="L245" i="9"/>
  <c r="O237" i="9"/>
  <c r="L237" i="9"/>
  <c r="O229" i="9"/>
  <c r="L229" i="9"/>
  <c r="O221" i="9"/>
  <c r="L221" i="9"/>
  <c r="O213" i="9"/>
  <c r="L213" i="9"/>
  <c r="O205" i="9"/>
  <c r="L205" i="9"/>
  <c r="O197" i="9"/>
  <c r="L197" i="9"/>
  <c r="O189" i="9"/>
  <c r="L189" i="9"/>
  <c r="O181" i="9"/>
  <c r="L181" i="9"/>
  <c r="O173" i="9"/>
  <c r="L173" i="9"/>
  <c r="O165" i="9"/>
  <c r="L165" i="9"/>
  <c r="O157" i="9"/>
  <c r="L157" i="9"/>
  <c r="O149" i="9"/>
  <c r="L149" i="9"/>
  <c r="O141" i="9"/>
  <c r="L141" i="9"/>
  <c r="O133" i="9"/>
  <c r="L133" i="9"/>
  <c r="O125" i="9"/>
  <c r="L125" i="9"/>
  <c r="O117" i="9"/>
  <c r="L117" i="9"/>
  <c r="O109" i="9"/>
  <c r="L109" i="9"/>
  <c r="O101" i="9"/>
  <c r="L101" i="9"/>
  <c r="O93" i="9"/>
  <c r="L93" i="9"/>
  <c r="O85" i="9"/>
  <c r="L85" i="9"/>
  <c r="O77" i="9"/>
  <c r="L77" i="9"/>
  <c r="O69" i="9"/>
  <c r="L69" i="9"/>
  <c r="O61" i="9"/>
  <c r="L61" i="9"/>
  <c r="O53" i="9"/>
  <c r="L53" i="9"/>
  <c r="O45" i="9"/>
  <c r="L45" i="9"/>
  <c r="O37" i="9"/>
  <c r="L37" i="9"/>
  <c r="O29" i="9"/>
  <c r="L29" i="9"/>
  <c r="O21" i="9"/>
  <c r="L21" i="9"/>
  <c r="O13" i="9"/>
  <c r="L13" i="9"/>
  <c r="O5" i="9"/>
  <c r="L5" i="9"/>
  <c r="O4" i="9"/>
  <c r="L4" i="9"/>
  <c r="J302" i="9"/>
  <c r="M302" i="9"/>
  <c r="J298" i="9"/>
  <c r="M298" i="9"/>
  <c r="J282" i="9"/>
  <c r="M282" i="9"/>
  <c r="J270" i="9"/>
  <c r="M270" i="9"/>
  <c r="J258" i="9"/>
  <c r="M258" i="9"/>
  <c r="J246" i="9"/>
  <c r="M246" i="9"/>
  <c r="J234" i="9"/>
  <c r="M234" i="9"/>
  <c r="J226" i="9"/>
  <c r="M226" i="9"/>
  <c r="J214" i="9"/>
  <c r="M214" i="9"/>
  <c r="J202" i="9"/>
  <c r="M202" i="9"/>
  <c r="J194" i="9"/>
  <c r="M194" i="9"/>
  <c r="J182" i="9"/>
  <c r="M182" i="9"/>
  <c r="J170" i="9"/>
  <c r="M170" i="9"/>
  <c r="J162" i="9"/>
  <c r="M162" i="9"/>
  <c r="J150" i="9"/>
  <c r="M150" i="9"/>
  <c r="J138" i="9"/>
  <c r="M138" i="9"/>
  <c r="J126" i="9"/>
  <c r="M126" i="9"/>
  <c r="J114" i="9"/>
  <c r="M114" i="9"/>
  <c r="J102" i="9"/>
  <c r="M102" i="9"/>
  <c r="J94" i="9"/>
  <c r="M94" i="9"/>
  <c r="J82" i="9"/>
  <c r="M82" i="9"/>
  <c r="J70" i="9"/>
  <c r="M70" i="9"/>
  <c r="J58" i="9"/>
  <c r="M58" i="9"/>
  <c r="J46" i="9"/>
  <c r="M46" i="9"/>
  <c r="J38" i="9"/>
  <c r="M38" i="9"/>
  <c r="J34" i="9"/>
  <c r="M34" i="9"/>
  <c r="J30" i="9"/>
  <c r="M30" i="9"/>
  <c r="J26" i="9"/>
  <c r="M26" i="9"/>
  <c r="J22" i="9"/>
  <c r="M22" i="9"/>
  <c r="J14" i="9"/>
  <c r="M14" i="9"/>
  <c r="J6" i="9"/>
  <c r="M6" i="9"/>
  <c r="J309" i="9"/>
  <c r="M309" i="9"/>
  <c r="J305" i="9"/>
  <c r="M305" i="9"/>
  <c r="J301" i="9"/>
  <c r="M301" i="9"/>
  <c r="J297" i="9"/>
  <c r="M297" i="9"/>
  <c r="J293" i="9"/>
  <c r="M293" i="9"/>
  <c r="J289" i="9"/>
  <c r="M289" i="9"/>
  <c r="J285" i="9"/>
  <c r="M285" i="9"/>
  <c r="J281" i="9"/>
  <c r="M281" i="9"/>
  <c r="J277" i="9"/>
  <c r="M277" i="9"/>
  <c r="J273" i="9"/>
  <c r="M273" i="9"/>
  <c r="J269" i="9"/>
  <c r="M269" i="9"/>
  <c r="J265" i="9"/>
  <c r="M265" i="9"/>
  <c r="J261" i="9"/>
  <c r="M261" i="9"/>
  <c r="J257" i="9"/>
  <c r="M257" i="9"/>
  <c r="J253" i="9"/>
  <c r="M253" i="9"/>
  <c r="J249" i="9"/>
  <c r="M249" i="9"/>
  <c r="J245" i="9"/>
  <c r="M245" i="9"/>
  <c r="J241" i="9"/>
  <c r="M241" i="9"/>
  <c r="J237" i="9"/>
  <c r="M237" i="9"/>
  <c r="J233" i="9"/>
  <c r="M233" i="9"/>
  <c r="J229" i="9"/>
  <c r="M229" i="9"/>
  <c r="J225" i="9"/>
  <c r="M225" i="9"/>
  <c r="J221" i="9"/>
  <c r="M221" i="9"/>
  <c r="J217" i="9"/>
  <c r="M217" i="9"/>
  <c r="J213" i="9"/>
  <c r="M213" i="9"/>
  <c r="J209" i="9"/>
  <c r="M209" i="9"/>
  <c r="J205" i="9"/>
  <c r="M205" i="9"/>
  <c r="J201" i="9"/>
  <c r="M201" i="9"/>
  <c r="J197" i="9"/>
  <c r="M197" i="9"/>
  <c r="J193" i="9"/>
  <c r="M193" i="9"/>
  <c r="J189" i="9"/>
  <c r="M189" i="9"/>
  <c r="J185" i="9"/>
  <c r="M185" i="9"/>
  <c r="J181" i="9"/>
  <c r="M181" i="9"/>
  <c r="J177" i="9"/>
  <c r="M177" i="9"/>
  <c r="J173" i="9"/>
  <c r="M173" i="9"/>
  <c r="J169" i="9"/>
  <c r="M169" i="9"/>
  <c r="J165" i="9"/>
  <c r="M165" i="9"/>
  <c r="J161" i="9"/>
  <c r="M161" i="9"/>
  <c r="J157" i="9"/>
  <c r="M157" i="9"/>
  <c r="J153" i="9"/>
  <c r="M153" i="9"/>
  <c r="J149" i="9"/>
  <c r="M149" i="9"/>
  <c r="J145" i="9"/>
  <c r="M145" i="9"/>
  <c r="J141" i="9"/>
  <c r="M141" i="9"/>
  <c r="J137" i="9"/>
  <c r="M137" i="9"/>
  <c r="J133" i="9"/>
  <c r="M133" i="9"/>
  <c r="J129" i="9"/>
  <c r="M129" i="9"/>
  <c r="J125" i="9"/>
  <c r="M125" i="9"/>
  <c r="J121" i="9"/>
  <c r="M121" i="9"/>
  <c r="J117" i="9"/>
  <c r="M117" i="9"/>
  <c r="J113" i="9"/>
  <c r="M113" i="9"/>
  <c r="J109" i="9"/>
  <c r="M109" i="9"/>
  <c r="J105" i="9"/>
  <c r="M105" i="9"/>
  <c r="J101" i="9"/>
  <c r="M101" i="9"/>
  <c r="J97" i="9"/>
  <c r="M97" i="9"/>
  <c r="J93" i="9"/>
  <c r="M93" i="9"/>
  <c r="J89" i="9"/>
  <c r="M89" i="9"/>
  <c r="J85" i="9"/>
  <c r="M85" i="9"/>
  <c r="J81" i="9"/>
  <c r="M81" i="9"/>
  <c r="J77" i="9"/>
  <c r="M77" i="9"/>
  <c r="J73" i="9"/>
  <c r="M73" i="9"/>
  <c r="J69" i="9"/>
  <c r="M69" i="9"/>
  <c r="J65" i="9"/>
  <c r="M65" i="9"/>
  <c r="J61" i="9"/>
  <c r="M61" i="9"/>
  <c r="J57" i="9"/>
  <c r="M57" i="9"/>
  <c r="J53" i="9"/>
  <c r="M53" i="9"/>
  <c r="J49" i="9"/>
  <c r="M49" i="9"/>
  <c r="J45" i="9"/>
  <c r="M45" i="9"/>
  <c r="J41" i="9"/>
  <c r="M41" i="9"/>
  <c r="J37" i="9"/>
  <c r="M37" i="9"/>
  <c r="J33" i="9"/>
  <c r="M33" i="9"/>
  <c r="J29" i="9"/>
  <c r="M29" i="9"/>
  <c r="J25" i="9"/>
  <c r="M25" i="9"/>
  <c r="J21" i="9"/>
  <c r="M21" i="9"/>
  <c r="J17" i="9"/>
  <c r="M17" i="9"/>
  <c r="J13" i="9"/>
  <c r="M13" i="9"/>
  <c r="J9" i="9"/>
  <c r="M9" i="9"/>
  <c r="J5" i="9"/>
  <c r="M5" i="9"/>
  <c r="J310" i="9"/>
  <c r="M310" i="9"/>
  <c r="J290" i="9"/>
  <c r="M290" i="9"/>
  <c r="J278" i="9"/>
  <c r="M278" i="9"/>
  <c r="J266" i="9"/>
  <c r="M266" i="9"/>
  <c r="J254" i="9"/>
  <c r="M254" i="9"/>
  <c r="J238" i="9"/>
  <c r="M238" i="9"/>
  <c r="J222" i="9"/>
  <c r="M222" i="9"/>
  <c r="J210" i="9"/>
  <c r="M210" i="9"/>
  <c r="J198" i="9"/>
  <c r="M198" i="9"/>
  <c r="J186" i="9"/>
  <c r="M186" i="9"/>
  <c r="J174" i="9"/>
  <c r="M174" i="9"/>
  <c r="J166" i="9"/>
  <c r="M166" i="9"/>
  <c r="J154" i="9"/>
  <c r="M154" i="9"/>
  <c r="J142" i="9"/>
  <c r="M142" i="9"/>
  <c r="J130" i="9"/>
  <c r="M130" i="9"/>
  <c r="J118" i="9"/>
  <c r="M118" i="9"/>
  <c r="J106" i="9"/>
  <c r="M106" i="9"/>
  <c r="J90" i="9"/>
  <c r="M90" i="9"/>
  <c r="J78" i="9"/>
  <c r="M78" i="9"/>
  <c r="J66" i="9"/>
  <c r="M66" i="9"/>
  <c r="J50" i="9"/>
  <c r="M50" i="9"/>
  <c r="J18" i="9"/>
  <c r="M18" i="9"/>
  <c r="J308" i="9"/>
  <c r="M308" i="9"/>
  <c r="J304" i="9"/>
  <c r="M304" i="9"/>
  <c r="J300" i="9"/>
  <c r="M300" i="9"/>
  <c r="J296" i="9"/>
  <c r="M296" i="9"/>
  <c r="J292" i="9"/>
  <c r="M292" i="9"/>
  <c r="J288" i="9"/>
  <c r="M288" i="9"/>
  <c r="J284" i="9"/>
  <c r="M284" i="9"/>
  <c r="J280" i="9"/>
  <c r="M280" i="9"/>
  <c r="J276" i="9"/>
  <c r="M276" i="9"/>
  <c r="J272" i="9"/>
  <c r="M272" i="9"/>
  <c r="J268" i="9"/>
  <c r="M268" i="9"/>
  <c r="J264" i="9"/>
  <c r="M264" i="9"/>
  <c r="J260" i="9"/>
  <c r="M260" i="9"/>
  <c r="J256" i="9"/>
  <c r="M256" i="9"/>
  <c r="J252" i="9"/>
  <c r="M252" i="9"/>
  <c r="J248" i="9"/>
  <c r="M248" i="9"/>
  <c r="J244" i="9"/>
  <c r="M244" i="9"/>
  <c r="J240" i="9"/>
  <c r="M240" i="9"/>
  <c r="J236" i="9"/>
  <c r="M236" i="9"/>
  <c r="J232" i="9"/>
  <c r="M232" i="9"/>
  <c r="J228" i="9"/>
  <c r="M228" i="9"/>
  <c r="J224" i="9"/>
  <c r="M224" i="9"/>
  <c r="J220" i="9"/>
  <c r="M220" i="9"/>
  <c r="J216" i="9"/>
  <c r="M216" i="9"/>
  <c r="J212" i="9"/>
  <c r="M212" i="9"/>
  <c r="J208" i="9"/>
  <c r="M208" i="9"/>
  <c r="J204" i="9"/>
  <c r="M204" i="9"/>
  <c r="J200" i="9"/>
  <c r="M200" i="9"/>
  <c r="J196" i="9"/>
  <c r="M196" i="9"/>
  <c r="J192" i="9"/>
  <c r="M192" i="9"/>
  <c r="J188" i="9"/>
  <c r="M188" i="9"/>
  <c r="J184" i="9"/>
  <c r="M184" i="9"/>
  <c r="J180" i="9"/>
  <c r="M180" i="9"/>
  <c r="J176" i="9"/>
  <c r="M176" i="9"/>
  <c r="J172" i="9"/>
  <c r="M172" i="9"/>
  <c r="J168" i="9"/>
  <c r="M168" i="9"/>
  <c r="J164" i="9"/>
  <c r="M164" i="9"/>
  <c r="J160" i="9"/>
  <c r="M160" i="9"/>
  <c r="J156" i="9"/>
  <c r="M156" i="9"/>
  <c r="J152" i="9"/>
  <c r="M152" i="9"/>
  <c r="J148" i="9"/>
  <c r="M148" i="9"/>
  <c r="J144" i="9"/>
  <c r="M144" i="9"/>
  <c r="J140" i="9"/>
  <c r="M140" i="9"/>
  <c r="J136" i="9"/>
  <c r="M136" i="9"/>
  <c r="J132" i="9"/>
  <c r="M132" i="9"/>
  <c r="J128" i="9"/>
  <c r="M128" i="9"/>
  <c r="J124" i="9"/>
  <c r="M124" i="9"/>
  <c r="J120" i="9"/>
  <c r="M120" i="9"/>
  <c r="J116" i="9"/>
  <c r="M116" i="9"/>
  <c r="J112" i="9"/>
  <c r="M112" i="9"/>
  <c r="J108" i="9"/>
  <c r="M108" i="9"/>
  <c r="J104" i="9"/>
  <c r="M104" i="9"/>
  <c r="J100" i="9"/>
  <c r="M100" i="9"/>
  <c r="J96" i="9"/>
  <c r="M96" i="9"/>
  <c r="J92" i="9"/>
  <c r="M92" i="9"/>
  <c r="J88" i="9"/>
  <c r="M88" i="9"/>
  <c r="J84" i="9"/>
  <c r="M84" i="9"/>
  <c r="J80" i="9"/>
  <c r="M80" i="9"/>
  <c r="J76" i="9"/>
  <c r="M76" i="9"/>
  <c r="J72" i="9"/>
  <c r="M72" i="9"/>
  <c r="J68" i="9"/>
  <c r="M68" i="9"/>
  <c r="J64" i="9"/>
  <c r="M64" i="9"/>
  <c r="J60" i="9"/>
  <c r="M60" i="9"/>
  <c r="J56" i="9"/>
  <c r="M56" i="9"/>
  <c r="J52" i="9"/>
  <c r="M52" i="9"/>
  <c r="J48" i="9"/>
  <c r="M48" i="9"/>
  <c r="J44" i="9"/>
  <c r="M44" i="9"/>
  <c r="J40" i="9"/>
  <c r="M40" i="9"/>
  <c r="J36" i="9"/>
  <c r="M36" i="9"/>
  <c r="J32" i="9"/>
  <c r="M32" i="9"/>
  <c r="J28" i="9"/>
  <c r="M28" i="9"/>
  <c r="J24" i="9"/>
  <c r="M24" i="9"/>
  <c r="J20" i="9"/>
  <c r="M20" i="9"/>
  <c r="J16" i="9"/>
  <c r="M16" i="9"/>
  <c r="J12" i="9"/>
  <c r="M12" i="9"/>
  <c r="J8" i="9"/>
  <c r="M8" i="9"/>
  <c r="J4" i="9"/>
  <c r="M4" i="9"/>
  <c r="J306" i="9"/>
  <c r="M306" i="9"/>
  <c r="J294" i="9"/>
  <c r="M294" i="9"/>
  <c r="J286" i="9"/>
  <c r="M286" i="9"/>
  <c r="J274" i="9"/>
  <c r="M274" i="9"/>
  <c r="J262" i="9"/>
  <c r="M262" i="9"/>
  <c r="J250" i="9"/>
  <c r="M250" i="9"/>
  <c r="J242" i="9"/>
  <c r="M242" i="9"/>
  <c r="J230" i="9"/>
  <c r="M230" i="9"/>
  <c r="J218" i="9"/>
  <c r="M218" i="9"/>
  <c r="J206" i="9"/>
  <c r="M206" i="9"/>
  <c r="J190" i="9"/>
  <c r="M190" i="9"/>
  <c r="J178" i="9"/>
  <c r="M178" i="9"/>
  <c r="J158" i="9"/>
  <c r="M158" i="9"/>
  <c r="J146" i="9"/>
  <c r="M146" i="9"/>
  <c r="J134" i="9"/>
  <c r="M134" i="9"/>
  <c r="J122" i="9"/>
  <c r="M122" i="9"/>
  <c r="J110" i="9"/>
  <c r="M110" i="9"/>
  <c r="J98" i="9"/>
  <c r="M98" i="9"/>
  <c r="J86" i="9"/>
  <c r="M86" i="9"/>
  <c r="J74" i="9"/>
  <c r="M74" i="9"/>
  <c r="J62" i="9"/>
  <c r="M62" i="9"/>
  <c r="J54" i="9"/>
  <c r="M54" i="9"/>
  <c r="J42" i="9"/>
  <c r="M42" i="9"/>
  <c r="J10" i="9"/>
  <c r="M10" i="9"/>
  <c r="J311" i="9"/>
  <c r="M311" i="9"/>
  <c r="J307" i="9"/>
  <c r="M307" i="9"/>
  <c r="J303" i="9"/>
  <c r="M303" i="9"/>
  <c r="J299" i="9"/>
  <c r="M299" i="9"/>
  <c r="J295" i="9"/>
  <c r="M295" i="9"/>
  <c r="J291" i="9"/>
  <c r="M291" i="9"/>
  <c r="J287" i="9"/>
  <c r="M287" i="9"/>
  <c r="J283" i="9"/>
  <c r="M283" i="9"/>
  <c r="J279" i="9"/>
  <c r="M279" i="9"/>
  <c r="J275" i="9"/>
  <c r="M275" i="9"/>
  <c r="J271" i="9"/>
  <c r="M271" i="9"/>
  <c r="J267" i="9"/>
  <c r="M267" i="9"/>
  <c r="J263" i="9"/>
  <c r="M263" i="9"/>
  <c r="M259" i="9"/>
  <c r="J259" i="9"/>
  <c r="J255" i="9"/>
  <c r="M255" i="9"/>
  <c r="J251" i="9"/>
  <c r="M251" i="9"/>
  <c r="J247" i="9"/>
  <c r="M247" i="9"/>
  <c r="J243" i="9"/>
  <c r="M243" i="9"/>
  <c r="J239" i="9"/>
  <c r="M239" i="9"/>
  <c r="J235" i="9"/>
  <c r="M235" i="9"/>
  <c r="J231" i="9"/>
  <c r="M231" i="9"/>
  <c r="J227" i="9"/>
  <c r="M227" i="9"/>
  <c r="J223" i="9"/>
  <c r="M223" i="9"/>
  <c r="J219" i="9"/>
  <c r="M219" i="9"/>
  <c r="J215" i="9"/>
  <c r="M215" i="9"/>
  <c r="J211" i="9"/>
  <c r="M211" i="9"/>
  <c r="J207" i="9"/>
  <c r="M207" i="9"/>
  <c r="J203" i="9"/>
  <c r="M203" i="9"/>
  <c r="J199" i="9"/>
  <c r="M199" i="9"/>
  <c r="M195" i="9"/>
  <c r="J195" i="9"/>
  <c r="J191" i="9"/>
  <c r="M191" i="9"/>
  <c r="J187" i="9"/>
  <c r="M187" i="9"/>
  <c r="J183" i="9"/>
  <c r="M183" i="9"/>
  <c r="J179" i="9"/>
  <c r="M179" i="9"/>
  <c r="J175" i="9"/>
  <c r="M175" i="9"/>
  <c r="J171" i="9"/>
  <c r="M171" i="9"/>
  <c r="J167" i="9"/>
  <c r="M167" i="9"/>
  <c r="J163" i="9"/>
  <c r="M163" i="9"/>
  <c r="J159" i="9"/>
  <c r="M159" i="9"/>
  <c r="J155" i="9"/>
  <c r="M155" i="9"/>
  <c r="J151" i="9"/>
  <c r="M151" i="9"/>
  <c r="J147" i="9"/>
  <c r="M147" i="9"/>
  <c r="J143" i="9"/>
  <c r="M143" i="9"/>
  <c r="J139" i="9"/>
  <c r="M139" i="9"/>
  <c r="J135" i="9"/>
  <c r="M135" i="9"/>
  <c r="M131" i="9"/>
  <c r="J131" i="9"/>
  <c r="J127" i="9"/>
  <c r="M127" i="9"/>
  <c r="J123" i="9"/>
  <c r="M123" i="9"/>
  <c r="J119" i="9"/>
  <c r="M119" i="9"/>
  <c r="J115" i="9"/>
  <c r="M115" i="9"/>
  <c r="J111" i="9"/>
  <c r="M111" i="9"/>
  <c r="J107" i="9"/>
  <c r="M107" i="9"/>
  <c r="J103" i="9"/>
  <c r="M103" i="9"/>
  <c r="J99" i="9"/>
  <c r="M99" i="9"/>
  <c r="J95" i="9"/>
  <c r="M95" i="9"/>
  <c r="J91" i="9"/>
  <c r="M91" i="9"/>
  <c r="J87" i="9"/>
  <c r="M87" i="9"/>
  <c r="J83" i="9"/>
  <c r="M83" i="9"/>
  <c r="J79" i="9"/>
  <c r="M79" i="9"/>
  <c r="J75" i="9"/>
  <c r="M75" i="9"/>
  <c r="J71" i="9"/>
  <c r="M71" i="9"/>
  <c r="M67" i="9"/>
  <c r="J67" i="9"/>
  <c r="J63" i="9"/>
  <c r="M63" i="9"/>
  <c r="J59" i="9"/>
  <c r="M59" i="9"/>
  <c r="J55" i="9"/>
  <c r="M55" i="9"/>
  <c r="J51" i="9"/>
  <c r="M51" i="9"/>
  <c r="J47" i="9"/>
  <c r="M47" i="9"/>
  <c r="J43" i="9"/>
  <c r="M43" i="9"/>
  <c r="J39" i="9"/>
  <c r="M39" i="9"/>
  <c r="J35" i="9"/>
  <c r="M35" i="9"/>
  <c r="J31" i="9"/>
  <c r="M31" i="9"/>
  <c r="J27" i="9"/>
  <c r="M27" i="9"/>
  <c r="J23" i="9"/>
  <c r="M23" i="9"/>
  <c r="J19" i="9"/>
  <c r="M19" i="9"/>
  <c r="J15" i="9"/>
  <c r="M15" i="9"/>
  <c r="J11" i="9"/>
  <c r="M11" i="9"/>
  <c r="J7" i="9"/>
  <c r="M7" i="9"/>
  <c r="A2" i="10" l="1"/>
  <c r="V70" i="9"/>
  <c r="M3" i="9"/>
  <c r="AP455" i="9" s="1"/>
  <c r="J3" i="9"/>
  <c r="AF437" i="9" s="1"/>
  <c r="O3" i="9"/>
  <c r="AU457" i="9" s="1"/>
  <c r="L3" i="9"/>
  <c r="AK386" i="9" s="1"/>
  <c r="V187" i="9"/>
  <c r="AK368" i="9" l="1"/>
  <c r="AF339" i="9"/>
  <c r="AF317" i="9"/>
  <c r="AF379" i="9"/>
  <c r="AF406" i="9"/>
  <c r="AF387" i="9"/>
  <c r="AF326" i="9"/>
  <c r="AF423" i="9"/>
  <c r="AU372" i="9"/>
  <c r="AU320" i="9"/>
  <c r="AU443" i="9"/>
  <c r="AU421" i="9"/>
  <c r="AU394" i="9"/>
  <c r="AU375" i="9"/>
  <c r="AU456" i="9"/>
  <c r="AP345" i="9"/>
  <c r="AP349" i="9"/>
  <c r="AP399" i="9"/>
  <c r="AP437" i="9"/>
  <c r="AP394" i="9"/>
  <c r="AP400" i="9"/>
  <c r="AK435" i="9"/>
  <c r="AF397" i="9"/>
  <c r="AF337" i="9"/>
  <c r="AF369" i="9"/>
  <c r="AF413" i="9"/>
  <c r="AF416" i="9"/>
  <c r="AF376" i="9"/>
  <c r="AF417" i="9"/>
  <c r="AU322" i="9"/>
  <c r="AU335" i="9"/>
  <c r="AU345" i="9"/>
  <c r="AU450" i="9"/>
  <c r="AU445" i="9"/>
  <c r="AU400" i="9"/>
  <c r="AP339" i="9"/>
  <c r="AP361" i="9"/>
  <c r="AP376" i="9"/>
  <c r="AP352" i="9"/>
  <c r="AP384" i="9"/>
  <c r="AP439" i="9"/>
  <c r="AP435" i="9"/>
  <c r="AK327" i="9"/>
  <c r="AK441" i="9"/>
  <c r="AF343" i="9"/>
  <c r="AF344" i="9"/>
  <c r="AF368" i="9"/>
  <c r="AF421" i="9"/>
  <c r="AF399" i="9"/>
  <c r="AF359" i="9"/>
  <c r="AU379" i="9"/>
  <c r="AU343" i="9"/>
  <c r="AU428" i="9"/>
  <c r="AU393" i="9"/>
  <c r="AU357" i="9"/>
  <c r="AU414" i="9"/>
  <c r="AU412" i="9"/>
  <c r="AP320" i="9"/>
  <c r="AP329" i="9"/>
  <c r="AP406" i="9"/>
  <c r="AP417" i="9"/>
  <c r="AP380" i="9"/>
  <c r="AP450" i="9"/>
  <c r="AP425" i="9"/>
  <c r="AK337" i="9"/>
  <c r="AK411" i="9"/>
  <c r="AF341" i="9"/>
  <c r="AF323" i="9"/>
  <c r="AF428" i="9"/>
  <c r="AF361" i="9"/>
  <c r="AF457" i="9"/>
  <c r="AF363" i="9"/>
  <c r="AU312" i="9"/>
  <c r="AU323" i="9"/>
  <c r="AU413" i="9"/>
  <c r="AU403" i="9"/>
  <c r="AU316" i="9"/>
  <c r="AU354" i="9"/>
  <c r="AU419" i="9"/>
  <c r="AP343" i="9"/>
  <c r="AP323" i="9"/>
  <c r="AP421" i="9"/>
  <c r="AP428" i="9"/>
  <c r="AP370" i="9"/>
  <c r="AP385" i="9"/>
  <c r="AP398" i="9"/>
  <c r="AK345" i="9"/>
  <c r="AK335" i="9"/>
  <c r="AK455" i="9"/>
  <c r="AK398" i="9"/>
  <c r="AK369" i="9"/>
  <c r="AK351" i="9"/>
  <c r="AK333" i="9"/>
  <c r="AK437" i="9"/>
  <c r="AK400" i="9"/>
  <c r="AK434" i="9"/>
  <c r="AK442" i="9"/>
  <c r="AK399" i="9"/>
  <c r="AK381" i="9"/>
  <c r="AK432" i="9"/>
  <c r="AK423" i="9"/>
  <c r="AK376" i="9"/>
  <c r="AK356" i="9"/>
  <c r="AK457" i="9"/>
  <c r="AK424" i="9"/>
  <c r="AK408" i="9"/>
  <c r="AK405" i="9"/>
  <c r="AK361" i="9"/>
  <c r="AK354" i="9"/>
  <c r="AK451" i="9"/>
  <c r="AK414" i="9"/>
  <c r="AK417" i="9"/>
  <c r="AK410" i="9"/>
  <c r="AK378" i="9"/>
  <c r="AK322" i="9"/>
  <c r="AK372" i="9"/>
  <c r="AK329" i="9"/>
  <c r="AK379" i="9"/>
  <c r="AK346" i="9"/>
  <c r="AK313" i="9"/>
  <c r="AK316" i="9"/>
  <c r="AK425" i="9"/>
  <c r="AK419" i="9"/>
  <c r="AK402" i="9"/>
  <c r="AK357" i="9"/>
  <c r="AK352" i="9"/>
  <c r="AK438" i="9"/>
  <c r="AK384" i="9"/>
  <c r="AK375" i="9"/>
  <c r="AK349" i="9"/>
  <c r="AK428" i="9"/>
  <c r="AK413" i="9"/>
  <c r="AK389" i="9"/>
  <c r="AK387" i="9"/>
  <c r="AK377" i="9"/>
  <c r="AK443" i="9"/>
  <c r="AK445" i="9"/>
  <c r="AK439" i="9"/>
  <c r="AK406" i="9"/>
  <c r="AK395" i="9"/>
  <c r="AK336" i="9"/>
  <c r="AK314" i="9"/>
  <c r="AK342" i="9"/>
  <c r="AK312" i="9"/>
  <c r="AK383" i="9"/>
  <c r="AK339" i="9"/>
  <c r="AK360" i="9"/>
  <c r="AK317" i="9"/>
  <c r="AK454" i="9"/>
  <c r="AK416" i="9"/>
  <c r="AK393" i="9"/>
  <c r="AK344" i="9"/>
  <c r="AK385" i="9"/>
  <c r="AK436" i="9"/>
  <c r="AK388" i="9"/>
  <c r="AK334" i="9"/>
  <c r="AK420" i="9"/>
  <c r="AK456" i="9"/>
  <c r="AK397" i="9"/>
  <c r="AK396" i="9"/>
  <c r="AK382" i="9"/>
  <c r="AK362" i="9"/>
  <c r="AK447" i="9"/>
  <c r="AK431" i="9"/>
  <c r="AK433" i="9"/>
  <c r="AK394" i="9"/>
  <c r="AK359" i="9"/>
  <c r="AK330" i="9"/>
  <c r="AK370" i="9"/>
  <c r="AK323" i="9"/>
  <c r="AK326" i="9"/>
  <c r="AK325" i="9"/>
  <c r="AK320" i="9"/>
  <c r="AK328" i="9"/>
  <c r="AK321" i="9"/>
  <c r="AK452" i="9"/>
  <c r="AK427" i="9"/>
  <c r="AK421" i="9"/>
  <c r="AK380" i="9"/>
  <c r="AK363" i="9"/>
  <c r="AK341" i="9"/>
  <c r="AK343" i="9"/>
  <c r="AK412" i="9"/>
  <c r="AK340" i="9"/>
  <c r="AK450" i="9"/>
  <c r="AK403" i="9"/>
  <c r="AF325" i="9"/>
  <c r="AF388" i="9"/>
  <c r="AF336" i="9"/>
  <c r="AF320" i="9"/>
  <c r="AF356" i="9"/>
  <c r="AF327" i="9"/>
  <c r="AF360" i="9"/>
  <c r="AF313" i="9"/>
  <c r="AF372" i="9"/>
  <c r="AF435" i="9"/>
  <c r="AF402" i="9"/>
  <c r="AF419" i="9"/>
  <c r="AF395" i="9"/>
  <c r="AF403" i="9"/>
  <c r="AF456" i="9"/>
  <c r="AF375" i="9"/>
  <c r="AF342" i="9"/>
  <c r="AF443" i="9"/>
  <c r="AF377" i="9"/>
  <c r="AF452" i="9"/>
  <c r="AF425" i="9"/>
  <c r="AF362" i="9"/>
  <c r="AF378" i="9"/>
  <c r="AF412" i="9"/>
  <c r="AF420" i="9"/>
  <c r="AF438" i="9"/>
  <c r="AF434" i="9"/>
  <c r="AP344" i="9"/>
  <c r="AP337" i="9"/>
  <c r="AP368" i="9"/>
  <c r="AP327" i="9"/>
  <c r="AP356" i="9"/>
  <c r="AP330" i="9"/>
  <c r="AP313" i="9"/>
  <c r="AP334" i="9"/>
  <c r="AP393" i="9"/>
  <c r="AP395" i="9"/>
  <c r="AP412" i="9"/>
  <c r="AP427" i="9"/>
  <c r="AP379" i="9"/>
  <c r="AP433" i="9"/>
  <c r="AP434" i="9"/>
  <c r="AP447" i="9"/>
  <c r="AP359" i="9"/>
  <c r="AP346" i="9"/>
  <c r="AP397" i="9"/>
  <c r="AP445" i="9"/>
  <c r="AP411" i="9"/>
  <c r="AP382" i="9"/>
  <c r="AP387" i="9"/>
  <c r="AP416" i="9"/>
  <c r="AP441" i="9"/>
  <c r="AP442" i="9"/>
  <c r="AF328" i="9"/>
  <c r="AF382" i="9"/>
  <c r="AF352" i="9"/>
  <c r="AF335" i="9"/>
  <c r="AF333" i="9"/>
  <c r="AF314" i="9"/>
  <c r="AF334" i="9"/>
  <c r="AF312" i="9"/>
  <c r="AF381" i="9"/>
  <c r="AF424" i="9"/>
  <c r="AF441" i="9"/>
  <c r="AF439" i="9"/>
  <c r="AF394" i="9"/>
  <c r="AF411" i="9"/>
  <c r="AF454" i="9"/>
  <c r="AF389" i="9"/>
  <c r="AF383" i="9"/>
  <c r="AF398" i="9"/>
  <c r="AF405" i="9"/>
  <c r="AF410" i="9"/>
  <c r="AF330" i="9"/>
  <c r="AF357" i="9"/>
  <c r="AF349" i="9"/>
  <c r="AF431" i="9"/>
  <c r="AF436" i="9"/>
  <c r="AF450" i="9"/>
  <c r="AF445" i="9"/>
  <c r="AP333" i="9"/>
  <c r="AP351" i="9"/>
  <c r="AP335" i="9"/>
  <c r="AP328" i="9"/>
  <c r="AP317" i="9"/>
  <c r="AP383" i="9"/>
  <c r="AP314" i="9"/>
  <c r="AP342" i="9"/>
  <c r="AP360" i="9"/>
  <c r="AP396" i="9"/>
  <c r="AP438" i="9"/>
  <c r="AP436" i="9"/>
  <c r="AP456" i="9"/>
  <c r="AP377" i="9"/>
  <c r="AP443" i="9"/>
  <c r="AP424" i="9"/>
  <c r="AP340" i="9"/>
  <c r="AP378" i="9"/>
  <c r="AP363" i="9"/>
  <c r="AP388" i="9"/>
  <c r="AP457" i="9"/>
  <c r="AP451" i="9"/>
  <c r="AP341" i="9"/>
  <c r="AP369" i="9"/>
  <c r="AP432" i="9"/>
  <c r="AP403" i="9"/>
  <c r="AP410" i="9"/>
  <c r="AF340" i="9"/>
  <c r="AF322" i="9"/>
  <c r="AF345" i="9"/>
  <c r="AF321" i="9"/>
  <c r="AF346" i="9"/>
  <c r="AF316" i="9"/>
  <c r="AF384" i="9"/>
  <c r="AF329" i="9"/>
  <c r="AF354" i="9"/>
  <c r="AF408" i="9"/>
  <c r="AF455" i="9"/>
  <c r="AF385" i="9"/>
  <c r="AF370" i="9"/>
  <c r="AF442" i="9"/>
  <c r="AF433" i="9"/>
  <c r="AF400" i="9"/>
  <c r="AF380" i="9"/>
  <c r="AF427" i="9"/>
  <c r="AF432" i="9"/>
  <c r="AF447" i="9"/>
  <c r="AF414" i="9"/>
  <c r="AF393" i="9"/>
  <c r="AF351" i="9"/>
  <c r="AF396" i="9"/>
  <c r="AF386" i="9"/>
  <c r="AF451" i="9"/>
  <c r="AP316" i="9"/>
  <c r="AP336" i="9"/>
  <c r="AP357" i="9"/>
  <c r="AP322" i="9"/>
  <c r="AP326" i="9"/>
  <c r="AP321" i="9"/>
  <c r="AP362" i="9"/>
  <c r="AP312" i="9"/>
  <c r="AP386" i="9"/>
  <c r="AP413" i="9"/>
  <c r="AP454" i="9"/>
  <c r="AP420" i="9"/>
  <c r="AP372" i="9"/>
  <c r="AP423" i="9"/>
  <c r="AP414" i="9"/>
  <c r="AP405" i="9"/>
  <c r="AP354" i="9"/>
  <c r="AP381" i="9"/>
  <c r="AP389" i="9"/>
  <c r="AP419" i="9"/>
  <c r="AP452" i="9"/>
  <c r="AP375" i="9"/>
  <c r="AP325" i="9"/>
  <c r="AP402" i="9"/>
  <c r="AP408" i="9"/>
  <c r="AP431" i="9"/>
  <c r="AU377" i="9"/>
  <c r="AU334" i="9"/>
  <c r="AU317" i="9"/>
  <c r="AU330" i="9"/>
  <c r="AU361" i="9"/>
  <c r="AU329" i="9"/>
  <c r="AU386" i="9"/>
  <c r="AU344" i="9"/>
  <c r="AU438" i="9"/>
  <c r="AU433" i="9"/>
  <c r="AU442" i="9"/>
  <c r="AU369" i="9"/>
  <c r="AU383" i="9"/>
  <c r="AU425" i="9"/>
  <c r="AU432" i="9"/>
  <c r="AU337" i="9"/>
  <c r="AU362" i="9"/>
  <c r="AU356" i="9"/>
  <c r="AU406" i="9"/>
  <c r="AU437" i="9"/>
  <c r="AU435" i="9"/>
  <c r="AU363" i="9"/>
  <c r="AU359" i="9"/>
  <c r="AU398" i="9"/>
  <c r="AU417" i="9"/>
  <c r="AU431" i="9"/>
  <c r="AU333" i="9"/>
  <c r="AU380" i="9"/>
  <c r="AU327" i="9"/>
  <c r="AU360" i="9"/>
  <c r="AU342" i="9"/>
  <c r="AU387" i="9"/>
  <c r="AU313" i="9"/>
  <c r="AU382" i="9"/>
  <c r="AU402" i="9"/>
  <c r="AU399" i="9"/>
  <c r="AU410" i="9"/>
  <c r="AU451" i="9"/>
  <c r="AU376" i="9"/>
  <c r="AU411" i="9"/>
  <c r="AU436" i="9"/>
  <c r="AU455" i="9"/>
  <c r="AU321" i="9"/>
  <c r="AU381" i="9"/>
  <c r="AU378" i="9"/>
  <c r="AU388" i="9"/>
  <c r="AU416" i="9"/>
  <c r="AU454" i="9"/>
  <c r="AU370" i="9"/>
  <c r="AU336" i="9"/>
  <c r="AU427" i="9"/>
  <c r="AU405" i="9"/>
  <c r="AU447" i="9"/>
  <c r="AU349" i="9"/>
  <c r="AU326" i="9"/>
  <c r="AU346" i="9"/>
  <c r="AU325" i="9"/>
  <c r="AU341" i="9"/>
  <c r="AU314" i="9"/>
  <c r="AU328" i="9"/>
  <c r="AU339" i="9"/>
  <c r="AU385" i="9"/>
  <c r="AU424" i="9"/>
  <c r="AU420" i="9"/>
  <c r="AU351" i="9"/>
  <c r="AU395" i="9"/>
  <c r="AU441" i="9"/>
  <c r="AU434" i="9"/>
  <c r="AU439" i="9"/>
  <c r="AU352" i="9"/>
  <c r="AU384" i="9"/>
  <c r="AU340" i="9"/>
  <c r="AU397" i="9"/>
  <c r="AU408" i="9"/>
  <c r="AU452" i="9"/>
  <c r="AU368" i="9"/>
  <c r="AU389" i="9"/>
  <c r="AU396" i="9"/>
  <c r="AU423" i="9"/>
  <c r="V3" i="9"/>
  <c r="V454" i="9"/>
  <c r="V447" i="9"/>
  <c r="V334" i="9"/>
  <c r="V422" i="9"/>
  <c r="V360" i="9"/>
  <c r="V343" i="9"/>
  <c r="V314" i="9"/>
  <c r="V398" i="9"/>
  <c r="V335" i="9"/>
  <c r="V376" i="9"/>
  <c r="V320" i="9"/>
  <c r="V410" i="9"/>
  <c r="V413" i="9"/>
  <c r="V315" i="9"/>
  <c r="V445" i="9"/>
  <c r="V421" i="9"/>
  <c r="V429" i="9"/>
  <c r="V396" i="9"/>
  <c r="V340" i="9"/>
  <c r="V331" i="9"/>
  <c r="V425" i="9"/>
  <c r="V452" i="9"/>
  <c r="V402" i="9"/>
  <c r="V359" i="9"/>
  <c r="V411" i="9"/>
  <c r="V450" i="9"/>
  <c r="V432" i="9"/>
  <c r="V428" i="9"/>
  <c r="V395" i="9"/>
  <c r="V346" i="9"/>
  <c r="V326" i="9"/>
  <c r="V453" i="9"/>
  <c r="V431" i="9"/>
  <c r="V321" i="9"/>
  <c r="V374" i="9"/>
  <c r="V400" i="9"/>
  <c r="V313" i="9"/>
  <c r="V351" i="9"/>
  <c r="V385" i="9"/>
  <c r="V368" i="9"/>
  <c r="V369" i="9"/>
  <c r="V381" i="9"/>
  <c r="V392" i="9"/>
  <c r="V451" i="9"/>
  <c r="V390" i="9"/>
  <c r="V342" i="9"/>
  <c r="V409" i="9"/>
  <c r="V348" i="9"/>
  <c r="V391" i="9"/>
  <c r="V365" i="9"/>
  <c r="V312" i="9"/>
  <c r="V397" i="9"/>
  <c r="V358" i="9"/>
  <c r="V355" i="9"/>
  <c r="V327" i="9"/>
  <c r="V389" i="9"/>
  <c r="V388" i="9"/>
  <c r="V456" i="9"/>
  <c r="V382" i="9"/>
  <c r="V329" i="9"/>
  <c r="V341" i="9"/>
  <c r="V322" i="9"/>
  <c r="V317" i="9"/>
  <c r="V427" i="9"/>
  <c r="V415" i="9"/>
  <c r="V357" i="9"/>
  <c r="V354" i="9"/>
  <c r="V330" i="9"/>
  <c r="V325" i="9"/>
  <c r="V443" i="9"/>
  <c r="V407" i="9"/>
  <c r="V332" i="9"/>
  <c r="V423" i="9"/>
  <c r="V434" i="9"/>
  <c r="V394" i="9"/>
  <c r="V418" i="9"/>
  <c r="V406" i="9"/>
  <c r="V380" i="9"/>
  <c r="V364" i="9"/>
  <c r="V414" i="9"/>
  <c r="V328" i="9"/>
  <c r="V446" i="9"/>
  <c r="V344" i="9"/>
  <c r="V438" i="9"/>
  <c r="V375" i="9"/>
  <c r="V378" i="9"/>
  <c r="V433" i="9"/>
  <c r="V401" i="9"/>
  <c r="V441" i="9"/>
  <c r="V417" i="9"/>
  <c r="V377" i="9"/>
  <c r="V350" i="9"/>
  <c r="V387" i="9"/>
  <c r="V347" i="9"/>
  <c r="V323" i="9"/>
  <c r="V318" i="9"/>
  <c r="V430" i="9"/>
  <c r="V412" i="9"/>
  <c r="V435" i="9"/>
  <c r="V370" i="9"/>
  <c r="V436" i="9"/>
  <c r="V439" i="9"/>
  <c r="V444" i="9"/>
  <c r="V420" i="9"/>
  <c r="V379" i="9"/>
  <c r="V440" i="9"/>
  <c r="V416" i="9"/>
  <c r="V319" i="9"/>
  <c r="V338" i="9"/>
  <c r="V337" i="9"/>
  <c r="V448" i="9"/>
  <c r="V408" i="9"/>
  <c r="V455" i="9"/>
  <c r="V352" i="9"/>
  <c r="V399" i="9"/>
  <c r="V336" i="9"/>
  <c r="V316" i="9"/>
  <c r="V419" i="9"/>
  <c r="V353" i="9"/>
  <c r="V384" i="9"/>
  <c r="V442" i="9"/>
  <c r="V371" i="9"/>
  <c r="V356" i="9"/>
  <c r="V386" i="9"/>
  <c r="V393" i="9"/>
  <c r="V426" i="9"/>
  <c r="V361" i="9"/>
  <c r="V449" i="9"/>
  <c r="V404" i="9"/>
  <c r="V324" i="9"/>
  <c r="V362" i="9"/>
  <c r="V345" i="9"/>
  <c r="V405" i="9"/>
  <c r="V372" i="9"/>
  <c r="V333" i="9"/>
  <c r="V367" i="9"/>
  <c r="V339" i="9"/>
  <c r="V383" i="9"/>
  <c r="V437" i="9"/>
  <c r="V457" i="9"/>
  <c r="V373" i="9"/>
  <c r="V424" i="9"/>
  <c r="V349" i="9"/>
  <c r="V403" i="9"/>
  <c r="V363" i="9"/>
  <c r="V366" i="9"/>
  <c r="D2" i="10"/>
  <c r="B2" i="10"/>
  <c r="X2" i="10" s="1"/>
  <c r="C2" i="10"/>
  <c r="V201" i="9"/>
  <c r="V51" i="9"/>
  <c r="V216" i="9"/>
  <c r="AU152" i="9"/>
  <c r="AU281" i="9"/>
  <c r="V18" i="9"/>
  <c r="V81" i="9"/>
  <c r="V61" i="9"/>
  <c r="V19" i="9"/>
  <c r="V76" i="9"/>
  <c r="V35" i="9"/>
  <c r="V229" i="9"/>
  <c r="V82" i="9"/>
  <c r="V275" i="9"/>
  <c r="V78" i="9"/>
  <c r="V79" i="9"/>
  <c r="V242" i="9"/>
  <c r="V140" i="9"/>
  <c r="AU265" i="9"/>
  <c r="V77" i="9"/>
  <c r="V66" i="9"/>
  <c r="V138" i="9"/>
  <c r="V93" i="9"/>
  <c r="V219" i="9"/>
  <c r="V127" i="9"/>
  <c r="V22" i="9"/>
  <c r="V211" i="9"/>
  <c r="V113" i="9"/>
  <c r="V40" i="9"/>
  <c r="V248" i="9"/>
  <c r="V249" i="9"/>
  <c r="V98" i="9"/>
  <c r="V103" i="9"/>
  <c r="V14" i="9"/>
  <c r="AU146" i="9"/>
  <c r="V27" i="9"/>
  <c r="V45" i="9"/>
  <c r="V109" i="9"/>
  <c r="V255" i="9"/>
  <c r="V220" i="9"/>
  <c r="V188" i="9"/>
  <c r="V97" i="9"/>
  <c r="V84" i="9"/>
  <c r="V128" i="9"/>
  <c r="V8" i="9"/>
  <c r="V189" i="9"/>
  <c r="V136" i="9"/>
  <c r="V42" i="9"/>
  <c r="V186" i="9"/>
  <c r="V59" i="9"/>
  <c r="V125" i="9"/>
  <c r="V71" i="9"/>
  <c r="V145" i="9"/>
  <c r="V55" i="9"/>
  <c r="V309" i="9"/>
  <c r="V289" i="9"/>
  <c r="V205" i="9"/>
  <c r="V126" i="9"/>
  <c r="V132" i="9"/>
  <c r="V156" i="9"/>
  <c r="V300" i="9"/>
  <c r="V299" i="9"/>
  <c r="V291" i="9"/>
  <c r="V232" i="9"/>
  <c r="V161" i="9"/>
  <c r="V240" i="9"/>
  <c r="V243" i="9"/>
  <c r="V149" i="9"/>
  <c r="V163" i="9"/>
  <c r="V231" i="9"/>
  <c r="V144" i="9"/>
  <c r="V298" i="9"/>
  <c r="V304" i="9"/>
  <c r="V130" i="9"/>
  <c r="V91" i="9"/>
  <c r="V37" i="9"/>
  <c r="V107" i="9"/>
  <c r="V67" i="9"/>
  <c r="V277" i="9"/>
  <c r="V239" i="9"/>
  <c r="V272" i="9"/>
  <c r="V193" i="9"/>
  <c r="V39" i="9"/>
  <c r="V206" i="9"/>
  <c r="V184" i="9"/>
  <c r="V151" i="9"/>
  <c r="V191" i="9"/>
  <c r="V276" i="9"/>
  <c r="V273" i="9"/>
  <c r="V32" i="9"/>
  <c r="V175" i="9"/>
  <c r="V270" i="9"/>
  <c r="V194" i="9"/>
  <c r="V256" i="9"/>
  <c r="V147" i="9"/>
  <c r="V266" i="9"/>
  <c r="V223" i="9"/>
  <c r="V28" i="9"/>
  <c r="V310" i="9"/>
  <c r="V177" i="9"/>
  <c r="V236" i="9"/>
  <c r="V104" i="9"/>
  <c r="V95" i="9"/>
  <c r="V50" i="9"/>
  <c r="V49" i="9"/>
  <c r="V311" i="9"/>
  <c r="V88" i="9"/>
  <c r="V209" i="9"/>
  <c r="V118" i="9"/>
  <c r="V207" i="9"/>
  <c r="V63" i="9"/>
  <c r="V139" i="9"/>
  <c r="V10" i="9"/>
  <c r="V105" i="9"/>
  <c r="V213" i="9"/>
  <c r="V254" i="9"/>
  <c r="V250" i="9"/>
  <c r="V52" i="9"/>
  <c r="V23" i="9"/>
  <c r="V68" i="9"/>
  <c r="V176" i="9"/>
  <c r="V124" i="9"/>
  <c r="V47" i="9"/>
  <c r="V106" i="9"/>
  <c r="V29" i="9"/>
  <c r="V221" i="9"/>
  <c r="V100" i="9"/>
  <c r="V208" i="9"/>
  <c r="V7" i="9"/>
  <c r="V284" i="9"/>
  <c r="V212" i="9"/>
  <c r="V96" i="9"/>
  <c r="V117" i="9"/>
  <c r="V69" i="9"/>
  <c r="V290" i="9"/>
  <c r="V54" i="9"/>
  <c r="V228" i="9"/>
  <c r="V172" i="9"/>
  <c r="V41" i="9"/>
  <c r="V74" i="9"/>
  <c r="V179" i="9"/>
  <c r="V278" i="9"/>
  <c r="V64" i="9"/>
  <c r="V15" i="9"/>
  <c r="V305" i="9"/>
  <c r="V218" i="9"/>
  <c r="V259" i="9"/>
  <c r="V115" i="9"/>
  <c r="V274" i="9"/>
  <c r="V13" i="9"/>
  <c r="V292" i="9"/>
  <c r="V152" i="9"/>
  <c r="V233" i="9"/>
  <c r="V269" i="9"/>
  <c r="V38" i="9"/>
  <c r="V280" i="9"/>
  <c r="V181" i="9"/>
  <c r="V202" i="9"/>
  <c r="V245" i="9"/>
  <c r="V268" i="9"/>
  <c r="V112" i="9"/>
  <c r="V99" i="9"/>
  <c r="V222" i="9"/>
  <c r="V134" i="9"/>
  <c r="V295" i="9"/>
  <c r="V196" i="9"/>
  <c r="V20" i="9"/>
  <c r="V9" i="9"/>
  <c r="V308" i="9"/>
  <c r="V44" i="9"/>
  <c r="V123" i="9"/>
  <c r="V11" i="9"/>
  <c r="V246" i="9"/>
  <c r="V53" i="9"/>
  <c r="V297" i="9"/>
  <c r="V204" i="9"/>
  <c r="V85" i="9"/>
  <c r="V135" i="9"/>
  <c r="V190" i="9"/>
  <c r="V178" i="9"/>
  <c r="V244" i="9"/>
  <c r="V57" i="9"/>
  <c r="V293" i="9"/>
  <c r="V101" i="9"/>
  <c r="V56" i="9"/>
  <c r="V258" i="9"/>
  <c r="V279" i="9"/>
  <c r="V89" i="9"/>
  <c r="V168" i="9"/>
  <c r="V282" i="9"/>
  <c r="V129" i="9"/>
  <c r="V141" i="9"/>
  <c r="V48" i="9"/>
  <c r="V183" i="9"/>
  <c r="V296" i="9"/>
  <c r="V36" i="9"/>
  <c r="V171" i="9"/>
  <c r="V43" i="9"/>
  <c r="V238" i="9"/>
  <c r="V286" i="9"/>
  <c r="V34" i="9"/>
  <c r="V283" i="9"/>
  <c r="V180" i="9"/>
  <c r="V261" i="9"/>
  <c r="V92" i="9"/>
  <c r="V262" i="9"/>
  <c r="V234" i="9"/>
  <c r="V247" i="9"/>
  <c r="V21" i="9"/>
  <c r="V307" i="9"/>
  <c r="V253" i="9"/>
  <c r="V306" i="9"/>
  <c r="V142" i="9"/>
  <c r="V157" i="9"/>
  <c r="V62" i="9"/>
  <c r="V121" i="9"/>
  <c r="V94" i="9"/>
  <c r="V154" i="9"/>
  <c r="V227" i="9"/>
  <c r="V65" i="9"/>
  <c r="V46" i="9"/>
  <c r="V26" i="9"/>
  <c r="V230" i="9"/>
  <c r="V200" i="9"/>
  <c r="V162" i="9"/>
  <c r="V116" i="9"/>
  <c r="V192" i="9"/>
  <c r="V197" i="9"/>
  <c r="V143" i="9"/>
  <c r="V122" i="9"/>
  <c r="V33" i="9"/>
  <c r="V72" i="9"/>
  <c r="V165" i="9"/>
  <c r="V210" i="9"/>
  <c r="V160" i="9"/>
  <c r="V224" i="9"/>
  <c r="V5" i="9"/>
  <c r="V87" i="9"/>
  <c r="V86" i="9"/>
  <c r="V114" i="9"/>
  <c r="V263" i="9"/>
  <c r="V153" i="9"/>
  <c r="V4" i="9"/>
  <c r="V199" i="9"/>
  <c r="V237" i="9"/>
  <c r="V264" i="9"/>
  <c r="V301" i="9"/>
  <c r="V111" i="9"/>
  <c r="V166" i="9"/>
  <c r="V80" i="9"/>
  <c r="V241" i="9"/>
  <c r="V17" i="9"/>
  <c r="V108" i="9"/>
  <c r="V203" i="9"/>
  <c r="V83" i="9"/>
  <c r="V110" i="9"/>
  <c r="V287" i="9"/>
  <c r="V185" i="9"/>
  <c r="V16" i="9"/>
  <c r="V120" i="9"/>
  <c r="V288" i="9"/>
  <c r="V119" i="9"/>
  <c r="V182" i="9"/>
  <c r="V102" i="9"/>
  <c r="V215" i="9"/>
  <c r="V12" i="9"/>
  <c r="V30" i="9"/>
  <c r="V24" i="9"/>
  <c r="V195" i="9"/>
  <c r="V133" i="9"/>
  <c r="V252" i="9"/>
  <c r="V285" i="9"/>
  <c r="V159" i="9"/>
  <c r="V31" i="9"/>
  <c r="V214" i="9"/>
  <c r="V150" i="9"/>
  <c r="V6" i="9"/>
  <c r="V251" i="9"/>
  <c r="V137" i="9"/>
  <c r="V281" i="9"/>
  <c r="V131" i="9"/>
  <c r="V158" i="9"/>
  <c r="V170" i="9"/>
  <c r="V155" i="9"/>
  <c r="V169" i="9"/>
  <c r="V265" i="9"/>
  <c r="V302" i="9"/>
  <c r="V271" i="9"/>
  <c r="V167" i="9"/>
  <c r="V60" i="9"/>
  <c r="V217" i="9"/>
  <c r="V294" i="9"/>
  <c r="V58" i="9"/>
  <c r="V260" i="9"/>
  <c r="V198" i="9"/>
  <c r="V25" i="9"/>
  <c r="V225" i="9"/>
  <c r="V267" i="9"/>
  <c r="V173" i="9"/>
  <c r="V235" i="9"/>
  <c r="AK3" i="9"/>
  <c r="AF3" i="9"/>
  <c r="AU298" i="9"/>
  <c r="AU269" i="9"/>
  <c r="AU65" i="9"/>
  <c r="AU264" i="9"/>
  <c r="AU60" i="9"/>
  <c r="AU282" i="9"/>
  <c r="AU280" i="9"/>
  <c r="AU108" i="9"/>
  <c r="AU87" i="9"/>
  <c r="AU306" i="9"/>
  <c r="AU191" i="9"/>
  <c r="AU266" i="9"/>
  <c r="AU272" i="9"/>
  <c r="AU275" i="9"/>
  <c r="AU270" i="9"/>
  <c r="AU180" i="9"/>
  <c r="AU297" i="9"/>
  <c r="AU285" i="9"/>
  <c r="AU161" i="9"/>
  <c r="AU303" i="9"/>
  <c r="AU165" i="9"/>
  <c r="AU253" i="9"/>
  <c r="AU5" i="9"/>
  <c r="AU157" i="9"/>
  <c r="AU29" i="9"/>
  <c r="AU236" i="9"/>
  <c r="AU296" i="9"/>
  <c r="V303" i="9"/>
  <c r="V257" i="9"/>
  <c r="V90" i="9"/>
  <c r="V75" i="9"/>
  <c r="V73" i="9"/>
  <c r="V148" i="9"/>
  <c r="V164" i="9"/>
  <c r="V146" i="9"/>
  <c r="V226" i="9"/>
  <c r="V174" i="9"/>
  <c r="AU189" i="9"/>
  <c r="AU283" i="9"/>
  <c r="AU147" i="9"/>
  <c r="AU206" i="9"/>
  <c r="AU260" i="9"/>
  <c r="AU278" i="9"/>
  <c r="AU224" i="9"/>
  <c r="AU155" i="9"/>
  <c r="AU167" i="9"/>
  <c r="AU150" i="9"/>
  <c r="AU168" i="9"/>
  <c r="AU287" i="9"/>
  <c r="AU136" i="9"/>
  <c r="AU293" i="9"/>
  <c r="AU277" i="9"/>
  <c r="AU290" i="9"/>
  <c r="AU271" i="9"/>
  <c r="AU295" i="9"/>
  <c r="AU176" i="9"/>
  <c r="AU101" i="9"/>
  <c r="AU26" i="9"/>
  <c r="AU292" i="9"/>
  <c r="AU263" i="9"/>
  <c r="AU16" i="9"/>
  <c r="AU69" i="9"/>
  <c r="AU284" i="9"/>
  <c r="AU116" i="9"/>
  <c r="AU74" i="9"/>
  <c r="AU184" i="9"/>
  <c r="AU211" i="9"/>
  <c r="AU305" i="9"/>
  <c r="AU244" i="9"/>
  <c r="AU291" i="9"/>
  <c r="AU203" i="9"/>
  <c r="AU107" i="9"/>
  <c r="AU170" i="9"/>
  <c r="AU125" i="9"/>
  <c r="AU81" i="9"/>
  <c r="AU205" i="9"/>
  <c r="AU196" i="9"/>
  <c r="AU239" i="9"/>
  <c r="AU76" i="9"/>
  <c r="AU113" i="9"/>
  <c r="AU219" i="9"/>
  <c r="AU242" i="9"/>
  <c r="AU30" i="9"/>
  <c r="AU72" i="9"/>
  <c r="AU27" i="9"/>
  <c r="AU268" i="9"/>
  <c r="AU70" i="9"/>
  <c r="AU4" i="9"/>
  <c r="AU226" i="9"/>
  <c r="AU54" i="9"/>
  <c r="AU120" i="9"/>
  <c r="AU12" i="9"/>
  <c r="AU179" i="9"/>
  <c r="AU91" i="9"/>
  <c r="AU34" i="9"/>
  <c r="AU169" i="9"/>
  <c r="AU48" i="9"/>
  <c r="AU17" i="9"/>
  <c r="AU148" i="9"/>
  <c r="AU127" i="9"/>
  <c r="AU246" i="9"/>
  <c r="AU46" i="9"/>
  <c r="AU28" i="9"/>
  <c r="AU241" i="9"/>
  <c r="AU171" i="9"/>
  <c r="AU194" i="9"/>
  <c r="AU73" i="9"/>
  <c r="AU40" i="9"/>
  <c r="AU129" i="9"/>
  <c r="AU204" i="9"/>
  <c r="AU311" i="9"/>
  <c r="AU222" i="9"/>
  <c r="AU37" i="9"/>
  <c r="AU55" i="9"/>
  <c r="AU202" i="9"/>
  <c r="AU118" i="9"/>
  <c r="AU22" i="9"/>
  <c r="AU252" i="9"/>
  <c r="AU100" i="9"/>
  <c r="AU67" i="9"/>
  <c r="AU201" i="9"/>
  <c r="AU279" i="9"/>
  <c r="AU251" i="9"/>
  <c r="AU159" i="9"/>
  <c r="AU83" i="9"/>
  <c r="AU138" i="9"/>
  <c r="AU32" i="9"/>
  <c r="AU3" i="9"/>
  <c r="AU64" i="9"/>
  <c r="AU308" i="9"/>
  <c r="AU132" i="9"/>
  <c r="AU111" i="9"/>
  <c r="AU230" i="9"/>
  <c r="AU93" i="9"/>
  <c r="AU79" i="9"/>
  <c r="AU304" i="9"/>
  <c r="AU112" i="9"/>
  <c r="AU139" i="9"/>
  <c r="AU178" i="9"/>
  <c r="AU57" i="9"/>
  <c r="AU24" i="9"/>
  <c r="AU193" i="9"/>
  <c r="AU109" i="9"/>
  <c r="AU188" i="9"/>
  <c r="AU103" i="9"/>
  <c r="AU21" i="9"/>
  <c r="AU23" i="9"/>
  <c r="AU213" i="9"/>
  <c r="AU186" i="9"/>
  <c r="AU98" i="9"/>
  <c r="AU309" i="9"/>
  <c r="AU240" i="9"/>
  <c r="AU68" i="9"/>
  <c r="AU137" i="9"/>
  <c r="AU7" i="9"/>
  <c r="AU227" i="9"/>
  <c r="AU123" i="9"/>
  <c r="AU35" i="9"/>
  <c r="AU49" i="9"/>
  <c r="AU51" i="9"/>
  <c r="AU104" i="9"/>
  <c r="AU289" i="9"/>
  <c r="AU276" i="9"/>
  <c r="AU38" i="9"/>
  <c r="AU198" i="9"/>
  <c r="AU61" i="9"/>
  <c r="AU47" i="9"/>
  <c r="AU117" i="9"/>
  <c r="AU130" i="9"/>
  <c r="AU25" i="9"/>
  <c r="AU75" i="9"/>
  <c r="AU121" i="9"/>
  <c r="AU237" i="9"/>
  <c r="AU156" i="9"/>
  <c r="AU231" i="9"/>
  <c r="AU142" i="9"/>
  <c r="AU52" i="9"/>
  <c r="AU273" i="9"/>
  <c r="AU110" i="9"/>
  <c r="AU221" i="9"/>
  <c r="AU248" i="9"/>
  <c r="AU92" i="9"/>
  <c r="AU145" i="9"/>
  <c r="AU95" i="9"/>
  <c r="AU243" i="9"/>
  <c r="AU143" i="9"/>
  <c r="AU106" i="9"/>
  <c r="AU19" i="9"/>
  <c r="AU18" i="9"/>
  <c r="AU214" i="9"/>
  <c r="AU63" i="9"/>
  <c r="AU86" i="9"/>
  <c r="AU66" i="9"/>
  <c r="AU162" i="9"/>
  <c r="AU8" i="9"/>
  <c r="AU257" i="9"/>
  <c r="AU173" i="9"/>
  <c r="AU172" i="9"/>
  <c r="AU50" i="9"/>
  <c r="AU174" i="9"/>
  <c r="AU84" i="9"/>
  <c r="AU209" i="9"/>
  <c r="AU182" i="9"/>
  <c r="AU82" i="9"/>
  <c r="AU197" i="9"/>
  <c r="AU232" i="9"/>
  <c r="AU300" i="9"/>
  <c r="AU105" i="9"/>
  <c r="AU223" i="9"/>
  <c r="AU119" i="9"/>
  <c r="AU259" i="9"/>
  <c r="AU80" i="9"/>
  <c r="AU195" i="9"/>
  <c r="AU90" i="9"/>
  <c r="AU307" i="9"/>
  <c r="AU10" i="9"/>
  <c r="AU310" i="9"/>
  <c r="AU166" i="9"/>
  <c r="AU45" i="9"/>
  <c r="AU31" i="9"/>
  <c r="AU181" i="9"/>
  <c r="AU208" i="9"/>
  <c r="AU274" i="9"/>
  <c r="AU114" i="9"/>
  <c r="AU9" i="9"/>
  <c r="AU59" i="9"/>
  <c r="AU301" i="9"/>
  <c r="AU140" i="9"/>
  <c r="AU215" i="9"/>
  <c r="AU14" i="9"/>
  <c r="AU36" i="9"/>
  <c r="AU286" i="9"/>
  <c r="AU216" i="9"/>
  <c r="AU97" i="9"/>
  <c r="AU299" i="9"/>
  <c r="AU207" i="9"/>
  <c r="AU115" i="9"/>
  <c r="AU163" i="9"/>
  <c r="AU225" i="9"/>
  <c r="AU141" i="9"/>
  <c r="AU255" i="9"/>
  <c r="AU294" i="9"/>
  <c r="AU15" i="9"/>
  <c r="AU235" i="9"/>
  <c r="AU258" i="9"/>
  <c r="AU94" i="9"/>
  <c r="AU88" i="9"/>
  <c r="AU43" i="9"/>
  <c r="AU302" i="9"/>
  <c r="AU20" i="9"/>
  <c r="AU234" i="9"/>
  <c r="AU126" i="9"/>
  <c r="AU58" i="9"/>
  <c r="AU144" i="9"/>
  <c r="AU96" i="9"/>
  <c r="AU261" i="9"/>
  <c r="AU200" i="9"/>
  <c r="AU267" i="9"/>
  <c r="AU199" i="9"/>
  <c r="AU99" i="9"/>
  <c r="AU131" i="9"/>
  <c r="AU62" i="9"/>
  <c r="AU33" i="9"/>
  <c r="AU164" i="9"/>
  <c r="AU175" i="9"/>
  <c r="AU262" i="9"/>
  <c r="AU102" i="9"/>
  <c r="AU44" i="9"/>
  <c r="AU177" i="9"/>
  <c r="AU160" i="9"/>
  <c r="AU187" i="9"/>
  <c r="AU210" i="9"/>
  <c r="AU89" i="9"/>
  <c r="AU56" i="9"/>
  <c r="AU11" i="9"/>
  <c r="AU233" i="9"/>
  <c r="AU220" i="9"/>
  <c r="AU6" i="9"/>
  <c r="AU151" i="9"/>
  <c r="AU238" i="9"/>
  <c r="AU53" i="9"/>
  <c r="AU71" i="9"/>
  <c r="AU42" i="9"/>
  <c r="AU228" i="9"/>
  <c r="AU254" i="9"/>
  <c r="AU124" i="9"/>
  <c r="AU288" i="9"/>
  <c r="AU135" i="9"/>
  <c r="AU247" i="9"/>
  <c r="AU78" i="9"/>
  <c r="AU249" i="9"/>
  <c r="AU256" i="9"/>
  <c r="AU39" i="9"/>
  <c r="AU77" i="9"/>
  <c r="AU183" i="9"/>
  <c r="AU250" i="9"/>
  <c r="AU217" i="9"/>
  <c r="AU192" i="9"/>
  <c r="AU190" i="9"/>
  <c r="AU13" i="9"/>
  <c r="AU218" i="9"/>
  <c r="AU185" i="9"/>
  <c r="AU128" i="9"/>
  <c r="AU245" i="9"/>
  <c r="AU41" i="9"/>
  <c r="AU229" i="9"/>
  <c r="AU154" i="9"/>
  <c r="AU153" i="9"/>
  <c r="AU158" i="9"/>
  <c r="AU149" i="9"/>
  <c r="AU212" i="9"/>
  <c r="AU133" i="9"/>
  <c r="AU122" i="9"/>
  <c r="AU134" i="9"/>
  <c r="AU85" i="9"/>
  <c r="Y2" i="9"/>
  <c r="AX2" i="9" s="1"/>
  <c r="AW2" i="9"/>
  <c r="W1" i="9" l="1"/>
  <c r="AV1" i="9"/>
  <c r="H13" i="9"/>
  <c r="H200" i="9"/>
  <c r="H149" i="9"/>
  <c r="AH2" i="9"/>
  <c r="AR2" i="9"/>
  <c r="AF288" i="9"/>
  <c r="AP288" i="9"/>
  <c r="AI2" i="9"/>
  <c r="AS2" i="9"/>
  <c r="AP270" i="9"/>
  <c r="AK270" i="9"/>
  <c r="AP311" i="9"/>
  <c r="AK311" i="9"/>
  <c r="H23" i="9"/>
  <c r="H195" i="9"/>
  <c r="H17" i="9"/>
  <c r="H119" i="9"/>
  <c r="H123" i="9"/>
  <c r="H11" i="9"/>
  <c r="H37" i="9"/>
  <c r="H53" i="9"/>
  <c r="H107" i="9"/>
  <c r="H131" i="9"/>
  <c r="H135" i="9"/>
  <c r="H208" i="9"/>
  <c r="H212" i="9"/>
  <c r="H216" i="9"/>
  <c r="H228" i="9"/>
  <c r="H232" i="9"/>
  <c r="H236" i="9"/>
  <c r="H89" i="9"/>
  <c r="H97" i="9"/>
  <c r="H193" i="9"/>
  <c r="H239" i="9"/>
  <c r="H243" i="9"/>
  <c r="H247" i="9"/>
  <c r="H115" i="9"/>
  <c r="H151" i="9"/>
  <c r="H157" i="9"/>
  <c r="H165" i="9"/>
  <c r="H199" i="9"/>
  <c r="H69" i="9"/>
  <c r="H105" i="9"/>
  <c r="H206" i="9"/>
  <c r="H210" i="9"/>
  <c r="H214" i="9"/>
  <c r="H218" i="9"/>
  <c r="H39" i="9"/>
  <c r="H73" i="9"/>
  <c r="H3" i="9"/>
  <c r="H8" i="9"/>
  <c r="H81" i="9"/>
  <c r="H121" i="9"/>
  <c r="H133" i="9"/>
  <c r="H197" i="9"/>
  <c r="H230" i="9"/>
  <c r="H234" i="9"/>
  <c r="H238" i="9"/>
  <c r="H15" i="9"/>
  <c r="H141" i="9"/>
  <c r="H153" i="9"/>
  <c r="H155" i="9"/>
  <c r="H163" i="9"/>
  <c r="H167" i="9"/>
  <c r="H189" i="9"/>
  <c r="H10" i="9"/>
  <c r="H16" i="9"/>
  <c r="H61" i="9"/>
  <c r="H85" i="9"/>
  <c r="H101" i="9"/>
  <c r="H113" i="9"/>
  <c r="H143" i="9"/>
  <c r="H147" i="9"/>
  <c r="H159" i="9"/>
  <c r="H169" i="9"/>
  <c r="H173" i="9"/>
  <c r="H177" i="9"/>
  <c r="H181" i="9"/>
  <c r="H185" i="9"/>
  <c r="H187" i="9"/>
  <c r="H222" i="9"/>
  <c r="H226" i="9"/>
  <c r="H241" i="9"/>
  <c r="H249" i="9"/>
  <c r="H251" i="9"/>
  <c r="H253" i="9"/>
  <c r="H4" i="9"/>
  <c r="H6" i="9"/>
  <c r="H12" i="9"/>
  <c r="H14" i="9"/>
  <c r="H18" i="9"/>
  <c r="H77" i="9"/>
  <c r="H93" i="9"/>
  <c r="H127" i="9"/>
  <c r="H137" i="9"/>
  <c r="H139" i="9"/>
  <c r="H171" i="9"/>
  <c r="H175" i="9"/>
  <c r="H179" i="9"/>
  <c r="H183" i="9"/>
  <c r="H191" i="9"/>
  <c r="H220" i="9"/>
  <c r="H224" i="9"/>
  <c r="H309" i="9"/>
  <c r="H33" i="9"/>
  <c r="H35" i="9"/>
  <c r="H49" i="9"/>
  <c r="H51" i="9"/>
  <c r="H59" i="9"/>
  <c r="H67" i="9"/>
  <c r="H75" i="9"/>
  <c r="H83" i="9"/>
  <c r="H91" i="9"/>
  <c r="H99" i="9"/>
  <c r="H109" i="9"/>
  <c r="H145" i="9"/>
  <c r="AD2" i="9"/>
  <c r="H29" i="9"/>
  <c r="H31" i="9"/>
  <c r="H45" i="9"/>
  <c r="H47" i="9"/>
  <c r="H57" i="9"/>
  <c r="H65" i="9"/>
  <c r="AN2" i="9"/>
  <c r="H19" i="9"/>
  <c r="H21" i="9"/>
  <c r="H25" i="9"/>
  <c r="H27" i="9"/>
  <c r="H41" i="9"/>
  <c r="H43" i="9"/>
  <c r="H55" i="9"/>
  <c r="H63" i="9"/>
  <c r="H71" i="9"/>
  <c r="H79" i="9"/>
  <c r="H87" i="9"/>
  <c r="H95" i="9"/>
  <c r="H103" i="9"/>
  <c r="H129" i="9"/>
  <c r="H161" i="9"/>
  <c r="H111" i="9"/>
  <c r="H117" i="9"/>
  <c r="H125" i="9"/>
  <c r="H245" i="9"/>
  <c r="H255" i="9"/>
  <c r="H257" i="9"/>
  <c r="H202" i="9"/>
  <c r="H204" i="9"/>
  <c r="H22" i="9"/>
  <c r="H5" i="9"/>
  <c r="H7" i="9"/>
  <c r="AC2" i="9"/>
  <c r="AM2" i="9"/>
  <c r="H20" i="9"/>
  <c r="H24" i="9"/>
  <c r="H9" i="9"/>
  <c r="H104" i="9"/>
  <c r="H26" i="9"/>
  <c r="H28" i="9"/>
  <c r="H30" i="9"/>
  <c r="H32" i="9"/>
  <c r="H34" i="9"/>
  <c r="H36" i="9"/>
  <c r="H38" i="9"/>
  <c r="H40" i="9"/>
  <c r="H42" i="9"/>
  <c r="H44" i="9"/>
  <c r="H46" i="9"/>
  <c r="H48" i="9"/>
  <c r="H50" i="9"/>
  <c r="H52" i="9"/>
  <c r="H54" i="9"/>
  <c r="H56" i="9"/>
  <c r="H58" i="9"/>
  <c r="H60" i="9"/>
  <c r="H62" i="9"/>
  <c r="H64" i="9"/>
  <c r="H66" i="9"/>
  <c r="H68" i="9"/>
  <c r="H70" i="9"/>
  <c r="H72" i="9"/>
  <c r="H74" i="9"/>
  <c r="H76" i="9"/>
  <c r="H78" i="9"/>
  <c r="H80" i="9"/>
  <c r="H82" i="9"/>
  <c r="H84" i="9"/>
  <c r="H86" i="9"/>
  <c r="H88" i="9"/>
  <c r="H90" i="9"/>
  <c r="H92" i="9"/>
  <c r="H94" i="9"/>
  <c r="H96" i="9"/>
  <c r="H98" i="9"/>
  <c r="H106" i="9"/>
  <c r="H100" i="9"/>
  <c r="H108" i="9"/>
  <c r="H118" i="9"/>
  <c r="H122" i="9"/>
  <c r="H126" i="9"/>
  <c r="H102" i="9"/>
  <c r="H114" i="9"/>
  <c r="H110" i="9"/>
  <c r="H112" i="9"/>
  <c r="H116" i="9"/>
  <c r="H124" i="9"/>
  <c r="H132" i="9"/>
  <c r="H140" i="9"/>
  <c r="H148" i="9"/>
  <c r="H156" i="9"/>
  <c r="H164" i="9"/>
  <c r="H138" i="9"/>
  <c r="H146" i="9"/>
  <c r="H154" i="9"/>
  <c r="H162" i="9"/>
  <c r="H120" i="9"/>
  <c r="H128" i="9"/>
  <c r="H136" i="9"/>
  <c r="H144" i="9"/>
  <c r="H152" i="9"/>
  <c r="H160" i="9"/>
  <c r="H130" i="9"/>
  <c r="H134" i="9"/>
  <c r="H142" i="9"/>
  <c r="H150" i="9"/>
  <c r="H158" i="9"/>
  <c r="H201" i="9"/>
  <c r="H166" i="9"/>
  <c r="H168" i="9"/>
  <c r="H170" i="9"/>
  <c r="H172" i="9"/>
  <c r="H174" i="9"/>
  <c r="H176" i="9"/>
  <c r="H178" i="9"/>
  <c r="H180" i="9"/>
  <c r="H182" i="9"/>
  <c r="H184" i="9"/>
  <c r="H186" i="9"/>
  <c r="H188" i="9"/>
  <c r="H190" i="9"/>
  <c r="H192" i="9"/>
  <c r="H194" i="9"/>
  <c r="H196" i="9"/>
  <c r="H198" i="9"/>
  <c r="H203" i="9"/>
  <c r="H205" i="9"/>
  <c r="H244" i="9"/>
  <c r="H207" i="9"/>
  <c r="H209" i="9"/>
  <c r="H211" i="9"/>
  <c r="H213" i="9"/>
  <c r="H215" i="9"/>
  <c r="H217" i="9"/>
  <c r="H219" i="9"/>
  <c r="H221" i="9"/>
  <c r="H223" i="9"/>
  <c r="H225" i="9"/>
  <c r="H227" i="9"/>
  <c r="H229" i="9"/>
  <c r="H231" i="9"/>
  <c r="H233" i="9"/>
  <c r="H235" i="9"/>
  <c r="H237" i="9"/>
  <c r="H248" i="9"/>
  <c r="H240" i="9"/>
  <c r="H246" i="9"/>
  <c r="H242" i="9"/>
  <c r="AF270" i="9"/>
  <c r="H250" i="9"/>
  <c r="H252" i="9"/>
  <c r="H254" i="9"/>
  <c r="H256" i="9"/>
  <c r="H259" i="9"/>
  <c r="H261" i="9"/>
  <c r="H263" i="9"/>
  <c r="H265" i="9"/>
  <c r="H267" i="9"/>
  <c r="H269" i="9"/>
  <c r="H271" i="9"/>
  <c r="H273" i="9"/>
  <c r="H275" i="9"/>
  <c r="H277" i="9"/>
  <c r="H279" i="9"/>
  <c r="H281" i="9"/>
  <c r="H283" i="9"/>
  <c r="H285" i="9"/>
  <c r="H287" i="9"/>
  <c r="AK288" i="9"/>
  <c r="H289" i="9"/>
  <c r="H291" i="9"/>
  <c r="H293" i="9"/>
  <c r="H295" i="9"/>
  <c r="H258" i="9"/>
  <c r="H260" i="9"/>
  <c r="H262" i="9"/>
  <c r="H264" i="9"/>
  <c r="H266" i="9"/>
  <c r="H268" i="9"/>
  <c r="H270" i="9"/>
  <c r="H272" i="9"/>
  <c r="H274" i="9"/>
  <c r="H276" i="9"/>
  <c r="H278" i="9"/>
  <c r="H280" i="9"/>
  <c r="H282" i="9"/>
  <c r="H284" i="9"/>
  <c r="H286" i="9"/>
  <c r="H288" i="9"/>
  <c r="H290" i="9"/>
  <c r="H292" i="9"/>
  <c r="H294" i="9"/>
  <c r="H296" i="9"/>
  <c r="H310" i="9"/>
  <c r="H311" i="9"/>
  <c r="AF311" i="9"/>
  <c r="H298" i="9"/>
  <c r="H300" i="9"/>
  <c r="H302" i="9"/>
  <c r="H304" i="9"/>
  <c r="H306" i="9"/>
  <c r="H308" i="9"/>
  <c r="H297" i="9"/>
  <c r="H299" i="9"/>
  <c r="H301" i="9"/>
  <c r="H303" i="9"/>
  <c r="H305" i="9"/>
  <c r="H307" i="9"/>
  <c r="AA440" i="9" l="1"/>
  <c r="AA356" i="9"/>
  <c r="AA411" i="9"/>
  <c r="AA380" i="9"/>
  <c r="AA392" i="9"/>
  <c r="AA399" i="9"/>
  <c r="AA318" i="9"/>
  <c r="AA406" i="9"/>
  <c r="AA413" i="9"/>
  <c r="AA407" i="9"/>
  <c r="AA397" i="9"/>
  <c r="AA427" i="9"/>
  <c r="AA347" i="9"/>
  <c r="AA438" i="9"/>
  <c r="AA319" i="9"/>
  <c r="AA339" i="9"/>
  <c r="AA442" i="9"/>
  <c r="AA335" i="9"/>
  <c r="AA354" i="9"/>
  <c r="AA391" i="9"/>
  <c r="AA395" i="9"/>
  <c r="AA417" i="9"/>
  <c r="AA431" i="9"/>
  <c r="AA382" i="9"/>
  <c r="AA398" i="9"/>
  <c r="AA455" i="9"/>
  <c r="AA416" i="9"/>
  <c r="AA390" i="9"/>
  <c r="AA316" i="9"/>
  <c r="AA317" i="9"/>
  <c r="AA368" i="9"/>
  <c r="AA372" i="9"/>
  <c r="AA327" i="9"/>
  <c r="AA441" i="9"/>
  <c r="AA333" i="9"/>
  <c r="AA353" i="9"/>
  <c r="AA396" i="9"/>
  <c r="AA337" i="9"/>
  <c r="AA385" i="9"/>
  <c r="AA426" i="9"/>
  <c r="AA376" i="9"/>
  <c r="AA355" i="9"/>
  <c r="AA367" i="9"/>
  <c r="AA312" i="9"/>
  <c r="AA323" i="9"/>
  <c r="AA439" i="9"/>
  <c r="AA315" i="9"/>
  <c r="AA419" i="9"/>
  <c r="AA428" i="9"/>
  <c r="AA405" i="9"/>
  <c r="AA451" i="9"/>
  <c r="AA361" i="9"/>
  <c r="AA429" i="9"/>
  <c r="AA418" i="9"/>
  <c r="AA346" i="9"/>
  <c r="AA363" i="9"/>
  <c r="AA432" i="9"/>
  <c r="AA433" i="9"/>
  <c r="AA402" i="9"/>
  <c r="AA351" i="9"/>
  <c r="AA325" i="9"/>
  <c r="AA394" i="9"/>
  <c r="AA360" i="9"/>
  <c r="AA384" i="9"/>
  <c r="AA452" i="9"/>
  <c r="AA450" i="9"/>
  <c r="AA330" i="9"/>
  <c r="AA369" i="9"/>
  <c r="AA370" i="9"/>
  <c r="AA379" i="9"/>
  <c r="AA322" i="9"/>
  <c r="AA393" i="9"/>
  <c r="AA313" i="9"/>
  <c r="AA350" i="9"/>
  <c r="AA456" i="9"/>
  <c r="AA331" i="9"/>
  <c r="AA449" i="9"/>
  <c r="AA447" i="9"/>
  <c r="AA377" i="9"/>
  <c r="AA436" i="9"/>
  <c r="AA374" i="9"/>
  <c r="AA314" i="9"/>
  <c r="AA415" i="9"/>
  <c r="AA408" i="9"/>
  <c r="AA423" i="9"/>
  <c r="AA375" i="9"/>
  <c r="AA409" i="9"/>
  <c r="AA328" i="9"/>
  <c r="AA414" i="9"/>
  <c r="AA320" i="9"/>
  <c r="AA345" i="9"/>
  <c r="AA383" i="9"/>
  <c r="AA424" i="9"/>
  <c r="AA387" i="9"/>
  <c r="AA437" i="9"/>
  <c r="AA422" i="9"/>
  <c r="AA378" i="9"/>
  <c r="AA386" i="9"/>
  <c r="AA359" i="9"/>
  <c r="AA366" i="9"/>
  <c r="AA348" i="9"/>
  <c r="AA352" i="9"/>
  <c r="AA448" i="9"/>
  <c r="AA425" i="9"/>
  <c r="AA453" i="9"/>
  <c r="AA332" i="9"/>
  <c r="AA329" i="9"/>
  <c r="AA358" i="9"/>
  <c r="AA389" i="9"/>
  <c r="AA381" i="9"/>
  <c r="AA334" i="9"/>
  <c r="AA373" i="9"/>
  <c r="AA336" i="9"/>
  <c r="AA403" i="9"/>
  <c r="AA420" i="9"/>
  <c r="AA388" i="9"/>
  <c r="AA421" i="9"/>
  <c r="AA340" i="9"/>
  <c r="AA362" i="9"/>
  <c r="AA400" i="9"/>
  <c r="AA454" i="9"/>
  <c r="AA365" i="9"/>
  <c r="AA412" i="9"/>
  <c r="AA434" i="9"/>
  <c r="AA404" i="9"/>
  <c r="AA338" i="9"/>
  <c r="AA324" i="9"/>
  <c r="AA349" i="9"/>
  <c r="AA343" i="9"/>
  <c r="AA357" i="9"/>
  <c r="AA364" i="9"/>
  <c r="AA446" i="9"/>
  <c r="AA457" i="9"/>
  <c r="AA371" i="9"/>
  <c r="AA443" i="9"/>
  <c r="AA341" i="9"/>
  <c r="AA342" i="9"/>
  <c r="AA444" i="9"/>
  <c r="AA435" i="9"/>
  <c r="AA445" i="9"/>
  <c r="AA410" i="9"/>
  <c r="AA321" i="9"/>
  <c r="AA344" i="9"/>
  <c r="AA326" i="9"/>
  <c r="AA401" i="9"/>
  <c r="AA430" i="9"/>
  <c r="AV304" i="9"/>
  <c r="AV447" i="9"/>
  <c r="AV443" i="9"/>
  <c r="AV442" i="9"/>
  <c r="AV451" i="9"/>
  <c r="AV431" i="9"/>
  <c r="AV457" i="9"/>
  <c r="AV456" i="9"/>
  <c r="AV454" i="9"/>
  <c r="AV439" i="9"/>
  <c r="AV450" i="9"/>
  <c r="AV452" i="9"/>
  <c r="AV329" i="9"/>
  <c r="AV357" i="9"/>
  <c r="AV317" i="9"/>
  <c r="AV345" i="9"/>
  <c r="AV361" i="9"/>
  <c r="AV356" i="9"/>
  <c r="AV328" i="9"/>
  <c r="AV386" i="9"/>
  <c r="AV387" i="9"/>
  <c r="AV340" i="9"/>
  <c r="AV330" i="9"/>
  <c r="AV352" i="9"/>
  <c r="AV378" i="9"/>
  <c r="AV342" i="9"/>
  <c r="AV381" i="9"/>
  <c r="AV406" i="9"/>
  <c r="AV339" i="9"/>
  <c r="AV389" i="9"/>
  <c r="AV434" i="9"/>
  <c r="AV420" i="9"/>
  <c r="AV435" i="9"/>
  <c r="AV419" i="9"/>
  <c r="AV428" i="9"/>
  <c r="AV437" i="9"/>
  <c r="AV396" i="9"/>
  <c r="AV433" i="9"/>
  <c r="AV388" i="9"/>
  <c r="AV441" i="9"/>
  <c r="AV436" i="9"/>
  <c r="AV410" i="9"/>
  <c r="AV383" i="9"/>
  <c r="AV400" i="9"/>
  <c r="AV445" i="9"/>
  <c r="AV405" i="9"/>
  <c r="AV432" i="9"/>
  <c r="AV438" i="9"/>
  <c r="AV399" i="9"/>
  <c r="AV424" i="9"/>
  <c r="AV417" i="9"/>
  <c r="AV313" i="9"/>
  <c r="AV337" i="9"/>
  <c r="AV362" i="9"/>
  <c r="AV382" i="9"/>
  <c r="AV360" i="9"/>
  <c r="AV322" i="9"/>
  <c r="AV349" i="9"/>
  <c r="AV377" i="9"/>
  <c r="AV368" i="9"/>
  <c r="AV333" i="9"/>
  <c r="AV334" i="9"/>
  <c r="AV363" i="9"/>
  <c r="AV384" i="9"/>
  <c r="AV335" i="9"/>
  <c r="AV385" i="9"/>
  <c r="AV397" i="9"/>
  <c r="AV412" i="9"/>
  <c r="AV325" i="9"/>
  <c r="AV341" i="9"/>
  <c r="AV343" i="9"/>
  <c r="AV351" i="9"/>
  <c r="AV375" i="9"/>
  <c r="AV379" i="9"/>
  <c r="AV376" i="9"/>
  <c r="AV326" i="9"/>
  <c r="AV321" i="9"/>
  <c r="AV370" i="9"/>
  <c r="AV327" i="9"/>
  <c r="AV336" i="9"/>
  <c r="AV394" i="9"/>
  <c r="AV344" i="9"/>
  <c r="AV369" i="9"/>
  <c r="AV402" i="9"/>
  <c r="AV411" i="9"/>
  <c r="AV413" i="9"/>
  <c r="AV427" i="9"/>
  <c r="AV416" i="9"/>
  <c r="AV354" i="9"/>
  <c r="AV372" i="9"/>
  <c r="AV314" i="9"/>
  <c r="AV312" i="9"/>
  <c r="AV320" i="9"/>
  <c r="AV359" i="9"/>
  <c r="AV380" i="9"/>
  <c r="AV323" i="9"/>
  <c r="AV346" i="9"/>
  <c r="AV316" i="9"/>
  <c r="AV395" i="9"/>
  <c r="AV425" i="9"/>
  <c r="AV414" i="9"/>
  <c r="AV393" i="9"/>
  <c r="AV408" i="9"/>
  <c r="AV421" i="9"/>
  <c r="AV398" i="9"/>
  <c r="AV403" i="9"/>
  <c r="AV423" i="9"/>
  <c r="AV455" i="9"/>
  <c r="W452" i="9"/>
  <c r="W455" i="9"/>
  <c r="W451" i="9"/>
  <c r="W450" i="9"/>
  <c r="W448" i="9"/>
  <c r="W447" i="9"/>
  <c r="W401" i="9"/>
  <c r="W328" i="9"/>
  <c r="W357" i="9"/>
  <c r="W351" i="9"/>
  <c r="W323" i="9"/>
  <c r="W338" i="9"/>
  <c r="W365" i="9"/>
  <c r="W345" i="9"/>
  <c r="W359" i="9"/>
  <c r="W317" i="9"/>
  <c r="W313" i="9"/>
  <c r="W321" i="9"/>
  <c r="W360" i="9"/>
  <c r="W340" i="9"/>
  <c r="W314" i="9"/>
  <c r="W315" i="9"/>
  <c r="W372" i="9"/>
  <c r="W318" i="9"/>
  <c r="W390" i="9"/>
  <c r="W408" i="9"/>
  <c r="W373" i="9"/>
  <c r="W393" i="9"/>
  <c r="W403" i="9"/>
  <c r="W438" i="9"/>
  <c r="W431" i="9"/>
  <c r="W456" i="9"/>
  <c r="W421" i="9"/>
  <c r="W399" i="9"/>
  <c r="W435" i="9"/>
  <c r="W424" i="9"/>
  <c r="W397" i="9"/>
  <c r="W402" i="9"/>
  <c r="W383" i="9"/>
  <c r="W404" i="9"/>
  <c r="W433" i="9"/>
  <c r="W441" i="9"/>
  <c r="W453" i="9"/>
  <c r="W449" i="9"/>
  <c r="W419" i="9"/>
  <c r="W395" i="9"/>
  <c r="W417" i="9"/>
  <c r="W457" i="9"/>
  <c r="W412" i="9"/>
  <c r="W444" i="9"/>
  <c r="W361" i="9"/>
  <c r="W342" i="9"/>
  <c r="W316" i="9"/>
  <c r="W320" i="9"/>
  <c r="W355" i="9"/>
  <c r="W375" i="9"/>
  <c r="W362" i="9"/>
  <c r="W335" i="9"/>
  <c r="W364" i="9"/>
  <c r="W325" i="9"/>
  <c r="W347" i="9"/>
  <c r="W322" i="9"/>
  <c r="W337" i="9"/>
  <c r="W388" i="9"/>
  <c r="W407" i="9"/>
  <c r="W434" i="9"/>
  <c r="W381" i="9"/>
  <c r="W409" i="9"/>
  <c r="W423" i="9"/>
  <c r="W443" i="9"/>
  <c r="W368" i="9"/>
  <c r="W370" i="9"/>
  <c r="W386" i="9"/>
  <c r="W382" i="9"/>
  <c r="W350" i="9"/>
  <c r="W391" i="9"/>
  <c r="W336" i="9"/>
  <c r="W380" i="9"/>
  <c r="W341" i="9"/>
  <c r="W319" i="9"/>
  <c r="W371" i="9"/>
  <c r="W379" i="9"/>
  <c r="W367" i="9"/>
  <c r="W354" i="9"/>
  <c r="W333" i="9"/>
  <c r="W329" i="9"/>
  <c r="W344" i="9"/>
  <c r="W343" i="9"/>
  <c r="W326" i="9"/>
  <c r="W327" i="9"/>
  <c r="W440" i="9"/>
  <c r="W428" i="9"/>
  <c r="W436" i="9"/>
  <c r="W389" i="9"/>
  <c r="W398" i="9"/>
  <c r="W420" i="9"/>
  <c r="W442" i="9"/>
  <c r="W426" i="9"/>
  <c r="W392" i="9"/>
  <c r="W406" i="9"/>
  <c r="W405" i="9"/>
  <c r="W430" i="9"/>
  <c r="W422" i="9"/>
  <c r="W348" i="9"/>
  <c r="W377" i="9"/>
  <c r="W366" i="9"/>
  <c r="W312" i="9"/>
  <c r="W339" i="9"/>
  <c r="W324" i="9"/>
  <c r="W330" i="9"/>
  <c r="W384" i="9"/>
  <c r="W363" i="9"/>
  <c r="W332" i="9"/>
  <c r="W353" i="9"/>
  <c r="W378" i="9"/>
  <c r="W376" i="9"/>
  <c r="W349" i="9"/>
  <c r="W334" i="9"/>
  <c r="W374" i="9"/>
  <c r="W356" i="9"/>
  <c r="W346" i="9"/>
  <c r="W358" i="9"/>
  <c r="W331" i="9"/>
  <c r="W369" i="9"/>
  <c r="W400" i="9"/>
  <c r="W352" i="9"/>
  <c r="W385" i="9"/>
  <c r="W410" i="9"/>
  <c r="W396" i="9"/>
  <c r="W415" i="9"/>
  <c r="W445" i="9"/>
  <c r="W446" i="9"/>
  <c r="W429" i="9"/>
  <c r="W437" i="9"/>
  <c r="W394" i="9"/>
  <c r="W413" i="9"/>
  <c r="W432" i="9"/>
  <c r="W439" i="9"/>
  <c r="W427" i="9"/>
  <c r="W411" i="9"/>
  <c r="W425" i="9"/>
  <c r="W414" i="9"/>
  <c r="W387" i="9"/>
  <c r="W454" i="9"/>
  <c r="W416" i="9"/>
  <c r="W418" i="9"/>
  <c r="AV285" i="9"/>
  <c r="AV7" i="9"/>
  <c r="W263" i="9"/>
  <c r="AV284" i="9"/>
  <c r="AV168" i="9"/>
  <c r="AV281" i="9"/>
  <c r="AV43" i="9"/>
  <c r="AV194" i="9"/>
  <c r="AV135" i="9"/>
  <c r="AV245" i="9"/>
  <c r="AV89" i="9"/>
  <c r="AV15" i="9"/>
  <c r="AV79" i="9"/>
  <c r="AV265" i="9"/>
  <c r="AV169" i="9"/>
  <c r="AV263" i="9"/>
  <c r="AV146" i="9"/>
  <c r="AV72" i="9"/>
  <c r="AV98" i="9"/>
  <c r="AV81" i="9"/>
  <c r="AV302" i="9"/>
  <c r="AV93" i="9"/>
  <c r="AV104" i="9"/>
  <c r="AV259" i="9"/>
  <c r="AV109" i="9"/>
  <c r="AV45" i="9"/>
  <c r="AV240" i="9"/>
  <c r="AV290" i="9"/>
  <c r="AV215" i="9"/>
  <c r="AV122" i="9"/>
  <c r="AV180" i="9"/>
  <c r="AV296" i="9"/>
  <c r="AV33" i="9"/>
  <c r="AV175" i="9"/>
  <c r="AV24" i="9"/>
  <c r="AV299" i="9"/>
  <c r="AV238" i="9"/>
  <c r="AV44" i="9"/>
  <c r="AV267" i="9"/>
  <c r="AV242" i="9"/>
  <c r="AV289" i="9"/>
  <c r="AV129" i="9"/>
  <c r="AV173" i="9"/>
  <c r="AV60" i="9"/>
  <c r="AV52" i="9"/>
  <c r="AV88" i="9"/>
  <c r="W295" i="9"/>
  <c r="W53" i="9"/>
  <c r="AV152" i="9"/>
  <c r="AV83" i="9"/>
  <c r="AV279" i="9"/>
  <c r="AV145" i="9"/>
  <c r="AV97" i="9"/>
  <c r="W43" i="9"/>
  <c r="AV137" i="9"/>
  <c r="AV151" i="9"/>
  <c r="AV103" i="9"/>
  <c r="AV209" i="9"/>
  <c r="AV75" i="9"/>
  <c r="AV190" i="9"/>
  <c r="AV51" i="9"/>
  <c r="AV159" i="9"/>
  <c r="W192" i="9"/>
  <c r="AV278" i="9"/>
  <c r="AV216" i="9"/>
  <c r="W227" i="9"/>
  <c r="AV54" i="9"/>
  <c r="AV31" i="9"/>
  <c r="AV125" i="9"/>
  <c r="AV110" i="9"/>
  <c r="AV106" i="9"/>
  <c r="AV305" i="9"/>
  <c r="AV247" i="9"/>
  <c r="AV21" i="9"/>
  <c r="W169" i="9"/>
  <c r="W150" i="9"/>
  <c r="AV128" i="9"/>
  <c r="AV26" i="9"/>
  <c r="AV307" i="9"/>
  <c r="AV28" i="9"/>
  <c r="AV241" i="9"/>
  <c r="AV164" i="9"/>
  <c r="W89" i="9"/>
  <c r="W4" i="9"/>
  <c r="W25" i="9"/>
  <c r="W190" i="9"/>
  <c r="W72" i="9"/>
  <c r="W271" i="9"/>
  <c r="W73" i="9"/>
  <c r="W38" i="9"/>
  <c r="W261" i="9"/>
  <c r="W287" i="9"/>
  <c r="W48" i="9"/>
  <c r="W111" i="9"/>
  <c r="W235" i="9"/>
  <c r="W198" i="9"/>
  <c r="W308" i="9"/>
  <c r="W230" i="9"/>
  <c r="W268" i="9"/>
  <c r="W252" i="9"/>
  <c r="W292" i="9"/>
  <c r="W21" i="9"/>
  <c r="W119" i="9"/>
  <c r="W293" i="9"/>
  <c r="W66" i="9"/>
  <c r="W240" i="9"/>
  <c r="W42" i="9"/>
  <c r="W59" i="9"/>
  <c r="W71" i="9"/>
  <c r="W149" i="9"/>
  <c r="W298" i="9"/>
  <c r="W255" i="9"/>
  <c r="W248" i="9"/>
  <c r="W220" i="9"/>
  <c r="W188" i="9"/>
  <c r="W78" i="9"/>
  <c r="W97" i="9"/>
  <c r="W70" i="9"/>
  <c r="W84" i="9"/>
  <c r="W103" i="9"/>
  <c r="W128" i="9"/>
  <c r="W22" i="9"/>
  <c r="W8" i="9"/>
  <c r="W140" i="9"/>
  <c r="W206" i="9"/>
  <c r="W104" i="9"/>
  <c r="W54" i="9"/>
  <c r="W172" i="9"/>
  <c r="W41" i="9"/>
  <c r="W179" i="9"/>
  <c r="W64" i="9"/>
  <c r="W305" i="9"/>
  <c r="W259" i="9"/>
  <c r="W274" i="9"/>
  <c r="W201" i="9"/>
  <c r="W270" i="9"/>
  <c r="W28" i="9"/>
  <c r="W212" i="9"/>
  <c r="W23" i="9"/>
  <c r="W124" i="9"/>
  <c r="W147" i="9"/>
  <c r="W189" i="9"/>
  <c r="W109" i="9"/>
  <c r="W61" i="9"/>
  <c r="W113" i="9"/>
  <c r="W138" i="9"/>
  <c r="W82" i="9"/>
  <c r="W163" i="9"/>
  <c r="W304" i="9"/>
  <c r="W145" i="9"/>
  <c r="W55" i="9"/>
  <c r="W309" i="9"/>
  <c r="W289" i="9"/>
  <c r="W205" i="9"/>
  <c r="W126" i="9"/>
  <c r="W132" i="9"/>
  <c r="W156" i="9"/>
  <c r="W300" i="9"/>
  <c r="W299" i="9"/>
  <c r="W291" i="9"/>
  <c r="W232" i="9"/>
  <c r="W161" i="9"/>
  <c r="W184" i="9"/>
  <c r="W236" i="9"/>
  <c r="W95" i="9"/>
  <c r="W88" i="9"/>
  <c r="W209" i="9"/>
  <c r="W207" i="9"/>
  <c r="W139" i="9"/>
  <c r="W105" i="9"/>
  <c r="W254" i="9"/>
  <c r="W68" i="9"/>
  <c r="W106" i="9"/>
  <c r="W7" i="9"/>
  <c r="W96" i="9"/>
  <c r="W276" i="9"/>
  <c r="W47" i="9"/>
  <c r="W266" i="9"/>
  <c r="W77" i="9"/>
  <c r="W229" i="9"/>
  <c r="W136" i="9"/>
  <c r="W186" i="9"/>
  <c r="W125" i="9"/>
  <c r="W211" i="9"/>
  <c r="W231" i="9"/>
  <c r="W187" i="9"/>
  <c r="W130" i="9"/>
  <c r="W91" i="9"/>
  <c r="W37" i="9"/>
  <c r="W107" i="9"/>
  <c r="W67" i="9"/>
  <c r="W277" i="9"/>
  <c r="W239" i="9"/>
  <c r="W272" i="9"/>
  <c r="W193" i="9"/>
  <c r="W39" i="9"/>
  <c r="W310" i="9"/>
  <c r="W290" i="9"/>
  <c r="W228" i="9"/>
  <c r="W74" i="9"/>
  <c r="W278" i="9"/>
  <c r="W15" i="9"/>
  <c r="W218" i="9"/>
  <c r="W115" i="9"/>
  <c r="W13" i="9"/>
  <c r="W32" i="9"/>
  <c r="W29" i="9"/>
  <c r="W100" i="9"/>
  <c r="W69" i="9"/>
  <c r="W76" i="9"/>
  <c r="W52" i="9"/>
  <c r="W273" i="9"/>
  <c r="W194" i="9"/>
  <c r="W223" i="9"/>
  <c r="W45" i="9"/>
  <c r="W35" i="9"/>
  <c r="W216" i="9"/>
  <c r="W40" i="9"/>
  <c r="W27" i="9"/>
  <c r="W144" i="9"/>
  <c r="W93" i="9"/>
  <c r="W18" i="9"/>
  <c r="W275" i="9"/>
  <c r="W249" i="9"/>
  <c r="W19" i="9"/>
  <c r="W219" i="9"/>
  <c r="W98" i="9"/>
  <c r="W79" i="9"/>
  <c r="W127" i="9"/>
  <c r="W51" i="9"/>
  <c r="W242" i="9"/>
  <c r="W14" i="9"/>
  <c r="W81" i="9"/>
  <c r="W177" i="9"/>
  <c r="W117" i="9"/>
  <c r="W50" i="9"/>
  <c r="W49" i="9"/>
  <c r="W311" i="9"/>
  <c r="W118" i="9"/>
  <c r="W63" i="9"/>
  <c r="W10" i="9"/>
  <c r="W213" i="9"/>
  <c r="W250" i="9"/>
  <c r="W191" i="9"/>
  <c r="W175" i="9"/>
  <c r="W221" i="9"/>
  <c r="W208" i="9"/>
  <c r="W284" i="9"/>
  <c r="W243" i="9"/>
  <c r="W151" i="9"/>
  <c r="W176" i="9"/>
  <c r="W256" i="9"/>
  <c r="W131" i="9"/>
  <c r="W217" i="9"/>
  <c r="AV306" i="9"/>
  <c r="AV5" i="9"/>
  <c r="W174" i="9"/>
  <c r="AV167" i="9"/>
  <c r="AV205" i="9"/>
  <c r="AV91" i="9"/>
  <c r="AV311" i="9"/>
  <c r="AV68" i="9"/>
  <c r="AV130" i="9"/>
  <c r="AV182" i="9"/>
  <c r="AV310" i="9"/>
  <c r="AV36" i="9"/>
  <c r="AV131" i="9"/>
  <c r="AV39" i="9"/>
  <c r="AV157" i="9"/>
  <c r="AV271" i="9"/>
  <c r="W152" i="9"/>
  <c r="W20" i="9"/>
  <c r="W296" i="9"/>
  <c r="W307" i="9"/>
  <c r="W46" i="9"/>
  <c r="W87" i="9"/>
  <c r="W108" i="9"/>
  <c r="W30" i="9"/>
  <c r="W158" i="9"/>
  <c r="W294" i="9"/>
  <c r="W90" i="9"/>
  <c r="AV273" i="9"/>
  <c r="AV59" i="9"/>
  <c r="AV78" i="9"/>
  <c r="AV17" i="9"/>
  <c r="AV156" i="9"/>
  <c r="AV90" i="9"/>
  <c r="AV71" i="9"/>
  <c r="AV149" i="9"/>
  <c r="AV246" i="9"/>
  <c r="AV139" i="9"/>
  <c r="AV243" i="9"/>
  <c r="AV286" i="9"/>
  <c r="AV124" i="9"/>
  <c r="AV249" i="9"/>
  <c r="W134" i="9"/>
  <c r="W135" i="9"/>
  <c r="W141" i="9"/>
  <c r="W247" i="9"/>
  <c r="W33" i="9"/>
  <c r="W301" i="9"/>
  <c r="W288" i="9"/>
  <c r="W214" i="9"/>
  <c r="W173" i="9"/>
  <c r="AV264" i="9"/>
  <c r="AV297" i="9"/>
  <c r="W75" i="9"/>
  <c r="AV155" i="9"/>
  <c r="AV277" i="9"/>
  <c r="AV184" i="9"/>
  <c r="AV268" i="9"/>
  <c r="AV37" i="9"/>
  <c r="AV3" i="9"/>
  <c r="AV23" i="9"/>
  <c r="AV198" i="9"/>
  <c r="AV143" i="9"/>
  <c r="AV84" i="9"/>
  <c r="AV274" i="9"/>
  <c r="AV207" i="9"/>
  <c r="AV126" i="9"/>
  <c r="AV102" i="9"/>
  <c r="W269" i="9"/>
  <c r="W9" i="9"/>
  <c r="W57" i="9"/>
  <c r="W171" i="9"/>
  <c r="W306" i="9"/>
  <c r="W26" i="9"/>
  <c r="W224" i="9"/>
  <c r="W241" i="9"/>
  <c r="W12" i="9"/>
  <c r="W281" i="9"/>
  <c r="AV87" i="9"/>
  <c r="AV253" i="9"/>
  <c r="W226" i="9"/>
  <c r="AV116" i="9"/>
  <c r="AV76" i="9"/>
  <c r="AV179" i="9"/>
  <c r="AV204" i="9"/>
  <c r="AV138" i="9"/>
  <c r="AV57" i="9"/>
  <c r="AV49" i="9"/>
  <c r="AV121" i="9"/>
  <c r="AV214" i="9"/>
  <c r="AV232" i="9"/>
  <c r="AV114" i="9"/>
  <c r="AV115" i="9"/>
  <c r="AV58" i="9"/>
  <c r="AV210" i="9"/>
  <c r="AV256" i="9"/>
  <c r="AV154" i="9"/>
  <c r="AV294" i="9"/>
  <c r="AV53" i="9"/>
  <c r="W164" i="9"/>
  <c r="AV74" i="9"/>
  <c r="W202" i="9"/>
  <c r="W246" i="9"/>
  <c r="W258" i="9"/>
  <c r="W283" i="9"/>
  <c r="W62" i="9"/>
  <c r="W143" i="9"/>
  <c r="W237" i="9"/>
  <c r="W3" i="9"/>
  <c r="W260" i="9"/>
  <c r="AV275" i="9"/>
  <c r="AV236" i="9"/>
  <c r="AV206" i="9"/>
  <c r="AV101" i="9"/>
  <c r="AV113" i="9"/>
  <c r="AV202" i="9"/>
  <c r="AV308" i="9"/>
  <c r="AV227" i="9"/>
  <c r="AV237" i="9"/>
  <c r="AV63" i="9"/>
  <c r="AV300" i="9"/>
  <c r="AV181" i="9"/>
  <c r="AV163" i="9"/>
  <c r="AV177" i="9"/>
  <c r="AV217" i="9"/>
  <c r="AV189" i="9"/>
  <c r="AV69" i="9"/>
  <c r="W44" i="9"/>
  <c r="W101" i="9"/>
  <c r="W238" i="9"/>
  <c r="W200" i="9"/>
  <c r="W153" i="9"/>
  <c r="W110" i="9"/>
  <c r="W133" i="9"/>
  <c r="W155" i="9"/>
  <c r="AV260" i="9"/>
  <c r="AV67" i="9"/>
  <c r="AV86" i="9"/>
  <c r="AV225" i="9"/>
  <c r="AV218" i="9"/>
  <c r="AV40" i="9"/>
  <c r="AV92" i="9"/>
  <c r="AV208" i="9"/>
  <c r="AV77" i="9"/>
  <c r="AV196" i="9"/>
  <c r="AV222" i="9"/>
  <c r="AV193" i="9"/>
  <c r="AV257" i="9"/>
  <c r="AV234" i="9"/>
  <c r="AV192" i="9"/>
  <c r="AV183" i="9"/>
  <c r="W233" i="9"/>
  <c r="W244" i="9"/>
  <c r="W36" i="9"/>
  <c r="W253" i="9"/>
  <c r="W160" i="9"/>
  <c r="W80" i="9"/>
  <c r="W215" i="9"/>
  <c r="W137" i="9"/>
  <c r="W60" i="9"/>
  <c r="AV108" i="9"/>
  <c r="AV165" i="9"/>
  <c r="W146" i="9"/>
  <c r="AV295" i="9"/>
  <c r="AV291" i="9"/>
  <c r="AV226" i="9"/>
  <c r="AV46" i="9"/>
  <c r="AV22" i="9"/>
  <c r="AV111" i="9"/>
  <c r="AV309" i="9"/>
  <c r="AV18" i="9"/>
  <c r="AV197" i="9"/>
  <c r="AV141" i="9"/>
  <c r="AV96" i="9"/>
  <c r="AV187" i="9"/>
  <c r="W181" i="9"/>
  <c r="W11" i="9"/>
  <c r="W34" i="9"/>
  <c r="W157" i="9"/>
  <c r="W116" i="9"/>
  <c r="W114" i="9"/>
  <c r="W83" i="9"/>
  <c r="W195" i="9"/>
  <c r="AV272" i="9"/>
  <c r="AV29" i="9"/>
  <c r="AV147" i="9"/>
  <c r="AV150" i="9"/>
  <c r="AV211" i="9"/>
  <c r="AV30" i="9"/>
  <c r="AV48" i="9"/>
  <c r="AV55" i="9"/>
  <c r="AV64" i="9"/>
  <c r="AV188" i="9"/>
  <c r="AV276" i="9"/>
  <c r="AV142" i="9"/>
  <c r="AV162" i="9"/>
  <c r="AV80" i="9"/>
  <c r="AV301" i="9"/>
  <c r="AV255" i="9"/>
  <c r="AV261" i="9"/>
  <c r="AV233" i="9"/>
  <c r="AV250" i="9"/>
  <c r="AV212" i="9"/>
  <c r="AV20" i="9"/>
  <c r="AV280" i="9"/>
  <c r="AV244" i="9"/>
  <c r="W99" i="9"/>
  <c r="W204" i="9"/>
  <c r="W282" i="9"/>
  <c r="W262" i="9"/>
  <c r="W94" i="9"/>
  <c r="W165" i="9"/>
  <c r="W16" i="9"/>
  <c r="W159" i="9"/>
  <c r="W302" i="9"/>
  <c r="W267" i="9"/>
  <c r="AV269" i="9"/>
  <c r="W257" i="9"/>
  <c r="AV224" i="9"/>
  <c r="AV136" i="9"/>
  <c r="AV16" i="9"/>
  <c r="AV4" i="9"/>
  <c r="AV127" i="9"/>
  <c r="AV100" i="9"/>
  <c r="AV112" i="9"/>
  <c r="AV38" i="9"/>
  <c r="AV248" i="9"/>
  <c r="AV8" i="9"/>
  <c r="AV223" i="9"/>
  <c r="AV9" i="9"/>
  <c r="AV94" i="9"/>
  <c r="AV220" i="9"/>
  <c r="AV153" i="9"/>
  <c r="AV65" i="9"/>
  <c r="AV170" i="9"/>
  <c r="W245" i="9"/>
  <c r="W279" i="9"/>
  <c r="W180" i="9"/>
  <c r="W121" i="9"/>
  <c r="W122" i="9"/>
  <c r="W264" i="9"/>
  <c r="W120" i="9"/>
  <c r="W31" i="9"/>
  <c r="AV191" i="9"/>
  <c r="AV123" i="9"/>
  <c r="AV160" i="9"/>
  <c r="AV134" i="9"/>
  <c r="AV118" i="9"/>
  <c r="AV19" i="9"/>
  <c r="AV144" i="9"/>
  <c r="AV41" i="9"/>
  <c r="AV219" i="9"/>
  <c r="AV32" i="9"/>
  <c r="AV82" i="9"/>
  <c r="AV62" i="9"/>
  <c r="AV42" i="9"/>
  <c r="AV185" i="9"/>
  <c r="W280" i="9"/>
  <c r="W123" i="9"/>
  <c r="W56" i="9"/>
  <c r="W286" i="9"/>
  <c r="W142" i="9"/>
  <c r="W162" i="9"/>
  <c r="W86" i="9"/>
  <c r="W203" i="9"/>
  <c r="W24" i="9"/>
  <c r="W170" i="9"/>
  <c r="W58" i="9"/>
  <c r="AV266" i="9"/>
  <c r="AV283" i="9"/>
  <c r="AV292" i="9"/>
  <c r="AV239" i="9"/>
  <c r="AV171" i="9"/>
  <c r="AV201" i="9"/>
  <c r="AV178" i="9"/>
  <c r="AV35" i="9"/>
  <c r="AV231" i="9"/>
  <c r="AV66" i="9"/>
  <c r="AV105" i="9"/>
  <c r="AV235" i="9"/>
  <c r="AV199" i="9"/>
  <c r="AV11" i="9"/>
  <c r="W112" i="9"/>
  <c r="W297" i="9"/>
  <c r="W168" i="9"/>
  <c r="W92" i="9"/>
  <c r="W197" i="9"/>
  <c r="W199" i="9"/>
  <c r="W185" i="9"/>
  <c r="W285" i="9"/>
  <c r="W265" i="9"/>
  <c r="W225" i="9"/>
  <c r="AV298" i="9"/>
  <c r="W303" i="9"/>
  <c r="AV287" i="9"/>
  <c r="AV176" i="9"/>
  <c r="AV203" i="9"/>
  <c r="AV70" i="9"/>
  <c r="AV148" i="9"/>
  <c r="AV252" i="9"/>
  <c r="AV230" i="9"/>
  <c r="AV213" i="9"/>
  <c r="AV61" i="9"/>
  <c r="AV221" i="9"/>
  <c r="AV172" i="9"/>
  <c r="AV10" i="9"/>
  <c r="AV14" i="9"/>
  <c r="AV258" i="9"/>
  <c r="AV99" i="9"/>
  <c r="AV228" i="9"/>
  <c r="AV13" i="9"/>
  <c r="AV200" i="9"/>
  <c r="AV133" i="9"/>
  <c r="W196" i="9"/>
  <c r="W178" i="9"/>
  <c r="W183" i="9"/>
  <c r="W65" i="9"/>
  <c r="W5" i="9"/>
  <c r="W17" i="9"/>
  <c r="W182" i="9"/>
  <c r="W6" i="9"/>
  <c r="AV282" i="9"/>
  <c r="AV161" i="9"/>
  <c r="W148" i="9"/>
  <c r="AV293" i="9"/>
  <c r="AV107" i="9"/>
  <c r="AV120" i="9"/>
  <c r="AV73" i="9"/>
  <c r="AV251" i="9"/>
  <c r="AV186" i="9"/>
  <c r="AV47" i="9"/>
  <c r="AV95" i="9"/>
  <c r="AV50" i="9"/>
  <c r="AV195" i="9"/>
  <c r="AV140" i="9"/>
  <c r="AV254" i="9"/>
  <c r="AV85" i="9"/>
  <c r="AV270" i="9"/>
  <c r="W222" i="9"/>
  <c r="W85" i="9"/>
  <c r="W129" i="9"/>
  <c r="W234" i="9"/>
  <c r="W154" i="9"/>
  <c r="W210" i="9"/>
  <c r="W166" i="9"/>
  <c r="W102" i="9"/>
  <c r="W251" i="9"/>
  <c r="W167" i="9"/>
  <c r="AV303" i="9"/>
  <c r="AV34" i="9"/>
  <c r="AV117" i="9"/>
  <c r="AV166" i="9"/>
  <c r="AV6" i="9"/>
  <c r="AV27" i="9"/>
  <c r="AV174" i="9"/>
  <c r="AV262" i="9"/>
  <c r="AV158" i="9"/>
  <c r="AV12" i="9"/>
  <c r="AV132" i="9"/>
  <c r="AV25" i="9"/>
  <c r="AV119" i="9"/>
  <c r="AV56" i="9"/>
  <c r="AV288" i="9"/>
  <c r="AV229" i="9"/>
  <c r="AK218" i="9"/>
  <c r="AK172" i="9"/>
  <c r="AK280" i="9"/>
  <c r="AF280" i="9"/>
  <c r="AP236" i="9"/>
  <c r="AF272" i="9"/>
  <c r="AP280" i="9"/>
  <c r="AP272" i="9"/>
  <c r="AP218" i="9"/>
  <c r="AP227" i="9"/>
  <c r="AF236" i="9"/>
  <c r="AK227" i="9"/>
  <c r="AK307" i="9"/>
  <c r="AF307" i="9"/>
  <c r="AK276" i="9"/>
  <c r="AF227" i="9"/>
  <c r="AK236" i="9"/>
  <c r="AP172" i="9"/>
  <c r="AF218" i="9"/>
  <c r="AK272" i="9"/>
  <c r="AP266" i="9"/>
  <c r="AF276" i="9"/>
  <c r="AF266" i="9"/>
  <c r="AP276" i="9"/>
  <c r="AF172" i="9"/>
  <c r="AP307" i="9"/>
  <c r="AK266" i="9"/>
  <c r="AK197" i="9"/>
  <c r="AK183" i="9"/>
  <c r="AK293" i="9"/>
  <c r="AK142" i="9"/>
  <c r="AK114" i="9"/>
  <c r="AK166" i="9"/>
  <c r="AK160" i="9"/>
  <c r="AK81" i="9"/>
  <c r="AP293" i="9"/>
  <c r="AK188" i="9"/>
  <c r="AP160" i="9"/>
  <c r="AK201" i="9"/>
  <c r="AK208" i="9"/>
  <c r="AP81" i="9"/>
  <c r="AP197" i="9"/>
  <c r="AP188" i="9"/>
  <c r="AP208" i="9"/>
  <c r="AP183" i="9"/>
  <c r="AP142" i="9"/>
  <c r="AP114" i="9"/>
  <c r="AP201" i="9"/>
  <c r="AP166" i="9"/>
  <c r="AF166" i="9"/>
  <c r="AF197" i="9"/>
  <c r="AF293" i="9"/>
  <c r="AF201" i="9"/>
  <c r="AF81" i="9"/>
  <c r="AF142" i="9"/>
  <c r="AF114" i="9"/>
  <c r="AF208" i="9"/>
  <c r="AF183" i="9"/>
  <c r="AF188" i="9"/>
  <c r="AF160" i="9"/>
  <c r="AP302" i="9"/>
  <c r="AP294" i="9"/>
  <c r="AP283" i="9"/>
  <c r="AP224" i="9"/>
  <c r="AP80" i="9"/>
  <c r="AP269" i="9"/>
  <c r="AP257" i="9"/>
  <c r="AP219" i="9"/>
  <c r="AP211" i="9"/>
  <c r="AP125" i="9"/>
  <c r="AP52" i="9"/>
  <c r="AP176" i="9"/>
  <c r="AP164" i="9"/>
  <c r="AP156" i="9"/>
  <c r="AP128" i="9"/>
  <c r="AP44" i="9"/>
  <c r="AP24" i="9"/>
  <c r="AP305" i="9"/>
  <c r="AP297" i="9"/>
  <c r="AP286" i="9"/>
  <c r="AP130" i="9"/>
  <c r="AP123" i="9"/>
  <c r="AP108" i="9"/>
  <c r="AP88" i="9"/>
  <c r="AP74" i="9"/>
  <c r="AP66" i="9"/>
  <c r="AP54" i="9"/>
  <c r="AP18" i="9"/>
  <c r="AP7" i="9"/>
  <c r="AP284" i="9"/>
  <c r="AP180" i="9"/>
  <c r="AP106" i="9"/>
  <c r="AP64" i="9"/>
  <c r="AP298" i="9"/>
  <c r="AP287" i="9"/>
  <c r="AP249" i="9"/>
  <c r="AP242" i="9"/>
  <c r="AP190" i="9"/>
  <c r="AP175" i="9"/>
  <c r="AP167" i="9"/>
  <c r="AP159" i="9"/>
  <c r="AP151" i="9"/>
  <c r="AP143" i="9"/>
  <c r="AP135" i="9"/>
  <c r="AP67" i="9"/>
  <c r="AP59" i="9"/>
  <c r="AP51" i="9"/>
  <c r="AP43" i="9"/>
  <c r="AP35" i="9"/>
  <c r="AP27" i="9"/>
  <c r="AP19" i="9"/>
  <c r="AP11" i="9"/>
  <c r="AP120" i="9"/>
  <c r="AP104" i="9"/>
  <c r="AP50" i="9"/>
  <c r="AP42" i="9"/>
  <c r="AP34" i="9"/>
  <c r="AP22" i="9"/>
  <c r="AP3" i="9"/>
  <c r="AP295" i="9"/>
  <c r="AP281" i="9"/>
  <c r="AP250" i="9"/>
  <c r="AP231" i="9"/>
  <c r="AP310" i="9"/>
  <c r="AP290" i="9"/>
  <c r="AP264" i="9"/>
  <c r="AP234" i="9"/>
  <c r="AP226" i="9"/>
  <c r="AP210" i="9"/>
  <c r="AP202" i="9"/>
  <c r="AP124" i="9"/>
  <c r="AP113" i="9"/>
  <c r="AP105" i="9"/>
  <c r="AP97" i="9"/>
  <c r="AP89" i="9"/>
  <c r="AP82" i="9"/>
  <c r="AP4" i="9"/>
  <c r="AP116" i="9"/>
  <c r="AP84" i="9"/>
  <c r="AP207" i="9"/>
  <c r="AP195" i="9"/>
  <c r="AP118" i="9"/>
  <c r="AP309" i="9"/>
  <c r="AP279" i="9"/>
  <c r="AP271" i="9"/>
  <c r="AP263" i="9"/>
  <c r="AP256" i="9"/>
  <c r="AP245" i="9"/>
  <c r="AP237" i="9"/>
  <c r="AP229" i="9"/>
  <c r="AP221" i="9"/>
  <c r="AP213" i="9"/>
  <c r="AP205" i="9"/>
  <c r="AP193" i="9"/>
  <c r="AP186" i="9"/>
  <c r="AP170" i="9"/>
  <c r="AP158" i="9"/>
  <c r="AP112" i="9"/>
  <c r="AP100" i="9"/>
  <c r="AP261" i="9"/>
  <c r="AP247" i="9"/>
  <c r="AP223" i="9"/>
  <c r="AP90" i="9"/>
  <c r="AP56" i="9"/>
  <c r="AP304" i="9"/>
  <c r="AP296" i="9"/>
  <c r="AP285" i="9"/>
  <c r="AP274" i="9"/>
  <c r="AP262" i="9"/>
  <c r="AP255" i="9"/>
  <c r="AP248" i="9"/>
  <c r="AP240" i="9"/>
  <c r="AP232" i="9"/>
  <c r="AP216" i="9"/>
  <c r="AP200" i="9"/>
  <c r="AP192" i="9"/>
  <c r="AP185" i="9"/>
  <c r="AP177" i="9"/>
  <c r="AP169" i="9"/>
  <c r="AP161" i="9"/>
  <c r="AP153" i="9"/>
  <c r="AP145" i="9"/>
  <c r="AP137" i="9"/>
  <c r="AP129" i="9"/>
  <c r="AP119" i="9"/>
  <c r="AP111" i="9"/>
  <c r="AP103" i="9"/>
  <c r="AP95" i="9"/>
  <c r="AP87" i="9"/>
  <c r="AP73" i="9"/>
  <c r="AP65" i="9"/>
  <c r="AP57" i="9"/>
  <c r="AP49" i="9"/>
  <c r="AP41" i="9"/>
  <c r="AP33" i="9"/>
  <c r="AP25" i="9"/>
  <c r="AP17" i="9"/>
  <c r="AP9" i="9"/>
  <c r="AP132" i="9"/>
  <c r="AP86" i="9"/>
  <c r="AP75" i="9"/>
  <c r="AP40" i="9"/>
  <c r="AP20" i="9"/>
  <c r="AP5" i="9"/>
  <c r="AP253" i="9"/>
  <c r="AP246" i="9"/>
  <c r="AP194" i="9"/>
  <c r="AP187" i="9"/>
  <c r="AP179" i="9"/>
  <c r="AP171" i="9"/>
  <c r="AP163" i="9"/>
  <c r="AP155" i="9"/>
  <c r="AP147" i="9"/>
  <c r="AP139" i="9"/>
  <c r="AP131" i="9"/>
  <c r="AP117" i="9"/>
  <c r="AP71" i="9"/>
  <c r="AP63" i="9"/>
  <c r="AP55" i="9"/>
  <c r="AP47" i="9"/>
  <c r="AP39" i="9"/>
  <c r="AP31" i="9"/>
  <c r="AP15" i="9"/>
  <c r="AP146" i="9"/>
  <c r="AP134" i="9"/>
  <c r="AP58" i="9"/>
  <c r="AP46" i="9"/>
  <c r="AP38" i="9"/>
  <c r="AP30" i="9"/>
  <c r="AP303" i="9"/>
  <c r="AP291" i="9"/>
  <c r="AP273" i="9"/>
  <c r="AP235" i="9"/>
  <c r="AP136" i="9"/>
  <c r="AP102" i="9"/>
  <c r="AP28" i="9"/>
  <c r="AP301" i="9"/>
  <c r="AP178" i="9"/>
  <c r="AP162" i="9"/>
  <c r="AP150" i="9"/>
  <c r="AP127" i="9"/>
  <c r="AP92" i="9"/>
  <c r="AP77" i="9"/>
  <c r="AP70" i="9"/>
  <c r="AP62" i="9"/>
  <c r="AP26" i="9"/>
  <c r="AP10" i="9"/>
  <c r="AP299" i="9"/>
  <c r="AP184" i="9"/>
  <c r="AP110" i="9"/>
  <c r="AP32" i="9"/>
  <c r="AP308" i="9"/>
  <c r="AP212" i="9"/>
  <c r="AP196" i="9"/>
  <c r="AP265" i="9"/>
  <c r="AP243" i="9"/>
  <c r="AP215" i="9"/>
  <c r="AP199" i="9"/>
  <c r="AP144" i="9"/>
  <c r="AP68" i="9"/>
  <c r="AP48" i="9"/>
  <c r="AP36" i="9"/>
  <c r="AP306" i="9"/>
  <c r="AP268" i="9"/>
  <c r="AP260" i="9"/>
  <c r="AP238" i="9"/>
  <c r="AP230" i="9"/>
  <c r="AP222" i="9"/>
  <c r="AP214" i="9"/>
  <c r="AP206" i="9"/>
  <c r="AP198" i="9"/>
  <c r="AP121" i="9"/>
  <c r="AP109" i="9"/>
  <c r="AP101" i="9"/>
  <c r="AP93" i="9"/>
  <c r="AP85" i="9"/>
  <c r="AP78" i="9"/>
  <c r="AP23" i="9"/>
  <c r="AP8" i="9"/>
  <c r="AP174" i="9"/>
  <c r="AP138" i="9"/>
  <c r="AP14" i="9"/>
  <c r="AP203" i="9"/>
  <c r="AP191" i="9"/>
  <c r="AP168" i="9"/>
  <c r="AP152" i="9"/>
  <c r="AP122" i="9"/>
  <c r="AP12" i="9"/>
  <c r="AP282" i="9"/>
  <c r="AP275" i="9"/>
  <c r="AP267" i="9"/>
  <c r="AP259" i="9"/>
  <c r="AP252" i="9"/>
  <c r="AP241" i="9"/>
  <c r="AP233" i="9"/>
  <c r="AP225" i="9"/>
  <c r="AP217" i="9"/>
  <c r="AP209" i="9"/>
  <c r="AP189" i="9"/>
  <c r="AP182" i="9"/>
  <c r="AP154" i="9"/>
  <c r="AP96" i="9"/>
  <c r="AP277" i="9"/>
  <c r="AP254" i="9"/>
  <c r="AP239" i="9"/>
  <c r="AP148" i="9"/>
  <c r="AP140" i="9"/>
  <c r="AP98" i="9"/>
  <c r="AP72" i="9"/>
  <c r="AP60" i="9"/>
  <c r="AP300" i="9"/>
  <c r="AP292" i="9"/>
  <c r="AP289" i="9"/>
  <c r="AP278" i="9"/>
  <c r="AP258" i="9"/>
  <c r="AP251" i="9"/>
  <c r="AP244" i="9"/>
  <c r="AP228" i="9"/>
  <c r="AP220" i="9"/>
  <c r="AP204" i="9"/>
  <c r="AP181" i="9"/>
  <c r="AP173" i="9"/>
  <c r="AP165" i="9"/>
  <c r="AP157" i="9"/>
  <c r="AP149" i="9"/>
  <c r="AP141" i="9"/>
  <c r="AP133" i="9"/>
  <c r="AP126" i="9"/>
  <c r="AP115" i="9"/>
  <c r="AP107" i="9"/>
  <c r="AP99" i="9"/>
  <c r="AP91" i="9"/>
  <c r="AP83" i="9"/>
  <c r="AP76" i="9"/>
  <c r="AP69" i="9"/>
  <c r="AP61" i="9"/>
  <c r="AP53" i="9"/>
  <c r="AP45" i="9"/>
  <c r="AP37" i="9"/>
  <c r="AP29" i="9"/>
  <c r="AP21" i="9"/>
  <c r="AP13" i="9"/>
  <c r="AP6" i="9"/>
  <c r="AP94" i="9"/>
  <c r="AP79" i="9"/>
  <c r="AP16" i="9"/>
  <c r="AF92" i="9"/>
  <c r="AA3" i="9"/>
  <c r="AF246" i="9"/>
  <c r="AK243" i="9"/>
  <c r="AK261" i="9"/>
  <c r="AF277" i="9"/>
  <c r="AA307" i="9"/>
  <c r="AA299" i="9"/>
  <c r="AF305" i="9"/>
  <c r="AF297" i="9"/>
  <c r="AF302" i="9"/>
  <c r="AK296" i="9"/>
  <c r="AK292" i="9"/>
  <c r="AK284" i="9"/>
  <c r="AA277" i="9"/>
  <c r="AA269" i="9"/>
  <c r="AA261" i="9"/>
  <c r="AF285" i="9"/>
  <c r="AF271" i="9"/>
  <c r="AF273" i="9"/>
  <c r="AK268" i="9"/>
  <c r="AK264" i="9"/>
  <c r="AF281" i="9"/>
  <c r="AF262" i="9"/>
  <c r="AF251" i="9"/>
  <c r="AF263" i="9"/>
  <c r="AF257" i="9"/>
  <c r="AK255" i="9"/>
  <c r="AK240" i="9"/>
  <c r="AF299" i="9"/>
  <c r="AK219" i="9"/>
  <c r="AA214" i="9"/>
  <c r="AF205" i="9"/>
  <c r="AF100" i="9"/>
  <c r="AK5" i="9"/>
  <c r="AA298" i="9"/>
  <c r="AK298" i="9"/>
  <c r="AA309" i="9"/>
  <c r="AK289" i="9"/>
  <c r="AK285" i="9"/>
  <c r="AK281" i="9"/>
  <c r="AK277" i="9"/>
  <c r="AA272" i="9"/>
  <c r="AA264" i="9"/>
  <c r="AF308" i="9"/>
  <c r="AA256" i="9"/>
  <c r="AK245" i="9"/>
  <c r="AK254" i="9"/>
  <c r="AK247" i="9"/>
  <c r="AA240" i="9"/>
  <c r="AA218" i="9"/>
  <c r="AA226" i="9"/>
  <c r="AA234" i="9"/>
  <c r="AA206" i="9"/>
  <c r="AF231" i="9"/>
  <c r="AF223" i="9"/>
  <c r="AK252" i="9"/>
  <c r="AA248" i="9"/>
  <c r="AK238" i="9"/>
  <c r="AK234" i="9"/>
  <c r="AK230" i="9"/>
  <c r="AK226" i="9"/>
  <c r="AK222" i="9"/>
  <c r="AK214" i="9"/>
  <c r="AK210" i="9"/>
  <c r="AK206" i="9"/>
  <c r="AK246" i="9"/>
  <c r="AK239" i="9"/>
  <c r="AF252" i="9"/>
  <c r="AK297" i="9"/>
  <c r="AA37" i="9"/>
  <c r="AA306" i="9"/>
  <c r="AA303" i="9"/>
  <c r="AK302" i="9"/>
  <c r="AK300" i="9"/>
  <c r="AK294" i="9"/>
  <c r="AK290" i="9"/>
  <c r="AK286" i="9"/>
  <c r="AA281" i="9"/>
  <c r="AA273" i="9"/>
  <c r="AA265" i="9"/>
  <c r="AF296" i="9"/>
  <c r="AF282" i="9"/>
  <c r="AF278" i="9"/>
  <c r="AF274" i="9"/>
  <c r="AF267" i="9"/>
  <c r="AF261" i="9"/>
  <c r="AK273" i="9"/>
  <c r="AK262" i="9"/>
  <c r="AF250" i="9"/>
  <c r="AA242" i="9"/>
  <c r="AA255" i="9"/>
  <c r="AA220" i="9"/>
  <c r="AK94" i="9"/>
  <c r="AA153" i="9"/>
  <c r="AF199" i="9"/>
  <c r="AF24" i="9"/>
  <c r="AA14" i="9"/>
  <c r="AA302" i="9"/>
  <c r="AF309" i="9"/>
  <c r="AK303" i="9"/>
  <c r="AK299" i="9"/>
  <c r="AK295" i="9"/>
  <c r="AK291" i="9"/>
  <c r="AK287" i="9"/>
  <c r="AK283" i="9"/>
  <c r="AK279" i="9"/>
  <c r="AK275" i="9"/>
  <c r="AA268" i="9"/>
  <c r="AA260" i="9"/>
  <c r="AF298" i="9"/>
  <c r="AK271" i="9"/>
  <c r="AK267" i="9"/>
  <c r="AK263" i="9"/>
  <c r="AK259" i="9"/>
  <c r="AA252" i="9"/>
  <c r="AK265" i="9"/>
  <c r="AK256" i="9"/>
  <c r="AA247" i="9"/>
  <c r="AA249" i="9"/>
  <c r="AF235" i="9"/>
  <c r="AF219" i="9"/>
  <c r="AF249" i="9"/>
  <c r="AK232" i="9"/>
  <c r="AK228" i="9"/>
  <c r="AK224" i="9"/>
  <c r="AK220" i="9"/>
  <c r="AK216" i="9"/>
  <c r="AK212" i="9"/>
  <c r="AF253" i="9"/>
  <c r="AF241" i="9"/>
  <c r="AF284" i="9"/>
  <c r="AK241" i="9"/>
  <c r="AA155" i="9"/>
  <c r="AF220" i="9"/>
  <c r="AA243" i="9"/>
  <c r="AK244" i="9"/>
  <c r="AA105" i="9"/>
  <c r="AA305" i="9"/>
  <c r="AA297" i="9"/>
  <c r="AA304" i="9"/>
  <c r="AA310" i="9"/>
  <c r="AA294" i="9"/>
  <c r="AA290" i="9"/>
  <c r="AA286" i="9"/>
  <c r="AA282" i="9"/>
  <c r="AA278" i="9"/>
  <c r="AA274" i="9"/>
  <c r="AA266" i="9"/>
  <c r="AA258" i="9"/>
  <c r="AK304" i="9"/>
  <c r="AK305" i="9"/>
  <c r="AK301" i="9"/>
  <c r="AA293" i="9"/>
  <c r="AA289" i="9"/>
  <c r="AA285" i="9"/>
  <c r="AA279" i="9"/>
  <c r="AA271" i="9"/>
  <c r="AA263" i="9"/>
  <c r="AF290" i="9"/>
  <c r="AA250" i="9"/>
  <c r="AF289" i="9"/>
  <c r="AF306" i="9"/>
  <c r="AF291" i="9"/>
  <c r="AF283" i="9"/>
  <c r="AF275" i="9"/>
  <c r="AK269" i="9"/>
  <c r="AF259" i="9"/>
  <c r="AK251" i="9"/>
  <c r="AF245" i="9"/>
  <c r="AA246" i="9"/>
  <c r="AA241" i="9"/>
  <c r="AF233" i="9"/>
  <c r="AF225" i="9"/>
  <c r="AA257" i="9"/>
  <c r="AF255" i="9"/>
  <c r="AA239" i="9"/>
  <c r="AA235" i="9"/>
  <c r="AA231" i="9"/>
  <c r="AA227" i="9"/>
  <c r="AA223" i="9"/>
  <c r="AA219" i="9"/>
  <c r="AA215" i="9"/>
  <c r="AA211" i="9"/>
  <c r="AA207" i="9"/>
  <c r="AF258" i="9"/>
  <c r="AA253" i="9"/>
  <c r="AK250" i="9"/>
  <c r="AF243" i="9"/>
  <c r="AF238" i="9"/>
  <c r="AF234" i="9"/>
  <c r="AF230" i="9"/>
  <c r="AF226" i="9"/>
  <c r="AF222" i="9"/>
  <c r="AA212" i="9"/>
  <c r="AF209" i="9"/>
  <c r="AK207" i="9"/>
  <c r="AF204" i="9"/>
  <c r="AA236" i="9"/>
  <c r="AA228" i="9"/>
  <c r="AA196" i="9"/>
  <c r="AA192" i="9"/>
  <c r="AA188" i="9"/>
  <c r="AA184" i="9"/>
  <c r="AA180" i="9"/>
  <c r="AA176" i="9"/>
  <c r="AA172" i="9"/>
  <c r="AA168" i="9"/>
  <c r="AK163" i="9"/>
  <c r="AK155" i="9"/>
  <c r="AK147" i="9"/>
  <c r="AK139" i="9"/>
  <c r="AK242" i="9"/>
  <c r="AA216" i="9"/>
  <c r="AK204" i="9"/>
  <c r="AK248" i="9"/>
  <c r="AK235" i="9"/>
  <c r="AK180" i="9"/>
  <c r="AK194" i="9"/>
  <c r="AK186" i="9"/>
  <c r="AF176" i="9"/>
  <c r="AA169" i="9"/>
  <c r="AA134" i="9"/>
  <c r="AK198" i="9"/>
  <c r="AK192" i="9"/>
  <c r="AK184" i="9"/>
  <c r="AF179" i="9"/>
  <c r="AF175" i="9"/>
  <c r="AF171" i="9"/>
  <c r="AA167" i="9"/>
  <c r="AA163" i="9"/>
  <c r="AK156" i="9"/>
  <c r="AA144" i="9"/>
  <c r="AF138" i="9"/>
  <c r="AA128" i="9"/>
  <c r="AF198" i="9"/>
  <c r="AK190" i="9"/>
  <c r="AA181" i="9"/>
  <c r="AA173" i="9"/>
  <c r="AF190" i="9"/>
  <c r="AA164" i="9"/>
  <c r="AA159" i="9"/>
  <c r="AA148" i="9"/>
  <c r="AA143" i="9"/>
  <c r="AA132" i="9"/>
  <c r="AK127" i="9"/>
  <c r="AK119" i="9"/>
  <c r="AA112" i="9"/>
  <c r="AF151" i="9"/>
  <c r="AF135" i="9"/>
  <c r="AK130" i="9"/>
  <c r="AA115" i="9"/>
  <c r="AK111" i="9"/>
  <c r="AA102" i="9"/>
  <c r="AK146" i="9"/>
  <c r="AA129" i="9"/>
  <c r="AA127" i="9"/>
  <c r="AA122" i="9"/>
  <c r="AA118" i="9"/>
  <c r="AK112" i="9"/>
  <c r="AF104" i="9"/>
  <c r="AF139" i="9"/>
  <c r="AK124" i="9"/>
  <c r="AK121" i="9"/>
  <c r="AK117" i="9"/>
  <c r="AK113" i="9"/>
  <c r="AA109" i="9"/>
  <c r="AK101" i="9"/>
  <c r="AA96" i="9"/>
  <c r="AA92" i="9"/>
  <c r="AA88" i="9"/>
  <c r="AA80" i="9"/>
  <c r="AA72" i="9"/>
  <c r="AA64" i="9"/>
  <c r="AA56" i="9"/>
  <c r="AA48" i="9"/>
  <c r="AA40" i="9"/>
  <c r="AA32" i="9"/>
  <c r="AK128" i="9"/>
  <c r="AF122" i="9"/>
  <c r="AK110" i="9"/>
  <c r="AK102" i="9"/>
  <c r="AF94" i="9"/>
  <c r="AF52" i="9"/>
  <c r="AK43" i="9"/>
  <c r="AA39" i="9"/>
  <c r="AF36" i="9"/>
  <c r="AK27" i="9"/>
  <c r="AK21" i="9"/>
  <c r="AF30" i="9"/>
  <c r="AA99" i="9"/>
  <c r="AA91" i="9"/>
  <c r="AF45" i="9"/>
  <c r="AF37" i="9"/>
  <c r="AF29" i="9"/>
  <c r="AF20" i="9"/>
  <c r="AA45" i="9"/>
  <c r="AF98" i="9"/>
  <c r="AF90" i="9"/>
  <c r="AK87" i="9"/>
  <c r="AK85" i="9"/>
  <c r="AK83" i="9"/>
  <c r="AK79" i="9"/>
  <c r="AK77" i="9"/>
  <c r="AK75" i="9"/>
  <c r="AK73" i="9"/>
  <c r="AK71" i="9"/>
  <c r="AK69" i="9"/>
  <c r="AK67" i="9"/>
  <c r="AK65" i="9"/>
  <c r="AK63" i="9"/>
  <c r="AK61" i="9"/>
  <c r="AK59" i="9"/>
  <c r="AK57" i="9"/>
  <c r="AK55" i="9"/>
  <c r="AK53" i="9"/>
  <c r="AK49" i="9"/>
  <c r="AK98" i="9"/>
  <c r="AK90" i="9"/>
  <c r="AF51" i="9"/>
  <c r="AK46" i="9"/>
  <c r="AF35" i="9"/>
  <c r="AK30" i="9"/>
  <c r="AF9" i="9"/>
  <c r="AF119" i="9"/>
  <c r="AF127" i="9"/>
  <c r="AF161" i="9"/>
  <c r="AF189" i="9"/>
  <c r="AF239" i="9"/>
  <c r="AF42" i="9"/>
  <c r="AF34" i="9"/>
  <c r="AA23" i="9"/>
  <c r="AF23" i="9"/>
  <c r="AK17" i="9"/>
  <c r="AA4" i="9"/>
  <c r="AK16" i="9"/>
  <c r="AA13" i="9"/>
  <c r="AA19" i="9"/>
  <c r="AA12" i="9"/>
  <c r="AF211" i="9"/>
  <c r="AK209" i="9"/>
  <c r="AA203" i="9"/>
  <c r="AK199" i="9"/>
  <c r="AK195" i="9"/>
  <c r="AK191" i="9"/>
  <c r="AK187" i="9"/>
  <c r="AK179" i="9"/>
  <c r="AK175" i="9"/>
  <c r="AK171" i="9"/>
  <c r="AK167" i="9"/>
  <c r="AK161" i="9"/>
  <c r="AK153" i="9"/>
  <c r="AK145" i="9"/>
  <c r="AK137" i="9"/>
  <c r="AK237" i="9"/>
  <c r="AA245" i="9"/>
  <c r="AK233" i="9"/>
  <c r="AK225" i="9"/>
  <c r="AF212" i="9"/>
  <c r="AF203" i="9"/>
  <c r="AK178" i="9"/>
  <c r="AK170" i="9"/>
  <c r="AA191" i="9"/>
  <c r="AF182" i="9"/>
  <c r="AF174" i="9"/>
  <c r="AF167" i="9"/>
  <c r="AA158" i="9"/>
  <c r="AF152" i="9"/>
  <c r="AA145" i="9"/>
  <c r="AA197" i="9"/>
  <c r="AA189" i="9"/>
  <c r="AA183" i="9"/>
  <c r="AF162" i="9"/>
  <c r="AK148" i="9"/>
  <c r="AA136" i="9"/>
  <c r="AK115" i="9"/>
  <c r="AA195" i="9"/>
  <c r="AA187" i="9"/>
  <c r="AA179" i="9"/>
  <c r="AA171" i="9"/>
  <c r="AA165" i="9"/>
  <c r="AA157" i="9"/>
  <c r="AA149" i="9"/>
  <c r="AA141" i="9"/>
  <c r="AF200" i="9"/>
  <c r="AK196" i="9"/>
  <c r="AK182" i="9"/>
  <c r="AF158" i="9"/>
  <c r="AK152" i="9"/>
  <c r="AK136" i="9"/>
  <c r="AA124" i="9"/>
  <c r="AA116" i="9"/>
  <c r="AA110" i="9"/>
  <c r="AK150" i="9"/>
  <c r="AK132" i="9"/>
  <c r="AK126" i="9"/>
  <c r="AA114" i="9"/>
  <c r="AK138" i="9"/>
  <c r="AA126" i="9"/>
  <c r="AF109" i="9"/>
  <c r="AK103" i="9"/>
  <c r="AF163" i="9"/>
  <c r="AA125" i="9"/>
  <c r="AK122" i="9"/>
  <c r="AK120" i="9"/>
  <c r="AK116" i="9"/>
  <c r="AK109" i="9"/>
  <c r="AF105" i="9"/>
  <c r="AK99" i="9"/>
  <c r="AK95" i="9"/>
  <c r="AK91" i="9"/>
  <c r="AA86" i="9"/>
  <c r="AA78" i="9"/>
  <c r="AA70" i="9"/>
  <c r="AA62" i="9"/>
  <c r="AA54" i="9"/>
  <c r="AA46" i="9"/>
  <c r="AA38" i="9"/>
  <c r="AA30" i="9"/>
  <c r="AF126" i="9"/>
  <c r="AF120" i="9"/>
  <c r="AF116" i="9"/>
  <c r="AF108" i="9"/>
  <c r="AA104" i="9"/>
  <c r="AF99" i="9"/>
  <c r="AF95" i="9"/>
  <c r="AF91" i="9"/>
  <c r="AK100" i="9"/>
  <c r="AK92" i="9"/>
  <c r="AA51" i="9"/>
  <c r="AF48" i="9"/>
  <c r="AK39" i="9"/>
  <c r="AA35" i="9"/>
  <c r="AF32" i="9"/>
  <c r="AA9" i="9"/>
  <c r="AF46" i="9"/>
  <c r="AF26" i="9"/>
  <c r="AF96" i="9"/>
  <c r="AF88" i="9"/>
  <c r="AF84" i="9"/>
  <c r="AF80" i="9"/>
  <c r="AF76" i="9"/>
  <c r="AF72" i="9"/>
  <c r="AF68" i="9"/>
  <c r="AF64" i="9"/>
  <c r="AF60" i="9"/>
  <c r="AF56" i="9"/>
  <c r="AK52" i="9"/>
  <c r="AK44" i="9"/>
  <c r="AK36" i="9"/>
  <c r="AK28" i="9"/>
  <c r="AK33" i="9"/>
  <c r="AK96" i="9"/>
  <c r="AK88" i="9"/>
  <c r="AK86" i="9"/>
  <c r="AK84" i="9"/>
  <c r="AK82" i="9"/>
  <c r="AK80" i="9"/>
  <c r="AK78" i="9"/>
  <c r="AK76" i="9"/>
  <c r="AK74" i="9"/>
  <c r="AK72" i="9"/>
  <c r="AK70" i="9"/>
  <c r="AK68" i="9"/>
  <c r="AK66" i="9"/>
  <c r="AK64" i="9"/>
  <c r="AK62" i="9"/>
  <c r="AK60" i="9"/>
  <c r="AK58" i="9"/>
  <c r="AK56" i="9"/>
  <c r="AK54" i="9"/>
  <c r="AK50" i="9"/>
  <c r="AF39" i="9"/>
  <c r="AK34" i="9"/>
  <c r="AA20" i="9"/>
  <c r="AF5" i="9"/>
  <c r="AF18" i="9"/>
  <c r="AF16" i="9"/>
  <c r="AF14" i="9"/>
  <c r="AF12" i="9"/>
  <c r="AF11" i="9"/>
  <c r="AF10" i="9"/>
  <c r="AF8" i="9"/>
  <c r="AF6" i="9"/>
  <c r="AF4" i="9"/>
  <c r="AF17" i="9"/>
  <c r="AF15" i="9"/>
  <c r="AF13" i="9"/>
  <c r="AA7" i="9"/>
  <c r="AF141" i="9"/>
  <c r="AF137" i="9"/>
  <c r="AF181" i="9"/>
  <c r="AF191" i="9"/>
  <c r="AF310" i="9"/>
  <c r="AK41" i="9"/>
  <c r="AA22" i="9"/>
  <c r="AF22" i="9"/>
  <c r="AA15" i="9"/>
  <c r="AK8" i="9"/>
  <c r="AF21" i="9"/>
  <c r="AK11" i="9"/>
  <c r="AK18" i="9"/>
  <c r="AK10" i="9"/>
  <c r="AK6" i="9"/>
  <c r="AK308" i="9"/>
  <c r="AA301" i="9"/>
  <c r="AA308" i="9"/>
  <c r="AA300" i="9"/>
  <c r="AK306" i="9"/>
  <c r="AF303" i="9"/>
  <c r="AA311" i="9"/>
  <c r="AF304" i="9"/>
  <c r="AF300" i="9"/>
  <c r="AA296" i="9"/>
  <c r="AA292" i="9"/>
  <c r="AA288" i="9"/>
  <c r="AA284" i="9"/>
  <c r="AA280" i="9"/>
  <c r="AA276" i="9"/>
  <c r="AA270" i="9"/>
  <c r="AA262" i="9"/>
  <c r="AK310" i="9"/>
  <c r="AF301" i="9"/>
  <c r="AK309" i="9"/>
  <c r="AA295" i="9"/>
  <c r="AA291" i="9"/>
  <c r="AA287" i="9"/>
  <c r="AA283" i="9"/>
  <c r="AA275" i="9"/>
  <c r="AA267" i="9"/>
  <c r="AA259" i="9"/>
  <c r="AK282" i="9"/>
  <c r="AK278" i="9"/>
  <c r="AK274" i="9"/>
  <c r="AF295" i="9"/>
  <c r="AF287" i="9"/>
  <c r="AF268" i="9"/>
  <c r="AF264" i="9"/>
  <c r="AF260" i="9"/>
  <c r="AA254" i="9"/>
  <c r="AF292" i="9"/>
  <c r="AF269" i="9"/>
  <c r="AF265" i="9"/>
  <c r="AK260" i="9"/>
  <c r="AF294" i="9"/>
  <c r="AF286" i="9"/>
  <c r="AF279" i="9"/>
  <c r="AA251" i="9"/>
  <c r="AF248" i="9"/>
  <c r="AF256" i="9"/>
  <c r="AF247" i="9"/>
  <c r="AF244" i="9"/>
  <c r="AF229" i="9"/>
  <c r="AF221" i="9"/>
  <c r="AK257" i="9"/>
  <c r="AF254" i="9"/>
  <c r="AK249" i="9"/>
  <c r="AA237" i="9"/>
  <c r="AA233" i="9"/>
  <c r="AA229" i="9"/>
  <c r="AA225" i="9"/>
  <c r="AA221" i="9"/>
  <c r="AA217" i="9"/>
  <c r="AA213" i="9"/>
  <c r="AA209" i="9"/>
  <c r="AK258" i="9"/>
  <c r="AK253" i="9"/>
  <c r="AA244" i="9"/>
  <c r="AF240" i="9"/>
  <c r="AA238" i="9"/>
  <c r="AF232" i="9"/>
  <c r="AF228" i="9"/>
  <c r="AF224" i="9"/>
  <c r="AF213" i="9"/>
  <c r="AK211" i="9"/>
  <c r="AA208" i="9"/>
  <c r="AA205" i="9"/>
  <c r="AK200" i="9"/>
  <c r="AA232" i="9"/>
  <c r="AA224" i="9"/>
  <c r="AA198" i="9"/>
  <c r="AA194" i="9"/>
  <c r="AA190" i="9"/>
  <c r="AA186" i="9"/>
  <c r="AA182" i="9"/>
  <c r="AA178" i="9"/>
  <c r="AA174" i="9"/>
  <c r="AA170" i="9"/>
  <c r="AA166" i="9"/>
  <c r="AK159" i="9"/>
  <c r="AK151" i="9"/>
  <c r="AK143" i="9"/>
  <c r="AK135" i="9"/>
  <c r="AF217" i="9"/>
  <c r="AF214" i="9"/>
  <c r="AA201" i="9"/>
  <c r="AF242" i="9"/>
  <c r="AK231" i="9"/>
  <c r="AK223" i="9"/>
  <c r="AF215" i="9"/>
  <c r="AF210" i="9"/>
  <c r="AK202" i="9"/>
  <c r="AK176" i="9"/>
  <c r="AF180" i="9"/>
  <c r="AA150" i="9"/>
  <c r="AF144" i="9"/>
  <c r="AA137" i="9"/>
  <c r="AA131" i="9"/>
  <c r="AA204" i="9"/>
  <c r="AF177" i="9"/>
  <c r="AF173" i="9"/>
  <c r="AK168" i="9"/>
  <c r="AF165" i="9"/>
  <c r="AA160" i="9"/>
  <c r="AF154" i="9"/>
  <c r="AA147" i="9"/>
  <c r="AK140" i="9"/>
  <c r="AK123" i="9"/>
  <c r="AA177" i="9"/>
  <c r="AF164" i="9"/>
  <c r="AF156" i="9"/>
  <c r="AF148" i="9"/>
  <c r="AF140" i="9"/>
  <c r="AA199" i="9"/>
  <c r="AA193" i="9"/>
  <c r="AA185" i="9"/>
  <c r="AF169" i="9"/>
  <c r="AA156" i="9"/>
  <c r="AA151" i="9"/>
  <c r="AA140" i="9"/>
  <c r="AA135" i="9"/>
  <c r="AF131" i="9"/>
  <c r="AF159" i="9"/>
  <c r="AF143" i="9"/>
  <c r="AA123" i="9"/>
  <c r="AF112" i="9"/>
  <c r="AK162" i="9"/>
  <c r="AA133" i="9"/>
  <c r="AF129" i="9"/>
  <c r="AF121" i="9"/>
  <c r="AF117" i="9"/>
  <c r="AA108" i="9"/>
  <c r="AA101" i="9"/>
  <c r="AF155" i="9"/>
  <c r="AA121" i="9"/>
  <c r="AA117" i="9"/>
  <c r="AA98" i="9"/>
  <c r="AA94" i="9"/>
  <c r="AA90" i="9"/>
  <c r="AA84" i="9"/>
  <c r="AA76" i="9"/>
  <c r="AA68" i="9"/>
  <c r="AA60" i="9"/>
  <c r="AA52" i="9"/>
  <c r="AA44" i="9"/>
  <c r="AA36" i="9"/>
  <c r="AA28" i="9"/>
  <c r="AK107" i="9"/>
  <c r="AK108" i="9"/>
  <c r="AK51" i="9"/>
  <c r="AA47" i="9"/>
  <c r="AF44" i="9"/>
  <c r="AK35" i="9"/>
  <c r="AA31" i="9"/>
  <c r="AF28" i="9"/>
  <c r="AF25" i="9"/>
  <c r="AK134" i="9"/>
  <c r="AK37" i="9"/>
  <c r="AK25" i="9"/>
  <c r="AF49" i="9"/>
  <c r="AF41" i="9"/>
  <c r="AF33" i="9"/>
  <c r="AA24" i="9"/>
  <c r="AK19" i="9"/>
  <c r="AA41" i="9"/>
  <c r="AA29" i="9"/>
  <c r="AA87" i="9"/>
  <c r="AA85" i="9"/>
  <c r="AA83" i="9"/>
  <c r="AA81" i="9"/>
  <c r="AA79" i="9"/>
  <c r="AA77" i="9"/>
  <c r="AA75" i="9"/>
  <c r="AA73" i="9"/>
  <c r="AA71" i="9"/>
  <c r="AA69" i="9"/>
  <c r="AA67" i="9"/>
  <c r="AA65" i="9"/>
  <c r="AA63" i="9"/>
  <c r="AA61" i="9"/>
  <c r="AA59" i="9"/>
  <c r="AA57" i="9"/>
  <c r="AA55" i="9"/>
  <c r="AA53" i="9"/>
  <c r="AF50" i="9"/>
  <c r="AF106" i="9"/>
  <c r="AA95" i="9"/>
  <c r="AF43" i="9"/>
  <c r="AK38" i="9"/>
  <c r="AF27" i="9"/>
  <c r="AK23" i="9"/>
  <c r="AA5" i="9"/>
  <c r="AF101" i="9"/>
  <c r="AF149" i="9"/>
  <c r="AF145" i="9"/>
  <c r="AF185" i="9"/>
  <c r="AF193" i="9"/>
  <c r="AF38" i="9"/>
  <c r="AK29" i="9"/>
  <c r="AK13" i="9"/>
  <c r="AK24" i="9"/>
  <c r="AK12" i="9"/>
  <c r="AK7" i="9"/>
  <c r="AA17" i="9"/>
  <c r="AF7" i="9"/>
  <c r="AA25" i="9"/>
  <c r="AA16" i="9"/>
  <c r="AK9" i="9"/>
  <c r="AK213" i="9"/>
  <c r="AA210" i="9"/>
  <c r="AF207" i="9"/>
  <c r="AA230" i="9"/>
  <c r="AA222" i="9"/>
  <c r="AF216" i="9"/>
  <c r="AF202" i="9"/>
  <c r="AK193" i="9"/>
  <c r="AK189" i="9"/>
  <c r="AK185" i="9"/>
  <c r="AK181" i="9"/>
  <c r="AK177" i="9"/>
  <c r="AK173" i="9"/>
  <c r="AK169" i="9"/>
  <c r="AK165" i="9"/>
  <c r="AK157" i="9"/>
  <c r="AK149" i="9"/>
  <c r="AK141" i="9"/>
  <c r="AK133" i="9"/>
  <c r="AK217" i="9"/>
  <c r="AK205" i="9"/>
  <c r="AF237" i="9"/>
  <c r="AK229" i="9"/>
  <c r="AK221" i="9"/>
  <c r="AK215" i="9"/>
  <c r="AF206" i="9"/>
  <c r="AA200" i="9"/>
  <c r="AK174" i="9"/>
  <c r="AF196" i="9"/>
  <c r="AF178" i="9"/>
  <c r="AF170" i="9"/>
  <c r="AA161" i="9"/>
  <c r="AA142" i="9"/>
  <c r="AF136" i="9"/>
  <c r="AA130" i="9"/>
  <c r="AA202" i="9"/>
  <c r="AF194" i="9"/>
  <c r="AF186" i="9"/>
  <c r="AF168" i="9"/>
  <c r="AK164" i="9"/>
  <c r="AA152" i="9"/>
  <c r="AF146" i="9"/>
  <c r="AA139" i="9"/>
  <c r="AK131" i="9"/>
  <c r="AA120" i="9"/>
  <c r="AK203" i="9"/>
  <c r="AF192" i="9"/>
  <c r="AF184" i="9"/>
  <c r="AA175" i="9"/>
  <c r="AA162" i="9"/>
  <c r="AA154" i="9"/>
  <c r="AA146" i="9"/>
  <c r="AA138" i="9"/>
  <c r="AF150" i="9"/>
  <c r="AK144" i="9"/>
  <c r="AF134" i="9"/>
  <c r="AF128" i="9"/>
  <c r="AF123" i="9"/>
  <c r="AF115" i="9"/>
  <c r="AK158" i="9"/>
  <c r="AF132" i="9"/>
  <c r="AK118" i="9"/>
  <c r="AA111" i="9"/>
  <c r="AK105" i="9"/>
  <c r="AK154" i="9"/>
  <c r="AF130" i="9"/>
  <c r="AK129" i="9"/>
  <c r="AF125" i="9"/>
  <c r="AA119" i="9"/>
  <c r="AF113" i="9"/>
  <c r="AA100" i="9"/>
  <c r="AF147" i="9"/>
  <c r="AK125" i="9"/>
  <c r="AA113" i="9"/>
  <c r="AF110" i="9"/>
  <c r="AA106" i="9"/>
  <c r="AF102" i="9"/>
  <c r="AK97" i="9"/>
  <c r="AK93" i="9"/>
  <c r="AK89" i="9"/>
  <c r="AA82" i="9"/>
  <c r="AA74" i="9"/>
  <c r="AA66" i="9"/>
  <c r="AA58" i="9"/>
  <c r="AA50" i="9"/>
  <c r="AA42" i="9"/>
  <c r="AA34" i="9"/>
  <c r="AA26" i="9"/>
  <c r="AF124" i="9"/>
  <c r="AF118" i="9"/>
  <c r="AF111" i="9"/>
  <c r="AK106" i="9"/>
  <c r="AF103" i="9"/>
  <c r="AF97" i="9"/>
  <c r="AF93" i="9"/>
  <c r="AF89" i="9"/>
  <c r="AK104" i="9"/>
  <c r="AA97" i="9"/>
  <c r="AA89" i="9"/>
  <c r="AK47" i="9"/>
  <c r="AA43" i="9"/>
  <c r="AF40" i="9"/>
  <c r="AK31" i="9"/>
  <c r="AA27" i="9"/>
  <c r="AA33" i="9"/>
  <c r="AF107" i="9"/>
  <c r="AF86" i="9"/>
  <c r="AF82" i="9"/>
  <c r="AF78" i="9"/>
  <c r="AF74" i="9"/>
  <c r="AF70" i="9"/>
  <c r="AF66" i="9"/>
  <c r="AF62" i="9"/>
  <c r="AF58" i="9"/>
  <c r="AF54" i="9"/>
  <c r="AK48" i="9"/>
  <c r="AK40" i="9"/>
  <c r="AK32" i="9"/>
  <c r="AA107" i="9"/>
  <c r="AA93" i="9"/>
  <c r="AF87" i="9"/>
  <c r="AF85" i="9"/>
  <c r="AF83" i="9"/>
  <c r="AF79" i="9"/>
  <c r="AF77" i="9"/>
  <c r="AF75" i="9"/>
  <c r="AF73" i="9"/>
  <c r="AF71" i="9"/>
  <c r="AF69" i="9"/>
  <c r="AF67" i="9"/>
  <c r="AF65" i="9"/>
  <c r="AF63" i="9"/>
  <c r="AF61" i="9"/>
  <c r="AF59" i="9"/>
  <c r="AF57" i="9"/>
  <c r="AF55" i="9"/>
  <c r="AF53" i="9"/>
  <c r="AA49" i="9"/>
  <c r="AA103" i="9"/>
  <c r="AF47" i="9"/>
  <c r="AK42" i="9"/>
  <c r="AF31" i="9"/>
  <c r="AK26" i="9"/>
  <c r="AK22" i="9"/>
  <c r="AF19" i="9"/>
  <c r="AF133" i="9"/>
  <c r="AF157" i="9"/>
  <c r="AF153" i="9"/>
  <c r="AF187" i="9"/>
  <c r="AF195" i="9"/>
  <c r="AK45" i="9"/>
  <c r="AK20" i="9"/>
  <c r="AA11" i="9"/>
  <c r="AA18" i="9"/>
  <c r="AA10" i="9"/>
  <c r="AA6" i="9"/>
  <c r="AK15" i="9"/>
  <c r="AK4" i="9"/>
  <c r="AA21" i="9"/>
  <c r="AK14" i="9"/>
  <c r="AA8" i="9"/>
  <c r="K2" i="10" l="1"/>
  <c r="X3" i="9"/>
  <c r="AG1" i="9"/>
  <c r="AW3" i="9"/>
  <c r="AW4" i="9" s="1"/>
  <c r="AW5" i="9" s="1"/>
  <c r="AW6" i="9" s="1"/>
  <c r="AW7" i="9" s="1"/>
  <c r="AW8" i="9" s="1"/>
  <c r="AW9" i="9" s="1"/>
  <c r="AW10" i="9" s="1"/>
  <c r="AW11" i="9" s="1"/>
  <c r="AW12" i="9" s="1"/>
  <c r="AW13" i="9" s="1"/>
  <c r="AW14" i="9" s="1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W26" i="9" s="1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W38" i="9" s="1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W49" i="9" s="1"/>
  <c r="AW50" i="9" s="1"/>
  <c r="AW51" i="9" s="1"/>
  <c r="AW52" i="9" s="1"/>
  <c r="AW53" i="9" s="1"/>
  <c r="AW54" i="9" s="1"/>
  <c r="AW55" i="9" s="1"/>
  <c r="AW56" i="9" s="1"/>
  <c r="AW57" i="9" s="1"/>
  <c r="AW58" i="9" s="1"/>
  <c r="AW59" i="9" s="1"/>
  <c r="AW60" i="9" s="1"/>
  <c r="AW61" i="9" s="1"/>
  <c r="AW62" i="9" s="1"/>
  <c r="AW63" i="9" s="1"/>
  <c r="AW64" i="9" s="1"/>
  <c r="AW65" i="9" s="1"/>
  <c r="AW66" i="9" s="1"/>
  <c r="AW67" i="9" s="1"/>
  <c r="AW68" i="9" s="1"/>
  <c r="AW69" i="9" s="1"/>
  <c r="AW70" i="9" s="1"/>
  <c r="AW71" i="9" s="1"/>
  <c r="AW72" i="9" s="1"/>
  <c r="AW73" i="9" s="1"/>
  <c r="AW74" i="9" s="1"/>
  <c r="AW75" i="9" s="1"/>
  <c r="AW76" i="9" s="1"/>
  <c r="AW77" i="9" s="1"/>
  <c r="AW78" i="9" s="1"/>
  <c r="AW79" i="9" s="1"/>
  <c r="AW80" i="9" s="1"/>
  <c r="AW81" i="9" s="1"/>
  <c r="AW82" i="9" s="1"/>
  <c r="AW83" i="9" s="1"/>
  <c r="AW84" i="9" s="1"/>
  <c r="AW85" i="9" s="1"/>
  <c r="AW86" i="9" s="1"/>
  <c r="AW87" i="9" s="1"/>
  <c r="AW88" i="9" s="1"/>
  <c r="AW89" i="9" s="1"/>
  <c r="AW90" i="9" s="1"/>
  <c r="AW91" i="9" s="1"/>
  <c r="AW92" i="9" s="1"/>
  <c r="AW93" i="9" s="1"/>
  <c r="AW94" i="9" s="1"/>
  <c r="AW95" i="9" s="1"/>
  <c r="AW96" i="9" s="1"/>
  <c r="AW97" i="9" s="1"/>
  <c r="AW98" i="9" s="1"/>
  <c r="AW99" i="9" s="1"/>
  <c r="AW100" i="9" s="1"/>
  <c r="AW101" i="9" s="1"/>
  <c r="AW102" i="9" s="1"/>
  <c r="AW103" i="9" s="1"/>
  <c r="AW104" i="9" s="1"/>
  <c r="AW105" i="9" s="1"/>
  <c r="AW106" i="9" s="1"/>
  <c r="AW107" i="9" s="1"/>
  <c r="AW108" i="9" s="1"/>
  <c r="AW109" i="9" s="1"/>
  <c r="AW110" i="9" s="1"/>
  <c r="AW111" i="9" s="1"/>
  <c r="AW112" i="9" s="1"/>
  <c r="AW113" i="9" s="1"/>
  <c r="AW114" i="9" s="1"/>
  <c r="AW115" i="9" s="1"/>
  <c r="AW116" i="9" s="1"/>
  <c r="AW117" i="9" s="1"/>
  <c r="AW118" i="9" s="1"/>
  <c r="AW119" i="9" s="1"/>
  <c r="AW120" i="9" s="1"/>
  <c r="AW121" i="9" s="1"/>
  <c r="AW122" i="9" s="1"/>
  <c r="AW123" i="9" s="1"/>
  <c r="AW124" i="9" s="1"/>
  <c r="AW125" i="9" s="1"/>
  <c r="AW126" i="9" s="1"/>
  <c r="AW127" i="9" s="1"/>
  <c r="AW128" i="9" s="1"/>
  <c r="AW129" i="9" s="1"/>
  <c r="AW130" i="9" s="1"/>
  <c r="AW131" i="9" s="1"/>
  <c r="AW132" i="9" s="1"/>
  <c r="AW133" i="9" s="1"/>
  <c r="AW134" i="9" s="1"/>
  <c r="AW135" i="9" s="1"/>
  <c r="AW136" i="9" s="1"/>
  <c r="AW137" i="9" s="1"/>
  <c r="AW138" i="9" s="1"/>
  <c r="AW139" i="9" s="1"/>
  <c r="AW140" i="9" s="1"/>
  <c r="AW141" i="9" s="1"/>
  <c r="AW142" i="9" s="1"/>
  <c r="AW143" i="9" s="1"/>
  <c r="AW144" i="9" s="1"/>
  <c r="AW145" i="9" s="1"/>
  <c r="AW146" i="9" s="1"/>
  <c r="AW147" i="9" s="1"/>
  <c r="AW148" i="9" s="1"/>
  <c r="AW149" i="9" s="1"/>
  <c r="AW150" i="9" s="1"/>
  <c r="AW151" i="9" s="1"/>
  <c r="AW152" i="9" s="1"/>
  <c r="AW153" i="9" s="1"/>
  <c r="AW154" i="9" s="1"/>
  <c r="AW155" i="9" s="1"/>
  <c r="AW156" i="9" s="1"/>
  <c r="AW157" i="9" s="1"/>
  <c r="AW158" i="9" s="1"/>
  <c r="AW159" i="9" s="1"/>
  <c r="AW160" i="9" s="1"/>
  <c r="AW161" i="9" s="1"/>
  <c r="AW162" i="9" s="1"/>
  <c r="AW163" i="9" s="1"/>
  <c r="AW164" i="9" s="1"/>
  <c r="AW165" i="9" s="1"/>
  <c r="AW166" i="9" s="1"/>
  <c r="AW167" i="9" s="1"/>
  <c r="AW168" i="9" s="1"/>
  <c r="AW169" i="9" s="1"/>
  <c r="AW170" i="9" s="1"/>
  <c r="AW171" i="9" s="1"/>
  <c r="AW172" i="9" s="1"/>
  <c r="AW173" i="9" s="1"/>
  <c r="AW174" i="9" s="1"/>
  <c r="AW175" i="9" s="1"/>
  <c r="AW176" i="9" s="1"/>
  <c r="AW177" i="9" s="1"/>
  <c r="AW178" i="9" s="1"/>
  <c r="AW179" i="9" s="1"/>
  <c r="AW180" i="9" s="1"/>
  <c r="AW181" i="9" s="1"/>
  <c r="AW182" i="9" s="1"/>
  <c r="AW183" i="9" s="1"/>
  <c r="AW184" i="9" s="1"/>
  <c r="AW185" i="9" s="1"/>
  <c r="AW186" i="9" s="1"/>
  <c r="AW187" i="9" s="1"/>
  <c r="AW188" i="9" s="1"/>
  <c r="AW189" i="9" s="1"/>
  <c r="AW190" i="9" s="1"/>
  <c r="AW191" i="9" s="1"/>
  <c r="AW192" i="9" s="1"/>
  <c r="AW193" i="9" s="1"/>
  <c r="AW194" i="9" s="1"/>
  <c r="AW195" i="9" s="1"/>
  <c r="AW196" i="9" s="1"/>
  <c r="AW197" i="9" s="1"/>
  <c r="AW198" i="9" s="1"/>
  <c r="AW199" i="9" s="1"/>
  <c r="AW200" i="9" s="1"/>
  <c r="AW201" i="9" s="1"/>
  <c r="AW202" i="9" s="1"/>
  <c r="AW203" i="9" s="1"/>
  <c r="AW204" i="9" s="1"/>
  <c r="AW205" i="9" s="1"/>
  <c r="AW206" i="9" s="1"/>
  <c r="AW207" i="9" s="1"/>
  <c r="AW208" i="9" s="1"/>
  <c r="AW209" i="9" s="1"/>
  <c r="AW210" i="9" s="1"/>
  <c r="AW211" i="9" s="1"/>
  <c r="AW212" i="9" s="1"/>
  <c r="AW213" i="9" s="1"/>
  <c r="AW214" i="9" s="1"/>
  <c r="AW215" i="9" s="1"/>
  <c r="AW216" i="9" s="1"/>
  <c r="AW217" i="9" s="1"/>
  <c r="AW218" i="9" s="1"/>
  <c r="AW219" i="9" s="1"/>
  <c r="AW220" i="9" s="1"/>
  <c r="AW221" i="9" s="1"/>
  <c r="AW222" i="9" s="1"/>
  <c r="AW223" i="9" s="1"/>
  <c r="AW224" i="9" s="1"/>
  <c r="AW225" i="9" s="1"/>
  <c r="AW226" i="9" s="1"/>
  <c r="AW227" i="9" s="1"/>
  <c r="AW228" i="9" s="1"/>
  <c r="AW229" i="9" s="1"/>
  <c r="AW230" i="9" s="1"/>
  <c r="AW231" i="9" s="1"/>
  <c r="AW232" i="9" s="1"/>
  <c r="AW233" i="9" s="1"/>
  <c r="AW234" i="9" s="1"/>
  <c r="AW235" i="9" s="1"/>
  <c r="AW236" i="9" s="1"/>
  <c r="AW237" i="9" s="1"/>
  <c r="AW238" i="9" s="1"/>
  <c r="AW239" i="9" s="1"/>
  <c r="AW240" i="9" s="1"/>
  <c r="AW241" i="9" s="1"/>
  <c r="AW242" i="9" s="1"/>
  <c r="AW243" i="9" s="1"/>
  <c r="AW244" i="9" s="1"/>
  <c r="AW245" i="9" s="1"/>
  <c r="AW246" i="9" s="1"/>
  <c r="AW247" i="9" s="1"/>
  <c r="AW248" i="9" s="1"/>
  <c r="AW249" i="9" s="1"/>
  <c r="AW250" i="9" s="1"/>
  <c r="AW251" i="9" s="1"/>
  <c r="AW252" i="9" s="1"/>
  <c r="AW253" i="9" s="1"/>
  <c r="AW254" i="9" s="1"/>
  <c r="AW255" i="9" s="1"/>
  <c r="AW256" i="9" s="1"/>
  <c r="AW257" i="9" s="1"/>
  <c r="AW258" i="9" s="1"/>
  <c r="AW259" i="9" s="1"/>
  <c r="AW260" i="9" s="1"/>
  <c r="AW261" i="9" s="1"/>
  <c r="AW262" i="9" s="1"/>
  <c r="AW263" i="9" s="1"/>
  <c r="AW264" i="9" s="1"/>
  <c r="AW265" i="9" s="1"/>
  <c r="AW266" i="9" s="1"/>
  <c r="AW267" i="9" s="1"/>
  <c r="AW268" i="9" s="1"/>
  <c r="AW269" i="9" s="1"/>
  <c r="AW270" i="9" s="1"/>
  <c r="AW271" i="9" s="1"/>
  <c r="AW272" i="9" s="1"/>
  <c r="AW273" i="9" s="1"/>
  <c r="AW274" i="9" s="1"/>
  <c r="AW275" i="9" s="1"/>
  <c r="AW276" i="9" s="1"/>
  <c r="AW277" i="9" s="1"/>
  <c r="AW278" i="9" s="1"/>
  <c r="AW279" i="9" s="1"/>
  <c r="AW280" i="9" s="1"/>
  <c r="AW281" i="9" s="1"/>
  <c r="AW282" i="9" s="1"/>
  <c r="AW283" i="9" s="1"/>
  <c r="AW284" i="9" s="1"/>
  <c r="AW285" i="9" s="1"/>
  <c r="AW286" i="9" s="1"/>
  <c r="AW287" i="9" s="1"/>
  <c r="AW288" i="9" s="1"/>
  <c r="AW289" i="9" s="1"/>
  <c r="AW290" i="9" s="1"/>
  <c r="AW291" i="9" s="1"/>
  <c r="AW292" i="9" s="1"/>
  <c r="AW293" i="9" s="1"/>
  <c r="AW294" i="9" s="1"/>
  <c r="AW295" i="9" s="1"/>
  <c r="AW296" i="9" s="1"/>
  <c r="AW297" i="9" s="1"/>
  <c r="AW298" i="9" s="1"/>
  <c r="AW299" i="9" s="1"/>
  <c r="AW300" i="9" s="1"/>
  <c r="AW301" i="9" s="1"/>
  <c r="AW302" i="9" s="1"/>
  <c r="AW303" i="9" s="1"/>
  <c r="AW304" i="9" s="1"/>
  <c r="AW305" i="9" s="1"/>
  <c r="AW306" i="9" s="1"/>
  <c r="AW307" i="9" s="1"/>
  <c r="AW308" i="9" s="1"/>
  <c r="AW309" i="9" s="1"/>
  <c r="AW310" i="9" s="1"/>
  <c r="AW311" i="9" s="1"/>
  <c r="AW312" i="9" s="1"/>
  <c r="AW313" i="9" s="1"/>
  <c r="AW314" i="9" s="1"/>
  <c r="AW315" i="9" s="1"/>
  <c r="AW316" i="9" s="1"/>
  <c r="AW317" i="9" s="1"/>
  <c r="AW318" i="9" s="1"/>
  <c r="AW319" i="9" s="1"/>
  <c r="AW320" i="9" s="1"/>
  <c r="AW321" i="9" s="1"/>
  <c r="AW322" i="9" s="1"/>
  <c r="AW323" i="9" s="1"/>
  <c r="AW324" i="9" s="1"/>
  <c r="AW325" i="9" s="1"/>
  <c r="AW326" i="9" s="1"/>
  <c r="AW327" i="9" s="1"/>
  <c r="AW328" i="9" s="1"/>
  <c r="AW329" i="9" s="1"/>
  <c r="AW330" i="9" s="1"/>
  <c r="AW331" i="9" s="1"/>
  <c r="AW332" i="9" s="1"/>
  <c r="AW333" i="9" s="1"/>
  <c r="AW334" i="9" s="1"/>
  <c r="AW335" i="9" s="1"/>
  <c r="AW336" i="9" s="1"/>
  <c r="AW337" i="9" s="1"/>
  <c r="AW338" i="9" s="1"/>
  <c r="AW339" i="9" s="1"/>
  <c r="AW340" i="9" s="1"/>
  <c r="AW341" i="9" s="1"/>
  <c r="AW342" i="9" s="1"/>
  <c r="AW343" i="9" s="1"/>
  <c r="AW344" i="9" s="1"/>
  <c r="AW345" i="9" s="1"/>
  <c r="AW346" i="9" s="1"/>
  <c r="AW347" i="9" s="1"/>
  <c r="AW348" i="9" s="1"/>
  <c r="AW349" i="9" s="1"/>
  <c r="AW350" i="9" s="1"/>
  <c r="AW351" i="9" s="1"/>
  <c r="AW352" i="9" s="1"/>
  <c r="AW353" i="9" s="1"/>
  <c r="AW354" i="9" s="1"/>
  <c r="AW355" i="9" s="1"/>
  <c r="AW356" i="9" s="1"/>
  <c r="AW357" i="9" s="1"/>
  <c r="AW358" i="9" s="1"/>
  <c r="AW359" i="9" s="1"/>
  <c r="AW360" i="9" s="1"/>
  <c r="AW361" i="9" s="1"/>
  <c r="AW362" i="9" s="1"/>
  <c r="AW363" i="9" s="1"/>
  <c r="AW364" i="9" s="1"/>
  <c r="AW365" i="9" s="1"/>
  <c r="AW366" i="9" s="1"/>
  <c r="AW367" i="9" s="1"/>
  <c r="AW368" i="9" s="1"/>
  <c r="AW369" i="9" s="1"/>
  <c r="AW370" i="9" s="1"/>
  <c r="AW371" i="9" s="1"/>
  <c r="AW372" i="9" s="1"/>
  <c r="AW373" i="9" s="1"/>
  <c r="AW374" i="9" s="1"/>
  <c r="AW375" i="9" s="1"/>
  <c r="AW376" i="9" s="1"/>
  <c r="AW377" i="9" s="1"/>
  <c r="AW378" i="9" s="1"/>
  <c r="AW379" i="9" s="1"/>
  <c r="AW380" i="9" s="1"/>
  <c r="AW381" i="9" s="1"/>
  <c r="AW382" i="9" s="1"/>
  <c r="AW383" i="9" s="1"/>
  <c r="AW384" i="9" s="1"/>
  <c r="AW385" i="9" s="1"/>
  <c r="AW386" i="9" s="1"/>
  <c r="AW387" i="9" s="1"/>
  <c r="AW388" i="9" s="1"/>
  <c r="AW389" i="9" s="1"/>
  <c r="AW390" i="9" s="1"/>
  <c r="AW391" i="9" s="1"/>
  <c r="AW392" i="9" s="1"/>
  <c r="AW393" i="9" s="1"/>
  <c r="AW394" i="9" s="1"/>
  <c r="AW395" i="9" s="1"/>
  <c r="AW396" i="9" s="1"/>
  <c r="AW397" i="9" s="1"/>
  <c r="AW398" i="9" s="1"/>
  <c r="AW399" i="9" s="1"/>
  <c r="AW400" i="9" s="1"/>
  <c r="AW401" i="9" s="1"/>
  <c r="AW402" i="9" s="1"/>
  <c r="AW403" i="9" s="1"/>
  <c r="AW404" i="9" s="1"/>
  <c r="AW405" i="9" s="1"/>
  <c r="AW406" i="9" s="1"/>
  <c r="AW407" i="9" s="1"/>
  <c r="AW408" i="9" s="1"/>
  <c r="AW409" i="9" s="1"/>
  <c r="AW410" i="9" s="1"/>
  <c r="AW411" i="9" s="1"/>
  <c r="AW412" i="9" s="1"/>
  <c r="AW413" i="9" s="1"/>
  <c r="AW414" i="9" s="1"/>
  <c r="AW415" i="9" s="1"/>
  <c r="AW416" i="9" s="1"/>
  <c r="AW417" i="9" s="1"/>
  <c r="AW418" i="9" s="1"/>
  <c r="AW419" i="9" s="1"/>
  <c r="AW420" i="9" s="1"/>
  <c r="AW421" i="9" s="1"/>
  <c r="AW422" i="9" s="1"/>
  <c r="AW423" i="9" s="1"/>
  <c r="AW424" i="9" s="1"/>
  <c r="AW425" i="9" s="1"/>
  <c r="AW426" i="9" s="1"/>
  <c r="AW427" i="9" s="1"/>
  <c r="AW428" i="9" s="1"/>
  <c r="AW429" i="9" s="1"/>
  <c r="AW430" i="9" s="1"/>
  <c r="AW431" i="9" s="1"/>
  <c r="AW432" i="9" s="1"/>
  <c r="AW433" i="9" s="1"/>
  <c r="AW434" i="9" s="1"/>
  <c r="AW435" i="9" s="1"/>
  <c r="AW436" i="9" s="1"/>
  <c r="AW437" i="9" s="1"/>
  <c r="AW438" i="9" s="1"/>
  <c r="AW439" i="9" s="1"/>
  <c r="AW440" i="9" s="1"/>
  <c r="AW441" i="9" s="1"/>
  <c r="AW442" i="9" s="1"/>
  <c r="AW443" i="9" s="1"/>
  <c r="AW444" i="9" s="1"/>
  <c r="AW445" i="9" s="1"/>
  <c r="AW446" i="9" s="1"/>
  <c r="AW447" i="9" s="1"/>
  <c r="AW448" i="9" s="1"/>
  <c r="AW449" i="9" s="1"/>
  <c r="AW450" i="9" s="1"/>
  <c r="AW451" i="9" s="1"/>
  <c r="AW452" i="9" s="1"/>
  <c r="AW453" i="9" s="1"/>
  <c r="AW454" i="9" s="1"/>
  <c r="AW455" i="9" s="1"/>
  <c r="AW456" i="9" s="1"/>
  <c r="AW457" i="9" s="1"/>
  <c r="AX3" i="9"/>
  <c r="AX4" i="9" s="1"/>
  <c r="AX5" i="9" s="1"/>
  <c r="AX6" i="9" s="1"/>
  <c r="AX7" i="9" s="1"/>
  <c r="AX8" i="9" s="1"/>
  <c r="AX9" i="9" s="1"/>
  <c r="AX10" i="9" s="1"/>
  <c r="AX11" i="9" s="1"/>
  <c r="AX12" i="9" s="1"/>
  <c r="AX13" i="9" s="1"/>
  <c r="AX14" i="9" s="1"/>
  <c r="AX15" i="9" s="1"/>
  <c r="AX16" i="9" s="1"/>
  <c r="AX17" i="9" s="1"/>
  <c r="AX18" i="9" s="1"/>
  <c r="AX19" i="9" s="1"/>
  <c r="AX20" i="9" s="1"/>
  <c r="AX21" i="9" s="1"/>
  <c r="AX22" i="9" s="1"/>
  <c r="AX23" i="9" s="1"/>
  <c r="AX24" i="9" s="1"/>
  <c r="AX25" i="9" s="1"/>
  <c r="AX26" i="9" s="1"/>
  <c r="AX27" i="9" s="1"/>
  <c r="AX28" i="9" s="1"/>
  <c r="AX29" i="9" s="1"/>
  <c r="AX30" i="9" s="1"/>
  <c r="AX31" i="9" s="1"/>
  <c r="AX32" i="9" s="1"/>
  <c r="AX33" i="9" s="1"/>
  <c r="AX34" i="9" s="1"/>
  <c r="AX35" i="9" s="1"/>
  <c r="AX36" i="9" s="1"/>
  <c r="AX37" i="9" s="1"/>
  <c r="AX38" i="9" s="1"/>
  <c r="AX39" i="9" s="1"/>
  <c r="AX40" i="9" s="1"/>
  <c r="AX41" i="9" s="1"/>
  <c r="AX42" i="9" s="1"/>
  <c r="AX43" i="9" s="1"/>
  <c r="AX44" i="9" s="1"/>
  <c r="AX45" i="9" s="1"/>
  <c r="AX46" i="9" s="1"/>
  <c r="AX47" i="9" s="1"/>
  <c r="AX48" i="9" s="1"/>
  <c r="AX49" i="9" s="1"/>
  <c r="AX50" i="9" s="1"/>
  <c r="AX51" i="9" s="1"/>
  <c r="AX52" i="9" s="1"/>
  <c r="AX53" i="9" s="1"/>
  <c r="AX54" i="9" s="1"/>
  <c r="AX55" i="9" s="1"/>
  <c r="AX56" i="9" s="1"/>
  <c r="AX57" i="9" s="1"/>
  <c r="AX58" i="9" s="1"/>
  <c r="AX59" i="9" s="1"/>
  <c r="AX60" i="9" s="1"/>
  <c r="AX61" i="9" s="1"/>
  <c r="AX62" i="9" s="1"/>
  <c r="AX63" i="9" s="1"/>
  <c r="AX64" i="9" s="1"/>
  <c r="AX65" i="9" s="1"/>
  <c r="AX66" i="9" s="1"/>
  <c r="AX67" i="9" s="1"/>
  <c r="AX68" i="9" s="1"/>
  <c r="AX69" i="9" s="1"/>
  <c r="AX70" i="9" s="1"/>
  <c r="AX71" i="9" s="1"/>
  <c r="AX72" i="9" s="1"/>
  <c r="AX73" i="9" s="1"/>
  <c r="AX74" i="9" s="1"/>
  <c r="AX75" i="9" s="1"/>
  <c r="AX76" i="9" s="1"/>
  <c r="AX77" i="9" s="1"/>
  <c r="AX78" i="9" s="1"/>
  <c r="AX79" i="9" s="1"/>
  <c r="AX80" i="9" s="1"/>
  <c r="AX81" i="9" s="1"/>
  <c r="AX82" i="9" s="1"/>
  <c r="AX83" i="9" s="1"/>
  <c r="AX84" i="9" s="1"/>
  <c r="AX85" i="9" s="1"/>
  <c r="AX86" i="9" s="1"/>
  <c r="AX87" i="9" s="1"/>
  <c r="AX88" i="9" s="1"/>
  <c r="AX89" i="9" s="1"/>
  <c r="AX90" i="9" s="1"/>
  <c r="AX91" i="9" s="1"/>
  <c r="AX92" i="9" s="1"/>
  <c r="AX93" i="9" s="1"/>
  <c r="AX94" i="9" s="1"/>
  <c r="AX95" i="9" s="1"/>
  <c r="AX96" i="9" s="1"/>
  <c r="AX97" i="9" s="1"/>
  <c r="AX98" i="9" s="1"/>
  <c r="AX99" i="9" s="1"/>
  <c r="AX100" i="9" s="1"/>
  <c r="AX101" i="9" s="1"/>
  <c r="AX102" i="9" s="1"/>
  <c r="AX103" i="9" s="1"/>
  <c r="AX104" i="9" s="1"/>
  <c r="AX105" i="9" s="1"/>
  <c r="AX106" i="9" s="1"/>
  <c r="AX107" i="9" s="1"/>
  <c r="AX108" i="9" s="1"/>
  <c r="AX109" i="9" s="1"/>
  <c r="AX110" i="9" s="1"/>
  <c r="AX111" i="9" s="1"/>
  <c r="AX112" i="9" s="1"/>
  <c r="AX113" i="9" s="1"/>
  <c r="AX114" i="9" s="1"/>
  <c r="AX115" i="9" s="1"/>
  <c r="AX116" i="9" s="1"/>
  <c r="AX117" i="9" s="1"/>
  <c r="AX118" i="9" s="1"/>
  <c r="AX119" i="9" s="1"/>
  <c r="AX120" i="9" s="1"/>
  <c r="AX121" i="9" s="1"/>
  <c r="AX122" i="9" s="1"/>
  <c r="AX123" i="9" s="1"/>
  <c r="AX124" i="9" s="1"/>
  <c r="AX125" i="9" s="1"/>
  <c r="AX126" i="9" s="1"/>
  <c r="AX127" i="9" s="1"/>
  <c r="AX128" i="9" s="1"/>
  <c r="AX129" i="9" s="1"/>
  <c r="AX130" i="9" s="1"/>
  <c r="AX131" i="9" s="1"/>
  <c r="AX132" i="9" s="1"/>
  <c r="AX133" i="9" s="1"/>
  <c r="AX134" i="9" s="1"/>
  <c r="AX135" i="9" s="1"/>
  <c r="AX136" i="9" s="1"/>
  <c r="AX137" i="9" s="1"/>
  <c r="AX138" i="9" s="1"/>
  <c r="AX139" i="9" s="1"/>
  <c r="AX140" i="9" s="1"/>
  <c r="AX141" i="9" s="1"/>
  <c r="AX142" i="9" s="1"/>
  <c r="AX143" i="9" s="1"/>
  <c r="AX144" i="9" s="1"/>
  <c r="AX145" i="9" s="1"/>
  <c r="AX146" i="9" s="1"/>
  <c r="AX147" i="9" s="1"/>
  <c r="AX148" i="9" s="1"/>
  <c r="AX149" i="9" s="1"/>
  <c r="AX150" i="9" s="1"/>
  <c r="AX151" i="9" s="1"/>
  <c r="AX152" i="9" s="1"/>
  <c r="AX153" i="9" s="1"/>
  <c r="AX154" i="9" s="1"/>
  <c r="AX155" i="9" s="1"/>
  <c r="AX156" i="9" s="1"/>
  <c r="AX157" i="9" s="1"/>
  <c r="AX158" i="9" s="1"/>
  <c r="AX159" i="9" s="1"/>
  <c r="AX160" i="9" s="1"/>
  <c r="AX161" i="9" s="1"/>
  <c r="AX162" i="9" s="1"/>
  <c r="AX163" i="9" s="1"/>
  <c r="AX164" i="9" s="1"/>
  <c r="AX165" i="9" s="1"/>
  <c r="AX166" i="9" s="1"/>
  <c r="AX167" i="9" s="1"/>
  <c r="AX168" i="9" s="1"/>
  <c r="AX169" i="9" s="1"/>
  <c r="AX170" i="9" s="1"/>
  <c r="AX171" i="9" s="1"/>
  <c r="AX172" i="9" s="1"/>
  <c r="AX173" i="9" s="1"/>
  <c r="AX174" i="9" s="1"/>
  <c r="AX175" i="9" s="1"/>
  <c r="AX176" i="9" s="1"/>
  <c r="AX177" i="9" s="1"/>
  <c r="AX178" i="9" s="1"/>
  <c r="AX179" i="9" s="1"/>
  <c r="AX180" i="9" s="1"/>
  <c r="AX181" i="9" s="1"/>
  <c r="AX182" i="9" s="1"/>
  <c r="AX183" i="9" s="1"/>
  <c r="AX184" i="9" s="1"/>
  <c r="AX185" i="9" s="1"/>
  <c r="AX186" i="9" s="1"/>
  <c r="AX187" i="9" s="1"/>
  <c r="AX188" i="9" s="1"/>
  <c r="AX189" i="9" s="1"/>
  <c r="AX190" i="9" s="1"/>
  <c r="AX191" i="9" s="1"/>
  <c r="AX192" i="9" s="1"/>
  <c r="AX193" i="9" s="1"/>
  <c r="AX194" i="9" s="1"/>
  <c r="AX195" i="9" s="1"/>
  <c r="AX196" i="9" s="1"/>
  <c r="AX197" i="9" s="1"/>
  <c r="AX198" i="9" s="1"/>
  <c r="AX199" i="9" s="1"/>
  <c r="AX200" i="9" s="1"/>
  <c r="AX201" i="9" s="1"/>
  <c r="AX202" i="9" s="1"/>
  <c r="AX203" i="9" s="1"/>
  <c r="AX204" i="9" s="1"/>
  <c r="AX205" i="9" s="1"/>
  <c r="AX206" i="9" s="1"/>
  <c r="AX207" i="9" s="1"/>
  <c r="AX208" i="9" s="1"/>
  <c r="AX209" i="9" s="1"/>
  <c r="AX210" i="9" s="1"/>
  <c r="AX211" i="9" s="1"/>
  <c r="AX212" i="9" s="1"/>
  <c r="AX213" i="9" s="1"/>
  <c r="AX214" i="9" s="1"/>
  <c r="AX215" i="9" s="1"/>
  <c r="AX216" i="9" s="1"/>
  <c r="AX217" i="9" s="1"/>
  <c r="AX218" i="9" s="1"/>
  <c r="AX219" i="9" s="1"/>
  <c r="AX220" i="9" s="1"/>
  <c r="AX221" i="9" s="1"/>
  <c r="AX222" i="9" s="1"/>
  <c r="AX223" i="9" s="1"/>
  <c r="AX224" i="9" s="1"/>
  <c r="AX225" i="9" s="1"/>
  <c r="AX226" i="9" s="1"/>
  <c r="AX227" i="9" s="1"/>
  <c r="AX228" i="9" s="1"/>
  <c r="AX229" i="9" s="1"/>
  <c r="AX230" i="9" s="1"/>
  <c r="AX231" i="9" s="1"/>
  <c r="AX232" i="9" s="1"/>
  <c r="AX233" i="9" s="1"/>
  <c r="AX234" i="9" s="1"/>
  <c r="AX235" i="9" s="1"/>
  <c r="AX236" i="9" s="1"/>
  <c r="AX237" i="9" s="1"/>
  <c r="AX238" i="9" s="1"/>
  <c r="AX239" i="9" s="1"/>
  <c r="AX240" i="9" s="1"/>
  <c r="AX241" i="9" s="1"/>
  <c r="AX242" i="9" s="1"/>
  <c r="AX243" i="9" s="1"/>
  <c r="AX244" i="9" s="1"/>
  <c r="AX245" i="9" s="1"/>
  <c r="AX246" i="9" s="1"/>
  <c r="AX247" i="9" s="1"/>
  <c r="AX248" i="9" s="1"/>
  <c r="AX249" i="9" s="1"/>
  <c r="AX250" i="9" s="1"/>
  <c r="AX251" i="9" s="1"/>
  <c r="AX252" i="9" s="1"/>
  <c r="AX253" i="9" s="1"/>
  <c r="AX254" i="9" s="1"/>
  <c r="AX255" i="9" s="1"/>
  <c r="AX256" i="9" s="1"/>
  <c r="AX257" i="9" s="1"/>
  <c r="AX258" i="9" s="1"/>
  <c r="AX259" i="9" s="1"/>
  <c r="AX260" i="9" s="1"/>
  <c r="AX261" i="9" s="1"/>
  <c r="AX262" i="9" s="1"/>
  <c r="AX263" i="9" s="1"/>
  <c r="AX264" i="9" s="1"/>
  <c r="AX265" i="9" s="1"/>
  <c r="AX266" i="9" s="1"/>
  <c r="AX267" i="9" s="1"/>
  <c r="AX268" i="9" s="1"/>
  <c r="AX269" i="9" s="1"/>
  <c r="AX270" i="9" s="1"/>
  <c r="AX271" i="9" s="1"/>
  <c r="AX272" i="9" s="1"/>
  <c r="AX273" i="9" s="1"/>
  <c r="AX274" i="9" s="1"/>
  <c r="AX275" i="9" s="1"/>
  <c r="AX276" i="9" s="1"/>
  <c r="AX277" i="9" s="1"/>
  <c r="AX278" i="9" s="1"/>
  <c r="AX279" i="9" s="1"/>
  <c r="AX280" i="9" s="1"/>
  <c r="AX281" i="9" s="1"/>
  <c r="AX282" i="9" s="1"/>
  <c r="AX283" i="9" s="1"/>
  <c r="AX284" i="9" s="1"/>
  <c r="AX285" i="9" s="1"/>
  <c r="AX286" i="9" s="1"/>
  <c r="AX287" i="9" s="1"/>
  <c r="AX288" i="9" s="1"/>
  <c r="AX289" i="9" s="1"/>
  <c r="AX290" i="9" s="1"/>
  <c r="AX291" i="9" s="1"/>
  <c r="AX292" i="9" s="1"/>
  <c r="AX293" i="9" s="1"/>
  <c r="AX294" i="9" s="1"/>
  <c r="AX295" i="9" s="1"/>
  <c r="AX296" i="9" s="1"/>
  <c r="AX297" i="9" s="1"/>
  <c r="AX298" i="9" s="1"/>
  <c r="AX299" i="9" s="1"/>
  <c r="AX300" i="9" s="1"/>
  <c r="AX301" i="9" s="1"/>
  <c r="AX302" i="9" s="1"/>
  <c r="AX303" i="9" s="1"/>
  <c r="AX304" i="9" s="1"/>
  <c r="AX305" i="9" s="1"/>
  <c r="AX306" i="9" s="1"/>
  <c r="AX307" i="9" s="1"/>
  <c r="AX308" i="9" s="1"/>
  <c r="AX309" i="9" s="1"/>
  <c r="AX310" i="9" s="1"/>
  <c r="AX311" i="9" s="1"/>
  <c r="AX312" i="9" s="1"/>
  <c r="AX313" i="9" s="1"/>
  <c r="AX314" i="9" s="1"/>
  <c r="AX315" i="9" s="1"/>
  <c r="AX316" i="9" s="1"/>
  <c r="AX317" i="9" s="1"/>
  <c r="AX318" i="9" s="1"/>
  <c r="AX319" i="9" s="1"/>
  <c r="AX320" i="9" s="1"/>
  <c r="AX321" i="9" s="1"/>
  <c r="AX322" i="9" s="1"/>
  <c r="AX323" i="9" s="1"/>
  <c r="AX324" i="9" s="1"/>
  <c r="AX325" i="9" s="1"/>
  <c r="AX326" i="9" s="1"/>
  <c r="AX327" i="9" s="1"/>
  <c r="AX328" i="9" s="1"/>
  <c r="AX329" i="9" s="1"/>
  <c r="AX330" i="9" s="1"/>
  <c r="AX331" i="9" s="1"/>
  <c r="AX332" i="9" s="1"/>
  <c r="AX333" i="9" s="1"/>
  <c r="AX334" i="9" s="1"/>
  <c r="AX335" i="9" s="1"/>
  <c r="AX336" i="9" s="1"/>
  <c r="AX337" i="9" s="1"/>
  <c r="AX338" i="9" s="1"/>
  <c r="AX339" i="9" s="1"/>
  <c r="AX340" i="9" s="1"/>
  <c r="AX341" i="9" s="1"/>
  <c r="AX342" i="9" s="1"/>
  <c r="AX343" i="9" s="1"/>
  <c r="AX344" i="9" s="1"/>
  <c r="AX345" i="9" s="1"/>
  <c r="AX346" i="9" s="1"/>
  <c r="AX347" i="9" s="1"/>
  <c r="AX348" i="9" s="1"/>
  <c r="AX349" i="9" s="1"/>
  <c r="AX350" i="9" s="1"/>
  <c r="AX351" i="9" s="1"/>
  <c r="AX352" i="9" s="1"/>
  <c r="AX353" i="9" s="1"/>
  <c r="AX354" i="9" s="1"/>
  <c r="AX355" i="9" s="1"/>
  <c r="AX356" i="9" s="1"/>
  <c r="AX357" i="9" s="1"/>
  <c r="AX358" i="9" s="1"/>
  <c r="AX359" i="9" s="1"/>
  <c r="AX360" i="9" s="1"/>
  <c r="AX361" i="9" s="1"/>
  <c r="AX362" i="9" s="1"/>
  <c r="AX363" i="9" s="1"/>
  <c r="AX364" i="9" s="1"/>
  <c r="AX365" i="9" s="1"/>
  <c r="AX366" i="9" s="1"/>
  <c r="AX367" i="9" s="1"/>
  <c r="AX368" i="9" s="1"/>
  <c r="AX369" i="9" s="1"/>
  <c r="AX370" i="9" s="1"/>
  <c r="AX371" i="9" s="1"/>
  <c r="AX372" i="9" s="1"/>
  <c r="AX373" i="9" s="1"/>
  <c r="AX374" i="9" s="1"/>
  <c r="AX375" i="9" s="1"/>
  <c r="AX376" i="9" s="1"/>
  <c r="AX377" i="9" s="1"/>
  <c r="AX378" i="9" s="1"/>
  <c r="AX379" i="9" s="1"/>
  <c r="AX380" i="9" s="1"/>
  <c r="AX381" i="9" s="1"/>
  <c r="AX382" i="9" s="1"/>
  <c r="AX383" i="9" s="1"/>
  <c r="AX384" i="9" s="1"/>
  <c r="AX385" i="9" s="1"/>
  <c r="AX386" i="9" s="1"/>
  <c r="AX387" i="9" s="1"/>
  <c r="AX388" i="9" s="1"/>
  <c r="AX389" i="9" s="1"/>
  <c r="AX390" i="9" s="1"/>
  <c r="AX391" i="9" s="1"/>
  <c r="AX392" i="9" s="1"/>
  <c r="AX393" i="9" s="1"/>
  <c r="AX394" i="9" s="1"/>
  <c r="AX395" i="9" s="1"/>
  <c r="AX396" i="9" s="1"/>
  <c r="AX397" i="9" s="1"/>
  <c r="AX398" i="9" s="1"/>
  <c r="AX399" i="9" s="1"/>
  <c r="AX400" i="9" s="1"/>
  <c r="AX401" i="9" s="1"/>
  <c r="AX402" i="9" s="1"/>
  <c r="AX403" i="9" s="1"/>
  <c r="AX404" i="9" s="1"/>
  <c r="AX405" i="9" s="1"/>
  <c r="AX406" i="9" s="1"/>
  <c r="AX407" i="9" s="1"/>
  <c r="AX408" i="9" s="1"/>
  <c r="AX409" i="9" s="1"/>
  <c r="AX410" i="9" s="1"/>
  <c r="AX411" i="9" s="1"/>
  <c r="AX412" i="9" s="1"/>
  <c r="AX413" i="9" s="1"/>
  <c r="AX414" i="9" s="1"/>
  <c r="AX415" i="9" s="1"/>
  <c r="AX416" i="9" s="1"/>
  <c r="AX417" i="9" s="1"/>
  <c r="AX418" i="9" s="1"/>
  <c r="AX419" i="9" s="1"/>
  <c r="AX420" i="9" s="1"/>
  <c r="AX421" i="9" s="1"/>
  <c r="AX422" i="9" s="1"/>
  <c r="AX423" i="9" s="1"/>
  <c r="AX424" i="9" s="1"/>
  <c r="AX425" i="9" s="1"/>
  <c r="AX426" i="9" s="1"/>
  <c r="AX427" i="9" s="1"/>
  <c r="AX428" i="9" s="1"/>
  <c r="AX429" i="9" s="1"/>
  <c r="AX430" i="9" s="1"/>
  <c r="AX431" i="9" s="1"/>
  <c r="AX432" i="9" s="1"/>
  <c r="AX433" i="9" s="1"/>
  <c r="AX434" i="9" s="1"/>
  <c r="AX435" i="9" s="1"/>
  <c r="AX436" i="9" s="1"/>
  <c r="AX437" i="9" s="1"/>
  <c r="AX438" i="9" s="1"/>
  <c r="AX439" i="9" s="1"/>
  <c r="AX440" i="9" s="1"/>
  <c r="AX441" i="9" s="1"/>
  <c r="AX442" i="9" s="1"/>
  <c r="AX443" i="9" s="1"/>
  <c r="AX444" i="9" s="1"/>
  <c r="AX445" i="9" s="1"/>
  <c r="AX446" i="9" s="1"/>
  <c r="AX447" i="9" s="1"/>
  <c r="AX448" i="9" s="1"/>
  <c r="AX449" i="9" s="1"/>
  <c r="AX450" i="9" s="1"/>
  <c r="AX451" i="9" s="1"/>
  <c r="AX452" i="9" s="1"/>
  <c r="AX453" i="9" s="1"/>
  <c r="AX454" i="9" s="1"/>
  <c r="AX455" i="9" s="1"/>
  <c r="AX456" i="9" s="1"/>
  <c r="AX457" i="9" s="1"/>
  <c r="F2" i="10"/>
  <c r="AQ1" i="9"/>
  <c r="AB1" i="9"/>
  <c r="AL1" i="9"/>
  <c r="AQ7" i="9" l="1"/>
  <c r="AQ450" i="9"/>
  <c r="AQ455" i="9"/>
  <c r="AQ451" i="9"/>
  <c r="AQ447" i="9"/>
  <c r="AQ456" i="9"/>
  <c r="AQ330" i="9"/>
  <c r="AQ314" i="9"/>
  <c r="AQ354" i="9"/>
  <c r="AQ376" i="9"/>
  <c r="AQ370" i="9"/>
  <c r="AQ351" i="9"/>
  <c r="AQ329" i="9"/>
  <c r="AQ321" i="9"/>
  <c r="AQ345" i="9"/>
  <c r="AQ368" i="9"/>
  <c r="AQ383" i="9"/>
  <c r="AQ360" i="9"/>
  <c r="AQ335" i="9"/>
  <c r="AQ361" i="9"/>
  <c r="AQ334" i="9"/>
  <c r="AQ380" i="9"/>
  <c r="AQ388" i="9"/>
  <c r="AQ417" i="9"/>
  <c r="AQ435" i="9"/>
  <c r="AQ408" i="9"/>
  <c r="AQ428" i="9"/>
  <c r="AQ369" i="9"/>
  <c r="AQ424" i="9"/>
  <c r="AQ416" i="9"/>
  <c r="AQ403" i="9"/>
  <c r="AQ413" i="9"/>
  <c r="AQ419" i="9"/>
  <c r="AQ438" i="9"/>
  <c r="AQ434" i="9"/>
  <c r="AQ425" i="9"/>
  <c r="AQ397" i="9"/>
  <c r="AQ423" i="9"/>
  <c r="AQ445" i="9"/>
  <c r="AQ405" i="9"/>
  <c r="AQ402" i="9"/>
  <c r="AQ441" i="9"/>
  <c r="AQ394" i="9"/>
  <c r="AQ437" i="9"/>
  <c r="AQ398" i="9"/>
  <c r="AQ323" i="9"/>
  <c r="AQ352" i="9"/>
  <c r="AQ386" i="9"/>
  <c r="AQ322" i="9"/>
  <c r="AQ328" i="9"/>
  <c r="AQ342" i="9"/>
  <c r="AQ340" i="9"/>
  <c r="AQ326" i="9"/>
  <c r="AQ327" i="9"/>
  <c r="AQ343" i="9"/>
  <c r="AQ357" i="9"/>
  <c r="AQ362" i="9"/>
  <c r="AQ381" i="9"/>
  <c r="AQ336" i="9"/>
  <c r="AQ384" i="9"/>
  <c r="AQ439" i="9"/>
  <c r="AQ431" i="9"/>
  <c r="AQ410" i="9"/>
  <c r="AQ317" i="9"/>
  <c r="AQ333" i="9"/>
  <c r="AQ382" i="9"/>
  <c r="AQ349" i="9"/>
  <c r="AQ341" i="9"/>
  <c r="AQ359" i="9"/>
  <c r="AQ346" i="9"/>
  <c r="AQ316" i="9"/>
  <c r="AQ443" i="9"/>
  <c r="AQ457" i="9"/>
  <c r="AQ412" i="9"/>
  <c r="AQ452" i="9"/>
  <c r="AQ393" i="9"/>
  <c r="AQ414" i="9"/>
  <c r="AQ420" i="9"/>
  <c r="AQ436" i="9"/>
  <c r="AQ411" i="9"/>
  <c r="AQ400" i="9"/>
  <c r="AQ377" i="9"/>
  <c r="AQ320" i="9"/>
  <c r="AQ363" i="9"/>
  <c r="AQ339" i="9"/>
  <c r="AQ344" i="9"/>
  <c r="AQ312" i="9"/>
  <c r="AQ325" i="9"/>
  <c r="AQ379" i="9"/>
  <c r="AQ375" i="9"/>
  <c r="AQ356" i="9"/>
  <c r="AQ385" i="9"/>
  <c r="AQ337" i="9"/>
  <c r="AQ378" i="9"/>
  <c r="AQ313" i="9"/>
  <c r="AQ372" i="9"/>
  <c r="AQ387" i="9"/>
  <c r="AQ432" i="9"/>
  <c r="AQ421" i="9"/>
  <c r="AQ399" i="9"/>
  <c r="AQ389" i="9"/>
  <c r="AQ396" i="9"/>
  <c r="AQ395" i="9"/>
  <c r="AQ442" i="9"/>
  <c r="AQ427" i="9"/>
  <c r="AQ433" i="9"/>
  <c r="AQ454" i="9"/>
  <c r="AQ406" i="9"/>
  <c r="AL7" i="9"/>
  <c r="AL432" i="9"/>
  <c r="AL457" i="9"/>
  <c r="AL443" i="9"/>
  <c r="AL447" i="9"/>
  <c r="AL420" i="9"/>
  <c r="AL435" i="9"/>
  <c r="AL328" i="9"/>
  <c r="AL325" i="9"/>
  <c r="AL378" i="9"/>
  <c r="AL379" i="9"/>
  <c r="AL329" i="9"/>
  <c r="AL360" i="9"/>
  <c r="AL363" i="9"/>
  <c r="AL372" i="9"/>
  <c r="AL339" i="9"/>
  <c r="AL385" i="9"/>
  <c r="AL322" i="9"/>
  <c r="AL321" i="9"/>
  <c r="AL317" i="9"/>
  <c r="AL333" i="9"/>
  <c r="AL357" i="9"/>
  <c r="AL436" i="9"/>
  <c r="AL398" i="9"/>
  <c r="AL411" i="9"/>
  <c r="AL412" i="9"/>
  <c r="AL454" i="9"/>
  <c r="AL437" i="9"/>
  <c r="AL384" i="9"/>
  <c r="AL396" i="9"/>
  <c r="AL402" i="9"/>
  <c r="AL442" i="9"/>
  <c r="AL413" i="9"/>
  <c r="AL414" i="9"/>
  <c r="AL368" i="9"/>
  <c r="AL399" i="9"/>
  <c r="AL416" i="9"/>
  <c r="AL441" i="9"/>
  <c r="AL417" i="9"/>
  <c r="AL438" i="9"/>
  <c r="AL428" i="9"/>
  <c r="AL389" i="9"/>
  <c r="AL421" i="9"/>
  <c r="AL403" i="9"/>
  <c r="AL406" i="9"/>
  <c r="AL345" i="9"/>
  <c r="AL383" i="9"/>
  <c r="AL356" i="9"/>
  <c r="AL341" i="9"/>
  <c r="AL330" i="9"/>
  <c r="AL314" i="9"/>
  <c r="AL312" i="9"/>
  <c r="AL376" i="9"/>
  <c r="AL316" i="9"/>
  <c r="AL351" i="9"/>
  <c r="AL380" i="9"/>
  <c r="AL425" i="9"/>
  <c r="AL405" i="9"/>
  <c r="AL349" i="9"/>
  <c r="AL334" i="9"/>
  <c r="AL362" i="9"/>
  <c r="AL382" i="9"/>
  <c r="AL386" i="9"/>
  <c r="AL327" i="9"/>
  <c r="AL320" i="9"/>
  <c r="AL342" i="9"/>
  <c r="AL354" i="9"/>
  <c r="AL377" i="9"/>
  <c r="AL343" i="9"/>
  <c r="AL335" i="9"/>
  <c r="AL369" i="9"/>
  <c r="AL359" i="9"/>
  <c r="AL361" i="9"/>
  <c r="AL326" i="9"/>
  <c r="AL408" i="9"/>
  <c r="AL419" i="9"/>
  <c r="AL388" i="9"/>
  <c r="AL452" i="9"/>
  <c r="AL393" i="9"/>
  <c r="AL397" i="9"/>
  <c r="AL455" i="9"/>
  <c r="AL434" i="9"/>
  <c r="AL451" i="9"/>
  <c r="AL346" i="9"/>
  <c r="AL395" i="9"/>
  <c r="AL370" i="9"/>
  <c r="AL340" i="9"/>
  <c r="AL387" i="9"/>
  <c r="AL381" i="9"/>
  <c r="AL352" i="9"/>
  <c r="AL313" i="9"/>
  <c r="AL337" i="9"/>
  <c r="AL323" i="9"/>
  <c r="AL336" i="9"/>
  <c r="AL375" i="9"/>
  <c r="AL344" i="9"/>
  <c r="AL400" i="9"/>
  <c r="AL431" i="9"/>
  <c r="AL423" i="9"/>
  <c r="AL424" i="9"/>
  <c r="AL445" i="9"/>
  <c r="AL410" i="9"/>
  <c r="AL394" i="9"/>
  <c r="AL433" i="9"/>
  <c r="AL439" i="9"/>
  <c r="AL427" i="9"/>
  <c r="AL456" i="9"/>
  <c r="AL450" i="9"/>
  <c r="AB363" i="9"/>
  <c r="AB372" i="9"/>
  <c r="AB322" i="9"/>
  <c r="AB344" i="9"/>
  <c r="AB318" i="9"/>
  <c r="AB428" i="9"/>
  <c r="AB371" i="9"/>
  <c r="AB382" i="9"/>
  <c r="AB425" i="9"/>
  <c r="AB410" i="9"/>
  <c r="AB375" i="9"/>
  <c r="AB357" i="9"/>
  <c r="AB326" i="9"/>
  <c r="AB324" i="9"/>
  <c r="AB345" i="9"/>
  <c r="AB393" i="9"/>
  <c r="AB442" i="9"/>
  <c r="AB412" i="9"/>
  <c r="AB398" i="9"/>
  <c r="AB446" i="9"/>
  <c r="AB352" i="9"/>
  <c r="AB346" i="9"/>
  <c r="AB341" i="9"/>
  <c r="AB416" i="9"/>
  <c r="AB453" i="9"/>
  <c r="AB376" i="9"/>
  <c r="AB390" i="9"/>
  <c r="AB397" i="9"/>
  <c r="AB335" i="9"/>
  <c r="AB338" i="9"/>
  <c r="AB350" i="9"/>
  <c r="AB359" i="9"/>
  <c r="AB424" i="9"/>
  <c r="AB429" i="9"/>
  <c r="AB421" i="9"/>
  <c r="AB431" i="9"/>
  <c r="AB450" i="9"/>
  <c r="AB347" i="9"/>
  <c r="AB321" i="9"/>
  <c r="AB327" i="9"/>
  <c r="AB353" i="9"/>
  <c r="AB408" i="9"/>
  <c r="AB389" i="9"/>
  <c r="AB445" i="9"/>
  <c r="AB441" i="9"/>
  <c r="AB420" i="9"/>
  <c r="AB385" i="9"/>
  <c r="AB313" i="9"/>
  <c r="AB361" i="9"/>
  <c r="AB317" i="9"/>
  <c r="AB401" i="9"/>
  <c r="AB380" i="9"/>
  <c r="AB399" i="9"/>
  <c r="AB438" i="9"/>
  <c r="AB414" i="9"/>
  <c r="AB368" i="9"/>
  <c r="AB320" i="9"/>
  <c r="AB332" i="9"/>
  <c r="AB358" i="9"/>
  <c r="AB362" i="9"/>
  <c r="AB384" i="9"/>
  <c r="AB403" i="9"/>
  <c r="AB418" i="9"/>
  <c r="AB365" i="9"/>
  <c r="AB381" i="9"/>
  <c r="AB323" i="9"/>
  <c r="AB364" i="9"/>
  <c r="AB331" i="9"/>
  <c r="AB388" i="9"/>
  <c r="AB454" i="9"/>
  <c r="AB433" i="9"/>
  <c r="AB447" i="9"/>
  <c r="AB423" i="9"/>
  <c r="AB378" i="9"/>
  <c r="AB337" i="9"/>
  <c r="AB329" i="9"/>
  <c r="AB432" i="9"/>
  <c r="AB392" i="9"/>
  <c r="AB430" i="9"/>
  <c r="AB457" i="9"/>
  <c r="AB452" i="9"/>
  <c r="AB312" i="9"/>
  <c r="AB314" i="9"/>
  <c r="AB328" i="9"/>
  <c r="AB370" i="9"/>
  <c r="AB436" i="9"/>
  <c r="AB406" i="9"/>
  <c r="AB402" i="9"/>
  <c r="AB415" i="9"/>
  <c r="AB449" i="9"/>
  <c r="AB369" i="9"/>
  <c r="AB348" i="9"/>
  <c r="AB315" i="9"/>
  <c r="AB386" i="9"/>
  <c r="AB404" i="9"/>
  <c r="AB407" i="9"/>
  <c r="AB443" i="9"/>
  <c r="AB455" i="9"/>
  <c r="AB336" i="9"/>
  <c r="AB360" i="9"/>
  <c r="AB316" i="9"/>
  <c r="AB374" i="9"/>
  <c r="AB339" i="9"/>
  <c r="AB405" i="9"/>
  <c r="AB395" i="9"/>
  <c r="AB379" i="9"/>
  <c r="AB426" i="9"/>
  <c r="AB377" i="9"/>
  <c r="AB356" i="9"/>
  <c r="AB394" i="9"/>
  <c r="AB387" i="9"/>
  <c r="AB409" i="9"/>
  <c r="AB456" i="9"/>
  <c r="AB400" i="9"/>
  <c r="AB451" i="9"/>
  <c r="AB419" i="9"/>
  <c r="AB334" i="9"/>
  <c r="AB343" i="9"/>
  <c r="AB342" i="9"/>
  <c r="AB349" i="9"/>
  <c r="AB427" i="9"/>
  <c r="AB396" i="9"/>
  <c r="AB413" i="9"/>
  <c r="AB435" i="9"/>
  <c r="AB440" i="9"/>
  <c r="AB366" i="9"/>
  <c r="AB355" i="9"/>
  <c r="AB319" i="9"/>
  <c r="AB340" i="9"/>
  <c r="AB439" i="9"/>
  <c r="AB417" i="9"/>
  <c r="AB448" i="9"/>
  <c r="AB411" i="9"/>
  <c r="AB354" i="9"/>
  <c r="AB367" i="9"/>
  <c r="AB373" i="9"/>
  <c r="AB325" i="9"/>
  <c r="AB444" i="9"/>
  <c r="AB391" i="9"/>
  <c r="AB437" i="9"/>
  <c r="AB422" i="9"/>
  <c r="AB434" i="9"/>
  <c r="AB351" i="9"/>
  <c r="AB330" i="9"/>
  <c r="AB333" i="9"/>
  <c r="AB383" i="9"/>
  <c r="AG7" i="9"/>
  <c r="AG434" i="9"/>
  <c r="AG454" i="9"/>
  <c r="AG445" i="9"/>
  <c r="AG425" i="9"/>
  <c r="AG421" i="9"/>
  <c r="AG414" i="9"/>
  <c r="AG437" i="9"/>
  <c r="AG316" i="9"/>
  <c r="AG314" i="9"/>
  <c r="AG393" i="9"/>
  <c r="AG334" i="9"/>
  <c r="AG344" i="9"/>
  <c r="AG323" i="9"/>
  <c r="AG384" i="9"/>
  <c r="AG383" i="9"/>
  <c r="AG339" i="9"/>
  <c r="AG349" i="9"/>
  <c r="AG381" i="9"/>
  <c r="AG435" i="9"/>
  <c r="AG398" i="9"/>
  <c r="AG370" i="9"/>
  <c r="AG394" i="9"/>
  <c r="AG457" i="9"/>
  <c r="AG452" i="9"/>
  <c r="AG438" i="9"/>
  <c r="AG436" i="9"/>
  <c r="AG413" i="9"/>
  <c r="AG412" i="9"/>
  <c r="AG431" i="9"/>
  <c r="AG424" i="9"/>
  <c r="AG399" i="9"/>
  <c r="AG402" i="9"/>
  <c r="AG456" i="9"/>
  <c r="AG406" i="9"/>
  <c r="AG410" i="9"/>
  <c r="AG441" i="9"/>
  <c r="AG417" i="9"/>
  <c r="AG433" i="9"/>
  <c r="AG363" i="9"/>
  <c r="AG369" i="9"/>
  <c r="AG455" i="9"/>
  <c r="AG327" i="9"/>
  <c r="AG330" i="9"/>
  <c r="AG354" i="9"/>
  <c r="AG378" i="9"/>
  <c r="AG362" i="9"/>
  <c r="AG352" i="9"/>
  <c r="AG329" i="9"/>
  <c r="AG397" i="9"/>
  <c r="AG368" i="9"/>
  <c r="AG342" i="9"/>
  <c r="AG357" i="9"/>
  <c r="AG340" i="9"/>
  <c r="AG341" i="9"/>
  <c r="AG361" i="9"/>
  <c r="AG387" i="9"/>
  <c r="AG427" i="9"/>
  <c r="AG396" i="9"/>
  <c r="AG416" i="9"/>
  <c r="AG442" i="9"/>
  <c r="AG336" i="9"/>
  <c r="AG343" i="9"/>
  <c r="AG333" i="9"/>
  <c r="AG346" i="9"/>
  <c r="AG321" i="9"/>
  <c r="AG376" i="9"/>
  <c r="AG313" i="9"/>
  <c r="AG337" i="9"/>
  <c r="AG320" i="9"/>
  <c r="AG356" i="9"/>
  <c r="AG325" i="9"/>
  <c r="AG388" i="9"/>
  <c r="AG375" i="9"/>
  <c r="AG389" i="9"/>
  <c r="AG380" i="9"/>
  <c r="AG385" i="9"/>
  <c r="AG359" i="9"/>
  <c r="AG379" i="9"/>
  <c r="AG408" i="9"/>
  <c r="AG395" i="9"/>
  <c r="AG419" i="9"/>
  <c r="AG432" i="9"/>
  <c r="AG447" i="9"/>
  <c r="AG450" i="9"/>
  <c r="AG411" i="9"/>
  <c r="AG451" i="9"/>
  <c r="AG360" i="9"/>
  <c r="AG335" i="9"/>
  <c r="AG317" i="9"/>
  <c r="AG326" i="9"/>
  <c r="AG372" i="9"/>
  <c r="AG400" i="9"/>
  <c r="AG351" i="9"/>
  <c r="AG312" i="9"/>
  <c r="AG382" i="9"/>
  <c r="AG345" i="9"/>
  <c r="AG322" i="9"/>
  <c r="AG328" i="9"/>
  <c r="AG428" i="9"/>
  <c r="AG423" i="9"/>
  <c r="AG403" i="9"/>
  <c r="AG439" i="9"/>
  <c r="AG377" i="9"/>
  <c r="AG405" i="9"/>
  <c r="AG443" i="9"/>
  <c r="AG420" i="9"/>
  <c r="AG386" i="9"/>
  <c r="AQ99" i="9"/>
  <c r="AG27" i="9"/>
  <c r="AB89" i="9"/>
  <c r="AB36" i="9"/>
  <c r="AB251" i="9"/>
  <c r="AB91" i="9"/>
  <c r="AB271" i="9"/>
  <c r="AB93" i="9"/>
  <c r="AB113" i="9"/>
  <c r="AB5" i="9"/>
  <c r="AB41" i="9"/>
  <c r="AB270" i="9"/>
  <c r="AB103" i="9"/>
  <c r="AB152" i="9"/>
  <c r="AB71" i="9"/>
  <c r="AB117" i="9"/>
  <c r="AB185" i="9"/>
  <c r="AB238" i="9"/>
  <c r="AB291" i="9"/>
  <c r="AB111" i="9"/>
  <c r="AB94" i="9"/>
  <c r="AB229" i="9"/>
  <c r="AB187" i="9"/>
  <c r="AB102" i="9"/>
  <c r="AB11" i="9"/>
  <c r="AB138" i="9"/>
  <c r="AB79" i="9"/>
  <c r="AB27" i="9"/>
  <c r="AB146" i="9"/>
  <c r="AB17" i="9"/>
  <c r="AB59" i="9"/>
  <c r="AB224" i="9"/>
  <c r="AB38" i="9"/>
  <c r="AB122" i="9"/>
  <c r="AB293" i="9"/>
  <c r="AB234" i="9"/>
  <c r="AB69" i="9"/>
  <c r="AB76" i="9"/>
  <c r="AB135" i="9"/>
  <c r="AB190" i="9"/>
  <c r="AB259" i="9"/>
  <c r="AB311" i="9"/>
  <c r="AB35" i="9"/>
  <c r="AB110" i="9"/>
  <c r="AB13" i="9"/>
  <c r="AB96" i="9"/>
  <c r="AB144" i="9"/>
  <c r="AB223" i="9"/>
  <c r="AB258" i="9"/>
  <c r="AB243" i="9"/>
  <c r="AB273" i="9"/>
  <c r="AB298" i="9"/>
  <c r="AB20" i="9"/>
  <c r="AB116" i="9"/>
  <c r="AB245" i="9"/>
  <c r="AB129" i="9"/>
  <c r="AB168" i="9"/>
  <c r="AB227" i="9"/>
  <c r="AB286" i="9"/>
  <c r="AB268" i="9"/>
  <c r="AB242" i="9"/>
  <c r="AB248" i="9"/>
  <c r="AB256" i="9"/>
  <c r="AB57" i="9"/>
  <c r="AB29" i="9"/>
  <c r="AB90" i="9"/>
  <c r="AB204" i="9"/>
  <c r="AB198" i="9"/>
  <c r="AB275" i="9"/>
  <c r="AB308" i="9"/>
  <c r="AB9" i="9"/>
  <c r="AB126" i="9"/>
  <c r="AB136" i="9"/>
  <c r="AB12" i="9"/>
  <c r="AB88" i="9"/>
  <c r="AB173" i="9"/>
  <c r="AB172" i="9"/>
  <c r="AB253" i="9"/>
  <c r="AB246" i="9"/>
  <c r="AB290" i="9"/>
  <c r="AB249" i="9"/>
  <c r="AB14" i="9"/>
  <c r="AB34" i="9"/>
  <c r="AB147" i="9"/>
  <c r="AB288" i="9"/>
  <c r="AB32" i="9"/>
  <c r="AB278" i="9"/>
  <c r="AB97" i="9"/>
  <c r="AB162" i="9"/>
  <c r="AB33" i="9"/>
  <c r="AB31" i="9"/>
  <c r="AB43" i="9"/>
  <c r="AB142" i="9"/>
  <c r="AB87" i="9"/>
  <c r="AB108" i="9"/>
  <c r="AB160" i="9"/>
  <c r="AB221" i="9"/>
  <c r="AB280" i="9"/>
  <c r="AB139" i="9"/>
  <c r="AB156" i="9"/>
  <c r="AB254" i="9"/>
  <c r="AB19" i="9"/>
  <c r="AB181" i="9"/>
  <c r="AB107" i="9"/>
  <c r="AB120" i="9"/>
  <c r="AB24" i="9"/>
  <c r="AB26" i="9"/>
  <c r="AB202" i="9"/>
  <c r="AB10" i="9"/>
  <c r="AB83" i="9"/>
  <c r="AB213" i="9"/>
  <c r="AB157" i="9"/>
  <c r="AB159" i="9"/>
  <c r="AB294" i="9"/>
  <c r="AB220" i="9"/>
  <c r="AB264" i="9"/>
  <c r="AB77" i="9"/>
  <c r="AB98" i="9"/>
  <c r="AB177" i="9"/>
  <c r="AB232" i="9"/>
  <c r="AB287" i="9"/>
  <c r="AB46" i="9"/>
  <c r="AB165" i="9"/>
  <c r="AB99" i="9"/>
  <c r="AB127" i="9"/>
  <c r="AB180" i="9"/>
  <c r="AB239" i="9"/>
  <c r="AB282" i="9"/>
  <c r="AB260" i="9"/>
  <c r="AB226" i="9"/>
  <c r="AB269" i="9"/>
  <c r="AB104" i="9"/>
  <c r="AB141" i="9"/>
  <c r="AB23" i="9"/>
  <c r="AB115" i="9"/>
  <c r="AB184" i="9"/>
  <c r="AB241" i="9"/>
  <c r="AB304" i="9"/>
  <c r="AB302" i="9"/>
  <c r="AB281" i="9"/>
  <c r="AB309" i="9"/>
  <c r="AB3" i="9"/>
  <c r="G2" i="10" s="1"/>
  <c r="AB65" i="9"/>
  <c r="AB47" i="9"/>
  <c r="AB121" i="9"/>
  <c r="AB150" i="9"/>
  <c r="AB205" i="9"/>
  <c r="AB295" i="9"/>
  <c r="AB30" i="9"/>
  <c r="AB124" i="9"/>
  <c r="AB189" i="9"/>
  <c r="AB4" i="9"/>
  <c r="AB100" i="9"/>
  <c r="AB186" i="9"/>
  <c r="AB7" i="9"/>
  <c r="AB167" i="9"/>
  <c r="AB214" i="9"/>
  <c r="AB42" i="9"/>
  <c r="AB210" i="9"/>
  <c r="AB67" i="9"/>
  <c r="AB199" i="9"/>
  <c r="AB216" i="9"/>
  <c r="AB50" i="9"/>
  <c r="AB222" i="9"/>
  <c r="AB52" i="9"/>
  <c r="AB133" i="9"/>
  <c r="AB178" i="9"/>
  <c r="AB237" i="9"/>
  <c r="AB296" i="9"/>
  <c r="AB200" i="9"/>
  <c r="AB131" i="9"/>
  <c r="AB51" i="9"/>
  <c r="AB39" i="9"/>
  <c r="AB219" i="9"/>
  <c r="AB82" i="9"/>
  <c r="AB95" i="9"/>
  <c r="AB6" i="9"/>
  <c r="AB58" i="9"/>
  <c r="AB161" i="9"/>
  <c r="AB66" i="9"/>
  <c r="AB68" i="9"/>
  <c r="AB283" i="9"/>
  <c r="AB203" i="9"/>
  <c r="AB169" i="9"/>
  <c r="AB265" i="9"/>
  <c r="AB261" i="9"/>
  <c r="AB53" i="9"/>
  <c r="AB85" i="9"/>
  <c r="AB101" i="9"/>
  <c r="AB137" i="9"/>
  <c r="AB217" i="9"/>
  <c r="AB276" i="9"/>
  <c r="AB301" i="9"/>
  <c r="AB78" i="9"/>
  <c r="AB195" i="9"/>
  <c r="AB40" i="9"/>
  <c r="AB132" i="9"/>
  <c r="AB196" i="9"/>
  <c r="AB250" i="9"/>
  <c r="AB310" i="9"/>
  <c r="AB306" i="9"/>
  <c r="AB307" i="9"/>
  <c r="AB54" i="9"/>
  <c r="AB171" i="9"/>
  <c r="AB48" i="9"/>
  <c r="AB112" i="9"/>
  <c r="AB228" i="9"/>
  <c r="AB285" i="9"/>
  <c r="AB297" i="9"/>
  <c r="AB218" i="9"/>
  <c r="AB73" i="9"/>
  <c r="AB28" i="9"/>
  <c r="AB151" i="9"/>
  <c r="AB166" i="9"/>
  <c r="AB209" i="9"/>
  <c r="AB262" i="9"/>
  <c r="AB62" i="9"/>
  <c r="AB149" i="9"/>
  <c r="AB158" i="9"/>
  <c r="AB130" i="9"/>
  <c r="AB244" i="9"/>
  <c r="AB197" i="9"/>
  <c r="AB192" i="9"/>
  <c r="AB18" i="9"/>
  <c r="AB74" i="9"/>
  <c r="AB25" i="9"/>
  <c r="AB75" i="9"/>
  <c r="AB170" i="9"/>
  <c r="AB235" i="9"/>
  <c r="AB175" i="9"/>
  <c r="AB55" i="9"/>
  <c r="AB84" i="9"/>
  <c r="AB140" i="9"/>
  <c r="AB194" i="9"/>
  <c r="AB267" i="9"/>
  <c r="AB21" i="9"/>
  <c r="AB16" i="9"/>
  <c r="AB208" i="9"/>
  <c r="AB70" i="9"/>
  <c r="AB92" i="9"/>
  <c r="AB8" i="9"/>
  <c r="AB119" i="9"/>
  <c r="AB63" i="9"/>
  <c r="AB49" i="9"/>
  <c r="AB106" i="9"/>
  <c r="AB230" i="9"/>
  <c r="AB154" i="9"/>
  <c r="AB201" i="9"/>
  <c r="AB64" i="9"/>
  <c r="AB176" i="9"/>
  <c r="AB247" i="9"/>
  <c r="AB299" i="9"/>
  <c r="AB61" i="9"/>
  <c r="AB44" i="9"/>
  <c r="AB123" i="9"/>
  <c r="AB174" i="9"/>
  <c r="AB233" i="9"/>
  <c r="AB292" i="9"/>
  <c r="AB15" i="9"/>
  <c r="AB114" i="9"/>
  <c r="AB145" i="9"/>
  <c r="AB72" i="9"/>
  <c r="AB164" i="9"/>
  <c r="AB207" i="9"/>
  <c r="AB279" i="9"/>
  <c r="AB255" i="9"/>
  <c r="AB272" i="9"/>
  <c r="AB300" i="9"/>
  <c r="AB86" i="9"/>
  <c r="AB183" i="9"/>
  <c r="AB80" i="9"/>
  <c r="AB143" i="9"/>
  <c r="AB211" i="9"/>
  <c r="AB266" i="9"/>
  <c r="AB153" i="9"/>
  <c r="AB240" i="9"/>
  <c r="AB277" i="9"/>
  <c r="AB81" i="9"/>
  <c r="AB60" i="9"/>
  <c r="AB206" i="9"/>
  <c r="AB303" i="9"/>
  <c r="AB155" i="9"/>
  <c r="AB289" i="9"/>
  <c r="AB215" i="9"/>
  <c r="AB134" i="9"/>
  <c r="AB118" i="9"/>
  <c r="AB191" i="9"/>
  <c r="AB284" i="9"/>
  <c r="AB37" i="9"/>
  <c r="AB105" i="9"/>
  <c r="AB263" i="9"/>
  <c r="AB212" i="9"/>
  <c r="AB163" i="9"/>
  <c r="AB109" i="9"/>
  <c r="AB179" i="9"/>
  <c r="AB225" i="9"/>
  <c r="AB305" i="9"/>
  <c r="AB257" i="9"/>
  <c r="AB236" i="9"/>
  <c r="AB128" i="9"/>
  <c r="AB56" i="9"/>
  <c r="AB125" i="9"/>
  <c r="AB182" i="9"/>
  <c r="AB252" i="9"/>
  <c r="AB274" i="9"/>
  <c r="AB231" i="9"/>
  <c r="AB188" i="9"/>
  <c r="AB148" i="9"/>
  <c r="AB45" i="9"/>
  <c r="AB22" i="9"/>
  <c r="AB193" i="9"/>
  <c r="AG104" i="9"/>
  <c r="AL259" i="9"/>
  <c r="AL281" i="9"/>
  <c r="AL89" i="9"/>
  <c r="AQ281" i="9"/>
  <c r="AG281" i="9"/>
  <c r="AL98" i="9"/>
  <c r="AQ98" i="9"/>
  <c r="AL79" i="9"/>
  <c r="AQ15" i="9"/>
  <c r="AG245" i="9"/>
  <c r="AL146" i="9"/>
  <c r="AG89" i="9"/>
  <c r="AQ89" i="9"/>
  <c r="AL265" i="9"/>
  <c r="AG72" i="9"/>
  <c r="AL15" i="9"/>
  <c r="AQ79" i="9"/>
  <c r="AG265" i="9"/>
  <c r="AQ265" i="9"/>
  <c r="AL93" i="9"/>
  <c r="AQ245" i="9"/>
  <c r="AL72" i="9"/>
  <c r="AQ93" i="9"/>
  <c r="AG259" i="9"/>
  <c r="AG15" i="9"/>
  <c r="AG146" i="9"/>
  <c r="AL245" i="9"/>
  <c r="AQ72" i="9"/>
  <c r="AG93" i="9"/>
  <c r="AQ146" i="9"/>
  <c r="AQ104" i="9"/>
  <c r="AQ259" i="9"/>
  <c r="AG98" i="9"/>
  <c r="AL104" i="9"/>
  <c r="AG79" i="9"/>
  <c r="AQ168" i="9"/>
  <c r="AG215" i="9"/>
  <c r="AQ267" i="9"/>
  <c r="AQ122" i="9"/>
  <c r="AG122" i="9"/>
  <c r="AL24" i="9"/>
  <c r="AQ88" i="9"/>
  <c r="AL290" i="9"/>
  <c r="AL168" i="9"/>
  <c r="AG267" i="9"/>
  <c r="AG299" i="9"/>
  <c r="AG52" i="9"/>
  <c r="AL215" i="9"/>
  <c r="AL238" i="9"/>
  <c r="AG24" i="9"/>
  <c r="AQ52" i="9"/>
  <c r="AL88" i="9"/>
  <c r="AQ299" i="9"/>
  <c r="AL267" i="9"/>
  <c r="AL122" i="9"/>
  <c r="AL299" i="9"/>
  <c r="AQ290" i="9"/>
  <c r="AG238" i="9"/>
  <c r="AQ238" i="9"/>
  <c r="AG168" i="9"/>
  <c r="AQ215" i="9"/>
  <c r="AG290" i="9"/>
  <c r="AG88" i="9"/>
  <c r="AQ24" i="9"/>
  <c r="AL52" i="9"/>
  <c r="AQ164" i="9"/>
  <c r="AQ103" i="9"/>
  <c r="AL110" i="9"/>
  <c r="AG307" i="9"/>
  <c r="AG21" i="9"/>
  <c r="AG103" i="9"/>
  <c r="AQ125" i="9"/>
  <c r="AG305" i="9"/>
  <c r="AG164" i="9"/>
  <c r="AG28" i="9"/>
  <c r="AQ159" i="9"/>
  <c r="AL164" i="9"/>
  <c r="AL159" i="9"/>
  <c r="AQ190" i="9"/>
  <c r="AQ28" i="9"/>
  <c r="AQ106" i="9"/>
  <c r="AQ21" i="9"/>
  <c r="AL21" i="9"/>
  <c r="AQ307" i="9"/>
  <c r="AG159" i="9"/>
  <c r="AL241" i="9"/>
  <c r="AL51" i="9"/>
  <c r="AL247" i="9"/>
  <c r="AG75" i="9"/>
  <c r="AQ152" i="9"/>
  <c r="AG125" i="9"/>
  <c r="AL125" i="9"/>
  <c r="AQ151" i="9"/>
  <c r="AG241" i="9"/>
  <c r="AQ51" i="9"/>
  <c r="AL190" i="9"/>
  <c r="AL152" i="9"/>
  <c r="AG247" i="9"/>
  <c r="AQ305" i="9"/>
  <c r="AG152" i="9"/>
  <c r="AQ110" i="9"/>
  <c r="AG51" i="9"/>
  <c r="AG110" i="9"/>
  <c r="AG137" i="9"/>
  <c r="AL106" i="9"/>
  <c r="AQ247" i="9"/>
  <c r="AL305" i="9"/>
  <c r="AL307" i="9"/>
  <c r="AQ137" i="9"/>
  <c r="AG151" i="9"/>
  <c r="AL103" i="9"/>
  <c r="AL151" i="9"/>
  <c r="AL28" i="9"/>
  <c r="AQ241" i="9"/>
  <c r="AL137" i="9"/>
  <c r="AL75" i="9"/>
  <c r="AG106" i="9"/>
  <c r="AQ75" i="9"/>
  <c r="AG190" i="9"/>
  <c r="AL3" i="9"/>
  <c r="I2" i="10" s="1"/>
  <c r="AL270" i="9"/>
  <c r="AL311" i="9"/>
  <c r="AL288" i="9"/>
  <c r="AL276" i="9"/>
  <c r="AL266" i="9"/>
  <c r="AL188" i="9"/>
  <c r="AQ142" i="9"/>
  <c r="AG160" i="9"/>
  <c r="AQ44" i="9"/>
  <c r="AQ180" i="9"/>
  <c r="AQ22" i="9"/>
  <c r="AQ84" i="9"/>
  <c r="AQ205" i="9"/>
  <c r="AQ255" i="9"/>
  <c r="AQ111" i="9"/>
  <c r="AQ253" i="9"/>
  <c r="AQ39" i="9"/>
  <c r="AQ150" i="9"/>
  <c r="AQ48" i="9"/>
  <c r="AQ8" i="9"/>
  <c r="AQ182" i="9"/>
  <c r="AQ292" i="9"/>
  <c r="AQ126" i="9"/>
  <c r="AQ94" i="9"/>
  <c r="AG257" i="9"/>
  <c r="AL206" i="9"/>
  <c r="AG261" i="9"/>
  <c r="AG235" i="9"/>
  <c r="AG291" i="9"/>
  <c r="AG209" i="9"/>
  <c r="AL198" i="9"/>
  <c r="AL112" i="9"/>
  <c r="AG30" i="9"/>
  <c r="AL65" i="9"/>
  <c r="AL175" i="9"/>
  <c r="AL115" i="9"/>
  <c r="AG105" i="9"/>
  <c r="AG56" i="9"/>
  <c r="AL62" i="9"/>
  <c r="AL308" i="9"/>
  <c r="AL274" i="9"/>
  <c r="AG256" i="9"/>
  <c r="AL200" i="9"/>
  <c r="AG144" i="9"/>
  <c r="AG143" i="9"/>
  <c r="AL25" i="9"/>
  <c r="AL213" i="9"/>
  <c r="AL205" i="9"/>
  <c r="AG132" i="9"/>
  <c r="AG86" i="9"/>
  <c r="AG73" i="9"/>
  <c r="AG157" i="9"/>
  <c r="AL91" i="9"/>
  <c r="AG310" i="9"/>
  <c r="AG33" i="9"/>
  <c r="AG58" i="9"/>
  <c r="AQ272" i="9"/>
  <c r="AL166" i="9"/>
  <c r="AQ183" i="9"/>
  <c r="AQ80" i="9"/>
  <c r="AQ287" i="9"/>
  <c r="AQ50" i="9"/>
  <c r="AQ226" i="9"/>
  <c r="AQ112" i="9"/>
  <c r="AQ248" i="9"/>
  <c r="AQ33" i="9"/>
  <c r="AQ171" i="9"/>
  <c r="AQ58" i="9"/>
  <c r="AQ62" i="9"/>
  <c r="AQ199" i="9"/>
  <c r="AQ121" i="9"/>
  <c r="AQ12" i="9"/>
  <c r="AQ154" i="9"/>
  <c r="AQ244" i="9"/>
  <c r="AQ83" i="9"/>
  <c r="AG262" i="9"/>
  <c r="AL289" i="9"/>
  <c r="AG278" i="9"/>
  <c r="AG219" i="9"/>
  <c r="AG233" i="9"/>
  <c r="AL163" i="9"/>
  <c r="AL192" i="9"/>
  <c r="AL43" i="9"/>
  <c r="AL63" i="9"/>
  <c r="AG161" i="9"/>
  <c r="AL191" i="9"/>
  <c r="AL178" i="9"/>
  <c r="AL120" i="9"/>
  <c r="AL92" i="9"/>
  <c r="AL33" i="9"/>
  <c r="AL60" i="9"/>
  <c r="AG6" i="9"/>
  <c r="AG279" i="9"/>
  <c r="AL211" i="9"/>
  <c r="AG173" i="9"/>
  <c r="AG129" i="9"/>
  <c r="AG49" i="9"/>
  <c r="AG38" i="9"/>
  <c r="AL169" i="9"/>
  <c r="AG178" i="9"/>
  <c r="AG150" i="9"/>
  <c r="AG113" i="9"/>
  <c r="AG40" i="9"/>
  <c r="AL48" i="9"/>
  <c r="AG47" i="9"/>
  <c r="AL4" i="9"/>
  <c r="AL128" i="9"/>
  <c r="AL199" i="9"/>
  <c r="AL36" i="9"/>
  <c r="AG229" i="9"/>
  <c r="AL37" i="9"/>
  <c r="AG134" i="9"/>
  <c r="AL14" i="9"/>
  <c r="AG280" i="9"/>
  <c r="AL272" i="9"/>
  <c r="AQ269" i="9"/>
  <c r="AQ64" i="9"/>
  <c r="AQ43" i="9"/>
  <c r="AQ231" i="9"/>
  <c r="AQ195" i="9"/>
  <c r="AQ186" i="9"/>
  <c r="AQ274" i="9"/>
  <c r="AQ129" i="9"/>
  <c r="AQ132" i="9"/>
  <c r="AQ131" i="9"/>
  <c r="AQ136" i="9"/>
  <c r="AQ212" i="9"/>
  <c r="AQ214" i="9"/>
  <c r="AQ239" i="9"/>
  <c r="AQ173" i="9"/>
  <c r="AQ45" i="9"/>
  <c r="AG251" i="9"/>
  <c r="AL285" i="9"/>
  <c r="AL214" i="9"/>
  <c r="AL262" i="9"/>
  <c r="AG298" i="9"/>
  <c r="AL244" i="9"/>
  <c r="AG225" i="9"/>
  <c r="AL155" i="9"/>
  <c r="AL127" i="9"/>
  <c r="AL102" i="9"/>
  <c r="AL77" i="9"/>
  <c r="AG9" i="9"/>
  <c r="AL187" i="9"/>
  <c r="AG167" i="9"/>
  <c r="AL150" i="9"/>
  <c r="AL95" i="9"/>
  <c r="AG26" i="9"/>
  <c r="AL96" i="9"/>
  <c r="AL58" i="9"/>
  <c r="AG4" i="9"/>
  <c r="AL10" i="9"/>
  <c r="AL309" i="9"/>
  <c r="AG244" i="9"/>
  <c r="AG180" i="9"/>
  <c r="AG155" i="9"/>
  <c r="AL38" i="9"/>
  <c r="AG207" i="9"/>
  <c r="AL133" i="9"/>
  <c r="AL144" i="9"/>
  <c r="AL31" i="9"/>
  <c r="AG87" i="9"/>
  <c r="AG53" i="9"/>
  <c r="AL45" i="9"/>
  <c r="AL271" i="9"/>
  <c r="AL194" i="9"/>
  <c r="AL67" i="9"/>
  <c r="AG108" i="9"/>
  <c r="AG268" i="9"/>
  <c r="AL140" i="9"/>
  <c r="AG184" i="9"/>
  <c r="AG195" i="9"/>
  <c r="AQ227" i="9"/>
  <c r="AG266" i="9"/>
  <c r="AQ293" i="9"/>
  <c r="AQ166" i="9"/>
  <c r="AG114" i="9"/>
  <c r="AQ128" i="9"/>
  <c r="AQ120" i="9"/>
  <c r="AQ202" i="9"/>
  <c r="AQ279" i="9"/>
  <c r="AQ56" i="9"/>
  <c r="AQ185" i="9"/>
  <c r="AQ49" i="9"/>
  <c r="AQ187" i="9"/>
  <c r="AQ38" i="9"/>
  <c r="AQ77" i="9"/>
  <c r="AQ243" i="9"/>
  <c r="AQ23" i="9"/>
  <c r="AQ189" i="9"/>
  <c r="AQ300" i="9"/>
  <c r="AQ133" i="9"/>
  <c r="AQ6" i="9"/>
  <c r="AG297" i="9"/>
  <c r="AG263" i="9"/>
  <c r="AL210" i="9"/>
  <c r="AG94" i="9"/>
  <c r="AL237" i="9"/>
  <c r="AL64" i="9"/>
  <c r="AG292" i="9"/>
  <c r="AL105" i="9"/>
  <c r="AG3" i="9"/>
  <c r="H2" i="10" s="1"/>
  <c r="AG270" i="9"/>
  <c r="AG288" i="9"/>
  <c r="AG311" i="9"/>
  <c r="AQ172" i="9"/>
  <c r="AL293" i="9"/>
  <c r="AQ81" i="9"/>
  <c r="AG197" i="9"/>
  <c r="AQ224" i="9"/>
  <c r="AQ297" i="9"/>
  <c r="AQ298" i="9"/>
  <c r="AQ158" i="9"/>
  <c r="AQ216" i="9"/>
  <c r="AQ73" i="9"/>
  <c r="AQ179" i="9"/>
  <c r="AQ134" i="9"/>
  <c r="AQ70" i="9"/>
  <c r="AQ306" i="9"/>
  <c r="AQ203" i="9"/>
  <c r="AQ277" i="9"/>
  <c r="AQ251" i="9"/>
  <c r="AQ91" i="9"/>
  <c r="AG277" i="9"/>
  <c r="AG100" i="9"/>
  <c r="AG249" i="9"/>
  <c r="AG255" i="9"/>
  <c r="AL139" i="9"/>
  <c r="AG175" i="9"/>
  <c r="AL121" i="9"/>
  <c r="AG37" i="9"/>
  <c r="AL57" i="9"/>
  <c r="AL16" i="9"/>
  <c r="AL153" i="9"/>
  <c r="AG158" i="9"/>
  <c r="AG126" i="9"/>
  <c r="AL86" i="9"/>
  <c r="AL54" i="9"/>
  <c r="AG22" i="9"/>
  <c r="AG264" i="9"/>
  <c r="AG221" i="9"/>
  <c r="AG217" i="9"/>
  <c r="AG177" i="9"/>
  <c r="AL107" i="9"/>
  <c r="AL23" i="9"/>
  <c r="AL189" i="9"/>
  <c r="AG196" i="9"/>
  <c r="AL154" i="9"/>
  <c r="AG70" i="9"/>
  <c r="AG65" i="9"/>
  <c r="AG96" i="9"/>
  <c r="AG303" i="9"/>
  <c r="AL9" i="9"/>
  <c r="AG59" i="9"/>
  <c r="AG172" i="9"/>
  <c r="AQ160" i="9"/>
  <c r="AQ114" i="9"/>
  <c r="AQ211" i="9"/>
  <c r="AQ175" i="9"/>
  <c r="AQ3" i="9"/>
  <c r="J2" i="10" s="1"/>
  <c r="AQ113" i="9"/>
  <c r="AQ263" i="9"/>
  <c r="AQ223" i="9"/>
  <c r="AQ200" i="9"/>
  <c r="AQ139" i="9"/>
  <c r="AQ235" i="9"/>
  <c r="AQ184" i="9"/>
  <c r="AQ36" i="9"/>
  <c r="AQ85" i="9"/>
  <c r="AQ282" i="9"/>
  <c r="AQ254" i="9"/>
  <c r="AQ181" i="9"/>
  <c r="AQ53" i="9"/>
  <c r="AL255" i="9"/>
  <c r="AG231" i="9"/>
  <c r="AL273" i="9"/>
  <c r="AL283" i="9"/>
  <c r="AL232" i="9"/>
  <c r="AL301" i="9"/>
  <c r="AG243" i="9"/>
  <c r="AL242" i="9"/>
  <c r="AG171" i="9"/>
  <c r="AG29" i="9"/>
  <c r="AL55" i="9"/>
  <c r="AL171" i="9"/>
  <c r="AG174" i="9"/>
  <c r="AL99" i="9"/>
  <c r="AG46" i="9"/>
  <c r="AL84" i="9"/>
  <c r="AL50" i="9"/>
  <c r="AG13" i="9"/>
  <c r="AG301" i="9"/>
  <c r="AL257" i="9"/>
  <c r="AG214" i="9"/>
  <c r="AG154" i="9"/>
  <c r="AL108" i="9"/>
  <c r="AL19" i="9"/>
  <c r="AL12" i="9"/>
  <c r="AL141" i="9"/>
  <c r="AG136" i="9"/>
  <c r="AG123" i="9"/>
  <c r="AL97" i="9"/>
  <c r="AG71" i="9"/>
  <c r="AL22" i="9"/>
  <c r="AG306" i="9"/>
  <c r="AG45" i="9"/>
  <c r="AG212" i="9"/>
  <c r="AL34" i="9"/>
  <c r="AG240" i="9"/>
  <c r="AL13" i="9"/>
  <c r="AL47" i="9"/>
  <c r="AQ218" i="9"/>
  <c r="AG276" i="9"/>
  <c r="AL160" i="9"/>
  <c r="AQ156" i="9"/>
  <c r="AQ249" i="9"/>
  <c r="AQ11" i="9"/>
  <c r="AQ210" i="9"/>
  <c r="AQ309" i="9"/>
  <c r="AQ100" i="9"/>
  <c r="AQ240" i="9"/>
  <c r="AQ95" i="9"/>
  <c r="AQ20" i="9"/>
  <c r="AQ55" i="9"/>
  <c r="AQ178" i="9"/>
  <c r="AQ144" i="9"/>
  <c r="AQ109" i="9"/>
  <c r="AQ275" i="9"/>
  <c r="AQ141" i="9"/>
  <c r="AQ13" i="9"/>
  <c r="AL240" i="9"/>
  <c r="AL254" i="9"/>
  <c r="AL239" i="9"/>
  <c r="AG309" i="9"/>
  <c r="AG258" i="9"/>
  <c r="AL180" i="9"/>
  <c r="AG135" i="9"/>
  <c r="AL69" i="9"/>
  <c r="AG189" i="9"/>
  <c r="AL167" i="9"/>
  <c r="AL148" i="9"/>
  <c r="AL138" i="9"/>
  <c r="AG116" i="9"/>
  <c r="AG80" i="9"/>
  <c r="AL82" i="9"/>
  <c r="AG39" i="9"/>
  <c r="AG191" i="9"/>
  <c r="AL282" i="9"/>
  <c r="AG254" i="9"/>
  <c r="AG131" i="9"/>
  <c r="AG101" i="9"/>
  <c r="AG202" i="9"/>
  <c r="AL229" i="9"/>
  <c r="AG115" i="9"/>
  <c r="AG78" i="9"/>
  <c r="AG77" i="9"/>
  <c r="AL42" i="9"/>
  <c r="AL286" i="9"/>
  <c r="AL224" i="9"/>
  <c r="AL119" i="9"/>
  <c r="AG119" i="9"/>
  <c r="AG76" i="9"/>
  <c r="AG248" i="9"/>
  <c r="AG117" i="9"/>
  <c r="AG147" i="9"/>
  <c r="AL172" i="9"/>
  <c r="AL227" i="9"/>
  <c r="AL208" i="9"/>
  <c r="AG166" i="9"/>
  <c r="AG188" i="9"/>
  <c r="AQ123" i="9"/>
  <c r="AQ242" i="9"/>
  <c r="AQ34" i="9"/>
  <c r="AQ97" i="9"/>
  <c r="AQ213" i="9"/>
  <c r="AQ304" i="9"/>
  <c r="AQ153" i="9"/>
  <c r="AQ17" i="9"/>
  <c r="AQ155" i="9"/>
  <c r="AQ291" i="9"/>
  <c r="AQ10" i="9"/>
  <c r="AQ68" i="9"/>
  <c r="AQ14" i="9"/>
  <c r="AQ258" i="9"/>
  <c r="AG92" i="9"/>
  <c r="AL284" i="9"/>
  <c r="AG205" i="9"/>
  <c r="AL275" i="9"/>
  <c r="AG234" i="9"/>
  <c r="AL85" i="9"/>
  <c r="AL132" i="9"/>
  <c r="AG10" i="9"/>
  <c r="AL249" i="9"/>
  <c r="AL193" i="9"/>
  <c r="AG107" i="9"/>
  <c r="AQ270" i="9"/>
  <c r="AQ288" i="9"/>
  <c r="AQ311" i="9"/>
  <c r="AQ280" i="9"/>
  <c r="AQ208" i="9"/>
  <c r="AG142" i="9"/>
  <c r="AQ219" i="9"/>
  <c r="AQ108" i="9"/>
  <c r="AQ59" i="9"/>
  <c r="AQ234" i="9"/>
  <c r="AQ271" i="9"/>
  <c r="AQ177" i="9"/>
  <c r="AQ41" i="9"/>
  <c r="AQ147" i="9"/>
  <c r="AQ30" i="9"/>
  <c r="AQ230" i="9"/>
  <c r="AQ140" i="9"/>
  <c r="AQ204" i="9"/>
  <c r="AQ61" i="9"/>
  <c r="AG302" i="9"/>
  <c r="AL277" i="9"/>
  <c r="AL300" i="9"/>
  <c r="AL303" i="9"/>
  <c r="AL220" i="9"/>
  <c r="AL250" i="9"/>
  <c r="AL248" i="9"/>
  <c r="AL156" i="9"/>
  <c r="AL101" i="9"/>
  <c r="AL83" i="9"/>
  <c r="AG35" i="9"/>
  <c r="AG211" i="9"/>
  <c r="AG203" i="9"/>
  <c r="AL126" i="9"/>
  <c r="AL100" i="9"/>
  <c r="AL78" i="9"/>
  <c r="AG14" i="9"/>
  <c r="AL11" i="9"/>
  <c r="AG269" i="9"/>
  <c r="AL258" i="9"/>
  <c r="AL231" i="9"/>
  <c r="AL123" i="9"/>
  <c r="AG44" i="9"/>
  <c r="AG145" i="9"/>
  <c r="AL173" i="9"/>
  <c r="AG194" i="9"/>
  <c r="AG102" i="9"/>
  <c r="AG54" i="9"/>
  <c r="AG57" i="9"/>
  <c r="AL46" i="9"/>
  <c r="AL80" i="9"/>
  <c r="AG294" i="9"/>
  <c r="AL217" i="9"/>
  <c r="AL20" i="9"/>
  <c r="AL280" i="9"/>
  <c r="AG227" i="9"/>
  <c r="AL197" i="9"/>
  <c r="AG208" i="9"/>
  <c r="AQ286" i="9"/>
  <c r="AQ143" i="9"/>
  <c r="AQ250" i="9"/>
  <c r="AQ82" i="9"/>
  <c r="AQ229" i="9"/>
  <c r="AQ169" i="9"/>
  <c r="AQ40" i="9"/>
  <c r="AQ63" i="9"/>
  <c r="AQ301" i="9"/>
  <c r="AQ308" i="9"/>
  <c r="AQ268" i="9"/>
  <c r="AQ174" i="9"/>
  <c r="AQ252" i="9"/>
  <c r="AQ149" i="9"/>
  <c r="AG246" i="9"/>
  <c r="AL296" i="9"/>
  <c r="AL219" i="9"/>
  <c r="AL222" i="9"/>
  <c r="AG199" i="9"/>
  <c r="AL263" i="9"/>
  <c r="AL216" i="9"/>
  <c r="AG283" i="9"/>
  <c r="AG226" i="9"/>
  <c r="AL235" i="9"/>
  <c r="AL111" i="9"/>
  <c r="AG90" i="9"/>
  <c r="AL90" i="9"/>
  <c r="AG23" i="9"/>
  <c r="AL145" i="9"/>
  <c r="AG162" i="9"/>
  <c r="AG120" i="9"/>
  <c r="AG84" i="9"/>
  <c r="AL76" i="9"/>
  <c r="AG5" i="9"/>
  <c r="AG181" i="9"/>
  <c r="AG295" i="9"/>
  <c r="AL253" i="9"/>
  <c r="AL223" i="9"/>
  <c r="AG140" i="9"/>
  <c r="AL35" i="9"/>
  <c r="AG43" i="9"/>
  <c r="AG216" i="9"/>
  <c r="AG237" i="9"/>
  <c r="AG186" i="9"/>
  <c r="AL118" i="9"/>
  <c r="AG118" i="9"/>
  <c r="AG82" i="9"/>
  <c r="AG63" i="9"/>
  <c r="AG153" i="9"/>
  <c r="AL147" i="9"/>
  <c r="AL59" i="9"/>
  <c r="AL109" i="9"/>
  <c r="AG17" i="9"/>
  <c r="AL135" i="9"/>
  <c r="AL177" i="9"/>
  <c r="AL32" i="9"/>
  <c r="AG236" i="9"/>
  <c r="AL201" i="9"/>
  <c r="AQ201" i="9"/>
  <c r="AG183" i="9"/>
  <c r="AQ130" i="9"/>
  <c r="AQ167" i="9"/>
  <c r="AQ42" i="9"/>
  <c r="AQ105" i="9"/>
  <c r="AQ256" i="9"/>
  <c r="AQ90" i="9"/>
  <c r="AQ192" i="9"/>
  <c r="AQ57" i="9"/>
  <c r="AQ194" i="9"/>
  <c r="AQ46" i="9"/>
  <c r="AQ92" i="9"/>
  <c r="AQ78" i="9"/>
  <c r="AQ209" i="9"/>
  <c r="AQ278" i="9"/>
  <c r="AQ107" i="9"/>
  <c r="AQ16" i="9"/>
  <c r="AL292" i="9"/>
  <c r="AG223" i="9"/>
  <c r="AL297" i="9"/>
  <c r="AL302" i="9"/>
  <c r="AL295" i="9"/>
  <c r="AL228" i="9"/>
  <c r="AG289" i="9"/>
  <c r="AG222" i="9"/>
  <c r="AL184" i="9"/>
  <c r="AG139" i="9"/>
  <c r="AG20" i="9"/>
  <c r="AL61" i="9"/>
  <c r="AG42" i="9"/>
  <c r="AL225" i="9"/>
  <c r="AL196" i="9"/>
  <c r="AG163" i="9"/>
  <c r="AG95" i="9"/>
  <c r="AG64" i="9"/>
  <c r="AL74" i="9"/>
  <c r="AG18" i="9"/>
  <c r="AL41" i="9"/>
  <c r="AL306" i="9"/>
  <c r="AG287" i="9"/>
  <c r="AG228" i="9"/>
  <c r="AG112" i="9"/>
  <c r="AG41" i="9"/>
  <c r="AG193" i="9"/>
  <c r="AL181" i="9"/>
  <c r="AG170" i="9"/>
  <c r="AL129" i="9"/>
  <c r="AG62" i="9"/>
  <c r="AG69" i="9"/>
  <c r="AG19" i="9"/>
  <c r="AL230" i="9"/>
  <c r="AG250" i="9"/>
  <c r="AL304" i="9"/>
  <c r="AL124" i="9"/>
  <c r="AL179" i="9"/>
  <c r="AL56" i="9"/>
  <c r="AG224" i="9"/>
  <c r="AG149" i="9"/>
  <c r="AG74" i="9"/>
  <c r="AQ236" i="9"/>
  <c r="AL114" i="9"/>
  <c r="AQ188" i="9"/>
  <c r="AG201" i="9"/>
  <c r="AQ283" i="9"/>
  <c r="AQ66" i="9"/>
  <c r="AQ67" i="9"/>
  <c r="AQ295" i="9"/>
  <c r="AQ116" i="9"/>
  <c r="AQ170" i="9"/>
  <c r="AQ262" i="9"/>
  <c r="AQ119" i="9"/>
  <c r="AQ86" i="9"/>
  <c r="AQ117" i="9"/>
  <c r="AQ102" i="9"/>
  <c r="AQ32" i="9"/>
  <c r="AQ206" i="9"/>
  <c r="AQ148" i="9"/>
  <c r="AQ220" i="9"/>
  <c r="AQ69" i="9"/>
  <c r="AG285" i="9"/>
  <c r="AG308" i="9"/>
  <c r="AG296" i="9"/>
  <c r="AL204" i="9"/>
  <c r="AL49" i="9"/>
  <c r="AG91" i="9"/>
  <c r="AL6" i="9"/>
  <c r="AG165" i="9"/>
  <c r="AL221" i="9"/>
  <c r="AG85" i="9"/>
  <c r="AQ276" i="9"/>
  <c r="AQ176" i="9"/>
  <c r="AQ54" i="9"/>
  <c r="AQ27" i="9"/>
  <c r="AQ124" i="9"/>
  <c r="AQ237" i="9"/>
  <c r="AQ296" i="9"/>
  <c r="AQ145" i="9"/>
  <c r="AQ9" i="9"/>
  <c r="AQ71" i="9"/>
  <c r="AQ273" i="9"/>
  <c r="AQ198" i="9"/>
  <c r="AQ225" i="9"/>
  <c r="AQ157" i="9"/>
  <c r="AQ29" i="9"/>
  <c r="AG271" i="9"/>
  <c r="AL226" i="9"/>
  <c r="AG282" i="9"/>
  <c r="AL287" i="9"/>
  <c r="AG220" i="9"/>
  <c r="AG230" i="9"/>
  <c r="AL186" i="9"/>
  <c r="AG198" i="9"/>
  <c r="AL27" i="9"/>
  <c r="AL73" i="9"/>
  <c r="AG127" i="9"/>
  <c r="AL195" i="9"/>
  <c r="AG182" i="9"/>
  <c r="AG109" i="9"/>
  <c r="AL39" i="9"/>
  <c r="AL70" i="9"/>
  <c r="AG8" i="9"/>
  <c r="AL310" i="9"/>
  <c r="AG286" i="9"/>
  <c r="AG213" i="9"/>
  <c r="AL202" i="9"/>
  <c r="AG148" i="9"/>
  <c r="AG25" i="9"/>
  <c r="AL149" i="9"/>
  <c r="AG128" i="9"/>
  <c r="AG124" i="9"/>
  <c r="AG83" i="9"/>
  <c r="AL26" i="9"/>
  <c r="AL161" i="9"/>
  <c r="AG16" i="9"/>
  <c r="AG210" i="9"/>
  <c r="AL158" i="9"/>
  <c r="AG272" i="9"/>
  <c r="AG218" i="9"/>
  <c r="AL142" i="9"/>
  <c r="AG293" i="9"/>
  <c r="AQ302" i="9"/>
  <c r="AQ18" i="9"/>
  <c r="AQ19" i="9"/>
  <c r="AQ310" i="9"/>
  <c r="AQ207" i="9"/>
  <c r="AQ193" i="9"/>
  <c r="AQ285" i="9"/>
  <c r="AQ65" i="9"/>
  <c r="AQ246" i="9"/>
  <c r="AQ31" i="9"/>
  <c r="AQ127" i="9"/>
  <c r="AQ222" i="9"/>
  <c r="AQ191" i="9"/>
  <c r="AQ217" i="9"/>
  <c r="AQ289" i="9"/>
  <c r="AQ115" i="9"/>
  <c r="AL261" i="9"/>
  <c r="AG273" i="9"/>
  <c r="AL5" i="9"/>
  <c r="AL246" i="9"/>
  <c r="AL294" i="9"/>
  <c r="AL256" i="9"/>
  <c r="AG284" i="9"/>
  <c r="AL251" i="9"/>
  <c r="AL207" i="9"/>
  <c r="AG176" i="9"/>
  <c r="AL117" i="9"/>
  <c r="AL71" i="9"/>
  <c r="AL30" i="9"/>
  <c r="AL209" i="9"/>
  <c r="AL233" i="9"/>
  <c r="AG200" i="9"/>
  <c r="AG99" i="9"/>
  <c r="AG68" i="9"/>
  <c r="AL68" i="9"/>
  <c r="AG12" i="9"/>
  <c r="AL18" i="9"/>
  <c r="AG260" i="9"/>
  <c r="AG232" i="9"/>
  <c r="AL176" i="9"/>
  <c r="AG169" i="9"/>
  <c r="AL134" i="9"/>
  <c r="AG185" i="9"/>
  <c r="AL185" i="9"/>
  <c r="AG206" i="9"/>
  <c r="AL203" i="9"/>
  <c r="AG130" i="9"/>
  <c r="AG97" i="9"/>
  <c r="AG66" i="9"/>
  <c r="AG55" i="9"/>
  <c r="AG179" i="9"/>
  <c r="AG239" i="9"/>
  <c r="AG48" i="9"/>
  <c r="AL278" i="9"/>
  <c r="AG156" i="9"/>
  <c r="AL174" i="9"/>
  <c r="AG31" i="9"/>
  <c r="AL218" i="9"/>
  <c r="AL236" i="9"/>
  <c r="AL183" i="9"/>
  <c r="AQ197" i="9"/>
  <c r="AQ294" i="9"/>
  <c r="AQ74" i="9"/>
  <c r="AQ135" i="9"/>
  <c r="AQ4" i="9"/>
  <c r="AQ221" i="9"/>
  <c r="AQ161" i="9"/>
  <c r="AQ25" i="9"/>
  <c r="AQ163" i="9"/>
  <c r="AQ303" i="9"/>
  <c r="AQ26" i="9"/>
  <c r="AQ260" i="9"/>
  <c r="AQ138" i="9"/>
  <c r="AQ96" i="9"/>
  <c r="AQ228" i="9"/>
  <c r="AQ76" i="9"/>
  <c r="AL243" i="9"/>
  <c r="AL268" i="9"/>
  <c r="AL298" i="9"/>
  <c r="AL234" i="9"/>
  <c r="AG274" i="9"/>
  <c r="AL279" i="9"/>
  <c r="AL212" i="9"/>
  <c r="AG275" i="9"/>
  <c r="AG204" i="9"/>
  <c r="AG138" i="9"/>
  <c r="AL113" i="9"/>
  <c r="AL87" i="9"/>
  <c r="AL53" i="9"/>
  <c r="AL17" i="9"/>
  <c r="AL170" i="9"/>
  <c r="AL136" i="9"/>
  <c r="AL116" i="9"/>
  <c r="AG32" i="9"/>
  <c r="AL44" i="9"/>
  <c r="AL66" i="9"/>
  <c r="AG11" i="9"/>
  <c r="AL8" i="9"/>
  <c r="AG304" i="9"/>
  <c r="AL260" i="9"/>
  <c r="AL143" i="9"/>
  <c r="AG121" i="9"/>
  <c r="AG50" i="9"/>
  <c r="AL29" i="9"/>
  <c r="AL165" i="9"/>
  <c r="AG192" i="9"/>
  <c r="AG111" i="9"/>
  <c r="AL40" i="9"/>
  <c r="AG61" i="9"/>
  <c r="AG187" i="9"/>
  <c r="AG252" i="9"/>
  <c r="AL291" i="9"/>
  <c r="AL269" i="9"/>
  <c r="AG36" i="9"/>
  <c r="AL182" i="9"/>
  <c r="AG141" i="9"/>
  <c r="AG242" i="9"/>
  <c r="AL157" i="9"/>
  <c r="AG67" i="9"/>
  <c r="AQ266" i="9"/>
  <c r="AL81" i="9"/>
  <c r="AG81" i="9"/>
  <c r="AQ257" i="9"/>
  <c r="AQ284" i="9"/>
  <c r="AQ35" i="9"/>
  <c r="AQ264" i="9"/>
  <c r="AQ118" i="9"/>
  <c r="AQ261" i="9"/>
  <c r="AQ232" i="9"/>
  <c r="AQ87" i="9"/>
  <c r="AQ5" i="9"/>
  <c r="AQ47" i="9"/>
  <c r="AQ162" i="9"/>
  <c r="AQ196" i="9"/>
  <c r="AQ101" i="9"/>
  <c r="AQ233" i="9"/>
  <c r="AQ60" i="9"/>
  <c r="AQ165" i="9"/>
  <c r="AQ37" i="9"/>
  <c r="AL264" i="9"/>
  <c r="AL252" i="9"/>
  <c r="AL94" i="9"/>
  <c r="AG253" i="9"/>
  <c r="AL130" i="9"/>
  <c r="AG34" i="9"/>
  <c r="AG60" i="9"/>
  <c r="AG300" i="9"/>
  <c r="AL162" i="9"/>
  <c r="AL131" i="9"/>
  <c r="AG133" i="9"/>
  <c r="Y3" i="9"/>
  <c r="U2" i="10" l="1"/>
  <c r="T2" i="10"/>
  <c r="M2" i="10"/>
  <c r="Q2" i="10" s="1"/>
  <c r="N2" i="10"/>
  <c r="R2" i="10" s="1"/>
  <c r="O2" i="10"/>
  <c r="S2" i="10" s="1"/>
  <c r="L2" i="10"/>
  <c r="P2" i="10" s="1"/>
  <c r="AS3" i="9"/>
  <c r="AR3" i="9"/>
  <c r="AH3" i="9"/>
  <c r="AI3" i="9"/>
  <c r="AD3" i="9"/>
  <c r="AC3" i="9"/>
  <c r="AN3" i="9"/>
  <c r="AM3" i="9"/>
  <c r="V2" i="10" l="1"/>
  <c r="Y2" i="10" l="1"/>
  <c r="AC126" i="10"/>
  <c r="AB126" i="10"/>
  <c r="W2" i="10"/>
  <c r="AC1" i="10" l="1"/>
  <c r="AB1" i="10"/>
</calcChain>
</file>

<file path=xl/sharedStrings.xml><?xml version="1.0" encoding="utf-8"?>
<sst xmlns="http://schemas.openxmlformats.org/spreadsheetml/2006/main" count="4477" uniqueCount="1448">
  <si>
    <t>Name</t>
  </si>
  <si>
    <t>Pos</t>
  </si>
  <si>
    <t>Team</t>
  </si>
  <si>
    <t>Age</t>
  </si>
  <si>
    <t>Country</t>
  </si>
  <si>
    <t>Ovr</t>
  </si>
  <si>
    <t>Pot</t>
  </si>
  <si>
    <t>Hgt</t>
  </si>
  <si>
    <t>Str</t>
  </si>
  <si>
    <t>Spd</t>
  </si>
  <si>
    <t>Jmp</t>
  </si>
  <si>
    <t>End</t>
  </si>
  <si>
    <t>Ins</t>
  </si>
  <si>
    <t>Dnk</t>
  </si>
  <si>
    <t>FT</t>
  </si>
  <si>
    <t>2Pt</t>
  </si>
  <si>
    <t>3Pt</t>
  </si>
  <si>
    <t>oIQ</t>
  </si>
  <si>
    <t>dIQ</t>
  </si>
  <si>
    <t>Drb</t>
  </si>
  <si>
    <t>Pss</t>
  </si>
  <si>
    <t>Reb</t>
  </si>
  <si>
    <t>G</t>
  </si>
  <si>
    <t>C</t>
  </si>
  <si>
    <t>SF</t>
  </si>
  <si>
    <t>PHI</t>
  </si>
  <si>
    <t>PG</t>
  </si>
  <si>
    <t>DAL</t>
  </si>
  <si>
    <t>ATL</t>
  </si>
  <si>
    <t>GF</t>
  </si>
  <si>
    <t>SAS</t>
  </si>
  <si>
    <t>CHI</t>
  </si>
  <si>
    <t>PF</t>
  </si>
  <si>
    <t>DEN</t>
  </si>
  <si>
    <t>F</t>
  </si>
  <si>
    <t>GSW</t>
  </si>
  <si>
    <t>SEA</t>
  </si>
  <si>
    <t>SG</t>
  </si>
  <si>
    <t>CLE</t>
  </si>
  <si>
    <t>BOS</t>
  </si>
  <si>
    <t>FC</t>
  </si>
  <si>
    <t>LAL</t>
  </si>
  <si>
    <t>LAC</t>
  </si>
  <si>
    <t>IND</t>
  </si>
  <si>
    <t>MIL</t>
  </si>
  <si>
    <t>NYK</t>
  </si>
  <si>
    <t>DET</t>
  </si>
  <si>
    <t>Check</t>
  </si>
  <si>
    <t>O+P</t>
  </si>
  <si>
    <t>O+Psal</t>
  </si>
  <si>
    <t>O+Pnorm</t>
  </si>
  <si>
    <t>GS</t>
  </si>
  <si>
    <t>MP</t>
  </si>
  <si>
    <t>PER</t>
  </si>
  <si>
    <t>EWA</t>
  </si>
  <si>
    <t>ORtg</t>
  </si>
  <si>
    <t>DRtg</t>
  </si>
  <si>
    <t>OWS</t>
  </si>
  <si>
    <t>DWS</t>
  </si>
  <si>
    <t>WS</t>
  </si>
  <si>
    <t>WS/48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</si>
  <si>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</si>
  <si>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</si>
  <si>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</si>
  <si>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</si>
  <si>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</si>
  <si>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</si>
  <si>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</si>
  <si>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</si>
  <si>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</si>
  <si>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</si>
  <si>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</si>
  <si>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+/-</t>
  </si>
  <si>
    <t>PERnorm</t>
  </si>
  <si>
    <t>PERsal</t>
  </si>
  <si>
    <t>Max</t>
  </si>
  <si>
    <t>Min</t>
  </si>
  <si>
    <t>Teams</t>
  </si>
  <si>
    <t>Soft</t>
  </si>
  <si>
    <t>Hard</t>
  </si>
  <si>
    <t>Key</t>
  </si>
  <si>
    <t>FG</t>
  </si>
  <si>
    <t>FGA</t>
  </si>
  <si>
    <t>FG%</t>
  </si>
  <si>
    <t>3P</t>
  </si>
  <si>
    <t>3PA</t>
  </si>
  <si>
    <t>3P%</t>
  </si>
  <si>
    <t>FTA</t>
  </si>
  <si>
    <t>FT%</t>
  </si>
  <si>
    <t>ORB</t>
  </si>
  <si>
    <t>DRB</t>
  </si>
  <si>
    <t>TRB</t>
  </si>
  <si>
    <t>AST</t>
  </si>
  <si>
    <t>TOV</t>
  </si>
  <si>
    <t>STL</t>
  </si>
  <si>
    <t>Blk</t>
  </si>
  <si>
    <t>BA</t>
  </si>
  <si>
    <t>PTS</t>
  </si>
  <si>
    <t>Mpsal</t>
  </si>
  <si>
    <t>MPnorm</t>
  </si>
  <si>
    <t>EWAsal</t>
  </si>
  <si>
    <t>EWAnorm</t>
  </si>
  <si>
    <t>MPsal</t>
  </si>
  <si>
    <t>AgeMult</t>
  </si>
  <si>
    <t>AVGsal Min</t>
  </si>
  <si>
    <t>Greater</t>
  </si>
  <si>
    <t>AVGsalEWA</t>
  </si>
  <si>
    <t>AVGsalPER</t>
  </si>
  <si>
    <t>Name/Team</t>
  </si>
  <si>
    <t>2 year?</t>
  </si>
  <si>
    <t>Per 36</t>
  </si>
  <si>
    <t>Composite</t>
  </si>
  <si>
    <t>p36norm</t>
  </si>
  <si>
    <t>p36sal</t>
  </si>
  <si>
    <t>p36 sal</t>
  </si>
  <si>
    <t>AVGsalp36</t>
  </si>
  <si>
    <t>p36</t>
  </si>
  <si>
    <t>POTnorm</t>
  </si>
  <si>
    <t>POTsal</t>
  </si>
  <si>
    <t>POT sal</t>
  </si>
  <si>
    <t>Avg 1</t>
  </si>
  <si>
    <t>Avg 2</t>
  </si>
  <si>
    <t>Contract</t>
  </si>
  <si>
    <t>FA</t>
  </si>
  <si>
    <t>4+ year?</t>
  </si>
  <si>
    <t>Base</t>
  </si>
  <si>
    <t>POR</t>
  </si>
  <si>
    <t>UTA</t>
  </si>
  <si>
    <t>HOU</t>
  </si>
  <si>
    <t>G. Williams</t>
  </si>
  <si>
    <t>I. Thomas</t>
  </si>
  <si>
    <t>D. Smith</t>
  </si>
  <si>
    <t>J. Anderson</t>
  </si>
  <si>
    <t>D. Valentine</t>
  </si>
  <si>
    <t>S. Johnson</t>
  </si>
  <si>
    <t>R. Smith</t>
  </si>
  <si>
    <t>Karl-Anthony Towns</t>
  </si>
  <si>
    <t>MIN</t>
  </si>
  <si>
    <t>$35.00M thru 2026</t>
  </si>
  <si>
    <t>Piscataway, NJ</t>
  </si>
  <si>
    <t>Giannis Antetokounmpo</t>
  </si>
  <si>
    <t>$35.00M thru 2025</t>
  </si>
  <si>
    <t>Nikola Jokic</t>
  </si>
  <si>
    <t>$28.00M thru 2025</t>
  </si>
  <si>
    <t>Luka Doncic</t>
  </si>
  <si>
    <t>CHA</t>
  </si>
  <si>
    <t>$30.00M thru 2024</t>
  </si>
  <si>
    <t>Ljubljana, Slovenia</t>
  </si>
  <si>
    <t>Kyrie Irving</t>
  </si>
  <si>
    <t>$35.00M thru 2024</t>
  </si>
  <si>
    <t>Marvin Bagley</t>
  </si>
  <si>
    <t>NOP</t>
  </si>
  <si>
    <t>$27.00M thru 2024</t>
  </si>
  <si>
    <t>Tempe, AZ</t>
  </si>
  <si>
    <t>Jarrett Culver</t>
  </si>
  <si>
    <t>$32.50M thru 2025</t>
  </si>
  <si>
    <t>Lubbock, TX</t>
  </si>
  <si>
    <t>Zach LaVine</t>
  </si>
  <si>
    <t>$33.00M thru 2026</t>
  </si>
  <si>
    <t>Renton, WA</t>
  </si>
  <si>
    <t>Jerami Grant</t>
  </si>
  <si>
    <t>$35.00M thru 2027</t>
  </si>
  <si>
    <t>Paul George</t>
  </si>
  <si>
    <t>ORL</t>
  </si>
  <si>
    <t>Palmdale, CA</t>
  </si>
  <si>
    <t>Malik Monk</t>
  </si>
  <si>
    <t>$35.00M thru 2028</t>
  </si>
  <si>
    <t>Lepanto, AR</t>
  </si>
  <si>
    <t>Trae Young</t>
  </si>
  <si>
    <t>Mohamed Bamba</t>
  </si>
  <si>
    <t>MEM</t>
  </si>
  <si>
    <t>Harlem, NY</t>
  </si>
  <si>
    <t>Ja Morant</t>
  </si>
  <si>
    <t>BKN</t>
  </si>
  <si>
    <t>$32.00M thru 2025</t>
  </si>
  <si>
    <t xml:space="preserve">	 Dalzell, SC</t>
  </si>
  <si>
    <t>Stanley Johnson</t>
  </si>
  <si>
    <t>Fullerton, CA</t>
  </si>
  <si>
    <t>Stephen Curry</t>
  </si>
  <si>
    <t>Miles Bridges</t>
  </si>
  <si>
    <t>$27.50M thru 2024</t>
  </si>
  <si>
    <t>Flint, MI</t>
  </si>
  <si>
    <t>Donovan Mitchell</t>
  </si>
  <si>
    <t>Greenwich, CT</t>
  </si>
  <si>
    <t>Andrew Wiggins</t>
  </si>
  <si>
    <t>WAS</t>
  </si>
  <si>
    <t>$32.00M thru 2026</t>
  </si>
  <si>
    <t>Devin Booker</t>
  </si>
  <si>
    <t>Ocean Springs, MS</t>
  </si>
  <si>
    <t>Ben Simmons</t>
  </si>
  <si>
    <t>Melbourne, Australia</t>
  </si>
  <si>
    <t>Thon Maker</t>
  </si>
  <si>
    <t>Sydney, Australia</t>
  </si>
  <si>
    <t>Dennis Smith</t>
  </si>
  <si>
    <t>$23.75M thru 2026</t>
  </si>
  <si>
    <t>Fayetteville, NC</t>
  </si>
  <si>
    <t>Zion Williamson</t>
  </si>
  <si>
    <t>$22.50M thru 2025</t>
  </si>
  <si>
    <t>Spartanburg, SC</t>
  </si>
  <si>
    <t>Cole Anthony</t>
  </si>
  <si>
    <t>PHX</t>
  </si>
  <si>
    <t>$30.00M thru 2026</t>
  </si>
  <si>
    <t>Briarwood, NY</t>
  </si>
  <si>
    <t>R.J. Hampton</t>
  </si>
  <si>
    <t>$27.10M thru 2025</t>
  </si>
  <si>
    <t>Little Elm, TX</t>
  </si>
  <si>
    <t>James Young</t>
  </si>
  <si>
    <t>$20.50M thru 2024</t>
  </si>
  <si>
    <t>Kawhi Leonard</t>
  </si>
  <si>
    <t>$29.00M thru 2026</t>
  </si>
  <si>
    <t>Los Angeles, CA</t>
  </si>
  <si>
    <t>D'Angelo Russell</t>
  </si>
  <si>
    <t>$21.65M thru 2024</t>
  </si>
  <si>
    <t>Louisville, KY</t>
  </si>
  <si>
    <t>Jamal Murray</t>
  </si>
  <si>
    <t>SAC</t>
  </si>
  <si>
    <t>$30.00M thru 2027</t>
  </si>
  <si>
    <t>Kitchner, Canada</t>
  </si>
  <si>
    <t>Lauri Markkanen</t>
  </si>
  <si>
    <t>$18.75M thru 2026</t>
  </si>
  <si>
    <t>Jyvaskyla, Finland</t>
  </si>
  <si>
    <t>Isaiah Briscoe</t>
  </si>
  <si>
    <t>$20.00M thru 2026</t>
  </si>
  <si>
    <t>Newark, NJ</t>
  </si>
  <si>
    <t>Josh Hart</t>
  </si>
  <si>
    <t>MIA</t>
  </si>
  <si>
    <t>$25.50M thru 2027</t>
  </si>
  <si>
    <t>Silver Spring, MD</t>
  </si>
  <si>
    <t>Makur Maker</t>
  </si>
  <si>
    <t>OKC</t>
  </si>
  <si>
    <t>$4.80M thru 2024</t>
  </si>
  <si>
    <t>Malik Beasley</t>
  </si>
  <si>
    <t>$23.00M thru 2026</t>
  </si>
  <si>
    <t>Alpharetta, GA</t>
  </si>
  <si>
    <t>Josh Jackson</t>
  </si>
  <si>
    <t>$24.50M thru 2024</t>
  </si>
  <si>
    <t>Southfield, MI</t>
  </si>
  <si>
    <t>Kyle Kuzma</t>
  </si>
  <si>
    <t>$24.70M thru 2027</t>
  </si>
  <si>
    <t>Jaren Jackson Jr.</t>
  </si>
  <si>
    <t>$12.00M thru 2024</t>
  </si>
  <si>
    <t>Plainfield, NJ</t>
  </si>
  <si>
    <t>Deandre Ayton</t>
  </si>
  <si>
    <t>Nassau, Bahamas</t>
  </si>
  <si>
    <t>Jerome Robinson</t>
  </si>
  <si>
    <t>$25.65M thru 2026</t>
  </si>
  <si>
    <t>Raleigh, NC</t>
  </si>
  <si>
    <t>Cameron Reddish</t>
  </si>
  <si>
    <t>$25.50M thru 2025</t>
  </si>
  <si>
    <t>Norristown, PA</t>
  </si>
  <si>
    <t>Brandon Ingram</t>
  </si>
  <si>
    <t>$22.00M thru 2025</t>
  </si>
  <si>
    <t>Kinston, NC</t>
  </si>
  <si>
    <t>James Wiseman</t>
  </si>
  <si>
    <t>TOR</t>
  </si>
  <si>
    <t>Nashville, TN</t>
  </si>
  <si>
    <t>Damian Lillard</t>
  </si>
  <si>
    <t>Oakland, CA</t>
  </si>
  <si>
    <t>Emmanuel Mudiay</t>
  </si>
  <si>
    <t>$33.85M thru 2026</t>
  </si>
  <si>
    <t>Kinshasa, DR Congo</t>
  </si>
  <si>
    <t>Rondae Hollis-Jefferson</t>
  </si>
  <si>
    <t>Chester, PA</t>
  </si>
  <si>
    <t>Jayson Tatum</t>
  </si>
  <si>
    <t>$17.00M thru 2025</t>
  </si>
  <si>
    <t>St. Louis, MO</t>
  </si>
  <si>
    <t>Michael Porter Jr</t>
  </si>
  <si>
    <t>Columbia, MO</t>
  </si>
  <si>
    <t>Kevin Knox</t>
  </si>
  <si>
    <t>$28.00M thru 2024</t>
  </si>
  <si>
    <t>Phoenix, AZ</t>
  </si>
  <si>
    <t>Wendell Carter Jr.</t>
  </si>
  <si>
    <t>$16.00M thru 2024</t>
  </si>
  <si>
    <t>Fairburn, GA</t>
  </si>
  <si>
    <t>Jalen Lecque</t>
  </si>
  <si>
    <t>$22.15M thru 2025</t>
  </si>
  <si>
    <t>Bronx, NY</t>
  </si>
  <si>
    <t>Kai Jones</t>
  </si>
  <si>
    <t>$2.25M thru 2024</t>
  </si>
  <si>
    <t>Wolfeboro, NH</t>
  </si>
  <si>
    <t>Marcus Smart</t>
  </si>
  <si>
    <t>$25.00M thru 2024</t>
  </si>
  <si>
    <t>Flower Mound, TX</t>
  </si>
  <si>
    <t>LeBron James</t>
  </si>
  <si>
    <t>$10.00M thru 2027</t>
  </si>
  <si>
    <t>Akron, OH</t>
  </si>
  <si>
    <t>Taurean Prince</t>
  </si>
  <si>
    <t>$31.00M thru 2027</t>
  </si>
  <si>
    <t>San Antonio, TX</t>
  </si>
  <si>
    <t>Terrance Ferguson</t>
  </si>
  <si>
    <t>$25.00M thru 2026</t>
  </si>
  <si>
    <t>Trevon Duval</t>
  </si>
  <si>
    <t>$30.00M thru 2025</t>
  </si>
  <si>
    <t>New Castle, DE</t>
  </si>
  <si>
    <t>KZ Okpala</t>
  </si>
  <si>
    <t>$15.00M thru 2025</t>
  </si>
  <si>
    <t>Orange County, CA</t>
  </si>
  <si>
    <t>Josh Green</t>
  </si>
  <si>
    <t>$10.00M thru 2025</t>
  </si>
  <si>
    <t>Moses Moody</t>
  </si>
  <si>
    <t>$1.90M thru 2024</t>
  </si>
  <si>
    <t>Little Rock, AZ</t>
  </si>
  <si>
    <t>James Harden</t>
  </si>
  <si>
    <t>$25.00M thru 2025</t>
  </si>
  <si>
    <t>Justise Winslow</t>
  </si>
  <si>
    <t>$29.90M thru 2025</t>
  </si>
  <si>
    <t>Houston, TX</t>
  </si>
  <si>
    <t>Tyus Jones</t>
  </si>
  <si>
    <t>Cerritos, CA</t>
  </si>
  <si>
    <t>Tyler Harvey</t>
  </si>
  <si>
    <t>Torrance, CA</t>
  </si>
  <si>
    <t>Christian Wood</t>
  </si>
  <si>
    <t>$15.00M thru 2026</t>
  </si>
  <si>
    <t>Lonzo Ball</t>
  </si>
  <si>
    <t>$19.70M thru 2026</t>
  </si>
  <si>
    <t>Chino Hills, CA</t>
  </si>
  <si>
    <t>Troy Brown Jr.</t>
  </si>
  <si>
    <t>$9.00M thru 2024</t>
  </si>
  <si>
    <t>Las Vegas, NV</t>
  </si>
  <si>
    <t>Carsen Edwards</t>
  </si>
  <si>
    <t>Atascocita, TX</t>
  </si>
  <si>
    <t>Keldon Johnson</t>
  </si>
  <si>
    <t>$15.50M thru 2025</t>
  </si>
  <si>
    <t>South Hill, VA</t>
  </si>
  <si>
    <t>Ochai Agbaji</t>
  </si>
  <si>
    <t>$21.00M thru 2026</t>
  </si>
  <si>
    <t>Kansas City, MO</t>
  </si>
  <si>
    <t>Tre Jones</t>
  </si>
  <si>
    <t>$12.90M thru 2026</t>
  </si>
  <si>
    <t>Apple Valley, MN</t>
  </si>
  <si>
    <t>Bryan Penn-Johnson</t>
  </si>
  <si>
    <t>$17.35M thru 2026</t>
  </si>
  <si>
    <t>Long Beach, CA</t>
  </si>
  <si>
    <t>Joel Embiid</t>
  </si>
  <si>
    <t>$27.00M thru 2025</t>
  </si>
  <si>
    <t>Klay Thompson</t>
  </si>
  <si>
    <t>$16.85M thru 2024</t>
  </si>
  <si>
    <t>Tyler Ulis</t>
  </si>
  <si>
    <t>Matteson, IL</t>
  </si>
  <si>
    <t>Edrice Adebayo</t>
  </si>
  <si>
    <t>$22.50M thru 2024</t>
  </si>
  <si>
    <t>Gatesville, NC</t>
  </si>
  <si>
    <t>Issuf Sanon</t>
  </si>
  <si>
    <t>Donetsk, Ukraine</t>
  </si>
  <si>
    <t>Sharife Cooper</t>
  </si>
  <si>
    <t>$3.15M thru 2025</t>
  </si>
  <si>
    <t>Powder Springs, GA</t>
  </si>
  <si>
    <t>Russell Westbrook</t>
  </si>
  <si>
    <t>Josh Richardson</t>
  </si>
  <si>
    <t>$22.00M thru 2024</t>
  </si>
  <si>
    <t>Edmond, OK</t>
  </si>
  <si>
    <t>Tyler Lydon</t>
  </si>
  <si>
    <t>$12.50M thru 2025</t>
  </si>
  <si>
    <t>Hudson, NY</t>
  </si>
  <si>
    <t>Borisa Simanic</t>
  </si>
  <si>
    <t>$13.00M thru 2026</t>
  </si>
  <si>
    <t>Ljubovija, Serbia</t>
  </si>
  <si>
    <t>De'Anthony  Melton</t>
  </si>
  <si>
    <t>$18.00M thru 2026</t>
  </si>
  <si>
    <t>North Hollywood, CA</t>
  </si>
  <si>
    <t>Matisse Thybulle</t>
  </si>
  <si>
    <t>$24.90M thru 2025</t>
  </si>
  <si>
    <t>Issaquah, WA</t>
  </si>
  <si>
    <t>Tyler Herro</t>
  </si>
  <si>
    <t>$20.00M thru 2025</t>
  </si>
  <si>
    <t>Milwaukee, WI</t>
  </si>
  <si>
    <t>Bruno Fernando</t>
  </si>
  <si>
    <t>$21.00M thru 2025</t>
  </si>
  <si>
    <t>Luanda, Angola</t>
  </si>
  <si>
    <t>Greg-Louis Hubbard</t>
  </si>
  <si>
    <t>Queens, NY</t>
  </si>
  <si>
    <t>Cassius Winston</t>
  </si>
  <si>
    <t>$3.55M thru 2026</t>
  </si>
  <si>
    <t>Detroit, MI</t>
  </si>
  <si>
    <t>Adam Miller</t>
  </si>
  <si>
    <t>$1.75M thru 2024</t>
  </si>
  <si>
    <t>Chicago, IL</t>
  </si>
  <si>
    <t>Jamiel Quentinson</t>
  </si>
  <si>
    <t>$1.90M thru 2025</t>
  </si>
  <si>
    <t>Glendale, AZ</t>
  </si>
  <si>
    <t>J.T. Thor</t>
  </si>
  <si>
    <t>$5.25M thru 2025</t>
  </si>
  <si>
    <t>Alaska</t>
  </si>
  <si>
    <t>Kemba Walker</t>
  </si>
  <si>
    <t>$8.00M thru 2024</t>
  </si>
  <si>
    <t>Andre Drummond</t>
  </si>
  <si>
    <t>$9.85M thru 2026</t>
  </si>
  <si>
    <t>Mount Vernon, NY</t>
  </si>
  <si>
    <t>Kevin Durant</t>
  </si>
  <si>
    <t>$7.00M thru 2025</t>
  </si>
  <si>
    <t>Washington, DC</t>
  </si>
  <si>
    <t>Jonas Valanciunas</t>
  </si>
  <si>
    <t>Jaylen Brown</t>
  </si>
  <si>
    <t>KC</t>
  </si>
  <si>
    <t>$10.00M thru 2026</t>
  </si>
  <si>
    <t>Marietta, GA</t>
  </si>
  <si>
    <t>Ivica Zubac</t>
  </si>
  <si>
    <t>$12.75M thru 2025</t>
  </si>
  <si>
    <t>Mostar, Bosnia and Herzegovina</t>
  </si>
  <si>
    <t>Isaia Cordinier</t>
  </si>
  <si>
    <t>$18.30M thru 2027</t>
  </si>
  <si>
    <t>Créteil, France</t>
  </si>
  <si>
    <t>Wayne Selden</t>
  </si>
  <si>
    <t>$3.50M thru 2027</t>
  </si>
  <si>
    <t>Boston, MA</t>
  </si>
  <si>
    <t>De'Aaron Fox</t>
  </si>
  <si>
    <t>$27.90M thru 2027</t>
  </si>
  <si>
    <t>Katy, TX</t>
  </si>
  <si>
    <t>Omari Spellman</t>
  </si>
  <si>
    <t>Cleveland, OH</t>
  </si>
  <si>
    <t>Issac Bonga</t>
  </si>
  <si>
    <t>$4.35M thru 2026</t>
  </si>
  <si>
    <t>Neuwied, Germany</t>
  </si>
  <si>
    <t>Evan Mobley</t>
  </si>
  <si>
    <t>$7.85M thru 2024</t>
  </si>
  <si>
    <t>Temecula, CA</t>
  </si>
  <si>
    <t>Josiah James</t>
  </si>
  <si>
    <t>$16.50M thru 2026</t>
  </si>
  <si>
    <t>Charleston, SC</t>
  </si>
  <si>
    <t>Isaiah Jackson</t>
  </si>
  <si>
    <t>$5.25M thru 2024</t>
  </si>
  <si>
    <t>Terrence Clarke</t>
  </si>
  <si>
    <t>$3.90M thru 2025</t>
  </si>
  <si>
    <t>Dorchester, MA</t>
  </si>
  <si>
    <t>Noah Vonleh</t>
  </si>
  <si>
    <t>$3.25M thru 2027</t>
  </si>
  <si>
    <t>Ricky Rubio</t>
  </si>
  <si>
    <t>$14.00M thru 2025</t>
  </si>
  <si>
    <t>Anthony Davis</t>
  </si>
  <si>
    <t>$9.15M thru 2026</t>
  </si>
  <si>
    <t>Trey Burke</t>
  </si>
  <si>
    <t>$5.00M thru 2024</t>
  </si>
  <si>
    <t>Columbus, OH</t>
  </si>
  <si>
    <t>Kristaps Porzingis</t>
  </si>
  <si>
    <t>$18.50M thru 2026</t>
  </si>
  <si>
    <t>Ventspils, Latvia</t>
  </si>
  <si>
    <t>Guerschon Yabusele</t>
  </si>
  <si>
    <t>$24.50M thru 2025</t>
  </si>
  <si>
    <t>Dreux, France</t>
  </si>
  <si>
    <t>Robert Williams</t>
  </si>
  <si>
    <t>Vivian, LA</t>
  </si>
  <si>
    <t>Landry Shamet</t>
  </si>
  <si>
    <t>$20.75M thru 2027</t>
  </si>
  <si>
    <t>Kevin Huerter</t>
  </si>
  <si>
    <t>$9.50M thru 2025</t>
  </si>
  <si>
    <t>Albany, NY</t>
  </si>
  <si>
    <t>R.J. Barrett</t>
  </si>
  <si>
    <t>Toronto, Canada</t>
  </si>
  <si>
    <t>Ty Jerome</t>
  </si>
  <si>
    <t>$7.50M thru 2025</t>
  </si>
  <si>
    <t>New Rochelle, NY</t>
  </si>
  <si>
    <t>A.J. Lawson</t>
  </si>
  <si>
    <t>$11.40M thru 2025</t>
  </si>
  <si>
    <t>Brampton, Canada</t>
  </si>
  <si>
    <t>Scottie Lewis</t>
  </si>
  <si>
    <t>Tinton Falls, NJ</t>
  </si>
  <si>
    <t>Zaire Wade</t>
  </si>
  <si>
    <t>$7.85M thru 2025</t>
  </si>
  <si>
    <t>Plantation, FL</t>
  </si>
  <si>
    <t>Henry Ellenson</t>
  </si>
  <si>
    <t>$6.00M thru 2025</t>
  </si>
  <si>
    <t>Rice Lake, WI</t>
  </si>
  <si>
    <t>Caris LeVert</t>
  </si>
  <si>
    <t>$14.50M thru 2026</t>
  </si>
  <si>
    <t>Caleb Swanigan</t>
  </si>
  <si>
    <t>$9.50M thru 2026</t>
  </si>
  <si>
    <t>Fort Wayne, IN</t>
  </si>
  <si>
    <t>Tony Bradley</t>
  </si>
  <si>
    <t>$8.00M thru 2025</t>
  </si>
  <si>
    <t>Bartow, FL</t>
  </si>
  <si>
    <t>Mikal Bridges</t>
  </si>
  <si>
    <t>Philadelphia, PA</t>
  </si>
  <si>
    <t>Daniel Gafford</t>
  </si>
  <si>
    <t>$6.00M thru 2024</t>
  </si>
  <si>
    <t>El Dorado, AR</t>
  </si>
  <si>
    <t>De'Andre Hunter</t>
  </si>
  <si>
    <t>$5.75M thru 2025</t>
  </si>
  <si>
    <t>Kris Wilkes</t>
  </si>
  <si>
    <t>$4.00M thru 2024</t>
  </si>
  <si>
    <t>Indianapolis, IN</t>
  </si>
  <si>
    <t>Rui Hachimura</t>
  </si>
  <si>
    <t>Toyama, Japan</t>
  </si>
  <si>
    <t>Nico Mannion</t>
  </si>
  <si>
    <t>Siena, Italy</t>
  </si>
  <si>
    <t>Oumar Ballo</t>
  </si>
  <si>
    <t>$3.15M thru 2024</t>
  </si>
  <si>
    <t>Mali</t>
  </si>
  <si>
    <t>Cade Cunningham</t>
  </si>
  <si>
    <t>Arlington, TX</t>
  </si>
  <si>
    <t>Jaden Springer</t>
  </si>
  <si>
    <t>$4.35M thru 2024</t>
  </si>
  <si>
    <t>Charlotte, NC</t>
  </si>
  <si>
    <t>Casey Morsell</t>
  </si>
  <si>
    <t>Washington, MD</t>
  </si>
  <si>
    <t>T.J. Warren</t>
  </si>
  <si>
    <t>$21.25M thru 2024</t>
  </si>
  <si>
    <t>Durham, NC</t>
  </si>
  <si>
    <t>Nik Stauskas</t>
  </si>
  <si>
    <t>$17.00M thru 2026</t>
  </si>
  <si>
    <t>Mississauga, Canada</t>
  </si>
  <si>
    <t>Draymond Green</t>
  </si>
  <si>
    <t>$14.00M thru 2024</t>
  </si>
  <si>
    <t>Bradley Beal</t>
  </si>
  <si>
    <t>John Wall</t>
  </si>
  <si>
    <t>$8.50M thru 2026</t>
  </si>
  <si>
    <t>Grant Jerrett</t>
  </si>
  <si>
    <t>$9.00M thru 2026</t>
  </si>
  <si>
    <t>Damien Inglis</t>
  </si>
  <si>
    <t>Cayenne, French Guyana</t>
  </si>
  <si>
    <t>Satnam Singh Bhamara</t>
  </si>
  <si>
    <t>$24.00M thru 2027</t>
  </si>
  <si>
    <t>Ballo Ke, India</t>
  </si>
  <si>
    <t>Dragan Bender</t>
  </si>
  <si>
    <t>$7.00M thru 2026</t>
  </si>
  <si>
    <t>Capljina, Bosnia and Herzegovina</t>
  </si>
  <si>
    <t>Jakob Poeltl</t>
  </si>
  <si>
    <t>$11.25M thru 2026</t>
  </si>
  <si>
    <t>Vienna, Austria</t>
  </si>
  <si>
    <t>Domantas Sabonis</t>
  </si>
  <si>
    <t>$14.00M thru 2026</t>
  </si>
  <si>
    <t>Portland, OR</t>
  </si>
  <si>
    <t>Cameron Oliver</t>
  </si>
  <si>
    <t>$3.50M thru 2024</t>
  </si>
  <si>
    <t>Sacramento, CA</t>
  </si>
  <si>
    <t>Mitchell Robinson</t>
  </si>
  <si>
    <t>$10.00M thru 2024</t>
  </si>
  <si>
    <t>Pensacola, FL</t>
  </si>
  <si>
    <t>Gary Trent Jr.</t>
  </si>
  <si>
    <t>$17.00M thru 2024</t>
  </si>
  <si>
    <t>Nickeil Alexander-Walker</t>
  </si>
  <si>
    <t>$2.00M thru 2025</t>
  </si>
  <si>
    <t>Naz Reid</t>
  </si>
  <si>
    <t>Asbury Park, NJ</t>
  </si>
  <si>
    <t>Chuma Okeke</t>
  </si>
  <si>
    <t>$1.00M thru 2025</t>
  </si>
  <si>
    <t>Atlanta, GA</t>
  </si>
  <si>
    <t>Theo Maledon</t>
  </si>
  <si>
    <t>$3.60M thru 2026</t>
  </si>
  <si>
    <t>Rouen, France</t>
  </si>
  <si>
    <t>Greg Brown III</t>
  </si>
  <si>
    <t>$3.30M thru 2024</t>
  </si>
  <si>
    <t>Austin, TX</t>
  </si>
  <si>
    <t>Johnny Juzang</t>
  </si>
  <si>
    <t>$0.85M thru 2024</t>
  </si>
  <si>
    <t>DeMarcus Cousins</t>
  </si>
  <si>
    <t>Cameron Payne</t>
  </si>
  <si>
    <t>Memphis, TN</t>
  </si>
  <si>
    <t>Wade Baldwin</t>
  </si>
  <si>
    <t>Metuchen, NJ</t>
  </si>
  <si>
    <t>Ante Zizic</t>
  </si>
  <si>
    <t>$8.00M thru 2026</t>
  </si>
  <si>
    <t>Split, Croatia</t>
  </si>
  <si>
    <t>T.J. Leaf</t>
  </si>
  <si>
    <t>$9.55M thru 2026</t>
  </si>
  <si>
    <t>El Cajon, CA</t>
  </si>
  <si>
    <t>Justin Patton</t>
  </si>
  <si>
    <t>Omaha, NE</t>
  </si>
  <si>
    <t>Ray Smith</t>
  </si>
  <si>
    <t>$18.00M thru 2024</t>
  </si>
  <si>
    <t>Coby White</t>
  </si>
  <si>
    <t>Goldsboro, NC</t>
  </si>
  <si>
    <t>Mark Singh Bhamara</t>
  </si>
  <si>
    <t>Anthony Edwards</t>
  </si>
  <si>
    <t>$10.45M thru 2025</t>
  </si>
  <si>
    <t>Tyler Bey</t>
  </si>
  <si>
    <t>$4.00M thru 2025</t>
  </si>
  <si>
    <t>Marcus Bagley</t>
  </si>
  <si>
    <t>Chatsworth, CA</t>
  </si>
  <si>
    <t>Jeremy Roach</t>
  </si>
  <si>
    <t>Fairfax, VA</t>
  </si>
  <si>
    <t>Isaiah Todd</t>
  </si>
  <si>
    <t>$7.00M thru 2024</t>
  </si>
  <si>
    <t>Richmond, VA</t>
  </si>
  <si>
    <t>Jakub Kesicki</t>
  </si>
  <si>
    <t>$2.25M thru 2025</t>
  </si>
  <si>
    <t>Poznan, Poland</t>
  </si>
  <si>
    <t>Zion Harmon</t>
  </si>
  <si>
    <t>$2.45M thru 2025</t>
  </si>
  <si>
    <t>Bowling Green, KY</t>
  </si>
  <si>
    <t>Jonathan Kuminga</t>
  </si>
  <si>
    <t>$8.75M thru 2025</t>
  </si>
  <si>
    <t>Clint Capela</t>
  </si>
  <si>
    <t>$5.45M thru 2026</t>
  </si>
  <si>
    <t>Geneva, Switzerland</t>
  </si>
  <si>
    <t>Harrison Barnes</t>
  </si>
  <si>
    <t>Buddy Hield</t>
  </si>
  <si>
    <t>Freeport, Bahamas</t>
  </si>
  <si>
    <t>Marquese Chriss</t>
  </si>
  <si>
    <t>Marcus Paige</t>
  </si>
  <si>
    <t>Marion, IA</t>
  </si>
  <si>
    <t>Ike Anigbogu</t>
  </si>
  <si>
    <t>$2.50M thru 2024</t>
  </si>
  <si>
    <t>Corona, CA</t>
  </si>
  <si>
    <t>Khalifa Diop</t>
  </si>
  <si>
    <t>$3.90M thru 2024</t>
  </si>
  <si>
    <t>Senegal</t>
  </si>
  <si>
    <t>Aidan Igiehon</t>
  </si>
  <si>
    <t>Dublin, Ireland</t>
  </si>
  <si>
    <t>Cam Thomas</t>
  </si>
  <si>
    <t>$2.80M thru 2025</t>
  </si>
  <si>
    <t>Chesapeake, VA</t>
  </si>
  <si>
    <t>Casey Daniels</t>
  </si>
  <si>
    <t>$3.50M thru 2025</t>
  </si>
  <si>
    <t>Santa Ana, CA</t>
  </si>
  <si>
    <t>Jalen Ross</t>
  </si>
  <si>
    <t>$1.75M thru 2025</t>
  </si>
  <si>
    <t>Jordan Adams</t>
  </si>
  <si>
    <t>$0.85M thru 2025</t>
  </si>
  <si>
    <t>Michael Carter-Williams</t>
  </si>
  <si>
    <t>Terrence Ross</t>
  </si>
  <si>
    <t>$13.00M thru 2025</t>
  </si>
  <si>
    <t>Myles Turner</t>
  </si>
  <si>
    <t>Bedford, TX</t>
  </si>
  <si>
    <t>$3.00M thru 2024</t>
  </si>
  <si>
    <t>Bowie, MD</t>
  </si>
  <si>
    <t>Kevon Looney</t>
  </si>
  <si>
    <t>Montrezl Harrell</t>
  </si>
  <si>
    <t>$4.00M thru 2026</t>
  </si>
  <si>
    <t>Tarboro, NC</t>
  </si>
  <si>
    <t>Furkan Korkmaz</t>
  </si>
  <si>
    <t>$4.75M thru 2024</t>
  </si>
  <si>
    <t>Bakirkoy, Turkey</t>
  </si>
  <si>
    <t>Diamond Stone</t>
  </si>
  <si>
    <t>Frank Ntilikina</t>
  </si>
  <si>
    <t>$5.25M thru 2026</t>
  </si>
  <si>
    <t>Ixelles, Belgium</t>
  </si>
  <si>
    <t>Santiago Yusta</t>
  </si>
  <si>
    <t>$11.50M thru 2024</t>
  </si>
  <si>
    <t>Madrid, Spain</t>
  </si>
  <si>
    <t>Mamadi Dakita</t>
  </si>
  <si>
    <t>Conakry, Guinea</t>
  </si>
  <si>
    <t>LaMelo Ball</t>
  </si>
  <si>
    <t>C.J. Walker</t>
  </si>
  <si>
    <t>Sanford, FL</t>
  </si>
  <si>
    <t>Jalen Green</t>
  </si>
  <si>
    <t>$8.75M thru 2024</t>
  </si>
  <si>
    <t>Fresno, CA</t>
  </si>
  <si>
    <t>Sergi Martinez</t>
  </si>
  <si>
    <t>Barcelona, Spain</t>
  </si>
  <si>
    <t>Rodney Hood</t>
  </si>
  <si>
    <t>Meridans, MS</t>
  </si>
  <si>
    <t>Lance Stephenson</t>
  </si>
  <si>
    <t>Victor Oladipo</t>
  </si>
  <si>
    <t>$22.75M thru 2024</t>
  </si>
  <si>
    <t>Tony Wroten</t>
  </si>
  <si>
    <t>Seattle, WA</t>
  </si>
  <si>
    <t>Rudy Gobert</t>
  </si>
  <si>
    <t>Saint-Quentin, France</t>
  </si>
  <si>
    <t>Rashad Vaughn</t>
  </si>
  <si>
    <t>$6.50M thru 2024</t>
  </si>
  <si>
    <t>Minneapolis, MN</t>
  </si>
  <si>
    <t>Kevin Garnett Jr.</t>
  </si>
  <si>
    <t>Greenville, SC</t>
  </si>
  <si>
    <t>Markelle Fultz</t>
  </si>
  <si>
    <t>Upper Marlboro, MD</t>
  </si>
  <si>
    <t>Shake Milton</t>
  </si>
  <si>
    <t>Savannah, GA</t>
  </si>
  <si>
    <t>Josh Okogie</t>
  </si>
  <si>
    <t>Lagos, Nigeria</t>
  </si>
  <si>
    <t>Lonnie Walker IV</t>
  </si>
  <si>
    <t>Reading, PA</t>
  </si>
  <si>
    <t>Jaxson Hayes</t>
  </si>
  <si>
    <t>$5.00M thru 2025</t>
  </si>
  <si>
    <t>Loveland, OH</t>
  </si>
  <si>
    <t>Brandon Clarke</t>
  </si>
  <si>
    <t>$6.75M thru 2024</t>
  </si>
  <si>
    <t>Isaiah Roby</t>
  </si>
  <si>
    <t>$1.00M thru 2024</t>
  </si>
  <si>
    <t>Dixon, IL</t>
  </si>
  <si>
    <t>Zach Norvell Jr.</t>
  </si>
  <si>
    <t>Vernon Carey Jr.</t>
  </si>
  <si>
    <t>$7.05M thru 2026</t>
  </si>
  <si>
    <t>Southwest, FL</t>
  </si>
  <si>
    <t>Jaden McDaniels</t>
  </si>
  <si>
    <t>Federal Way, WA</t>
  </si>
  <si>
    <t>Devon Dotson</t>
  </si>
  <si>
    <t>Kahlil Whitney</t>
  </si>
  <si>
    <t>USA</t>
  </si>
  <si>
    <t>T.J. Kuzmik</t>
  </si>
  <si>
    <t>$13.00M thru 2024</t>
  </si>
  <si>
    <t>Torun, Poland</t>
  </si>
  <si>
    <t>Kira Lewis Jr.</t>
  </si>
  <si>
    <t>Meridianville, AL</t>
  </si>
  <si>
    <t>Kofi Cockburn</t>
  </si>
  <si>
    <t>Middle Village, NY (Jamaica)</t>
  </si>
  <si>
    <t>Nahziah Carter</t>
  </si>
  <si>
    <t>$1.90M thru 2026</t>
  </si>
  <si>
    <t>Rochester, NY</t>
  </si>
  <si>
    <t>Emmanuel Akot</t>
  </si>
  <si>
    <t>Winnipeg, MB</t>
  </si>
  <si>
    <t>Paul Eboua</t>
  </si>
  <si>
    <t>Cameroon</t>
  </si>
  <si>
    <t>Patrick Baldwin Jr.</t>
  </si>
  <si>
    <t>$4.80M thru 2025</t>
  </si>
  <si>
    <t>Sussex, WI</t>
  </si>
  <si>
    <t>Krüminš Bērzinš</t>
  </si>
  <si>
    <t>$2.10M thru 2025</t>
  </si>
  <si>
    <t>Jurmala, Latvia</t>
  </si>
  <si>
    <t>LeBron James Jr.</t>
  </si>
  <si>
    <t>$8.75M thru 2026</t>
  </si>
  <si>
    <t>Jabari Parker</t>
  </si>
  <si>
    <t>Ben McLemore</t>
  </si>
  <si>
    <t>Derrick Favors</t>
  </si>
  <si>
    <t>Jahlil Okafor</t>
  </si>
  <si>
    <t>Denzel Valentine</t>
  </si>
  <si>
    <t>Lansing, MI</t>
  </si>
  <si>
    <t>DeAndre Bembry</t>
  </si>
  <si>
    <t>$2.00M thru 2024</t>
  </si>
  <si>
    <t>Damian Jones</t>
  </si>
  <si>
    <t>Baton Rouge, LA</t>
  </si>
  <si>
    <t>Paul Zipser</t>
  </si>
  <si>
    <t>Heidelberg, Germany</t>
  </si>
  <si>
    <t>Luke Kornet</t>
  </si>
  <si>
    <t>Lantana, TX</t>
  </si>
  <si>
    <t>Jonathan Jeanne</t>
  </si>
  <si>
    <t>Les Abymes, France</t>
  </si>
  <si>
    <t>Derrick White</t>
  </si>
  <si>
    <t>Parker, CO</t>
  </si>
  <si>
    <t>Devonte' Graham</t>
  </si>
  <si>
    <t>Chandler Hutchison</t>
  </si>
  <si>
    <t>Mission Viejo, CA</t>
  </si>
  <si>
    <t>Melvin Frazier Jr.</t>
  </si>
  <si>
    <t>New Orleans, LA</t>
  </si>
  <si>
    <t>Jalen McDaniels</t>
  </si>
  <si>
    <t>Charles Bassey</t>
  </si>
  <si>
    <t>$4.50M thru 2025</t>
  </si>
  <si>
    <t>Luka Šamanic</t>
  </si>
  <si>
    <t>$6.70M thru 2024</t>
  </si>
  <si>
    <t>Zagreb, Croatia</t>
  </si>
  <si>
    <t>Jaylen Hands</t>
  </si>
  <si>
    <t>$3.60M thru 2025</t>
  </si>
  <si>
    <t>San Diego, CA</t>
  </si>
  <si>
    <t>Austin Wiley</t>
  </si>
  <si>
    <t>Hoover, AL</t>
  </si>
  <si>
    <t>Jalen Johnson</t>
  </si>
  <si>
    <t>$6.10M thru 2024</t>
  </si>
  <si>
    <t xml:space="preserve"> Sun Prairie, WI</t>
  </si>
  <si>
    <t>D.J. Carton</t>
  </si>
  <si>
    <t>Bettendorf, IA</t>
  </si>
  <si>
    <t>Usman Garuba</t>
  </si>
  <si>
    <t>Lewis Hilliard</t>
  </si>
  <si>
    <t>$4.80M thru 2026</t>
  </si>
  <si>
    <t>Baltimore, MD</t>
  </si>
  <si>
    <t>Elijah Fisher</t>
  </si>
  <si>
    <t>$7.85M thru 2026</t>
  </si>
  <si>
    <t>Josh Hemond</t>
  </si>
  <si>
    <t>$7.00M thru 2027</t>
  </si>
  <si>
    <t>Spain</t>
  </si>
  <si>
    <t>Tobias Harris</t>
  </si>
  <si>
    <t>Islip, NY</t>
  </si>
  <si>
    <t>Archie Goodwin</t>
  </si>
  <si>
    <t>Little Rock, AR</t>
  </si>
  <si>
    <t>Glenn Robinson III</t>
  </si>
  <si>
    <t>Gary, IN</t>
  </si>
  <si>
    <t>Justin Anderson</t>
  </si>
  <si>
    <t>Montross, VA</t>
  </si>
  <si>
    <t>Demetrius Jackson</t>
  </si>
  <si>
    <t>Mishawaka, IN</t>
  </si>
  <si>
    <t>Harry Giles</t>
  </si>
  <si>
    <t>$2.60M thru 2024</t>
  </si>
  <si>
    <t>Winston-Salem, NC</t>
  </si>
  <si>
    <t>Ogugua Anunoby</t>
  </si>
  <si>
    <t>$3.00M thru 2026</t>
  </si>
  <si>
    <t>Jefferson City, MO</t>
  </si>
  <si>
    <t>Jaron Blossomgame</t>
  </si>
  <si>
    <t>Jacob Evans III</t>
  </si>
  <si>
    <t>$1.50M thru 2025</t>
  </si>
  <si>
    <t>Jacksonville, NC</t>
  </si>
  <si>
    <t>Zhaire Smith</t>
  </si>
  <si>
    <t>Garland, TX</t>
  </si>
  <si>
    <t>Chris Hood</t>
  </si>
  <si>
    <t>$1.60M thru 2026</t>
  </si>
  <si>
    <t>Meridian, MS</t>
  </si>
  <si>
    <t>Dirk Nowitzki Jr.</t>
  </si>
  <si>
    <t>Würzburg, Germany</t>
  </si>
  <si>
    <t>Marcus Camby Jr.</t>
  </si>
  <si>
    <t>$3.00M thru 2025</t>
  </si>
  <si>
    <t>Hartford, CT</t>
  </si>
  <si>
    <t>Chris Smith</t>
  </si>
  <si>
    <t>Isaiah Stewart</t>
  </si>
  <si>
    <t>La Porte, IN</t>
  </si>
  <si>
    <t>Alejandro Gomez</t>
  </si>
  <si>
    <t>$4.30M thru 2025</t>
  </si>
  <si>
    <t>San Juan de los Lagos, Mexico</t>
  </si>
  <si>
    <t>Jalen Suggs</t>
  </si>
  <si>
    <t>$5.80M thru 2026</t>
  </si>
  <si>
    <t>Andrew Nembhard</t>
  </si>
  <si>
    <t>$2.95M thru 2026</t>
  </si>
  <si>
    <t>Aurora, Canada</t>
  </si>
  <si>
    <t>Shareef O'Neal</t>
  </si>
  <si>
    <t>Addison Patterson</t>
  </si>
  <si>
    <t>Milton, Canada</t>
  </si>
  <si>
    <t>Emmitt Williams</t>
  </si>
  <si>
    <t>Fort Myers, FL</t>
  </si>
  <si>
    <t>Matthew Hurt</t>
  </si>
  <si>
    <t>Rochester,, MN</t>
  </si>
  <si>
    <t>B.J. Boston</t>
  </si>
  <si>
    <t>Brady Manek</t>
  </si>
  <si>
    <t>Harrah, OK</t>
  </si>
  <si>
    <t>Kai Wilson</t>
  </si>
  <si>
    <t>Haverstraw, NY</t>
  </si>
  <si>
    <t>Jah Ries</t>
  </si>
  <si>
    <t>$3.30M thru 2025</t>
  </si>
  <si>
    <t>Zhaire Williams</t>
  </si>
  <si>
    <t>Sherman Oaks, CA</t>
  </si>
  <si>
    <t>Tyrese Haliburton</t>
  </si>
  <si>
    <t>Oshkosh, WI</t>
  </si>
  <si>
    <t>Ashton Hagans</t>
  </si>
  <si>
    <t>Cartersville, GA</t>
  </si>
  <si>
    <t>Xavier Green</t>
  </si>
  <si>
    <t>Tim Duncan Jr.</t>
  </si>
  <si>
    <t>Fatts Russell</t>
  </si>
  <si>
    <t>Bismarck, ND</t>
  </si>
  <si>
    <t>Jesse Anthony</t>
  </si>
  <si>
    <t>$8.75M thru 2027</t>
  </si>
  <si>
    <t>Brooklyn, NY</t>
  </si>
  <si>
    <t>DeMar DeRozan</t>
  </si>
  <si>
    <t>Compton, CA</t>
  </si>
  <si>
    <t>Enes Kanter</t>
  </si>
  <si>
    <t>Larry Nance Jr.</t>
  </si>
  <si>
    <t>Jordan Mickey</t>
  </si>
  <si>
    <t>$12.35M thru 2024</t>
  </si>
  <si>
    <t>Deyonta Davis</t>
  </si>
  <si>
    <t>Muskegeon, MI</t>
  </si>
  <si>
    <t>Isaiah Hartenstein</t>
  </si>
  <si>
    <t>Eugene, OR</t>
  </si>
  <si>
    <t>John Collins</t>
  </si>
  <si>
    <t>West Palm Beach, FL</t>
  </si>
  <si>
    <t>Ivan Rabb</t>
  </si>
  <si>
    <t>Umberto De Pol</t>
  </si>
  <si>
    <t>Italy</t>
  </si>
  <si>
    <t>Anfernee Simons</t>
  </si>
  <si>
    <t>Altamonte Springs, FL</t>
  </si>
  <si>
    <t>PJ Washington</t>
  </si>
  <si>
    <t>Dallas, TX</t>
  </si>
  <si>
    <t>Grant Williams</t>
  </si>
  <si>
    <t>C.J. Elleby</t>
  </si>
  <si>
    <t>Tre Mann</t>
  </si>
  <si>
    <t>Gainesville, FL</t>
  </si>
  <si>
    <t>Yamel Brooks</t>
  </si>
  <si>
    <t>Emoni Bates</t>
  </si>
  <si>
    <t>Ypsilanti, MI</t>
  </si>
  <si>
    <t>Chris Livingston</t>
  </si>
  <si>
    <t>Idis Brooks</t>
  </si>
  <si>
    <t>$1.75M thru 2026</t>
  </si>
  <si>
    <t>Jaden Hall</t>
  </si>
  <si>
    <t>$7.85M thru 2027</t>
  </si>
  <si>
    <t>Canada</t>
  </si>
  <si>
    <t>$0.85M thru 2026</t>
  </si>
  <si>
    <t>Kentavious Caldwell-Pope</t>
  </si>
  <si>
    <t>Alex Len</t>
  </si>
  <si>
    <t>Antratsyt, Ukraine</t>
  </si>
  <si>
    <t>Jarell Martin</t>
  </si>
  <si>
    <t>Juan Hernangómez</t>
  </si>
  <si>
    <t>$1.00M thru 2027</t>
  </si>
  <si>
    <t>Skal Labissiere</t>
  </si>
  <si>
    <t>Port-au-Prince, Haiti</t>
  </si>
  <si>
    <t>Jalen Brunson</t>
  </si>
  <si>
    <t>$5.00M thru 2026</t>
  </si>
  <si>
    <t>New Brunswick, NJ</t>
  </si>
  <si>
    <t>Goga Bitadze</t>
  </si>
  <si>
    <t>Sagarejo, Georgia</t>
  </si>
  <si>
    <t>Deividas Sirvydis</t>
  </si>
  <si>
    <t>Lithuania</t>
  </si>
  <si>
    <t>Darius Garland</t>
  </si>
  <si>
    <t>N'Faly Dante</t>
  </si>
  <si>
    <t>Wichita, KS (Mali)</t>
  </si>
  <si>
    <t>Julian Strawther</t>
  </si>
  <si>
    <t>$2.45M thru 2024</t>
  </si>
  <si>
    <t>Henderson, NV</t>
  </si>
  <si>
    <t>Alonzo Gaffney</t>
  </si>
  <si>
    <t>Reggie Perry</t>
  </si>
  <si>
    <t>Thomasville, GA</t>
  </si>
  <si>
    <t>Mike Sanford</t>
  </si>
  <si>
    <t>Jeremiah Robinson-Earl</t>
  </si>
  <si>
    <t>Bradenton, FL</t>
  </si>
  <si>
    <t>JaMychal Forest</t>
  </si>
  <si>
    <t>$1.75M thru 2027</t>
  </si>
  <si>
    <t>Serbia</t>
  </si>
  <si>
    <t>Anthony Bennett</t>
  </si>
  <si>
    <t>Tristan Thompson</t>
  </si>
  <si>
    <t>Richaun Holmes</t>
  </si>
  <si>
    <t>Lockport, IL</t>
  </si>
  <si>
    <t>Jarrett Allen</t>
  </si>
  <si>
    <t>Dwayne Bacon</t>
  </si>
  <si>
    <t>Lakeland, FL</t>
  </si>
  <si>
    <t>Precious Achiuwa</t>
  </si>
  <si>
    <t>Port Harcourt, Nigeria</t>
  </si>
  <si>
    <t>Hunter Dickinson</t>
  </si>
  <si>
    <t>Hyattsville, MD</t>
  </si>
  <si>
    <t>Conner Vanover</t>
  </si>
  <si>
    <t>Will Baker</t>
  </si>
  <si>
    <t>Caleb Wjab</t>
  </si>
  <si>
    <t>New Bern, NC</t>
  </si>
  <si>
    <t>Ibou Dianko Badji</t>
  </si>
  <si>
    <t>$2.60M thru 2025</t>
  </si>
  <si>
    <t>Dakar, Senegal</t>
  </si>
  <si>
    <t>Jaden Hardy</t>
  </si>
  <si>
    <t>Dinno Kersey</t>
  </si>
  <si>
    <t>Norfolk, VA</t>
  </si>
  <si>
    <t>Donte Taylor</t>
  </si>
  <si>
    <t>$4.80M thru 2027</t>
  </si>
  <si>
    <t>France</t>
  </si>
  <si>
    <t>Brandon Knight</t>
  </si>
  <si>
    <t>$1.50M thru 2024</t>
  </si>
  <si>
    <t>Otto Porter Jr.</t>
  </si>
  <si>
    <t>Spencer Dinwiddie</t>
  </si>
  <si>
    <t>Trey Lyles</t>
  </si>
  <si>
    <t>Guillermo Hernangómez</t>
  </si>
  <si>
    <t>Kostas Antetokounmpo</t>
  </si>
  <si>
    <t>Athens, Greece</t>
  </si>
  <si>
    <t>Bol Bol</t>
  </si>
  <si>
    <t>Olathe, KS</t>
  </si>
  <si>
    <t>Udoka Azubuike</t>
  </si>
  <si>
    <t>Delta, Nigeria</t>
  </si>
  <si>
    <t>Bryan Antoine</t>
  </si>
  <si>
    <t>Trinton Falls, NJ</t>
  </si>
  <si>
    <t>Jaylen Hoard</t>
  </si>
  <si>
    <t>$9.00M thru 2025</t>
  </si>
  <si>
    <t>Le Havre, France</t>
  </si>
  <si>
    <t>Lök Wur</t>
  </si>
  <si>
    <t>Papillion, NE</t>
  </si>
  <si>
    <t>Jahmius Ramsey</t>
  </si>
  <si>
    <t>Mansfield, TX</t>
  </si>
  <si>
    <t>Clifford Omoruyi</t>
  </si>
  <si>
    <t>Montclair, NJ (Nigeria)</t>
  </si>
  <si>
    <t>Trayce Jackson-Davis</t>
  </si>
  <si>
    <t>Greenwood, IN</t>
  </si>
  <si>
    <t>Sû Feygay</t>
  </si>
  <si>
    <t>A.J. Ingram</t>
  </si>
  <si>
    <t>Jacksonville, FL</t>
  </si>
  <si>
    <t>Chandler Parsons</t>
  </si>
  <si>
    <t>Timothe Luwawu</t>
  </si>
  <si>
    <t>Cannes, France</t>
  </si>
  <si>
    <t>Zhou Qi</t>
  </si>
  <si>
    <t>Henan, China</t>
  </si>
  <si>
    <t>Thomas Bryant</t>
  </si>
  <si>
    <t>$6.00M thru 2026</t>
  </si>
  <si>
    <t>DJ Wilson</t>
  </si>
  <si>
    <t>Mount Shasta, CA</t>
  </si>
  <si>
    <t>Allonzo Trier</t>
  </si>
  <si>
    <t>Hamidou Diallo</t>
  </si>
  <si>
    <t>Dylan Windler</t>
  </si>
  <si>
    <t>Vince Carter Jr.</t>
  </si>
  <si>
    <t>Daytona Beach, FL</t>
  </si>
  <si>
    <t>Jaemyn Brakefield</t>
  </si>
  <si>
    <t>Huntington, WV</t>
  </si>
  <si>
    <t>Brook Lopez</t>
  </si>
  <si>
    <t>Nerlens Noel</t>
  </si>
  <si>
    <t>Everett, MA</t>
  </si>
  <si>
    <t>Mario Hezonja</t>
  </si>
  <si>
    <t>$11.00M thru 2025</t>
  </si>
  <si>
    <t>Dubrovnik, Croatia</t>
  </si>
  <si>
    <t>Pascal Siakam</t>
  </si>
  <si>
    <t>Douala, Cameroon</t>
  </si>
  <si>
    <t>Kevin Porter Jr.</t>
  </si>
  <si>
    <t>Jules Bernard</t>
  </si>
  <si>
    <t>Brandon Randolph</t>
  </si>
  <si>
    <t>Yonkers, NY</t>
  </si>
  <si>
    <t>Amar Sylla</t>
  </si>
  <si>
    <t>Tyrese Maxey</t>
  </si>
  <si>
    <t>$2.95M thru 2025</t>
  </si>
  <si>
    <t>Chrysovalantis Xydakis</t>
  </si>
  <si>
    <t>$4.35M thru 2025</t>
  </si>
  <si>
    <t>Pireas, Greece</t>
  </si>
  <si>
    <t>Michael Foster</t>
  </si>
  <si>
    <t>$6.10M thru 2025</t>
  </si>
  <si>
    <t>Tank Love</t>
  </si>
  <si>
    <t>Santa Monica, CA</t>
  </si>
  <si>
    <t>Ja'Quan Porter</t>
  </si>
  <si>
    <t>$2.45M thru 2026</t>
  </si>
  <si>
    <t>Manhattan, NY</t>
  </si>
  <si>
    <t>Anton Watson</t>
  </si>
  <si>
    <t>Spokane, WA</t>
  </si>
  <si>
    <t>Joel Carter</t>
  </si>
  <si>
    <t>Scottie Pippen Jr.</t>
  </si>
  <si>
    <t>Tre White</t>
  </si>
  <si>
    <t>Milwaukee, MI</t>
  </si>
  <si>
    <t>Trent Holton</t>
  </si>
  <si>
    <t>Jonesboro, AR</t>
  </si>
  <si>
    <t>Thanasis Antetokounmpo</t>
  </si>
  <si>
    <t>Isaiah Thomas</t>
  </si>
  <si>
    <t>$0.95M thru 2026</t>
  </si>
  <si>
    <t>Rodions Kurucs</t>
  </si>
  <si>
    <t>Cesis, Latvia</t>
  </si>
  <si>
    <t>Collin Sexton</t>
  </si>
  <si>
    <t>Sekou Doumbouya</t>
  </si>
  <si>
    <t>Scottie Barnes</t>
  </si>
  <si>
    <t>$2.80M thru 2024</t>
  </si>
  <si>
    <t>Malachi Wideman</t>
  </si>
  <si>
    <t>Sarasota, FL</t>
  </si>
  <si>
    <t>Jarace Walker</t>
  </si>
  <si>
    <t>New Freedom, PA</t>
  </si>
  <si>
    <t>JaMychal Potts</t>
  </si>
  <si>
    <t>Vancouver, Canada</t>
  </si>
  <si>
    <t>C.J. McCollum</t>
  </si>
  <si>
    <t>Shai Gilgeous-Alexander</t>
  </si>
  <si>
    <t>Jordan Nwora</t>
  </si>
  <si>
    <t>Buffalo, NY</t>
  </si>
  <si>
    <t>Jason Harris</t>
  </si>
  <si>
    <t>Gilbert, AZ</t>
  </si>
  <si>
    <t>Keion Brooks</t>
  </si>
  <si>
    <t>Franz Wagner</t>
  </si>
  <si>
    <t>Berlin, Germany</t>
  </si>
  <si>
    <t>Vasilis Charalampopoulos</t>
  </si>
  <si>
    <t>Marousi, Greece</t>
  </si>
  <si>
    <t>Pedro Dos Santos</t>
  </si>
  <si>
    <t>$3.90M thru 2026</t>
  </si>
  <si>
    <t>San Paulo, Brazil</t>
  </si>
  <si>
    <t>Shaqir O'Neal</t>
  </si>
  <si>
    <t>$3.30M thru 2026</t>
  </si>
  <si>
    <t xml:space="preserve"> Santa Monica, CA</t>
  </si>
  <si>
    <t>Jamal Mashburn Jr.</t>
  </si>
  <si>
    <t>Miami, FL</t>
  </si>
  <si>
    <t>Latrell Vix</t>
  </si>
  <si>
    <t>Kenyon Martin Jr.</t>
  </si>
  <si>
    <t>Ian Moore</t>
  </si>
  <si>
    <t>Mostafa Mawien</t>
  </si>
  <si>
    <t>$2.25M thru 2026</t>
  </si>
  <si>
    <t>Alexandria, Egypt</t>
  </si>
  <si>
    <t>Ben Green</t>
  </si>
  <si>
    <t>Bawa Yuori</t>
  </si>
  <si>
    <t>$3.90M thru 2027</t>
  </si>
  <si>
    <t>Ghana</t>
  </si>
  <si>
    <t>TyShon Woodley</t>
  </si>
  <si>
    <t>Thibodaux, LA</t>
  </si>
  <si>
    <t>Malcolm Cazalon</t>
  </si>
  <si>
    <t>Roanne, France</t>
  </si>
  <si>
    <t>LaQuincy Jackson</t>
  </si>
  <si>
    <t>Chula Vista, CA</t>
  </si>
  <si>
    <t>Mikey Williams</t>
  </si>
  <si>
    <t>$6.10M thru 2026</t>
  </si>
  <si>
    <t>Ryan Kelly</t>
  </si>
  <si>
    <t>Rocket Watts</t>
  </si>
  <si>
    <t>Samuell Williamson</t>
  </si>
  <si>
    <t>Rockwall, TX</t>
  </si>
  <si>
    <t>James Beard</t>
  </si>
  <si>
    <t>Rancho Cucamonga, CA</t>
  </si>
  <si>
    <t>Kerry Byider</t>
  </si>
  <si>
    <t>Auburn, AL</t>
  </si>
  <si>
    <t>La'Shard McCants</t>
  </si>
  <si>
    <t>$3.15M thru 2026</t>
  </si>
  <si>
    <t>Greensboro, NC</t>
  </si>
  <si>
    <t>Jalen Duran</t>
  </si>
  <si>
    <t xml:space="preserve"> New Castle, DE</t>
  </si>
  <si>
    <t xml:space="preserve">Wesley </t>
  </si>
  <si>
    <t>São Paulo, Brazil</t>
  </si>
  <si>
    <t>Cory Higgins</t>
  </si>
  <si>
    <t>$3.15M thru 2027</t>
  </si>
  <si>
    <t>Tacko Fall</t>
  </si>
  <si>
    <t>Ayo Dosunmu</t>
  </si>
  <si>
    <t>Jalen Smith</t>
  </si>
  <si>
    <t>Killian Hayes</t>
  </si>
  <si>
    <t>William McDowell-White</t>
  </si>
  <si>
    <t>Brisbane, Australia</t>
  </si>
  <si>
    <t>Jesus Cooper</t>
  </si>
  <si>
    <t>Denns Nurnberger</t>
  </si>
  <si>
    <t>Germany</t>
  </si>
  <si>
    <t>Jordan Powell</t>
  </si>
  <si>
    <t>$2.60M thru 2026</t>
  </si>
  <si>
    <t>Jamal Harris</t>
  </si>
  <si>
    <t>Ivan Mooreland</t>
  </si>
  <si>
    <t>Australia</t>
  </si>
  <si>
    <t>Markus Rhodes</t>
  </si>
  <si>
    <t>Kahlen Karter Robinson</t>
  </si>
  <si>
    <t>Terel Martin</t>
  </si>
  <si>
    <t>Madison, WI</t>
  </si>
  <si>
    <t>Josh Christopher</t>
  </si>
  <si>
    <t>Lakewood, CA</t>
  </si>
  <si>
    <t>Dylan Robinson</t>
  </si>
  <si>
    <t>T.J. Hansen</t>
  </si>
  <si>
    <t>$2.80M thru 2026</t>
  </si>
  <si>
    <t>Sioux Falls, SD</t>
  </si>
  <si>
    <t>Justin Hill</t>
  </si>
  <si>
    <t>DeLovell Arvizu</t>
  </si>
  <si>
    <t>Concord, NH</t>
  </si>
  <si>
    <t>Jim Scott</t>
  </si>
  <si>
    <t>Yang Lee</t>
  </si>
  <si>
    <t>Romeo Langford</t>
  </si>
  <si>
    <t>$4.75M thru 2025</t>
  </si>
  <si>
    <t>New Albany, IN</t>
  </si>
  <si>
    <t>Moses Brown</t>
  </si>
  <si>
    <t>$4.55M thru 2025</t>
  </si>
  <si>
    <t>Waid Stanback</t>
  </si>
  <si>
    <t xml:space="preserve">	 Topeka, KS</t>
  </si>
  <si>
    <t>Garrett Morrison</t>
  </si>
  <si>
    <t>Markis McDuffie</t>
  </si>
  <si>
    <t>Paterson, NJ</t>
  </si>
  <si>
    <t>Brandon Newman</t>
  </si>
  <si>
    <t>Flynn Baker</t>
  </si>
  <si>
    <t>Oladapo Taylor</t>
  </si>
  <si>
    <t>Liverpool, England</t>
  </si>
  <si>
    <t>Malik Country</t>
  </si>
  <si>
    <t>Filip Petrusev</t>
  </si>
  <si>
    <t>Belgrade, Serbia</t>
  </si>
  <si>
    <t>Joshua Lebron</t>
  </si>
  <si>
    <t>Orlando, FL</t>
  </si>
  <si>
    <t>Jackson Shepherd</t>
  </si>
  <si>
    <t>Mike Horace</t>
  </si>
  <si>
    <t>Jeremiah Washington</t>
  </si>
  <si>
    <t>Reggie Greer</t>
  </si>
  <si>
    <t>Boise, ID</t>
  </si>
  <si>
    <t>Khris Gillette</t>
  </si>
  <si>
    <t>$2.10M thru 2026</t>
  </si>
  <si>
    <t>Bridgeport, CT</t>
  </si>
  <si>
    <t>Diego Sima</t>
  </si>
  <si>
    <t>Toledo, Spain</t>
  </si>
  <si>
    <t>Kareem Smith</t>
  </si>
  <si>
    <t>Miami, OH</t>
  </si>
  <si>
    <t>Kourtney Ingles</t>
  </si>
  <si>
    <t>Ivan Koprivica</t>
  </si>
  <si>
    <t>K. Irving</t>
  </si>
  <si>
    <t>M. Bagley</t>
  </si>
  <si>
    <t>S. Curry</t>
  </si>
  <si>
    <t>K. Towns</t>
  </si>
  <si>
    <t>M. Bamba</t>
  </si>
  <si>
    <t>J. Culver</t>
  </si>
  <si>
    <t>T. Young</t>
  </si>
  <si>
    <t>M. Monk</t>
  </si>
  <si>
    <t>Z. LaVine</t>
  </si>
  <si>
    <t>L. Doncic</t>
  </si>
  <si>
    <t>R. Hollis-Jefferson</t>
  </si>
  <si>
    <t>M. Bridges</t>
  </si>
  <si>
    <t>M. Maker</t>
  </si>
  <si>
    <t>D. Lillard</t>
  </si>
  <si>
    <t>A. Wiggins</t>
  </si>
  <si>
    <t>E. Mudiay</t>
  </si>
  <si>
    <t>I. Briscoe</t>
  </si>
  <si>
    <t>G. Antetokounmpo</t>
  </si>
  <si>
    <t>J. Grant</t>
  </si>
  <si>
    <t>P. George</t>
  </si>
  <si>
    <t>D. Mitchell</t>
  </si>
  <si>
    <t>K. Knox</t>
  </si>
  <si>
    <t>T. Maker</t>
  </si>
  <si>
    <t>Z. Williamson</t>
  </si>
  <si>
    <t>J. Young</t>
  </si>
  <si>
    <t>J. Jackson Jr.</t>
  </si>
  <si>
    <t>D. Booker</t>
  </si>
  <si>
    <t>N. Jokic</t>
  </si>
  <si>
    <t>T. Prince</t>
  </si>
  <si>
    <t>K. Kuzma</t>
  </si>
  <si>
    <t>D. Ayton</t>
  </si>
  <si>
    <t>J. Harden</t>
  </si>
  <si>
    <t>J. Murray</t>
  </si>
  <si>
    <t>J. Wiseman</t>
  </si>
  <si>
    <t>M. Beasley</t>
  </si>
  <si>
    <t>L. Markkanen</t>
  </si>
  <si>
    <t>B. Simmons</t>
  </si>
  <si>
    <t>J. Robinson</t>
  </si>
  <si>
    <t>J. Morant</t>
  </si>
  <si>
    <t>D. Russell</t>
  </si>
  <si>
    <t>E. Adebayo</t>
  </si>
  <si>
    <t>M. Porter Jr</t>
  </si>
  <si>
    <t>K. Leonard</t>
  </si>
  <si>
    <t>M. Moody</t>
  </si>
  <si>
    <t>C. Anthony</t>
  </si>
  <si>
    <t>T. Ferguson</t>
  </si>
  <si>
    <t>R. Hampton</t>
  </si>
  <si>
    <t>D.  Melton</t>
  </si>
  <si>
    <t>L. James</t>
  </si>
  <si>
    <t>B. Ingram</t>
  </si>
  <si>
    <t>K. Thompson</t>
  </si>
  <si>
    <t>C. Reddish</t>
  </si>
  <si>
    <t>W. Carter Jr.</t>
  </si>
  <si>
    <t>J. Hart</t>
  </si>
  <si>
    <t>K. Okpala</t>
  </si>
  <si>
    <t>J. Lecque</t>
  </si>
  <si>
    <t>B. Beal</t>
  </si>
  <si>
    <t>J. Jackson</t>
  </si>
  <si>
    <t>C. Edwards</t>
  </si>
  <si>
    <t>T. Ulis</t>
  </si>
  <si>
    <t>O. Spellman</t>
  </si>
  <si>
    <t>I. Cordinier</t>
  </si>
  <si>
    <t>J. Tatum</t>
  </si>
  <si>
    <t>T. Duval</t>
  </si>
  <si>
    <t>J. Richardson</t>
  </si>
  <si>
    <t>K. Johnson</t>
  </si>
  <si>
    <t>J. Green</t>
  </si>
  <si>
    <t>J. Winslow</t>
  </si>
  <si>
    <t>M. Smart</t>
  </si>
  <si>
    <t>B. Penn-Johnson</t>
  </si>
  <si>
    <t>B. Fernando</t>
  </si>
  <si>
    <t>T. Harvey</t>
  </si>
  <si>
    <t>C. Payne</t>
  </si>
  <si>
    <t>C. Oliver</t>
  </si>
  <si>
    <t>T. Herro</t>
  </si>
  <si>
    <t>T. Jones</t>
  </si>
  <si>
    <t>R. Hood</t>
  </si>
  <si>
    <t>S. Singh Bhamara</t>
  </si>
  <si>
    <t>C. Wood</t>
  </si>
  <si>
    <t>K. Jones</t>
  </si>
  <si>
    <t>J. Valanciunas</t>
  </si>
  <si>
    <t>C. Capela</t>
  </si>
  <si>
    <t>R. Westbrook</t>
  </si>
  <si>
    <t>K. Walker</t>
  </si>
  <si>
    <t>T. Burke</t>
  </si>
  <si>
    <t>E. Mobley</t>
  </si>
  <si>
    <t>S. Cooper</t>
  </si>
  <si>
    <t>J. Brown</t>
  </si>
  <si>
    <t>K. Porzingis</t>
  </si>
  <si>
    <t>L. Shamet</t>
  </si>
  <si>
    <t>I. Bonga</t>
  </si>
  <si>
    <t>K. Durant</t>
  </si>
  <si>
    <t>C. Winston</t>
  </si>
  <si>
    <t>A. Miller</t>
  </si>
  <si>
    <t>J. Springer</t>
  </si>
  <si>
    <t>J. Embiid</t>
  </si>
  <si>
    <t>R. Williams</t>
  </si>
  <si>
    <t>A. Davis</t>
  </si>
  <si>
    <t>T. Brown Jr.</t>
  </si>
  <si>
    <t>R. Rubio</t>
  </si>
  <si>
    <t>I. Sanon</t>
  </si>
  <si>
    <t>O. Agbaji</t>
  </si>
  <si>
    <t>I. Jackson</t>
  </si>
  <si>
    <t>D. Inglis</t>
  </si>
  <si>
    <t>T. Lydon</t>
  </si>
  <si>
    <t>D. Bender</t>
  </si>
  <si>
    <t>C. Thomas</t>
  </si>
  <si>
    <t>Z. Wade</t>
  </si>
  <si>
    <t>I. Zubac</t>
  </si>
  <si>
    <t>W. Selden</t>
  </si>
  <si>
    <t>Z. Harmon</t>
  </si>
  <si>
    <t>J. Quentinson</t>
  </si>
  <si>
    <t>T. Warren</t>
  </si>
  <si>
    <t>D. Fox</t>
  </si>
  <si>
    <t>M. Thybulle</t>
  </si>
  <si>
    <t>J. Thor</t>
  </si>
  <si>
    <t>K. Huerter</t>
  </si>
  <si>
    <t>J. Hayes</t>
  </si>
  <si>
    <t>G. Hubbard</t>
  </si>
  <si>
    <t>B. Simanic</t>
  </si>
  <si>
    <t>M. Chriss</t>
  </si>
  <si>
    <t>T. Ross</t>
  </si>
  <si>
    <t>G. Trent Jr.</t>
  </si>
  <si>
    <t>C. Cunningham</t>
  </si>
  <si>
    <t>N. Stauskas</t>
  </si>
  <si>
    <t>N. Mannion</t>
  </si>
  <si>
    <t>A. Drummond</t>
  </si>
  <si>
    <t>H. Barnes</t>
  </si>
  <si>
    <t>D. Gafford</t>
  </si>
  <si>
    <t>D. Cousins</t>
  </si>
  <si>
    <t>A. Lawson</t>
  </si>
  <si>
    <t>S. Yusta</t>
  </si>
  <si>
    <t>N. Reid</t>
  </si>
  <si>
    <t>C. Morsell</t>
  </si>
  <si>
    <t>J. Juzang</t>
  </si>
  <si>
    <t>E. Kanter</t>
  </si>
  <si>
    <t>B. Hield</t>
  </si>
  <si>
    <t>I. Todd</t>
  </si>
  <si>
    <t>G. Yabusele</t>
  </si>
  <si>
    <t>T. Leaf</t>
  </si>
  <si>
    <t>C. Swanigan</t>
  </si>
  <si>
    <t>J. James</t>
  </si>
  <si>
    <t>C. LeVert</t>
  </si>
  <si>
    <t>R. Barrett</t>
  </si>
  <si>
    <t>O. Ballo</t>
  </si>
  <si>
    <t>D. Green</t>
  </si>
  <si>
    <t>K. Wilkes</t>
  </si>
  <si>
    <t>F. Ntilikina</t>
  </si>
  <si>
    <t>K. Garnett Jr.</t>
  </si>
  <si>
    <t>D. Stone</t>
  </si>
  <si>
    <t>C. Walker</t>
  </si>
  <si>
    <t>A. Zizic</t>
  </si>
  <si>
    <t>K. Diop</t>
  </si>
  <si>
    <t>T. Clarke</t>
  </si>
  <si>
    <t>W. Baldwin</t>
  </si>
  <si>
    <t>H. Ellenson</t>
  </si>
  <si>
    <t>M. Robinson</t>
  </si>
  <si>
    <t>J. Poeltl</t>
  </si>
  <si>
    <t>L. Ball</t>
  </si>
  <si>
    <t>A. Wiley</t>
  </si>
  <si>
    <t>S. O'Neal</t>
  </si>
  <si>
    <t>J. Kuminga</t>
  </si>
  <si>
    <t>D. Graham</t>
  </si>
  <si>
    <t>M. Carter-Williams</t>
  </si>
  <si>
    <t>D. Sabonis</t>
  </si>
  <si>
    <t>J. Patton</t>
  </si>
  <si>
    <t>L. James Jr.</t>
  </si>
  <si>
    <t>N. Vonleh</t>
  </si>
  <si>
    <t>S. Lewis</t>
  </si>
  <si>
    <t>C. White</t>
  </si>
  <si>
    <t>T. Bey</t>
  </si>
  <si>
    <t>R. Vaughn</t>
  </si>
  <si>
    <t>J. Roach</t>
  </si>
  <si>
    <t>M. Fultz</t>
  </si>
  <si>
    <t>G. Brown III</t>
  </si>
  <si>
    <t>T. Maledon</t>
  </si>
  <si>
    <t>J. McDaniels</t>
  </si>
  <si>
    <t>T. Jerome</t>
  </si>
  <si>
    <t>R. Hachimura</t>
  </si>
  <si>
    <t>L. Hilliard</t>
  </si>
  <si>
    <t>T. Harris</t>
  </si>
  <si>
    <t>M. Paige</t>
  </si>
  <si>
    <t>C. Okeke</t>
  </si>
  <si>
    <t>J. Wall</t>
  </si>
  <si>
    <t>E. Williams</t>
  </si>
  <si>
    <t>D. White</t>
  </si>
  <si>
    <t>R. Gobert</t>
  </si>
  <si>
    <t>M. Hezonja</t>
  </si>
  <si>
    <t>M. Harrell</t>
  </si>
  <si>
    <t>N. Alexander-Walker</t>
  </si>
  <si>
    <t>K. Looney</t>
  </si>
  <si>
    <t>V. Oladipo</t>
  </si>
  <si>
    <t>T. Kuzmik</t>
  </si>
  <si>
    <t>H. Dickinson</t>
  </si>
  <si>
    <t>C. Daniels</t>
  </si>
  <si>
    <t>I. Hartenstein</t>
  </si>
  <si>
    <t>M. Singh Bhamara</t>
  </si>
  <si>
    <t>Z. Norvell Jr.</t>
  </si>
  <si>
    <t>I.D. Badji</t>
  </si>
  <si>
    <t>E. Fisher</t>
  </si>
  <si>
    <t>L. Stephenson</t>
  </si>
  <si>
    <t>A. Len</t>
  </si>
  <si>
    <t>M. Turner</t>
  </si>
  <si>
    <t>B. Clarke</t>
  </si>
  <si>
    <t>K. Whitney</t>
  </si>
  <si>
    <t>I. Rabb</t>
  </si>
  <si>
    <t>D. Hunter</t>
  </si>
  <si>
    <t>T. Wroten</t>
  </si>
  <si>
    <t>K. Cockburn</t>
  </si>
  <si>
    <t>G. Jerrett</t>
  </si>
  <si>
    <t>J. Okafor</t>
  </si>
  <si>
    <t>I. Stewart</t>
  </si>
  <si>
    <t>M. Dakita</t>
  </si>
  <si>
    <t>K. Lewis Jr.</t>
  </si>
  <si>
    <t>A. Igiehon</t>
  </si>
  <si>
    <t>D. Dotson</t>
  </si>
  <si>
    <t>M. Camby Jr.</t>
  </si>
  <si>
    <t>T. Bradley</t>
  </si>
  <si>
    <t>M. Frazier Jr.</t>
  </si>
  <si>
    <t>A. Gomez</t>
  </si>
  <si>
    <t>P. Baldwin Jr.</t>
  </si>
  <si>
    <t>J. Ross</t>
  </si>
  <si>
    <t>I. Anigbogu</t>
  </si>
  <si>
    <t>D. Bembry</t>
  </si>
  <si>
    <t>D. Jones</t>
  </si>
  <si>
    <t>T. Bryant</t>
  </si>
  <si>
    <t>C. Hood</t>
  </si>
  <si>
    <t>C. Smith</t>
  </si>
  <si>
    <t>B. Manek</t>
  </si>
  <si>
    <t>F. Korkmaz</t>
  </si>
  <si>
    <t>C. Bassey</t>
  </si>
  <si>
    <t>J. Adams</t>
  </si>
  <si>
    <t>J. Jeanne</t>
  </si>
  <si>
    <t>A. Bennett</t>
  </si>
  <si>
    <t>T. Mann</t>
  </si>
  <si>
    <t>X. Green</t>
  </si>
  <si>
    <t>C. Livingston</t>
  </si>
  <si>
    <t>K. Caldwell-Pope</t>
  </si>
  <si>
    <t>L. Šamanic</t>
  </si>
  <si>
    <t>J. Hands</t>
  </si>
  <si>
    <t>C. Wjab</t>
  </si>
  <si>
    <t>D. Kersey</t>
  </si>
  <si>
    <t>A. Edwards</t>
  </si>
  <si>
    <t>S. Labissiere</t>
  </si>
  <si>
    <t>H. Giles</t>
  </si>
  <si>
    <t>M. Hurt</t>
  </si>
  <si>
    <t>Z. Williams</t>
  </si>
  <si>
    <t>F. Russell</t>
  </si>
  <si>
    <t>J. Evans III</t>
  </si>
  <si>
    <t>G. Robinson III</t>
  </si>
  <si>
    <t>J. Okogie</t>
  </si>
  <si>
    <t>L. Walker IV</t>
  </si>
  <si>
    <t>D. Carton</t>
  </si>
  <si>
    <t>D. Nowitzki Jr.</t>
  </si>
  <si>
    <t>T. Maxey</t>
  </si>
  <si>
    <t>G. Bitadze</t>
  </si>
  <si>
    <t>P. Eboua</t>
  </si>
  <si>
    <t>U. De Pol</t>
  </si>
  <si>
    <t>U. Garuba</t>
  </si>
  <si>
    <t>T. Holton</t>
  </si>
  <si>
    <t>J. Butler</t>
  </si>
  <si>
    <t>L. Kornet</t>
  </si>
  <si>
    <t>D. Davis</t>
  </si>
  <si>
    <t>P. Washington</t>
  </si>
  <si>
    <t>A. Nembhard</t>
  </si>
  <si>
    <t>J. Kesicki</t>
  </si>
  <si>
    <t>D. Favors</t>
  </si>
  <si>
    <t>D. Jackson</t>
  </si>
  <si>
    <t>A. Simons</t>
  </si>
  <si>
    <t>A. Patterson</t>
  </si>
  <si>
    <t>J. Blossomgame</t>
  </si>
  <si>
    <t>V. Carey Jr.</t>
  </si>
  <si>
    <t>K. Wilson</t>
  </si>
  <si>
    <t>T. Luwawu</t>
  </si>
  <si>
    <t>O. Anunoby</t>
  </si>
  <si>
    <t>V. Carter Jr.</t>
  </si>
  <si>
    <t>J. Carter</t>
  </si>
  <si>
    <t>S. Martinez</t>
  </si>
  <si>
    <t>D. DeRozan</t>
  </si>
  <si>
    <t>J. Collins</t>
  </si>
  <si>
    <t>O. Porter Jr.</t>
  </si>
  <si>
    <t>S. Milton</t>
  </si>
  <si>
    <t>J. Johnson</t>
  </si>
  <si>
    <t>N. Carter</t>
  </si>
  <si>
    <t>B. McLemore</t>
  </si>
  <si>
    <t>H. Diallo</t>
  </si>
  <si>
    <t>S. Doumbouya</t>
  </si>
  <si>
    <t>E. Bates</t>
  </si>
  <si>
    <t>G. Hill</t>
  </si>
  <si>
    <t>C. Elleby</t>
  </si>
  <si>
    <t>N. Dante</t>
  </si>
  <si>
    <t>J. Hernangómez</t>
  </si>
  <si>
    <t>D. Bacon</t>
  </si>
  <si>
    <t>M. Sanford</t>
  </si>
  <si>
    <t>S. Ibaka</t>
  </si>
  <si>
    <t>L. Nance Jr.</t>
  </si>
  <si>
    <t>C. Omoruyi</t>
  </si>
  <si>
    <t>B. Boston</t>
  </si>
  <si>
    <t>J. Porter</t>
  </si>
  <si>
    <t>I. Brooks</t>
  </si>
  <si>
    <t>D. Sirvydis</t>
  </si>
  <si>
    <t>I. Roby</t>
  </si>
  <si>
    <t>S. Pippen Jr.</t>
  </si>
  <si>
    <t>S. Feygay</t>
  </si>
  <si>
    <t>A. Ingram</t>
  </si>
  <si>
    <t>B. Bol</t>
  </si>
  <si>
    <t>J. Strawther</t>
  </si>
  <si>
    <t>C. Vanover</t>
  </si>
  <si>
    <t>J. Robinson-Earl</t>
  </si>
  <si>
    <t>R. Holmes</t>
  </si>
  <si>
    <t>A. Trier</t>
  </si>
  <si>
    <t>J. Suggs</t>
  </si>
  <si>
    <t>S. Gilgeous-Alexander</t>
  </si>
  <si>
    <t>C. Xydakis</t>
  </si>
  <si>
    <t>A. Goodwin</t>
  </si>
  <si>
    <t>G. Hernangómez</t>
  </si>
  <si>
    <t>U. Azubuike</t>
  </si>
  <si>
    <t>T. Duncan Jr.</t>
  </si>
  <si>
    <t>B. Griffin</t>
  </si>
  <si>
    <t>J. Brunson</t>
  </si>
  <si>
    <t>W. Baker</t>
  </si>
  <si>
    <t>T. Haliburton</t>
  </si>
  <si>
    <t>Z. Smith</t>
  </si>
  <si>
    <t>K. Martin Jr.</t>
  </si>
  <si>
    <t>S. Dinwiddie</t>
  </si>
  <si>
    <t>J. Hoard</t>
  </si>
  <si>
    <t>A. Gaffney</t>
  </si>
  <si>
    <t>V. Charalampopoulos</t>
  </si>
  <si>
    <t>A. Hagans</t>
  </si>
  <si>
    <t>J. Ries</t>
  </si>
  <si>
    <t>J. Walker</t>
  </si>
  <si>
    <t>J. Allen</t>
  </si>
  <si>
    <t>Wesley</t>
  </si>
  <si>
    <t>J. Beard</t>
  </si>
  <si>
    <t>Overall</t>
  </si>
  <si>
    <t xml:space="preserve">Jerian Grant, </t>
  </si>
  <si>
    <t>J. Grant,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</si>
</sst>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8" fillId="0" borderId="10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43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  <xf numFmtId="2" fontId="19" fillId="0" borderId="10" xfId="0" applyNumberFormat="1" applyFont="1" applyBorder="1" applyAlignment="1">
      <alignment horizontal="left"/>
    </xf>
    <xf numFmtId="1" fontId="19" fillId="0" borderId="10" xfId="0" applyNumberFormat="1" applyFont="1" applyBorder="1" applyAlignment="1">
      <alignment horizontal="left"/>
    </xf>
    <xf numFmtId="0" fontId="16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16" fillId="0" borderId="0" xfId="0" applyNumberFormat="1" applyFont="1" applyFill="1" applyAlignment="1">
      <alignment horizontal="left"/>
    </xf>
    <xf numFmtId="0" fontId="16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cols>
    <col min="1" max="16384" width="8.71093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AE456"/>
  <sheetViews>
    <sheetView tabSelected="1" workbookViewId="0">
      <pane ySplit="1" topLeftCell="A2" activePane="bottomLeft" state="frozen"/>
      <selection pane="bottomLeft" activeCell="AA454" sqref="AA454"/>
    </sheetView>
  </sheetViews>
  <sheetFormatPr defaultColWidth="8.7109375" defaultRowHeight="15" x14ac:dyDescent="0.25"/>
  <cols>
    <col min="1" max="1" width="21.85546875" style="17" bestFit="1" customWidth="1"/>
    <col min="2" max="2" width="6.140625" style="17" bestFit="1" customWidth="1"/>
    <col min="3" max="3" width="7.7109375" style="17" bestFit="1" customWidth="1"/>
    <col min="4" max="4" width="5.140625" style="17" bestFit="1" customWidth="1"/>
    <col min="5" max="5" width="4" style="19" customWidth="1"/>
    <col min="6" max="6" width="9.140625" style="19" bestFit="1" customWidth="1"/>
    <col min="7" max="7" width="8.7109375" style="15" bestFit="1" customWidth="1"/>
    <col min="8" max="8" width="8.140625" style="15" hidden="1" customWidth="1"/>
    <col min="9" max="9" width="8.42578125" style="15" hidden="1" customWidth="1"/>
    <col min="10" max="10" width="9.42578125" style="15" hidden="1" customWidth="1"/>
    <col min="11" max="11" width="8.85546875" style="15" hidden="1" customWidth="1"/>
    <col min="12" max="12" width="12.7109375" style="15" hidden="1" customWidth="1"/>
    <col min="13" max="13" width="13" style="17" hidden="1" customWidth="1"/>
    <col min="14" max="15" width="12.140625" style="17" hidden="1" customWidth="1"/>
    <col min="16" max="16" width="6.42578125" style="19" bestFit="1" customWidth="1"/>
    <col min="17" max="17" width="7.140625" style="19" bestFit="1" customWidth="1"/>
    <col min="18" max="18" width="6.28515625" style="19" bestFit="1" customWidth="1"/>
    <col min="19" max="19" width="6.140625" style="19" bestFit="1" customWidth="1"/>
    <col min="20" max="20" width="7.5703125" style="17" bestFit="1" customWidth="1"/>
    <col min="21" max="21" width="7.5703125" style="19" bestFit="1" customWidth="1"/>
    <col min="22" max="22" width="9.5703125" style="17" bestFit="1" customWidth="1"/>
    <col min="23" max="23" width="9.140625" style="17" bestFit="1" customWidth="1"/>
    <col min="24" max="24" width="10.140625" style="17" bestFit="1" customWidth="1"/>
    <col min="25" max="25" width="37.140625" style="17" bestFit="1" customWidth="1"/>
    <col min="26" max="26" width="5.5703125" style="20" bestFit="1" customWidth="1"/>
    <col min="27" max="28" width="7" style="20" bestFit="1" customWidth="1"/>
    <col min="29" max="29" width="7.7109375" style="19" bestFit="1" customWidth="1"/>
    <col min="30" max="16384" width="8.7109375" style="19"/>
  </cols>
  <sheetData>
    <row r="1" spans="1:31" x14ac:dyDescent="0.25">
      <c r="A1" s="13" t="s">
        <v>0</v>
      </c>
      <c r="B1" s="13" t="s">
        <v>3</v>
      </c>
      <c r="C1" s="13" t="s">
        <v>2</v>
      </c>
      <c r="D1" s="13" t="s">
        <v>123</v>
      </c>
      <c r="E1" s="13"/>
      <c r="F1" s="14" t="s">
        <v>119</v>
      </c>
      <c r="G1" s="15" t="s">
        <v>49</v>
      </c>
      <c r="H1" s="15" t="s">
        <v>102</v>
      </c>
      <c r="I1" s="15" t="s">
        <v>74</v>
      </c>
      <c r="J1" s="15" t="s">
        <v>100</v>
      </c>
      <c r="K1" s="15" t="s">
        <v>114</v>
      </c>
      <c r="L1" s="16" t="s">
        <v>104</v>
      </c>
      <c r="M1" s="16" t="s">
        <v>106</v>
      </c>
      <c r="N1" s="16" t="s">
        <v>107</v>
      </c>
      <c r="O1" s="16" t="s">
        <v>115</v>
      </c>
      <c r="P1" s="16" t="s">
        <v>76</v>
      </c>
      <c r="Q1" s="16" t="s">
        <v>54</v>
      </c>
      <c r="R1" s="16" t="s">
        <v>53</v>
      </c>
      <c r="S1" s="16" t="s">
        <v>116</v>
      </c>
      <c r="T1" s="16" t="s">
        <v>120</v>
      </c>
      <c r="U1" s="16" t="s">
        <v>121</v>
      </c>
      <c r="V1" s="16" t="s">
        <v>105</v>
      </c>
      <c r="W1" s="16" t="s">
        <v>109</v>
      </c>
      <c r="X1" s="16" t="s">
        <v>124</v>
      </c>
      <c r="Y1" s="16" t="s">
        <v>125</v>
      </c>
      <c r="AA1" s="20" t="s">
        <v>47</v>
      </c>
      <c r="AB1" s="20">
        <f>SUM(V:V)/24</f>
        <v>161.67083333333292</v>
      </c>
      <c r="AC1" s="20">
        <f>(('Re-Sign (Calc)'!$T$3*'Re-Sign (Calc)'!$T$5))-SUM(V:V)</f>
        <v>-200.0999999999899</v>
      </c>
      <c r="AE1" s="19">
        <v>38.1</v>
      </c>
    </row>
    <row r="2" spans="1:31" hidden="1" x14ac:dyDescent="0.25">
      <c r="A2" s="17" t="str">
        <f>'Re-Sign (Calc)'!A3</f>
        <v>A. Bennett UTA</v>
      </c>
      <c r="B2" s="18">
        <f>INDEX('Re-Sign (Calc)'!$A:$AU,MATCH('Re-Sign (Report)'!$A:$A,'Re-Sign (Calc)'!$A:$A,0),4)</f>
        <v>31</v>
      </c>
      <c r="C2" s="15" t="str">
        <f>INDEX('Re-Sign (Calc)'!$A:$AU,MATCH('Re-Sign (Report)'!$A:$A,'Re-Sign (Calc)'!$A:$A,0),3)</f>
        <v>UTA</v>
      </c>
      <c r="D2" s="15" t="str">
        <f>+INDEX('Player Ratings'!$A:$AA,MATCH(A2,'Player Ratings'!$A:$A,0),27)</f>
        <v>2025</v>
      </c>
      <c r="F2" s="15">
        <f>INDEX('Re-Sign (Calc)'!$A:$AX,MATCH($A:$A,'Re-Sign (Calc)'!$A:$A,0),23)</f>
        <v>0.85</v>
      </c>
      <c r="G2" s="15">
        <f>INDEX('Re-Sign (Calc)'!$A:$AX,MATCH($A:$A,'Re-Sign (Calc)'!$A:$A,0),28)</f>
        <v>0.85</v>
      </c>
      <c r="H2" s="15">
        <f>INDEX('Re-Sign (Calc)'!$A:$AX,MATCH($A:$A,'Re-Sign (Calc)'!$A:$A,0),33)</f>
        <v>0.85</v>
      </c>
      <c r="I2" s="15">
        <f>INDEX('Re-Sign (Calc)'!$A:$AX,MATCH($A:$A,'Re-Sign (Calc)'!$A:$A,0),38)</f>
        <v>0.85</v>
      </c>
      <c r="J2" s="15">
        <f>INDEX('Re-Sign (Calc)'!$A:$AX,MATCH($A:$A,'Re-Sign (Calc)'!$A:$A,0),43)</f>
        <v>0.85</v>
      </c>
      <c r="K2" s="15">
        <f>INDEX('Re-Sign (Calc)'!$A:$AX,MATCH($A:$A,'Re-Sign (Calc)'!$A:$A,0),48)</f>
        <v>0.85</v>
      </c>
      <c r="L2" s="15">
        <f t="shared" ref="L2:L65" si="0">IF(AND(AVERAGE(G2,H2)&lt;F2,B2&lt;27),AVERAGE(G2,H2,F2),AVERAGE(G2,H2))</f>
        <v>0.85</v>
      </c>
      <c r="M2" s="15">
        <f t="shared" ref="M2:M65" si="1">IFERROR(IF(AND(AVERAGE(J2,G2)&lt;F2,B2&lt;27),AVERAGE(J2,G2,F2),AVERAGE(G2,J2)),0)</f>
        <v>0.85</v>
      </c>
      <c r="N2" s="15">
        <f t="shared" ref="N2:N65" si="2">IFERROR(IF(AND(AVERAGE(G2,I2)&lt;F2,B2&lt;27),AVERAGE(G2,I2,F2),AVERAGE(G2,I2)),0)</f>
        <v>0.85</v>
      </c>
      <c r="O2" s="15">
        <f t="shared" ref="O2:O65" si="3">IFERROR(IF(AND(AVERAGE(G2,K2)&lt;F2,B2&lt;27),AVERAGE(G2,K2,F2),AVERAGE(G2,K2)),0)</f>
        <v>0.85</v>
      </c>
      <c r="P2" s="15">
        <f>IF(L2&gt;'Re-Sign (Calc)'!$T$1,'Re-Sign (Calc)'!$T$1,IF(L2&lt;'Re-Sign (Calc)'!$T$2,'Re-Sign (Calc)'!$T$2,L2))</f>
        <v>0.85</v>
      </c>
      <c r="Q2" s="15">
        <f>IF(M2&gt;'Re-Sign (Calc)'!$T$1,'Re-Sign (Calc)'!$T$1,IF(M2&lt;'Re-Sign (Calc)'!$T$2,'Re-Sign (Calc)'!$T$2,M2))</f>
        <v>0.85</v>
      </c>
      <c r="R2" s="15">
        <f>IF(N2&gt;'Re-Sign (Calc)'!$T$1,'Re-Sign (Calc)'!$T$1,IF(N2&lt;'Re-Sign (Calc)'!$T$2,'Re-Sign (Calc)'!$T$2,N2))</f>
        <v>0.85</v>
      </c>
      <c r="S2" s="15">
        <f>IF(O2&gt;'Re-Sign (Calc)'!$T$1,'Re-Sign (Calc)'!$T$1,IF(O2&lt;'Re-Sign (Calc)'!$T$2,'Re-Sign (Calc)'!$T$2,O2))</f>
        <v>0.85</v>
      </c>
      <c r="T2" s="16">
        <f>CEILING(IF(IF(F2&gt;AVERAGE(G2,I2,J2,K2),AVERAGE(F2,G2,I2,J2,K2),AVERAGE(G2,I2,J2,K2))&gt;'Re-Sign (Calc)'!$T$1,'Re-Sign (Calc)'!$T$1,IF(F2&gt;AVERAGE(G2,I2,J2,K2),AVERAGE(F2,G2,I2,J2,K2),AVERAGE(G2,I2,J2,K2))),0.05)</f>
        <v>0.85000000000000009</v>
      </c>
      <c r="U2" s="16">
        <f>CEILING(IF(IF(F2&gt;AVERAGE(G2,I2,J2,K2,H2),AVERAGE(F2,G2,I2,J2,K2),AVERAGE(G2,I2,J2,K2,H2))&gt;8.15,8.15,IF(F2&gt;AVERAGE(G2,I2,J2,K2,H2),AVERAGE(F2,G2,I2,J2,K2,H2),AVERAGE(G2,I2,J2,K2,H2))),0.05)</f>
        <v>0.85000000000000009</v>
      </c>
      <c r="V2" s="16">
        <f t="shared" ref="V2:V65" si="4">CEILING(MAX(Q2:S2),0.05)</f>
        <v>0.85000000000000009</v>
      </c>
      <c r="W2" s="16" t="str">
        <f t="shared" ref="W2:W65" si="5">IF(AND(B2&lt;26,G2&gt;V2),"Yes"," ")</f>
        <v xml:space="preserve"> </v>
      </c>
      <c r="X2" s="16" t="str">
        <f t="shared" ref="X2:X65" si="6">IF(AND(B2&lt;30,B2&gt;26),"Yes", " ")</f>
        <v xml:space="preserve"> </v>
      </c>
      <c r="Y2" s="19" t="str">
        <f>INDEX('Player Ratings'!A:B,MATCH(A2,'Player Ratings'!A:A,0),2) &amp;": $"&amp;V2&amp;"M thru "&amp; D2+3</f>
        <v>Anthony Bennett: $0.85M thru 2028</v>
      </c>
    </row>
    <row r="3" spans="1:31" hidden="1" x14ac:dyDescent="0.25">
      <c r="A3" s="17" t="str">
        <f>'Re-Sign (Calc)'!A4</f>
        <v>A. Davis OKC</v>
      </c>
      <c r="B3" s="18">
        <f>INDEX('Re-Sign (Calc)'!$A:$AU,MATCH('Re-Sign (Report)'!$A:$A,'Re-Sign (Calc)'!$A:$A,0),4)</f>
        <v>31</v>
      </c>
      <c r="C3" s="15" t="str">
        <f>INDEX('Re-Sign (Calc)'!$A:$AU,MATCH('Re-Sign (Report)'!$A:$A,'Re-Sign (Calc)'!$A:$A,0),3)</f>
        <v>OKC</v>
      </c>
      <c r="D3" s="15" t="str">
        <f>+INDEX('Player Ratings'!$A:$AA,MATCH(A3,'Player Ratings'!$A:$A,0),27)</f>
        <v>2026</v>
      </c>
      <c r="F3" s="15">
        <f>INDEX('Re-Sign (Calc)'!$A:$AX,MATCH($A:$A,'Re-Sign (Calc)'!$A:$A,0),23)</f>
        <v>3.5488416855709142</v>
      </c>
      <c r="G3" s="15">
        <f>INDEX('Re-Sign (Calc)'!$A:$AX,MATCH($A:$A,'Re-Sign (Calc)'!$A:$A,0),28)</f>
        <v>9.7004870232681828</v>
      </c>
      <c r="H3" s="15">
        <f>INDEX('Re-Sign (Calc)'!$A:$AX,MATCH($A:$A,'Re-Sign (Calc)'!$A:$A,0),33)</f>
        <v>11.164366827775345</v>
      </c>
      <c r="I3" s="15">
        <f>INDEX('Re-Sign (Calc)'!$A:$AX,MATCH($A:$A,'Re-Sign (Calc)'!$A:$A,0),38)</f>
        <v>11.568437715289408</v>
      </c>
      <c r="J3" s="15">
        <f>INDEX('Re-Sign (Calc)'!$A:$AX,MATCH($A:$A,'Re-Sign (Calc)'!$A:$A,0),43)</f>
        <v>6.5353268613332824</v>
      </c>
      <c r="K3" s="15">
        <f>INDEX('Re-Sign (Calc)'!$A:$AX,MATCH($A:$A,'Re-Sign (Calc)'!$A:$A,0),48)</f>
        <v>12.540058786907661</v>
      </c>
      <c r="L3" s="15">
        <f t="shared" ref="L3:L66" si="7">IF(AND(AVERAGE(G3,H3)&lt;F3,B3&lt;27),AVERAGE(G3,H3,F3),AVERAGE(G3,H3))</f>
        <v>10.432426925521764</v>
      </c>
      <c r="M3" s="15">
        <f t="shared" ref="M3:M66" si="8">IFERROR(IF(AND(AVERAGE(J3,G3)&lt;F3,B3&lt;27),AVERAGE(J3,G3,F3),AVERAGE(G3,J3)),0)</f>
        <v>8.1179069423007331</v>
      </c>
      <c r="N3" s="15">
        <f t="shared" ref="N3:N66" si="9">IFERROR(IF(AND(AVERAGE(G3,I3)&lt;F3,B3&lt;27),AVERAGE(G3,I3,F3),AVERAGE(G3,I3)),0)</f>
        <v>10.634462369278795</v>
      </c>
      <c r="O3" s="15">
        <f t="shared" ref="O3:O66" si="10">IFERROR(IF(AND(AVERAGE(G3,K3)&lt;F3,B3&lt;27),AVERAGE(G3,K3,F3),AVERAGE(G3,K3)),0)</f>
        <v>11.120272905087923</v>
      </c>
      <c r="P3" s="15">
        <f>IF(L3&gt;'Re-Sign (Calc)'!$T$1,'Re-Sign (Calc)'!$T$1,IF(L3&lt;'Re-Sign (Calc)'!$T$2,'Re-Sign (Calc)'!$T$2,L3))</f>
        <v>10.432426925521764</v>
      </c>
      <c r="Q3" s="15">
        <f>IF(M3&gt;'Re-Sign (Calc)'!$T$1,'Re-Sign (Calc)'!$T$1,IF(M3&lt;'Re-Sign (Calc)'!$T$2,'Re-Sign (Calc)'!$T$2,M3))</f>
        <v>8.1179069423007331</v>
      </c>
      <c r="R3" s="15">
        <f>IF(N3&gt;'Re-Sign (Calc)'!$T$1,'Re-Sign (Calc)'!$T$1,IF(N3&lt;'Re-Sign (Calc)'!$T$2,'Re-Sign (Calc)'!$T$2,N3))</f>
        <v>10.634462369278795</v>
      </c>
      <c r="S3" s="15">
        <f>IF(O3&gt;'Re-Sign (Calc)'!$T$1,'Re-Sign (Calc)'!$T$1,IF(O3&lt;'Re-Sign (Calc)'!$T$2,'Re-Sign (Calc)'!$T$2,O3))</f>
        <v>11.120272905087923</v>
      </c>
      <c r="T3" s="16">
        <f>CEILING(IF(IF(F3&gt;AVERAGE(G3,I3,J3,K3),AVERAGE(F3,G3,I3,J3,K3),AVERAGE(G3,I3,J3,K3))&gt;'Re-Sign (Calc)'!$T$1,'Re-Sign (Calc)'!$T$1,IF(F3&gt;AVERAGE(G3,I3,J3,K3),AVERAGE(F3,G3,I3,J3,K3),AVERAGE(G3,I3,J3,K3))),0.05)</f>
        <v>10.100000000000001</v>
      </c>
      <c r="U3" s="16">
        <f t="shared" ref="U3:U66" si="11">CEILING(IF(IF(F3&gt;AVERAGE(G3,I3,J3,K3,H3),AVERAGE(F3,G3,I3,J3,K3),AVERAGE(G3,I3,J3,K3,H3))&gt;8.15,8.15,IF(F3&gt;AVERAGE(G3,I3,J3,K3,H3),AVERAGE(F3,G3,I3,J3,K3,H3),AVERAGE(G3,I3,J3,K3,H3))),0.05)</f>
        <v>8.15</v>
      </c>
      <c r="V3" s="16">
        <f t="shared" ref="V3:V66" si="12">CEILING(MAX(Q3:S3),0.05)</f>
        <v>11.15</v>
      </c>
      <c r="W3" s="16" t="str">
        <f t="shared" ref="W3:W66" si="13">IF(AND(B3&lt;26,G3&gt;V3),"Yes"," ")</f>
        <v xml:space="preserve"> </v>
      </c>
      <c r="X3" s="16" t="str">
        <f t="shared" ref="X3:X66" si="14">IF(AND(B3&lt;30,B3&gt;26),"Yes", " ")</f>
        <v xml:space="preserve"> </v>
      </c>
      <c r="Y3" s="19" t="str">
        <f>INDEX('Player Ratings'!A:B,MATCH(A3,'Player Ratings'!A:A,0),2) &amp;": $"&amp;V3&amp;"M thru "&amp; D3+3</f>
        <v>Anthony Davis: $11.15M thru 2029</v>
      </c>
    </row>
    <row r="4" spans="1:31" hidden="1" x14ac:dyDescent="0.25">
      <c r="A4" s="17" t="str">
        <f>'Re-Sign (Calc)'!A5</f>
        <v>A. Dosunmu GSW</v>
      </c>
      <c r="B4" s="18">
        <f>INDEX('Re-Sign (Calc)'!$A:$AU,MATCH('Re-Sign (Report)'!$A:$A,'Re-Sign (Calc)'!$A:$A,0),4)</f>
        <v>24</v>
      </c>
      <c r="C4" s="15" t="str">
        <f>INDEX('Re-Sign (Calc)'!$A:$AU,MATCH('Re-Sign (Report)'!$A:$A,'Re-Sign (Calc)'!$A:$A,0),3)</f>
        <v>GSW</v>
      </c>
      <c r="D4" s="15" t="str">
        <f>+INDEX('Player Ratings'!$A:$AA,MATCH(A4,'Player Ratings'!$A:$A,0),27)</f>
        <v>2025</v>
      </c>
      <c r="F4" s="15">
        <f>INDEX('Re-Sign (Calc)'!$A:$AX,MATCH($A:$A,'Re-Sign (Calc)'!$A:$A,0),23)</f>
        <v>0.85</v>
      </c>
      <c r="G4" s="15">
        <f>INDEX('Re-Sign (Calc)'!$A:$AX,MATCH($A:$A,'Re-Sign (Calc)'!$A:$A,0),28)</f>
        <v>0.85</v>
      </c>
      <c r="H4" s="15" t="str">
        <f>INDEX('Re-Sign (Calc)'!$A:$AX,MATCH($A:$A,'Re-Sign (Calc)'!$A:$A,0),33)</f>
        <v>N/A</v>
      </c>
      <c r="I4" s="15" t="str">
        <f>INDEX('Re-Sign (Calc)'!$A:$AX,MATCH($A:$A,'Re-Sign (Calc)'!$A:$A,0),38)</f>
        <v>N/A</v>
      </c>
      <c r="J4" s="15" t="str">
        <f>INDEX('Re-Sign (Calc)'!$A:$AX,MATCH($A:$A,'Re-Sign (Calc)'!$A:$A,0),43)</f>
        <v>N/A</v>
      </c>
      <c r="K4" s="15" t="str">
        <f>INDEX('Re-Sign (Calc)'!$A:$AX,MATCH($A:$A,'Re-Sign (Calc)'!$A:$A,0),48)</f>
        <v>N/A</v>
      </c>
      <c r="L4" s="15">
        <f t="shared" si="7"/>
        <v>0.85</v>
      </c>
      <c r="M4" s="15">
        <f t="shared" si="8"/>
        <v>0.85</v>
      </c>
      <c r="N4" s="15">
        <f t="shared" si="9"/>
        <v>0.85</v>
      </c>
      <c r="O4" s="15">
        <f t="shared" si="10"/>
        <v>0.85</v>
      </c>
      <c r="P4" s="15">
        <f>IF(L4&gt;'Re-Sign (Calc)'!$T$1,'Re-Sign (Calc)'!$T$1,IF(L4&lt;'Re-Sign (Calc)'!$T$2,'Re-Sign (Calc)'!$T$2,L4))</f>
        <v>0.85</v>
      </c>
      <c r="Q4" s="15">
        <f>IF(M4&gt;'Re-Sign (Calc)'!$T$1,'Re-Sign (Calc)'!$T$1,IF(M4&lt;'Re-Sign (Calc)'!$T$2,'Re-Sign (Calc)'!$T$2,M4))</f>
        <v>0.85</v>
      </c>
      <c r="R4" s="15">
        <f>IF(N4&gt;'Re-Sign (Calc)'!$T$1,'Re-Sign (Calc)'!$T$1,IF(N4&lt;'Re-Sign (Calc)'!$T$2,'Re-Sign (Calc)'!$T$2,N4))</f>
        <v>0.85</v>
      </c>
      <c r="S4" s="15">
        <f>IF(O4&gt;'Re-Sign (Calc)'!$T$1,'Re-Sign (Calc)'!$T$1,IF(O4&lt;'Re-Sign (Calc)'!$T$2,'Re-Sign (Calc)'!$T$2,O4))</f>
        <v>0.85</v>
      </c>
      <c r="T4" s="16">
        <f>CEILING(IF(IF(F4&gt;AVERAGE(G4,I4,J4,K4),AVERAGE(F4,G4,I4,J4,K4),AVERAGE(G4,I4,J4,K4))&gt;'Re-Sign (Calc)'!$T$1,'Re-Sign (Calc)'!$T$1,IF(F4&gt;AVERAGE(G4,I4,J4,K4),AVERAGE(F4,G4,I4,J4,K4),AVERAGE(G4,I4,J4,K4))),0.05)</f>
        <v>0.85000000000000009</v>
      </c>
      <c r="U4" s="16">
        <f t="shared" si="11"/>
        <v>0.85000000000000009</v>
      </c>
      <c r="V4" s="16">
        <f t="shared" si="12"/>
        <v>0.85000000000000009</v>
      </c>
      <c r="W4" s="16" t="str">
        <f t="shared" si="13"/>
        <v xml:space="preserve"> </v>
      </c>
      <c r="X4" s="16" t="str">
        <f t="shared" si="14"/>
        <v xml:space="preserve"> </v>
      </c>
      <c r="Y4" s="19" t="str">
        <f>INDEX('Player Ratings'!A:B,MATCH(A4,'Player Ratings'!A:A,0),2) &amp;": $"&amp;V4&amp;"M thru "&amp; D4+3</f>
        <v>Ayo Dosunmu: $0.85M thru 2028</v>
      </c>
    </row>
    <row r="5" spans="1:31" hidden="1" x14ac:dyDescent="0.25">
      <c r="A5" s="17" t="str">
        <f>'Re-Sign (Calc)'!A6</f>
        <v>A. Drummond CLE</v>
      </c>
      <c r="B5" s="18">
        <f>INDEX('Re-Sign (Calc)'!$A:$AU,MATCH('Re-Sign (Report)'!$A:$A,'Re-Sign (Calc)'!$A:$A,0),4)</f>
        <v>31</v>
      </c>
      <c r="C5" s="15" t="str">
        <f>INDEX('Re-Sign (Calc)'!$A:$AU,MATCH('Re-Sign (Report)'!$A:$A,'Re-Sign (Calc)'!$A:$A,0),3)</f>
        <v>CLE</v>
      </c>
      <c r="D5" s="15" t="str">
        <f>+INDEX('Player Ratings'!$A:$AA,MATCH(A5,'Player Ratings'!$A:$A,0),27)</f>
        <v>2026</v>
      </c>
      <c r="F5" s="15">
        <f>INDEX('Re-Sign (Calc)'!$A:$AX,MATCH($A:$A,'Re-Sign (Calc)'!$A:$A,0),23)</f>
        <v>6.2856602735959362</v>
      </c>
      <c r="G5" s="15">
        <f>INDEX('Re-Sign (Calc)'!$A:$AX,MATCH($A:$A,'Re-Sign (Calc)'!$A:$A,0),28)</f>
        <v>12.221893247539549</v>
      </c>
      <c r="H5" s="15">
        <f>INDEX('Re-Sign (Calc)'!$A:$AX,MATCH($A:$A,'Re-Sign (Calc)'!$A:$A,0),33)</f>
        <v>7.5989615687641159</v>
      </c>
      <c r="I5" s="15">
        <f>INDEX('Re-Sign (Calc)'!$A:$AX,MATCH($A:$A,'Re-Sign (Calc)'!$A:$A,0),38)</f>
        <v>11.568437715289408</v>
      </c>
      <c r="J5" s="15">
        <f>INDEX('Re-Sign (Calc)'!$A:$AX,MATCH($A:$A,'Re-Sign (Calc)'!$A:$A,0),43)</f>
        <v>5.7492828238691409</v>
      </c>
      <c r="K5" s="15">
        <f>INDEX('Re-Sign (Calc)'!$A:$AX,MATCH($A:$A,'Re-Sign (Calc)'!$A:$A,0),48)</f>
        <v>12.540058786907661</v>
      </c>
      <c r="L5" s="15">
        <f t="shared" si="7"/>
        <v>9.9104274081518327</v>
      </c>
      <c r="M5" s="15">
        <f t="shared" si="8"/>
        <v>8.9855880357043461</v>
      </c>
      <c r="N5" s="15">
        <f t="shared" si="9"/>
        <v>11.895165481414478</v>
      </c>
      <c r="O5" s="15">
        <f t="shared" si="10"/>
        <v>12.380976017223606</v>
      </c>
      <c r="P5" s="15">
        <f>IF(L5&gt;'Re-Sign (Calc)'!$T$1,'Re-Sign (Calc)'!$T$1,IF(L5&lt;'Re-Sign (Calc)'!$T$2,'Re-Sign (Calc)'!$T$2,L5))</f>
        <v>9.9104274081518327</v>
      </c>
      <c r="Q5" s="15">
        <f>IF(M5&gt;'Re-Sign (Calc)'!$T$1,'Re-Sign (Calc)'!$T$1,IF(M5&lt;'Re-Sign (Calc)'!$T$2,'Re-Sign (Calc)'!$T$2,M5))</f>
        <v>8.9855880357043461</v>
      </c>
      <c r="R5" s="15">
        <f>IF(N5&gt;'Re-Sign (Calc)'!$T$1,'Re-Sign (Calc)'!$T$1,IF(N5&lt;'Re-Sign (Calc)'!$T$2,'Re-Sign (Calc)'!$T$2,N5))</f>
        <v>11.895165481414478</v>
      </c>
      <c r="S5" s="15">
        <f>IF(O5&gt;'Re-Sign (Calc)'!$T$1,'Re-Sign (Calc)'!$T$1,IF(O5&lt;'Re-Sign (Calc)'!$T$2,'Re-Sign (Calc)'!$T$2,O5))</f>
        <v>12.380976017223606</v>
      </c>
      <c r="T5" s="16">
        <f>CEILING(IF(IF(F5&gt;AVERAGE(G5,I5,J5,K5),AVERAGE(F5,G5,I5,J5,K5),AVERAGE(G5,I5,J5,K5))&gt;'Re-Sign (Calc)'!$T$1,'Re-Sign (Calc)'!$T$1,IF(F5&gt;AVERAGE(G5,I5,J5,K5),AVERAGE(F5,G5,I5,J5,K5),AVERAGE(G5,I5,J5,K5))),0.05)</f>
        <v>10.55</v>
      </c>
      <c r="U5" s="16">
        <f t="shared" si="11"/>
        <v>8.15</v>
      </c>
      <c r="V5" s="16">
        <f t="shared" si="12"/>
        <v>12.4</v>
      </c>
      <c r="W5" s="16" t="str">
        <f t="shared" si="13"/>
        <v xml:space="preserve"> </v>
      </c>
      <c r="X5" s="16" t="str">
        <f t="shared" si="14"/>
        <v xml:space="preserve"> </v>
      </c>
      <c r="Y5" s="19" t="str">
        <f>INDEX('Player Ratings'!A:B,MATCH(A5,'Player Ratings'!A:A,0),2) &amp;": $"&amp;V5&amp;"M thru "&amp; D5+3</f>
        <v>Andre Drummond: $12.4M thru 2029</v>
      </c>
    </row>
    <row r="6" spans="1:31" hidden="1" x14ac:dyDescent="0.25">
      <c r="A6" s="17" t="str">
        <f>'Re-Sign (Calc)'!A7</f>
        <v>A. Edwards BOS</v>
      </c>
      <c r="B6" s="18">
        <f>INDEX('Re-Sign (Calc)'!$A:$AU,MATCH('Re-Sign (Report)'!$A:$A,'Re-Sign (Calc)'!$A:$A,0),4)</f>
        <v>23</v>
      </c>
      <c r="C6" s="15" t="str">
        <f>INDEX('Re-Sign (Calc)'!$A:$AU,MATCH('Re-Sign (Report)'!$A:$A,'Re-Sign (Calc)'!$A:$A,0),3)</f>
        <v>BOS</v>
      </c>
      <c r="D6" s="15" t="str">
        <f>+INDEX('Player Ratings'!$A:$AA,MATCH(A6,'Player Ratings'!$A:$A,0),27)</f>
        <v>2025</v>
      </c>
      <c r="F6" s="15">
        <f>INDEX('Re-Sign (Calc)'!$A:$AX,MATCH($A:$A,'Re-Sign (Calc)'!$A:$A,0),23)</f>
        <v>23.614834673815913</v>
      </c>
      <c r="G6" s="15">
        <f>INDEX('Re-Sign (Calc)'!$A:$AX,MATCH($A:$A,'Re-Sign (Calc)'!$A:$A,0),28)</f>
        <v>15.33303145068335</v>
      </c>
      <c r="H6" s="15">
        <f>INDEX('Re-Sign (Calc)'!$A:$AX,MATCH($A:$A,'Re-Sign (Calc)'!$A:$A,0),33)</f>
        <v>0.85</v>
      </c>
      <c r="I6" s="15">
        <f>INDEX('Re-Sign (Calc)'!$A:$AX,MATCH($A:$A,'Re-Sign (Calc)'!$A:$A,0),38)</f>
        <v>0.85</v>
      </c>
      <c r="J6" s="15">
        <f>INDEX('Re-Sign (Calc)'!$A:$AX,MATCH($A:$A,'Re-Sign (Calc)'!$A:$A,0),43)</f>
        <v>0.85</v>
      </c>
      <c r="K6" s="15">
        <f>INDEX('Re-Sign (Calc)'!$A:$AX,MATCH($A:$A,'Re-Sign (Calc)'!$A:$A,0),48)</f>
        <v>0.85</v>
      </c>
      <c r="L6" s="15">
        <f t="shared" si="7"/>
        <v>13.265955374833089</v>
      </c>
      <c r="M6" s="15">
        <f t="shared" si="8"/>
        <v>13.265955374833089</v>
      </c>
      <c r="N6" s="15">
        <f t="shared" si="9"/>
        <v>13.265955374833089</v>
      </c>
      <c r="O6" s="15">
        <f t="shared" si="10"/>
        <v>13.265955374833089</v>
      </c>
      <c r="P6" s="15">
        <f>IF(L6&gt;'Re-Sign (Calc)'!$T$1,'Re-Sign (Calc)'!$T$1,IF(L6&lt;'Re-Sign (Calc)'!$T$2,'Re-Sign (Calc)'!$T$2,L6))</f>
        <v>13.265955374833089</v>
      </c>
      <c r="Q6" s="15">
        <f>IF(M6&gt;'Re-Sign (Calc)'!$T$1,'Re-Sign (Calc)'!$T$1,IF(M6&lt;'Re-Sign (Calc)'!$T$2,'Re-Sign (Calc)'!$T$2,M6))</f>
        <v>13.265955374833089</v>
      </c>
      <c r="R6" s="15">
        <f>IF(N6&gt;'Re-Sign (Calc)'!$T$1,'Re-Sign (Calc)'!$T$1,IF(N6&lt;'Re-Sign (Calc)'!$T$2,'Re-Sign (Calc)'!$T$2,N6))</f>
        <v>13.265955374833089</v>
      </c>
      <c r="S6" s="15">
        <f>IF(O6&gt;'Re-Sign (Calc)'!$T$1,'Re-Sign (Calc)'!$T$1,IF(O6&lt;'Re-Sign (Calc)'!$T$2,'Re-Sign (Calc)'!$T$2,O6))</f>
        <v>13.265955374833089</v>
      </c>
      <c r="T6" s="16">
        <f>CEILING(IF(IF(F6&gt;AVERAGE(G6,I6,J6,K6),AVERAGE(F6,G6,I6,J6,K6),AVERAGE(G6,I6,J6,K6))&gt;'Re-Sign (Calc)'!$T$1,'Re-Sign (Calc)'!$T$1,IF(F6&gt;AVERAGE(G6,I6,J6,K6),AVERAGE(F6,G6,I6,J6,K6),AVERAGE(G6,I6,J6,K6))),0.05)</f>
        <v>8.3000000000000007</v>
      </c>
      <c r="U6" s="16">
        <f t="shared" si="11"/>
        <v>8.15</v>
      </c>
      <c r="V6" s="16">
        <f t="shared" si="12"/>
        <v>13.3</v>
      </c>
      <c r="W6" s="16" t="str">
        <f t="shared" si="13"/>
        <v>Yes</v>
      </c>
      <c r="X6" s="16" t="str">
        <f t="shared" si="14"/>
        <v xml:space="preserve"> </v>
      </c>
      <c r="Y6" s="19" t="str">
        <f>INDEX('Player Ratings'!A:B,MATCH(A6,'Player Ratings'!A:A,0),2) &amp;": $"&amp;V6&amp;"M thru "&amp; D6+3</f>
        <v>Anthony Edwards: $13.3M thru 2028</v>
      </c>
    </row>
    <row r="7" spans="1:31" hidden="1" x14ac:dyDescent="0.25">
      <c r="A7" s="17" t="str">
        <f>'Re-Sign (Calc)'!A8</f>
        <v>A. Gaffney MEM</v>
      </c>
      <c r="B7" s="18">
        <f>INDEX('Re-Sign (Calc)'!$A:$AU,MATCH('Re-Sign (Report)'!$A:$A,'Re-Sign (Calc)'!$A:$A,0),4)</f>
        <v>24</v>
      </c>
      <c r="C7" s="15" t="str">
        <f>INDEX('Re-Sign (Calc)'!$A:$AU,MATCH('Re-Sign (Report)'!$A:$A,'Re-Sign (Calc)'!$A:$A,0),3)</f>
        <v>MEM</v>
      </c>
      <c r="D7" s="15" t="str">
        <f>+INDEX('Player Ratings'!$A:$AA,MATCH(A7,'Player Ratings'!$A:$A,0),27)</f>
        <v>2025</v>
      </c>
      <c r="F7" s="15">
        <f>INDEX('Re-Sign (Calc)'!$A:$AX,MATCH($A:$A,'Re-Sign (Calc)'!$A:$A,0),23)</f>
        <v>0.85</v>
      </c>
      <c r="G7" s="15">
        <f>INDEX('Re-Sign (Calc)'!$A:$AX,MATCH($A:$A,'Re-Sign (Calc)'!$A:$A,0),28)</f>
        <v>0.85</v>
      </c>
      <c r="H7" s="15">
        <f>INDEX('Re-Sign (Calc)'!$A:$AX,MATCH($A:$A,'Re-Sign (Calc)'!$A:$A,0),33)</f>
        <v>0.85</v>
      </c>
      <c r="I7" s="15">
        <f>INDEX('Re-Sign (Calc)'!$A:$AX,MATCH($A:$A,'Re-Sign (Calc)'!$A:$A,0),38)</f>
        <v>0.85</v>
      </c>
      <c r="J7" s="15">
        <f>INDEX('Re-Sign (Calc)'!$A:$AX,MATCH($A:$A,'Re-Sign (Calc)'!$A:$A,0),43)</f>
        <v>0.85</v>
      </c>
      <c r="K7" s="15">
        <f>INDEX('Re-Sign (Calc)'!$A:$AX,MATCH($A:$A,'Re-Sign (Calc)'!$A:$A,0),48)</f>
        <v>0.85</v>
      </c>
      <c r="L7" s="15">
        <f t="shared" si="7"/>
        <v>0.85</v>
      </c>
      <c r="M7" s="15">
        <f t="shared" si="8"/>
        <v>0.85</v>
      </c>
      <c r="N7" s="15">
        <f t="shared" si="9"/>
        <v>0.85</v>
      </c>
      <c r="O7" s="15">
        <f t="shared" si="10"/>
        <v>0.85</v>
      </c>
      <c r="P7" s="15">
        <f>IF(L7&gt;'Re-Sign (Calc)'!$T$1,'Re-Sign (Calc)'!$T$1,IF(L7&lt;'Re-Sign (Calc)'!$T$2,'Re-Sign (Calc)'!$T$2,L7))</f>
        <v>0.85</v>
      </c>
      <c r="Q7" s="15">
        <f>IF(M7&gt;'Re-Sign (Calc)'!$T$1,'Re-Sign (Calc)'!$T$1,IF(M7&lt;'Re-Sign (Calc)'!$T$2,'Re-Sign (Calc)'!$T$2,M7))</f>
        <v>0.85</v>
      </c>
      <c r="R7" s="15">
        <f>IF(N7&gt;'Re-Sign (Calc)'!$T$1,'Re-Sign (Calc)'!$T$1,IF(N7&lt;'Re-Sign (Calc)'!$T$2,'Re-Sign (Calc)'!$T$2,N7))</f>
        <v>0.85</v>
      </c>
      <c r="S7" s="15">
        <f>IF(O7&gt;'Re-Sign (Calc)'!$T$1,'Re-Sign (Calc)'!$T$1,IF(O7&lt;'Re-Sign (Calc)'!$T$2,'Re-Sign (Calc)'!$T$2,O7))</f>
        <v>0.85</v>
      </c>
      <c r="T7" s="16">
        <f>CEILING(IF(IF(F7&gt;AVERAGE(G7,I7,J7,K7),AVERAGE(F7,G7,I7,J7,K7),AVERAGE(G7,I7,J7,K7))&gt;'Re-Sign (Calc)'!$T$1,'Re-Sign (Calc)'!$T$1,IF(F7&gt;AVERAGE(G7,I7,J7,K7),AVERAGE(F7,G7,I7,J7,K7),AVERAGE(G7,I7,J7,K7))),0.05)</f>
        <v>0.85000000000000009</v>
      </c>
      <c r="U7" s="16">
        <f t="shared" si="11"/>
        <v>0.85000000000000009</v>
      </c>
      <c r="V7" s="16">
        <f t="shared" si="12"/>
        <v>0.85000000000000009</v>
      </c>
      <c r="W7" s="16" t="str">
        <f t="shared" si="13"/>
        <v xml:space="preserve"> </v>
      </c>
      <c r="X7" s="16" t="str">
        <f t="shared" si="14"/>
        <v xml:space="preserve"> </v>
      </c>
      <c r="Y7" s="19" t="str">
        <f>INDEX('Player Ratings'!A:B,MATCH(A7,'Player Ratings'!A:A,0),2) &amp;": $"&amp;V7&amp;"M thru "&amp; D7+3</f>
        <v>Alonzo Gaffney: $0.85M thru 2028</v>
      </c>
    </row>
    <row r="8" spans="1:31" hidden="1" x14ac:dyDescent="0.25">
      <c r="A8" s="17" t="str">
        <f>'Re-Sign (Calc)'!A9</f>
        <v>A. Gomez ATL</v>
      </c>
      <c r="B8" s="18">
        <f>INDEX('Re-Sign (Calc)'!$A:$AU,MATCH('Re-Sign (Report)'!$A:$A,'Re-Sign (Calc)'!$A:$A,0),4)</f>
        <v>21</v>
      </c>
      <c r="C8" s="15" t="str">
        <f>INDEX('Re-Sign (Calc)'!$A:$AU,MATCH('Re-Sign (Report)'!$A:$A,'Re-Sign (Calc)'!$A:$A,0),3)</f>
        <v>ATL</v>
      </c>
      <c r="D8" s="15" t="str">
        <f>+INDEX('Player Ratings'!$A:$AA,MATCH(A8,'Player Ratings'!$A:$A,0),27)</f>
        <v>2025</v>
      </c>
      <c r="F8" s="15">
        <f>INDEX('Re-Sign (Calc)'!$A:$AX,MATCH($A:$A,'Re-Sign (Calc)'!$A:$A,0),23)</f>
        <v>12.229669347631818</v>
      </c>
      <c r="G8" s="15">
        <f>INDEX('Re-Sign (Calc)'!$A:$AX,MATCH($A:$A,'Re-Sign (Calc)'!$A:$A,0),28)</f>
        <v>3.5328503210933611</v>
      </c>
      <c r="H8" s="15">
        <f>INDEX('Re-Sign (Calc)'!$A:$AX,MATCH($A:$A,'Re-Sign (Calc)'!$A:$A,0),33)</f>
        <v>0.85</v>
      </c>
      <c r="I8" s="15">
        <f>INDEX('Re-Sign (Calc)'!$A:$AX,MATCH($A:$A,'Re-Sign (Calc)'!$A:$A,0),38)</f>
        <v>0.85</v>
      </c>
      <c r="J8" s="15">
        <f>INDEX('Re-Sign (Calc)'!$A:$AX,MATCH($A:$A,'Re-Sign (Calc)'!$A:$A,0),43)</f>
        <v>0.85</v>
      </c>
      <c r="K8" s="15">
        <f>INDEX('Re-Sign (Calc)'!$A:$AX,MATCH($A:$A,'Re-Sign (Calc)'!$A:$A,0),48)</f>
        <v>0.85</v>
      </c>
      <c r="L8" s="15">
        <f t="shared" si="7"/>
        <v>5.5375065562417261</v>
      </c>
      <c r="M8" s="15">
        <f t="shared" si="8"/>
        <v>5.5375065562417261</v>
      </c>
      <c r="N8" s="15">
        <f t="shared" si="9"/>
        <v>5.5375065562417261</v>
      </c>
      <c r="O8" s="15">
        <f t="shared" si="10"/>
        <v>5.5375065562417261</v>
      </c>
      <c r="P8" s="15">
        <f>IF(L8&gt;'Re-Sign (Calc)'!$T$1,'Re-Sign (Calc)'!$T$1,IF(L8&lt;'Re-Sign (Calc)'!$T$2,'Re-Sign (Calc)'!$T$2,L8))</f>
        <v>5.5375065562417261</v>
      </c>
      <c r="Q8" s="15">
        <f>IF(M8&gt;'Re-Sign (Calc)'!$T$1,'Re-Sign (Calc)'!$T$1,IF(M8&lt;'Re-Sign (Calc)'!$T$2,'Re-Sign (Calc)'!$T$2,M8))</f>
        <v>5.5375065562417261</v>
      </c>
      <c r="R8" s="15">
        <f>IF(N8&gt;'Re-Sign (Calc)'!$T$1,'Re-Sign (Calc)'!$T$1,IF(N8&lt;'Re-Sign (Calc)'!$T$2,'Re-Sign (Calc)'!$T$2,N8))</f>
        <v>5.5375065562417261</v>
      </c>
      <c r="S8" s="15">
        <f>IF(O8&gt;'Re-Sign (Calc)'!$T$1,'Re-Sign (Calc)'!$T$1,IF(O8&lt;'Re-Sign (Calc)'!$T$2,'Re-Sign (Calc)'!$T$2,O8))</f>
        <v>5.5375065562417261</v>
      </c>
      <c r="T8" s="16">
        <f>CEILING(IF(IF(F8&gt;AVERAGE(G8,I8,J8,K8),AVERAGE(F8,G8,I8,J8,K8),AVERAGE(G8,I8,J8,K8))&gt;'Re-Sign (Calc)'!$T$1,'Re-Sign (Calc)'!$T$1,IF(F8&gt;AVERAGE(G8,I8,J8,K8),AVERAGE(F8,G8,I8,J8,K8),AVERAGE(G8,I8,J8,K8))),0.05)</f>
        <v>3.7</v>
      </c>
      <c r="U8" s="16">
        <f t="shared" si="11"/>
        <v>3.2</v>
      </c>
      <c r="V8" s="16">
        <f t="shared" si="12"/>
        <v>5.5500000000000007</v>
      </c>
      <c r="W8" s="16" t="str">
        <f t="shared" si="13"/>
        <v xml:space="preserve"> </v>
      </c>
      <c r="X8" s="16" t="str">
        <f t="shared" si="14"/>
        <v xml:space="preserve"> </v>
      </c>
      <c r="Y8" s="19" t="str">
        <f>INDEX('Player Ratings'!A:B,MATCH(A8,'Player Ratings'!A:A,0),2) &amp;": $"&amp;V8&amp;"M thru "&amp; D8+3</f>
        <v>Alejandro Gomez: $5.55M thru 2028</v>
      </c>
    </row>
    <row r="9" spans="1:31" hidden="1" x14ac:dyDescent="0.25">
      <c r="A9" s="17" t="str">
        <f>'Re-Sign (Calc)'!A10</f>
        <v>A. Goodwin LAL</v>
      </c>
      <c r="B9" s="18">
        <f>INDEX('Re-Sign (Calc)'!$A:$AU,MATCH('Re-Sign (Report)'!$A:$A,'Re-Sign (Calc)'!$A:$A,0),4)</f>
        <v>30</v>
      </c>
      <c r="C9" s="15" t="str">
        <f>INDEX('Re-Sign (Calc)'!$A:$AU,MATCH('Re-Sign (Report)'!$A:$A,'Re-Sign (Calc)'!$A:$A,0),3)</f>
        <v>LAL</v>
      </c>
      <c r="D9" s="15" t="str">
        <f>+INDEX('Player Ratings'!$A:$AA,MATCH(A9,'Player Ratings'!$A:$A,0),27)</f>
        <v>2025</v>
      </c>
      <c r="F9" s="15">
        <f>INDEX('Re-Sign (Calc)'!$A:$AX,MATCH($A:$A,'Re-Sign (Calc)'!$A:$A,0),23)</f>
        <v>0.85</v>
      </c>
      <c r="G9" s="15">
        <f>INDEX('Re-Sign (Calc)'!$A:$AX,MATCH($A:$A,'Re-Sign (Calc)'!$A:$A,0),28)</f>
        <v>0.85</v>
      </c>
      <c r="H9" s="15">
        <f>INDEX('Re-Sign (Calc)'!$A:$AX,MATCH($A:$A,'Re-Sign (Calc)'!$A:$A,0),33)</f>
        <v>0.85</v>
      </c>
      <c r="I9" s="15">
        <f>INDEX('Re-Sign (Calc)'!$A:$AX,MATCH($A:$A,'Re-Sign (Calc)'!$A:$A,0),38)</f>
        <v>0.85</v>
      </c>
      <c r="J9" s="15">
        <f>INDEX('Re-Sign (Calc)'!$A:$AX,MATCH($A:$A,'Re-Sign (Calc)'!$A:$A,0),43)</f>
        <v>0.85</v>
      </c>
      <c r="K9" s="15">
        <f>INDEX('Re-Sign (Calc)'!$A:$AX,MATCH($A:$A,'Re-Sign (Calc)'!$A:$A,0),48)</f>
        <v>0.85</v>
      </c>
      <c r="L9" s="15">
        <f t="shared" si="7"/>
        <v>0.85</v>
      </c>
      <c r="M9" s="15">
        <f t="shared" si="8"/>
        <v>0.85</v>
      </c>
      <c r="N9" s="15">
        <f t="shared" si="9"/>
        <v>0.85</v>
      </c>
      <c r="O9" s="15">
        <f t="shared" si="10"/>
        <v>0.85</v>
      </c>
      <c r="P9" s="15">
        <f>IF(L9&gt;'Re-Sign (Calc)'!$T$1,'Re-Sign (Calc)'!$T$1,IF(L9&lt;'Re-Sign (Calc)'!$T$2,'Re-Sign (Calc)'!$T$2,L9))</f>
        <v>0.85</v>
      </c>
      <c r="Q9" s="15">
        <f>IF(M9&gt;'Re-Sign (Calc)'!$T$1,'Re-Sign (Calc)'!$T$1,IF(M9&lt;'Re-Sign (Calc)'!$T$2,'Re-Sign (Calc)'!$T$2,M9))</f>
        <v>0.85</v>
      </c>
      <c r="R9" s="15">
        <f>IF(N9&gt;'Re-Sign (Calc)'!$T$1,'Re-Sign (Calc)'!$T$1,IF(N9&lt;'Re-Sign (Calc)'!$T$2,'Re-Sign (Calc)'!$T$2,N9))</f>
        <v>0.85</v>
      </c>
      <c r="S9" s="15">
        <f>IF(O9&gt;'Re-Sign (Calc)'!$T$1,'Re-Sign (Calc)'!$T$1,IF(O9&lt;'Re-Sign (Calc)'!$T$2,'Re-Sign (Calc)'!$T$2,O9))</f>
        <v>0.85</v>
      </c>
      <c r="T9" s="16">
        <f>CEILING(IF(IF(F9&gt;AVERAGE(G9,I9,J9,K9),AVERAGE(F9,G9,I9,J9,K9),AVERAGE(G9,I9,J9,K9))&gt;'Re-Sign (Calc)'!$T$1,'Re-Sign (Calc)'!$T$1,IF(F9&gt;AVERAGE(G9,I9,J9,K9),AVERAGE(F9,G9,I9,J9,K9),AVERAGE(G9,I9,J9,K9))),0.05)</f>
        <v>0.85000000000000009</v>
      </c>
      <c r="U9" s="16">
        <f t="shared" si="11"/>
        <v>0.85000000000000009</v>
      </c>
      <c r="V9" s="16">
        <f t="shared" si="12"/>
        <v>0.85000000000000009</v>
      </c>
      <c r="W9" s="16" t="str">
        <f t="shared" si="13"/>
        <v xml:space="preserve"> </v>
      </c>
      <c r="X9" s="16" t="str">
        <f t="shared" si="14"/>
        <v xml:space="preserve"> </v>
      </c>
      <c r="Y9" s="19" t="str">
        <f>INDEX('Player Ratings'!A:B,MATCH(A9,'Player Ratings'!A:A,0),2) &amp;": $"&amp;V9&amp;"M thru "&amp; D9+3</f>
        <v>Archie Goodwin: $0.85M thru 2028</v>
      </c>
    </row>
    <row r="10" spans="1:31" x14ac:dyDescent="0.25">
      <c r="A10" s="17" t="str">
        <f>'Re-Sign (Calc)'!A157</f>
        <v>I. Roby ATL</v>
      </c>
      <c r="B10" s="18">
        <f>INDEX('Re-Sign (Calc)'!$A:$AU,MATCH('Re-Sign (Report)'!$A:$A,'Re-Sign (Calc)'!$A:$A,0),4)</f>
        <v>26</v>
      </c>
      <c r="C10" s="15" t="str">
        <f>INDEX('Re-Sign (Calc)'!$A:$AU,MATCH('Re-Sign (Report)'!$A:$A,'Re-Sign (Calc)'!$A:$A,0),3)</f>
        <v>ATL</v>
      </c>
      <c r="D10" s="15" t="str">
        <f>+INDEX('Player Ratings'!$A:$AA,MATCH(A10,'Player Ratings'!$A:$A,0),27)</f>
        <v>2024</v>
      </c>
      <c r="F10" s="15">
        <f>INDEX('Re-Sign (Calc)'!$A:$AX,MATCH($A:$A,'Re-Sign (Calc)'!$A:$A,0),23)</f>
        <v>0.85</v>
      </c>
      <c r="G10" s="15">
        <f>INDEX('Re-Sign (Calc)'!$A:$AX,MATCH($A:$A,'Re-Sign (Calc)'!$A:$A,0),28)</f>
        <v>0.85</v>
      </c>
      <c r="H10" s="15">
        <f>INDEX('Re-Sign (Calc)'!$A:$AX,MATCH($A:$A,'Re-Sign (Calc)'!$A:$A,0),33)</f>
        <v>0.85</v>
      </c>
      <c r="I10" s="15">
        <f>INDEX('Re-Sign (Calc)'!$A:$AX,MATCH($A:$A,'Re-Sign (Calc)'!$A:$A,0),38)</f>
        <v>0.85</v>
      </c>
      <c r="J10" s="15">
        <f>INDEX('Re-Sign (Calc)'!$A:$AX,MATCH($A:$A,'Re-Sign (Calc)'!$A:$A,0),43)</f>
        <v>0.85</v>
      </c>
      <c r="K10" s="15">
        <f>INDEX('Re-Sign (Calc)'!$A:$AX,MATCH($A:$A,'Re-Sign (Calc)'!$A:$A,0),48)</f>
        <v>0.85</v>
      </c>
      <c r="L10" s="15">
        <f>IF(AND(AVERAGE(G10,H10)&lt;F10,B10&lt;27),AVERAGE(G10,H10,F10),AVERAGE(G10,H10))</f>
        <v>0.85</v>
      </c>
      <c r="M10" s="15">
        <f>IFERROR(IF(AND(AVERAGE(J10,G10)&lt;F10,B10&lt;27),AVERAGE(J10,G10,F10),AVERAGE(G10,J10)),0)</f>
        <v>0.85</v>
      </c>
      <c r="N10" s="15">
        <f>IFERROR(IF(AND(AVERAGE(G10,I10)&lt;F10,B10&lt;27),AVERAGE(G10,I10,F10),AVERAGE(G10,I10)),0)</f>
        <v>0.85</v>
      </c>
      <c r="O10" s="15">
        <f>IFERROR(IF(AND(AVERAGE(G10,K10)&lt;F10,B10&lt;27),AVERAGE(G10,K10,F10),AVERAGE(G10,K10)),0)</f>
        <v>0.85</v>
      </c>
      <c r="P10" s="15">
        <f>IF(L10&gt;'Re-Sign (Calc)'!$T$1,'Re-Sign (Calc)'!$T$1,IF(L10&lt;'Re-Sign (Calc)'!$T$2,'Re-Sign (Calc)'!$T$2,L10))</f>
        <v>0.85</v>
      </c>
      <c r="Q10" s="15">
        <f>IF(M10&gt;'Re-Sign (Calc)'!$T$1,'Re-Sign (Calc)'!$T$1,IF(M10&lt;'Re-Sign (Calc)'!$T$2,'Re-Sign (Calc)'!$T$2,M10))</f>
        <v>0.85</v>
      </c>
      <c r="R10" s="15">
        <f>IF(N10&gt;'Re-Sign (Calc)'!$T$1,'Re-Sign (Calc)'!$T$1,IF(N10&lt;'Re-Sign (Calc)'!$T$2,'Re-Sign (Calc)'!$T$2,N10))</f>
        <v>0.85</v>
      </c>
      <c r="S10" s="15">
        <f>IF(O10&gt;'Re-Sign (Calc)'!$T$1,'Re-Sign (Calc)'!$T$1,IF(O10&lt;'Re-Sign (Calc)'!$T$2,'Re-Sign (Calc)'!$T$2,O10))</f>
        <v>0.85</v>
      </c>
      <c r="T10" s="16">
        <f>CEILING(IF(IF(F10&gt;AVERAGE(G10,I10,J10,K10),AVERAGE(F10,G10,I10,J10,K10),AVERAGE(G10,I10,J10,K10))&gt;'Re-Sign (Calc)'!$T$1,'Re-Sign (Calc)'!$T$1,IF(F10&gt;AVERAGE(G10,I10,J10,K10),AVERAGE(F10,G10,I10,J10,K10),AVERAGE(G10,I10,J10,K10))),0.05)</f>
        <v>0.85000000000000009</v>
      </c>
      <c r="U10" s="16">
        <f>CEILING(IF(IF(F10&gt;AVERAGE(G10,I10,J10,K10,H10),AVERAGE(F10,G10,I10,J10,K10),AVERAGE(G10,I10,J10,K10,H10))&gt;8.15,8.15,IF(F10&gt;AVERAGE(G10,I10,J10,K10,H10),AVERAGE(F10,G10,I10,J10,K10,H10),AVERAGE(G10,I10,J10,K10,H10))),0.05)</f>
        <v>0.85000000000000009</v>
      </c>
      <c r="V10" s="16">
        <f>CEILING(MAX(Q10:S10),0.05)</f>
        <v>0.85000000000000009</v>
      </c>
      <c r="W10" s="16" t="str">
        <f>IF(AND(B10&lt;26,G10&gt;V10),"Yes"," ")</f>
        <v xml:space="preserve"> </v>
      </c>
      <c r="X10" s="16" t="str">
        <f>IF(AND(B10&lt;30,B10&gt;26),"Yes", " ")</f>
        <v xml:space="preserve"> </v>
      </c>
      <c r="Y10" s="19" t="str">
        <f>INDEX('Player Ratings'!A:B,MATCH(A10,'Player Ratings'!A:A,0),2) &amp;": $"&amp;V10&amp;"M thru "&amp; D10+3</f>
        <v>Isaiah Roby: $0.85M thru 2027</v>
      </c>
    </row>
    <row r="11" spans="1:31" x14ac:dyDescent="0.25">
      <c r="A11" s="17" t="str">
        <f>'Re-Sign (Calc)'!A264</f>
        <v>K. Knox ATL</v>
      </c>
      <c r="B11" s="18">
        <f>INDEX('Re-Sign (Calc)'!$A:$AU,MATCH('Re-Sign (Report)'!$A:$A,'Re-Sign (Calc)'!$A:$A,0),4)</f>
        <v>25</v>
      </c>
      <c r="C11" s="15" t="str">
        <f>INDEX('Re-Sign (Calc)'!$A:$AU,MATCH('Re-Sign (Report)'!$A:$A,'Re-Sign (Calc)'!$A:$A,0),3)</f>
        <v>ATL</v>
      </c>
      <c r="D11" s="15" t="str">
        <f>+INDEX('Player Ratings'!$A:$AA,MATCH(A11,'Player Ratings'!$A:$A,0),27)</f>
        <v>2024</v>
      </c>
      <c r="F11" s="15">
        <f>INDEX('Re-Sign (Calc)'!$A:$AX,MATCH($A:$A,'Re-Sign (Calc)'!$A:$A,0),23)</f>
        <v>26.461126005361933</v>
      </c>
      <c r="G11" s="15">
        <f>INDEX('Re-Sign (Calc)'!$A:$AX,MATCH($A:$A,'Re-Sign (Calc)'!$A:$A,0),28)</f>
        <v>28.444343816894452</v>
      </c>
      <c r="H11" s="15">
        <f>INDEX('Re-Sign (Calc)'!$A:$AX,MATCH($A:$A,'Re-Sign (Calc)'!$A:$A,0),33)</f>
        <v>36.711394524325392</v>
      </c>
      <c r="I11" s="15">
        <f>INDEX('Re-Sign (Calc)'!$A:$AX,MATCH($A:$A,'Re-Sign (Calc)'!$A:$A,0),38)</f>
        <v>29.851815136391593</v>
      </c>
      <c r="J11" s="15">
        <f>INDEX('Re-Sign (Calc)'!$A:$AX,MATCH($A:$A,'Re-Sign (Calc)'!$A:$A,0),43)</f>
        <v>34.182514201037286</v>
      </c>
      <c r="K11" s="15">
        <f>INDEX('Re-Sign (Calc)'!$A:$AX,MATCH($A:$A,'Re-Sign (Calc)'!$A:$A,0),48)</f>
        <v>33.682499668303045</v>
      </c>
      <c r="L11" s="15">
        <f>IF(AND(AVERAGE(G11,H11)&lt;F11,B11&lt;27),AVERAGE(G11,H11,F11),AVERAGE(G11,H11))</f>
        <v>32.577869170609922</v>
      </c>
      <c r="M11" s="15">
        <f>IFERROR(IF(AND(AVERAGE(J11,G11)&lt;F11,B11&lt;27),AVERAGE(J11,G11,F11),AVERAGE(G11,J11)),0)</f>
        <v>31.313429008965869</v>
      </c>
      <c r="N11" s="15">
        <f>IFERROR(IF(AND(AVERAGE(G11,I11)&lt;F11,B11&lt;27),AVERAGE(G11,I11,F11),AVERAGE(G11,I11)),0)</f>
        <v>29.148079476643023</v>
      </c>
      <c r="O11" s="15">
        <f>IFERROR(IF(AND(AVERAGE(G11,K11)&lt;F11,B11&lt;27),AVERAGE(G11,K11,F11),AVERAGE(G11,K11)),0)</f>
        <v>31.063421742598749</v>
      </c>
      <c r="P11" s="15">
        <f>IF(L11&gt;'Re-Sign (Calc)'!$T$1,'Re-Sign (Calc)'!$T$1,IF(L11&lt;'Re-Sign (Calc)'!$T$2,'Re-Sign (Calc)'!$T$2,L11))</f>
        <v>32.577869170609922</v>
      </c>
      <c r="Q11" s="15">
        <f>IF(M11&gt;'Re-Sign (Calc)'!$T$1,'Re-Sign (Calc)'!$T$1,IF(M11&lt;'Re-Sign (Calc)'!$T$2,'Re-Sign (Calc)'!$T$2,M11))</f>
        <v>31.313429008965869</v>
      </c>
      <c r="R11" s="15">
        <f>IF(N11&gt;'Re-Sign (Calc)'!$T$1,'Re-Sign (Calc)'!$T$1,IF(N11&lt;'Re-Sign (Calc)'!$T$2,'Re-Sign (Calc)'!$T$2,N11))</f>
        <v>29.148079476643023</v>
      </c>
      <c r="S11" s="15">
        <f>IF(O11&gt;'Re-Sign (Calc)'!$T$1,'Re-Sign (Calc)'!$T$1,IF(O11&lt;'Re-Sign (Calc)'!$T$2,'Re-Sign (Calc)'!$T$2,O11))</f>
        <v>31.063421742598749</v>
      </c>
      <c r="T11" s="16">
        <f>CEILING(IF(IF(F11&gt;AVERAGE(G11,I11,J11,K11),AVERAGE(F11,G11,I11,J11,K11),AVERAGE(G11,I11,J11,K11))&gt;'Re-Sign (Calc)'!$T$1,'Re-Sign (Calc)'!$T$1,IF(F11&gt;AVERAGE(G11,I11,J11,K11),AVERAGE(F11,G11,I11,J11,K11),AVERAGE(G11,I11,J11,K11))),0.05)</f>
        <v>31.55</v>
      </c>
      <c r="U11" s="16">
        <f>CEILING(IF(IF(F11&gt;AVERAGE(G11,I11,J11,K11,H11),AVERAGE(F11,G11,I11,J11,K11),AVERAGE(G11,I11,J11,K11,H11))&gt;8.15,8.15,IF(F11&gt;AVERAGE(G11,I11,J11,K11,H11),AVERAGE(F11,G11,I11,J11,K11,H11),AVERAGE(G11,I11,J11,K11,H11))),0.05)</f>
        <v>8.15</v>
      </c>
      <c r="V11" s="16">
        <f>CEILING(MAX(Q11:S11),0.05)</f>
        <v>31.35</v>
      </c>
      <c r="W11" s="16" t="str">
        <f>IF(AND(B11&lt;26,G11&gt;V11),"Yes"," ")</f>
        <v xml:space="preserve"> </v>
      </c>
      <c r="X11" s="16" t="str">
        <f>IF(AND(B11&lt;30,B11&gt;26),"Yes", " ")</f>
        <v xml:space="preserve"> </v>
      </c>
      <c r="Y11" s="19" t="str">
        <f>INDEX('Player Ratings'!A:B,MATCH(A11,'Player Ratings'!A:A,0),2) &amp;": $"&amp;V11&amp;"M thru "&amp; D11+3</f>
        <v>Kevin Knox: $31.35M thru 2027</v>
      </c>
    </row>
    <row r="12" spans="1:31" hidden="1" x14ac:dyDescent="0.25">
      <c r="A12" s="17" t="str">
        <f>'Re-Sign (Calc)'!A13</f>
        <v>A. Ingram MIN</v>
      </c>
      <c r="B12" s="18">
        <f>INDEX('Re-Sign (Calc)'!$A:$AU,MATCH('Re-Sign (Report)'!$A:$A,'Re-Sign (Calc)'!$A:$A,0),4)</f>
        <v>23</v>
      </c>
      <c r="C12" s="15" t="str">
        <f>INDEX('Re-Sign (Calc)'!$A:$AU,MATCH('Re-Sign (Report)'!$A:$A,'Re-Sign (Calc)'!$A:$A,0),3)</f>
        <v>MIN</v>
      </c>
      <c r="D12" s="15" t="str">
        <f>+INDEX('Player Ratings'!$A:$AA,MATCH(A12,'Player Ratings'!$A:$A,0),27)</f>
        <v>2025</v>
      </c>
      <c r="F12" s="15">
        <f>INDEX('Re-Sign (Calc)'!$A:$AX,MATCH($A:$A,'Re-Sign (Calc)'!$A:$A,0),23)</f>
        <v>0.85</v>
      </c>
      <c r="G12" s="15">
        <f>INDEX('Re-Sign (Calc)'!$A:$AX,MATCH($A:$A,'Re-Sign (Calc)'!$A:$A,0),28)</f>
        <v>0.85</v>
      </c>
      <c r="H12" s="15">
        <f>INDEX('Re-Sign (Calc)'!$A:$AX,MATCH($A:$A,'Re-Sign (Calc)'!$A:$A,0),33)</f>
        <v>0.85</v>
      </c>
      <c r="I12" s="15">
        <f>INDEX('Re-Sign (Calc)'!$A:$AX,MATCH($A:$A,'Re-Sign (Calc)'!$A:$A,0),38)</f>
        <v>0.85</v>
      </c>
      <c r="J12" s="15">
        <f>INDEX('Re-Sign (Calc)'!$A:$AX,MATCH($A:$A,'Re-Sign (Calc)'!$A:$A,0),43)</f>
        <v>0.85</v>
      </c>
      <c r="K12" s="15">
        <f>INDEX('Re-Sign (Calc)'!$A:$AX,MATCH($A:$A,'Re-Sign (Calc)'!$A:$A,0),48)</f>
        <v>0.85</v>
      </c>
      <c r="L12" s="15">
        <f>IF(AND(AVERAGE(G12,H12)&lt;F12,B12&lt;27),AVERAGE(G12,H12,F12),AVERAGE(G12,H12))</f>
        <v>0.85</v>
      </c>
      <c r="M12" s="15">
        <f>IFERROR(IF(AND(AVERAGE(J12,G12)&lt;F12,B12&lt;27),AVERAGE(J12,G12,F12),AVERAGE(G12,J12)),0)</f>
        <v>0.85</v>
      </c>
      <c r="N12" s="15">
        <f>IFERROR(IF(AND(AVERAGE(G12,I12)&lt;F12,B12&lt;27),AVERAGE(G12,I12,F12),AVERAGE(G12,I12)),0)</f>
        <v>0.85</v>
      </c>
      <c r="O12" s="15">
        <f>IFERROR(IF(AND(AVERAGE(G12,K12)&lt;F12,B12&lt;27),AVERAGE(G12,K12,F12),AVERAGE(G12,K12)),0)</f>
        <v>0.85</v>
      </c>
      <c r="P12" s="15">
        <f>IF(L12&gt;'Re-Sign (Calc)'!$T$1,'Re-Sign (Calc)'!$T$1,IF(L12&lt;'Re-Sign (Calc)'!$T$2,'Re-Sign (Calc)'!$T$2,L12))</f>
        <v>0.85</v>
      </c>
      <c r="Q12" s="15">
        <f>IF(M12&gt;'Re-Sign (Calc)'!$T$1,'Re-Sign (Calc)'!$T$1,IF(M12&lt;'Re-Sign (Calc)'!$T$2,'Re-Sign (Calc)'!$T$2,M12))</f>
        <v>0.85</v>
      </c>
      <c r="R12" s="15">
        <f>IF(N12&gt;'Re-Sign (Calc)'!$T$1,'Re-Sign (Calc)'!$T$1,IF(N12&lt;'Re-Sign (Calc)'!$T$2,'Re-Sign (Calc)'!$T$2,N12))</f>
        <v>0.85</v>
      </c>
      <c r="S12" s="15">
        <f>IF(O12&gt;'Re-Sign (Calc)'!$T$1,'Re-Sign (Calc)'!$T$1,IF(O12&lt;'Re-Sign (Calc)'!$T$2,'Re-Sign (Calc)'!$T$2,O12))</f>
        <v>0.85</v>
      </c>
      <c r="T12" s="16">
        <f>CEILING(IF(IF(F12&gt;AVERAGE(G12,I12,J12,K12),AVERAGE(F12,G12,I12,J12,K12),AVERAGE(G12,I12,J12,K12))&gt;'Re-Sign (Calc)'!$T$1,'Re-Sign (Calc)'!$T$1,IF(F12&gt;AVERAGE(G12,I12,J12,K12),AVERAGE(F12,G12,I12,J12,K12),AVERAGE(G12,I12,J12,K12))),0.05)</f>
        <v>0.85000000000000009</v>
      </c>
      <c r="U12" s="16">
        <f>CEILING(IF(IF(F12&gt;AVERAGE(G12,I12,J12,K12,H12),AVERAGE(F12,G12,I12,J12,K12),AVERAGE(G12,I12,J12,K12,H12))&gt;8.15,8.15,IF(F12&gt;AVERAGE(G12,I12,J12,K12,H12),AVERAGE(F12,G12,I12,J12,K12,H12),AVERAGE(G12,I12,J12,K12,H12))),0.05)</f>
        <v>0.85000000000000009</v>
      </c>
      <c r="V12" s="16">
        <f>CEILING(MAX(Q12:S12),0.05)</f>
        <v>0.85000000000000009</v>
      </c>
      <c r="W12" s="16" t="str">
        <f>IF(AND(B12&lt;26,G12&gt;V12),"Yes"," ")</f>
        <v xml:space="preserve"> </v>
      </c>
      <c r="X12" s="16" t="str">
        <f>IF(AND(B12&lt;30,B12&gt;26),"Yes", " ")</f>
        <v xml:space="preserve"> </v>
      </c>
      <c r="Y12" s="19" t="str">
        <f>INDEX('Player Ratings'!A:B,MATCH(A12,'Player Ratings'!A:A,0),2) &amp;": $"&amp;V12&amp;"M thru "&amp; D12+3</f>
        <v>A.J. Ingram: $0.85M thru 2028</v>
      </c>
    </row>
    <row r="13" spans="1:31" hidden="1" x14ac:dyDescent="0.25">
      <c r="A13" s="17" t="str">
        <f>'Re-Sign (Calc)'!A14</f>
        <v>A. Lawson IND</v>
      </c>
      <c r="B13" s="18">
        <f>INDEX('Re-Sign (Calc)'!$A:$AU,MATCH('Re-Sign (Report)'!$A:$A,'Re-Sign (Calc)'!$A:$A,0),4)</f>
        <v>24</v>
      </c>
      <c r="C13" s="15" t="str">
        <f>INDEX('Re-Sign (Calc)'!$A:$AU,MATCH('Re-Sign (Report)'!$A:$A,'Re-Sign (Calc)'!$A:$A,0),3)</f>
        <v>IND</v>
      </c>
      <c r="D13" s="15" t="str">
        <f>+INDEX('Player Ratings'!$A:$AA,MATCH(A13,'Player Ratings'!$A:$A,0),27)</f>
        <v>2025</v>
      </c>
      <c r="F13" s="15">
        <f>INDEX('Re-Sign (Calc)'!$A:$AX,MATCH($A:$A,'Re-Sign (Calc)'!$A:$A,0),23)</f>
        <v>20.768543342269886</v>
      </c>
      <c r="G13" s="15">
        <f>INDEX('Re-Sign (Calc)'!$A:$AX,MATCH($A:$A,'Re-Sign (Calc)'!$A:$A,0),28)</f>
        <v>17.955293923925574</v>
      </c>
      <c r="H13" s="15">
        <f>INDEX('Re-Sign (Calc)'!$A:$AX,MATCH($A:$A,'Re-Sign (Calc)'!$A:$A,0),33)</f>
        <v>10.184779397281869</v>
      </c>
      <c r="I13" s="15">
        <f>INDEX('Re-Sign (Calc)'!$A:$AX,MATCH($A:$A,'Re-Sign (Calc)'!$A:$A,0),38)</f>
        <v>13.219217884733695</v>
      </c>
      <c r="J13" s="15">
        <f>INDEX('Re-Sign (Calc)'!$A:$AX,MATCH($A:$A,'Re-Sign (Calc)'!$A:$A,0),43)</f>
        <v>8.4317115337120256</v>
      </c>
      <c r="K13" s="15">
        <f>INDEX('Re-Sign (Calc)'!$A:$AX,MATCH($A:$A,'Re-Sign (Calc)'!$A:$A,0),48)</f>
        <v>6.4541594798991531</v>
      </c>
      <c r="L13" s="15">
        <f>IF(AND(AVERAGE(G13,H13)&lt;F13,B13&lt;27),AVERAGE(G13,H13,F13),AVERAGE(G13,H13))</f>
        <v>16.30287222115911</v>
      </c>
      <c r="M13" s="15">
        <f>IFERROR(IF(AND(AVERAGE(J13,G13)&lt;F13,B13&lt;27),AVERAGE(J13,G13,F13),AVERAGE(G13,J13)),0)</f>
        <v>15.718516266635829</v>
      </c>
      <c r="N13" s="15">
        <f>IFERROR(IF(AND(AVERAGE(G13,I13)&lt;F13,B13&lt;27),AVERAGE(G13,I13,F13),AVERAGE(G13,I13)),0)</f>
        <v>17.314351716976386</v>
      </c>
      <c r="O13" s="15">
        <f>IFERROR(IF(AND(AVERAGE(G13,K13)&lt;F13,B13&lt;27),AVERAGE(G13,K13,F13),AVERAGE(G13,K13)),0)</f>
        <v>15.059332248698205</v>
      </c>
      <c r="P13" s="15">
        <f>IF(L13&gt;'Re-Sign (Calc)'!$T$1,'Re-Sign (Calc)'!$T$1,IF(L13&lt;'Re-Sign (Calc)'!$T$2,'Re-Sign (Calc)'!$T$2,L13))</f>
        <v>16.30287222115911</v>
      </c>
      <c r="Q13" s="15">
        <f>IF(M13&gt;'Re-Sign (Calc)'!$T$1,'Re-Sign (Calc)'!$T$1,IF(M13&lt;'Re-Sign (Calc)'!$T$2,'Re-Sign (Calc)'!$T$2,M13))</f>
        <v>15.718516266635829</v>
      </c>
      <c r="R13" s="15">
        <f>IF(N13&gt;'Re-Sign (Calc)'!$T$1,'Re-Sign (Calc)'!$T$1,IF(N13&lt;'Re-Sign (Calc)'!$T$2,'Re-Sign (Calc)'!$T$2,N13))</f>
        <v>17.314351716976386</v>
      </c>
      <c r="S13" s="15">
        <f>IF(O13&gt;'Re-Sign (Calc)'!$T$1,'Re-Sign (Calc)'!$T$1,IF(O13&lt;'Re-Sign (Calc)'!$T$2,'Re-Sign (Calc)'!$T$2,O13))</f>
        <v>15.059332248698205</v>
      </c>
      <c r="T13" s="16">
        <f>CEILING(IF(IF(F13&gt;AVERAGE(G13,I13,J13,K13),AVERAGE(F13,G13,I13,J13,K13),AVERAGE(G13,I13,J13,K13))&gt;'Re-Sign (Calc)'!$T$1,'Re-Sign (Calc)'!$T$1,IF(F13&gt;AVERAGE(G13,I13,J13,K13),AVERAGE(F13,G13,I13,J13,K13),AVERAGE(G13,I13,J13,K13))),0.05)</f>
        <v>13.4</v>
      </c>
      <c r="U13" s="16">
        <f>CEILING(IF(IF(F13&gt;AVERAGE(G13,I13,J13,K13,H13),AVERAGE(F13,G13,I13,J13,K13),AVERAGE(G13,I13,J13,K13,H13))&gt;8.15,8.15,IF(F13&gt;AVERAGE(G13,I13,J13,K13,H13),AVERAGE(F13,G13,I13,J13,K13,H13),AVERAGE(G13,I13,J13,K13,H13))),0.05)</f>
        <v>8.15</v>
      </c>
      <c r="V13" s="16">
        <f>CEILING(MAX(Q13:S13),0.05)</f>
        <v>17.350000000000001</v>
      </c>
      <c r="W13" s="16" t="str">
        <f>IF(AND(B13&lt;26,G13&gt;V13),"Yes"," ")</f>
        <v>Yes</v>
      </c>
      <c r="X13" s="16" t="str">
        <f>IF(AND(B13&lt;30,B13&gt;26),"Yes", " ")</f>
        <v xml:space="preserve"> </v>
      </c>
      <c r="Y13" s="19" t="str">
        <f>INDEX('Player Ratings'!A:B,MATCH(A13,'Player Ratings'!A:A,0),2) &amp;": $"&amp;V13&amp;"M thru "&amp; D13+3</f>
        <v>A.J. Lawson: $17.35M thru 2028</v>
      </c>
    </row>
    <row r="14" spans="1:31" x14ac:dyDescent="0.25">
      <c r="A14" s="17" t="str">
        <f>'Re-Sign (Calc)'!A344</f>
        <v>O. Ballo ATL</v>
      </c>
      <c r="B14" s="18">
        <f>INDEX('Re-Sign (Calc)'!$A:$AU,MATCH('Re-Sign (Report)'!$A:$A,'Re-Sign (Calc)'!$A:$A,0),4)</f>
        <v>22</v>
      </c>
      <c r="C14" s="15" t="str">
        <f>INDEX('Re-Sign (Calc)'!$A:$AU,MATCH('Re-Sign (Report)'!$A:$A,'Re-Sign (Calc)'!$A:$A,0),3)</f>
        <v>ATL</v>
      </c>
      <c r="D14" s="15" t="str">
        <f>+INDEX('Player Ratings'!$A:$AA,MATCH(A14,'Player Ratings'!$A:$A,0),27)</f>
        <v>2024</v>
      </c>
      <c r="F14" s="15">
        <f>INDEX('Re-Sign (Calc)'!$A:$AX,MATCH($A:$A,'Re-Sign (Calc)'!$A:$A,0),23)</f>
        <v>26.461126005361933</v>
      </c>
      <c r="G14" s="15">
        <f>INDEX('Re-Sign (Calc)'!$A:$AX,MATCH($A:$A,'Re-Sign (Calc)'!$A:$A,0),28)</f>
        <v>19.266425160546682</v>
      </c>
      <c r="H14" s="15">
        <f>INDEX('Re-Sign (Calc)'!$A:$AX,MATCH($A:$A,'Re-Sign (Calc)'!$A:$A,0),33)</f>
        <v>2.1982716170967183</v>
      </c>
      <c r="I14" s="15">
        <f>INDEX('Re-Sign (Calc)'!$A:$AX,MATCH($A:$A,'Re-Sign (Calc)'!$A:$A,0),38)</f>
        <v>16.783345867231812</v>
      </c>
      <c r="J14" s="15">
        <f>INDEX('Re-Sign (Calc)'!$A:$AX,MATCH($A:$A,'Re-Sign (Calc)'!$A:$A,0),43)</f>
        <v>8.0229686342306739</v>
      </c>
      <c r="K14" s="15">
        <f>INDEX('Re-Sign (Calc)'!$A:$AX,MATCH($A:$A,'Re-Sign (Calc)'!$A:$A,0),48)</f>
        <v>6.2345760912829897</v>
      </c>
      <c r="L14" s="15">
        <f>IF(AND(AVERAGE(G14,H14)&lt;F14,B14&lt;27),AVERAGE(G14,H14,F14),AVERAGE(G14,H14))</f>
        <v>15.975274261001777</v>
      </c>
      <c r="M14" s="15">
        <f>IFERROR(IF(AND(AVERAGE(J14,G14)&lt;F14,B14&lt;27),AVERAGE(J14,G14,F14),AVERAGE(G14,J14)),0)</f>
        <v>17.916839933379762</v>
      </c>
      <c r="N14" s="15">
        <f>IFERROR(IF(AND(AVERAGE(G14,I14)&lt;F14,B14&lt;27),AVERAGE(G14,I14,F14),AVERAGE(G14,I14)),0)</f>
        <v>20.836965677713476</v>
      </c>
      <c r="O14" s="15">
        <f>IFERROR(IF(AND(AVERAGE(G14,K14)&lt;F14,B14&lt;27),AVERAGE(G14,K14,F14),AVERAGE(G14,K14)),0)</f>
        <v>17.320709085730535</v>
      </c>
      <c r="P14" s="15">
        <f>IF(L14&gt;'Re-Sign (Calc)'!$T$1,'Re-Sign (Calc)'!$T$1,IF(L14&lt;'Re-Sign (Calc)'!$T$2,'Re-Sign (Calc)'!$T$2,L14))</f>
        <v>15.975274261001777</v>
      </c>
      <c r="Q14" s="15">
        <f>IF(M14&gt;'Re-Sign (Calc)'!$T$1,'Re-Sign (Calc)'!$T$1,IF(M14&lt;'Re-Sign (Calc)'!$T$2,'Re-Sign (Calc)'!$T$2,M14))</f>
        <v>17.916839933379762</v>
      </c>
      <c r="R14" s="15">
        <f>IF(N14&gt;'Re-Sign (Calc)'!$T$1,'Re-Sign (Calc)'!$T$1,IF(N14&lt;'Re-Sign (Calc)'!$T$2,'Re-Sign (Calc)'!$T$2,N14))</f>
        <v>20.836965677713476</v>
      </c>
      <c r="S14" s="15">
        <f>IF(O14&gt;'Re-Sign (Calc)'!$T$1,'Re-Sign (Calc)'!$T$1,IF(O14&lt;'Re-Sign (Calc)'!$T$2,'Re-Sign (Calc)'!$T$2,O14))</f>
        <v>17.320709085730535</v>
      </c>
      <c r="T14" s="16">
        <f>CEILING(IF(IF(F14&gt;AVERAGE(G14,I14,J14,K14),AVERAGE(F14,G14,I14,J14,K14),AVERAGE(G14,I14,J14,K14))&gt;'Re-Sign (Calc)'!$T$1,'Re-Sign (Calc)'!$T$1,IF(F14&gt;AVERAGE(G14,I14,J14,K14),AVERAGE(F14,G14,I14,J14,K14),AVERAGE(G14,I14,J14,K14))),0.05)</f>
        <v>15.4</v>
      </c>
      <c r="U14" s="16">
        <f>CEILING(IF(IF(F14&gt;AVERAGE(G14,I14,J14,K14,H14),AVERAGE(F14,G14,I14,J14,K14),AVERAGE(G14,I14,J14,K14,H14))&gt;8.15,8.15,IF(F14&gt;AVERAGE(G14,I14,J14,K14,H14),AVERAGE(F14,G14,I14,J14,K14,H14),AVERAGE(G14,I14,J14,K14,H14))),0.05)</f>
        <v>8.15</v>
      </c>
      <c r="V14" s="16">
        <f>CEILING(MAX(Q14:S14),0.05)</f>
        <v>20.85</v>
      </c>
      <c r="W14" s="16" t="str">
        <f>IF(AND(B14&lt;26,G14&gt;V14),"Yes"," ")</f>
        <v xml:space="preserve"> </v>
      </c>
      <c r="X14" s="16" t="str">
        <f>IF(AND(B14&lt;30,B14&gt;26),"Yes", " ")</f>
        <v xml:space="preserve"> </v>
      </c>
      <c r="Y14" s="19" t="str">
        <f>INDEX('Player Ratings'!A:B,MATCH(A14,'Player Ratings'!A:A,0),2) &amp;": $"&amp;V14&amp;"M thru "&amp; D14+3</f>
        <v>Oumar Ballo: $20.85M thru 2027</v>
      </c>
    </row>
    <row r="15" spans="1:31" x14ac:dyDescent="0.25">
      <c r="A15" s="17" t="str">
        <f>'Re-Sign (Calc)'!A374</f>
        <v>S. Barnes ATL</v>
      </c>
      <c r="B15" s="18">
        <f>INDEX('Re-Sign (Calc)'!$A:$AU,MATCH('Re-Sign (Report)'!$A:$A,'Re-Sign (Calc)'!$A:$A,0),4)</f>
        <v>23</v>
      </c>
      <c r="C15" s="15" t="str">
        <f>INDEX('Re-Sign (Calc)'!$A:$AU,MATCH('Re-Sign (Report)'!$A:$A,'Re-Sign (Calc)'!$A:$A,0),3)</f>
        <v>ATL</v>
      </c>
      <c r="D15" s="15" t="str">
        <f>+INDEX('Player Ratings'!$A:$AA,MATCH(A15,'Player Ratings'!$A:$A,0),27)</f>
        <v>2024</v>
      </c>
      <c r="F15" s="15">
        <f>INDEX('Re-Sign (Calc)'!$A:$AX,MATCH($A:$A,'Re-Sign (Calc)'!$A:$A,0),23)</f>
        <v>0.85</v>
      </c>
      <c r="G15" s="15">
        <f>INDEX('Re-Sign (Calc)'!$A:$AX,MATCH($A:$A,'Re-Sign (Calc)'!$A:$A,0),28)</f>
        <v>0.85</v>
      </c>
      <c r="H15" s="15" t="str">
        <f>INDEX('Re-Sign (Calc)'!$A:$AX,MATCH($A:$A,'Re-Sign (Calc)'!$A:$A,0),33)</f>
        <v>N/A</v>
      </c>
      <c r="I15" s="15" t="str">
        <f>INDEX('Re-Sign (Calc)'!$A:$AX,MATCH($A:$A,'Re-Sign (Calc)'!$A:$A,0),38)</f>
        <v>N/A</v>
      </c>
      <c r="J15" s="15" t="str">
        <f>INDEX('Re-Sign (Calc)'!$A:$AX,MATCH($A:$A,'Re-Sign (Calc)'!$A:$A,0),43)</f>
        <v>N/A</v>
      </c>
      <c r="K15" s="15" t="str">
        <f>INDEX('Re-Sign (Calc)'!$A:$AX,MATCH($A:$A,'Re-Sign (Calc)'!$A:$A,0),48)</f>
        <v>N/A</v>
      </c>
      <c r="L15" s="15">
        <f>IF(AND(AVERAGE(G15,H15)&lt;F15,B15&lt;27),AVERAGE(G15,H15,F15),AVERAGE(G15,H15))</f>
        <v>0.85</v>
      </c>
      <c r="M15" s="15">
        <f>IFERROR(IF(AND(AVERAGE(J15,G15)&lt;F15,B15&lt;27),AVERAGE(J15,G15,F15),AVERAGE(G15,J15)),0)</f>
        <v>0.85</v>
      </c>
      <c r="N15" s="15">
        <f>IFERROR(IF(AND(AVERAGE(G15,I15)&lt;F15,B15&lt;27),AVERAGE(G15,I15,F15),AVERAGE(G15,I15)),0)</f>
        <v>0.85</v>
      </c>
      <c r="O15" s="15">
        <f>IFERROR(IF(AND(AVERAGE(G15,K15)&lt;F15,B15&lt;27),AVERAGE(G15,K15,F15),AVERAGE(G15,K15)),0)</f>
        <v>0.85</v>
      </c>
      <c r="P15" s="15">
        <f>IF(L15&gt;'Re-Sign (Calc)'!$T$1,'Re-Sign (Calc)'!$T$1,IF(L15&lt;'Re-Sign (Calc)'!$T$2,'Re-Sign (Calc)'!$T$2,L15))</f>
        <v>0.85</v>
      </c>
      <c r="Q15" s="15">
        <f>IF(M15&gt;'Re-Sign (Calc)'!$T$1,'Re-Sign (Calc)'!$T$1,IF(M15&lt;'Re-Sign (Calc)'!$T$2,'Re-Sign (Calc)'!$T$2,M15))</f>
        <v>0.85</v>
      </c>
      <c r="R15" s="15">
        <f>IF(N15&gt;'Re-Sign (Calc)'!$T$1,'Re-Sign (Calc)'!$T$1,IF(N15&lt;'Re-Sign (Calc)'!$T$2,'Re-Sign (Calc)'!$T$2,N15))</f>
        <v>0.85</v>
      </c>
      <c r="S15" s="15">
        <f>IF(O15&gt;'Re-Sign (Calc)'!$T$1,'Re-Sign (Calc)'!$T$1,IF(O15&lt;'Re-Sign (Calc)'!$T$2,'Re-Sign (Calc)'!$T$2,O15))</f>
        <v>0.85</v>
      </c>
      <c r="T15" s="16">
        <f>CEILING(IF(IF(F15&gt;AVERAGE(G15,I15,J15,K15),AVERAGE(F15,G15,I15,J15,K15),AVERAGE(G15,I15,J15,K15))&gt;'Re-Sign (Calc)'!$T$1,'Re-Sign (Calc)'!$T$1,IF(F15&gt;AVERAGE(G15,I15,J15,K15),AVERAGE(F15,G15,I15,J15,K15),AVERAGE(G15,I15,J15,K15))),0.05)</f>
        <v>0.85000000000000009</v>
      </c>
      <c r="U15" s="16">
        <f>CEILING(IF(IF(F15&gt;AVERAGE(G15,I15,J15,K15,H15),AVERAGE(F15,G15,I15,J15,K15),AVERAGE(G15,I15,J15,K15,H15))&gt;8.15,8.15,IF(F15&gt;AVERAGE(G15,I15,J15,K15,H15),AVERAGE(F15,G15,I15,J15,K15,H15),AVERAGE(G15,I15,J15,K15,H15))),0.05)</f>
        <v>0.85000000000000009</v>
      </c>
      <c r="V15" s="16">
        <f>CEILING(MAX(Q15:S15),0.05)</f>
        <v>0.85000000000000009</v>
      </c>
      <c r="W15" s="16" t="str">
        <f>IF(AND(B15&lt;26,G15&gt;V15),"Yes"," ")</f>
        <v xml:space="preserve"> </v>
      </c>
      <c r="X15" s="16" t="str">
        <f>IF(AND(B15&lt;30,B15&gt;26),"Yes", " ")</f>
        <v xml:space="preserve"> </v>
      </c>
      <c r="Y15" s="19" t="str">
        <f>INDEX('Player Ratings'!A:B,MATCH(A15,'Player Ratings'!A:A,0),2) &amp;": $"&amp;V15&amp;"M thru "&amp; D15+3</f>
        <v>Scottie Barnes: $0.85M thru 2027</v>
      </c>
    </row>
    <row r="16" spans="1:31" hidden="1" x14ac:dyDescent="0.25">
      <c r="A16" s="17" t="str">
        <f>'Re-Sign (Calc)'!A17</f>
        <v>A. Nembhard BOS</v>
      </c>
      <c r="B16" s="18">
        <f>INDEX('Re-Sign (Calc)'!$A:$AU,MATCH('Re-Sign (Report)'!$A:$A,'Re-Sign (Calc)'!$A:$A,0),4)</f>
        <v>24</v>
      </c>
      <c r="C16" s="15" t="str">
        <f>INDEX('Re-Sign (Calc)'!$A:$AU,MATCH('Re-Sign (Report)'!$A:$A,'Re-Sign (Calc)'!$A:$A,0),3)</f>
        <v>BOS</v>
      </c>
      <c r="D16" s="15" t="str">
        <f>+INDEX('Player Ratings'!$A:$AA,MATCH(A16,'Player Ratings'!$A:$A,0),27)</f>
        <v>2026</v>
      </c>
      <c r="F16" s="15">
        <f>INDEX('Re-Sign (Calc)'!$A:$AX,MATCH($A:$A,'Re-Sign (Calc)'!$A:$A,0),23)</f>
        <v>0.85</v>
      </c>
      <c r="G16" s="15">
        <f>INDEX('Re-Sign (Calc)'!$A:$AX,MATCH($A:$A,'Re-Sign (Calc)'!$A:$A,0),28)</f>
        <v>0.85</v>
      </c>
      <c r="H16" s="15">
        <f>INDEX('Re-Sign (Calc)'!$A:$AX,MATCH($A:$A,'Re-Sign (Calc)'!$A:$A,0),33)</f>
        <v>0.85</v>
      </c>
      <c r="I16" s="15">
        <f>INDEX('Re-Sign (Calc)'!$A:$AX,MATCH($A:$A,'Re-Sign (Calc)'!$A:$A,0),38)</f>
        <v>0.85</v>
      </c>
      <c r="J16" s="15">
        <f>INDEX('Re-Sign (Calc)'!$A:$AX,MATCH($A:$A,'Re-Sign (Calc)'!$A:$A,0),43)</f>
        <v>0.85</v>
      </c>
      <c r="K16" s="15">
        <f>INDEX('Re-Sign (Calc)'!$A:$AX,MATCH($A:$A,'Re-Sign (Calc)'!$A:$A,0),48)</f>
        <v>0.85</v>
      </c>
      <c r="L16" s="15">
        <f>IF(AND(AVERAGE(G16,H16)&lt;F16,B16&lt;27),AVERAGE(G16,H16,F16),AVERAGE(G16,H16))</f>
        <v>0.85</v>
      </c>
      <c r="M16" s="15">
        <f>IFERROR(IF(AND(AVERAGE(J16,G16)&lt;F16,B16&lt;27),AVERAGE(J16,G16,F16),AVERAGE(G16,J16)),0)</f>
        <v>0.85</v>
      </c>
      <c r="N16" s="15">
        <f>IFERROR(IF(AND(AVERAGE(G16,I16)&lt;F16,B16&lt;27),AVERAGE(G16,I16,F16),AVERAGE(G16,I16)),0)</f>
        <v>0.85</v>
      </c>
      <c r="O16" s="15">
        <f>IFERROR(IF(AND(AVERAGE(G16,K16)&lt;F16,B16&lt;27),AVERAGE(G16,K16,F16),AVERAGE(G16,K16)),0)</f>
        <v>0.85</v>
      </c>
      <c r="P16" s="15">
        <f>IF(L16&gt;'Re-Sign (Calc)'!$T$1,'Re-Sign (Calc)'!$T$1,IF(L16&lt;'Re-Sign (Calc)'!$T$2,'Re-Sign (Calc)'!$T$2,L16))</f>
        <v>0.85</v>
      </c>
      <c r="Q16" s="15">
        <f>IF(M16&gt;'Re-Sign (Calc)'!$T$1,'Re-Sign (Calc)'!$T$1,IF(M16&lt;'Re-Sign (Calc)'!$T$2,'Re-Sign (Calc)'!$T$2,M16))</f>
        <v>0.85</v>
      </c>
      <c r="R16" s="15">
        <f>IF(N16&gt;'Re-Sign (Calc)'!$T$1,'Re-Sign (Calc)'!$T$1,IF(N16&lt;'Re-Sign (Calc)'!$T$2,'Re-Sign (Calc)'!$T$2,N16))</f>
        <v>0.85</v>
      </c>
      <c r="S16" s="15">
        <f>IF(O16&gt;'Re-Sign (Calc)'!$T$1,'Re-Sign (Calc)'!$T$1,IF(O16&lt;'Re-Sign (Calc)'!$T$2,'Re-Sign (Calc)'!$T$2,O16))</f>
        <v>0.85</v>
      </c>
      <c r="T16" s="16">
        <f>CEILING(IF(IF(F16&gt;AVERAGE(G16,I16,J16,K16),AVERAGE(F16,G16,I16,J16,K16),AVERAGE(G16,I16,J16,K16))&gt;'Re-Sign (Calc)'!$T$1,'Re-Sign (Calc)'!$T$1,IF(F16&gt;AVERAGE(G16,I16,J16,K16),AVERAGE(F16,G16,I16,J16,K16),AVERAGE(G16,I16,J16,K16))),0.05)</f>
        <v>0.85000000000000009</v>
      </c>
      <c r="U16" s="16">
        <f>CEILING(IF(IF(F16&gt;AVERAGE(G16,I16,J16,K16,H16),AVERAGE(F16,G16,I16,J16,K16),AVERAGE(G16,I16,J16,K16,H16))&gt;8.15,8.15,IF(F16&gt;AVERAGE(G16,I16,J16,K16,H16),AVERAGE(F16,G16,I16,J16,K16,H16),AVERAGE(G16,I16,J16,K16,H16))),0.05)</f>
        <v>0.85000000000000009</v>
      </c>
      <c r="V16" s="16">
        <f>CEILING(MAX(Q16:S16),0.05)</f>
        <v>0.85000000000000009</v>
      </c>
      <c r="W16" s="16" t="str">
        <f>IF(AND(B16&lt;26,G16&gt;V16),"Yes"," ")</f>
        <v xml:space="preserve"> </v>
      </c>
      <c r="X16" s="16" t="str">
        <f>IF(AND(B16&lt;30,B16&gt;26),"Yes", " ")</f>
        <v xml:space="preserve"> </v>
      </c>
      <c r="Y16" s="19" t="str">
        <f>INDEX('Player Ratings'!A:B,MATCH(A16,'Player Ratings'!A:A,0),2) &amp;": $"&amp;V16&amp;"M thru "&amp; D16+3</f>
        <v>Andrew Nembhard: $0.85M thru 2029</v>
      </c>
    </row>
    <row r="17" spans="1:25" x14ac:dyDescent="0.25">
      <c r="A17" s="17" t="str">
        <f>'Re-Sign (Calc)'!A60</f>
        <v>C. Oliver BKN</v>
      </c>
      <c r="B17" s="18">
        <f>INDEX('Re-Sign (Calc)'!$A:$AU,MATCH('Re-Sign (Report)'!$A:$A,'Re-Sign (Calc)'!$A:$A,0),4)</f>
        <v>26</v>
      </c>
      <c r="C17" s="15" t="str">
        <f>INDEX('Re-Sign (Calc)'!$A:$AU,MATCH('Re-Sign (Report)'!$A:$A,'Re-Sign (Calc)'!$A:$A,0),3)</f>
        <v>BKN</v>
      </c>
      <c r="D17" s="15" t="str">
        <f>+INDEX('Player Ratings'!$A:$AA,MATCH(A17,'Player Ratings'!$A:$A,0),27)</f>
        <v>2024</v>
      </c>
      <c r="F17" s="15">
        <f>INDEX('Re-Sign (Calc)'!$A:$AX,MATCH($A:$A,'Re-Sign (Calc)'!$A:$A,0),23)</f>
        <v>3.6907953529937507</v>
      </c>
      <c r="G17" s="15">
        <f>INDEX('Re-Sign (Calc)'!$A:$AX,MATCH($A:$A,'Re-Sign (Calc)'!$A:$A,0),28)</f>
        <v>7.4662440309566911</v>
      </c>
      <c r="H17" s="15">
        <f>INDEX('Re-Sign (Calc)'!$A:$AX,MATCH($A:$A,'Re-Sign (Calc)'!$A:$A,0),33)</f>
        <v>17.600822336025214</v>
      </c>
      <c r="I17" s="15">
        <f>INDEX('Re-Sign (Calc)'!$A:$AX,MATCH($A:$A,'Re-Sign (Calc)'!$A:$A,0),38)</f>
        <v>1.3387912764066194</v>
      </c>
      <c r="J17" s="15">
        <f>INDEX('Re-Sign (Calc)'!$A:$AX,MATCH($A:$A,'Re-Sign (Calc)'!$A:$A,0),43)</f>
        <v>0.85</v>
      </c>
      <c r="K17" s="15">
        <f>INDEX('Re-Sign (Calc)'!$A:$AX,MATCH($A:$A,'Re-Sign (Calc)'!$A:$A,0),48)</f>
        <v>13.261244527000121</v>
      </c>
      <c r="L17" s="15">
        <f>IF(AND(AVERAGE(G17,H17)&lt;F17,B17&lt;27),AVERAGE(G17,H17,F17),AVERAGE(G17,H17))</f>
        <v>12.533533183490952</v>
      </c>
      <c r="M17" s="15">
        <f>IFERROR(IF(AND(AVERAGE(J17,G17)&lt;F17,B17&lt;27),AVERAGE(J17,G17,F17),AVERAGE(G17,J17)),0)</f>
        <v>4.1581220154783454</v>
      </c>
      <c r="N17" s="15">
        <f>IFERROR(IF(AND(AVERAGE(G17,I17)&lt;F17,B17&lt;27),AVERAGE(G17,I17,F17),AVERAGE(G17,I17)),0)</f>
        <v>4.402517653681655</v>
      </c>
      <c r="O17" s="15">
        <f>IFERROR(IF(AND(AVERAGE(G17,K17)&lt;F17,B17&lt;27),AVERAGE(G17,K17,F17),AVERAGE(G17,K17)),0)</f>
        <v>10.363744278978405</v>
      </c>
      <c r="P17" s="15">
        <f>IF(L17&gt;'Re-Sign (Calc)'!$T$1,'Re-Sign (Calc)'!$T$1,IF(L17&lt;'Re-Sign (Calc)'!$T$2,'Re-Sign (Calc)'!$T$2,L17))</f>
        <v>12.533533183490952</v>
      </c>
      <c r="Q17" s="15">
        <f>IF(M17&gt;'Re-Sign (Calc)'!$T$1,'Re-Sign (Calc)'!$T$1,IF(M17&lt;'Re-Sign (Calc)'!$T$2,'Re-Sign (Calc)'!$T$2,M17))</f>
        <v>4.1581220154783454</v>
      </c>
      <c r="R17" s="15">
        <f>IF(N17&gt;'Re-Sign (Calc)'!$T$1,'Re-Sign (Calc)'!$T$1,IF(N17&lt;'Re-Sign (Calc)'!$T$2,'Re-Sign (Calc)'!$T$2,N17))</f>
        <v>4.402517653681655</v>
      </c>
      <c r="S17" s="15">
        <f>IF(O17&gt;'Re-Sign (Calc)'!$T$1,'Re-Sign (Calc)'!$T$1,IF(O17&lt;'Re-Sign (Calc)'!$T$2,'Re-Sign (Calc)'!$T$2,O17))</f>
        <v>10.363744278978405</v>
      </c>
      <c r="T17" s="16">
        <f>CEILING(IF(IF(F17&gt;AVERAGE(G17,I17,J17,K17),AVERAGE(F17,G17,I17,J17,K17),AVERAGE(G17,I17,J17,K17))&gt;'Re-Sign (Calc)'!$T$1,'Re-Sign (Calc)'!$T$1,IF(F17&gt;AVERAGE(G17,I17,J17,K17),AVERAGE(F17,G17,I17,J17,K17),AVERAGE(G17,I17,J17,K17))),0.05)</f>
        <v>5.75</v>
      </c>
      <c r="U17" s="16">
        <f>CEILING(IF(IF(F17&gt;AVERAGE(G17,I17,J17,K17,H17),AVERAGE(F17,G17,I17,J17,K17),AVERAGE(G17,I17,J17,K17,H17))&gt;8.15,8.15,IF(F17&gt;AVERAGE(G17,I17,J17,K17,H17),AVERAGE(F17,G17,I17,J17,K17,H17),AVERAGE(G17,I17,J17,K17,H17))),0.05)</f>
        <v>8.15</v>
      </c>
      <c r="V17" s="16">
        <f>CEILING(MAX(Q17:S17),0.05)</f>
        <v>10.4</v>
      </c>
      <c r="W17" s="16" t="str">
        <f>IF(AND(B17&lt;26,G17&gt;V17),"Yes"," ")</f>
        <v xml:space="preserve"> </v>
      </c>
      <c r="X17" s="16" t="str">
        <f>IF(AND(B17&lt;30,B17&gt;26),"Yes", " ")</f>
        <v xml:space="preserve"> </v>
      </c>
      <c r="Y17" s="19" t="str">
        <f>INDEX('Player Ratings'!A:B,MATCH(A17,'Player Ratings'!A:A,0),2) &amp;": $"&amp;V17&amp;"M thru "&amp; D17+3</f>
        <v>Cameron Oliver: $10.4M thru 2027</v>
      </c>
    </row>
    <row r="18" spans="1:25" hidden="1" x14ac:dyDescent="0.25">
      <c r="A18" s="17" t="str">
        <f>'Re-Sign (Calc)'!A19</f>
        <v>A. Simons LAC</v>
      </c>
      <c r="B18" s="18">
        <f>INDEX('Re-Sign (Calc)'!$A:$AU,MATCH('Re-Sign (Report)'!$A:$A,'Re-Sign (Calc)'!$A:$A,0),4)</f>
        <v>25</v>
      </c>
      <c r="C18" s="15" t="str">
        <f>INDEX('Re-Sign (Calc)'!$A:$AU,MATCH('Re-Sign (Report)'!$A:$A,'Re-Sign (Calc)'!$A:$A,0),3)</f>
        <v>LAC</v>
      </c>
      <c r="D18" s="15" t="str">
        <f>+INDEX('Player Ratings'!$A:$AA,MATCH(A18,'Player Ratings'!$A:$A,0),27)</f>
        <v>2025</v>
      </c>
      <c r="F18" s="15">
        <f>INDEX('Re-Sign (Calc)'!$A:$AX,MATCH($A:$A,'Re-Sign (Calc)'!$A:$A,0),23)</f>
        <v>0.85</v>
      </c>
      <c r="G18" s="15">
        <f>INDEX('Re-Sign (Calc)'!$A:$AX,MATCH($A:$A,'Re-Sign (Calc)'!$A:$A,0),28)</f>
        <v>0.85</v>
      </c>
      <c r="H18" s="15">
        <f>INDEX('Re-Sign (Calc)'!$A:$AX,MATCH($A:$A,'Re-Sign (Calc)'!$A:$A,0),33)</f>
        <v>0.85</v>
      </c>
      <c r="I18" s="15">
        <f>INDEX('Re-Sign (Calc)'!$A:$AX,MATCH($A:$A,'Re-Sign (Calc)'!$A:$A,0),38)</f>
        <v>0.85</v>
      </c>
      <c r="J18" s="15">
        <f>INDEX('Re-Sign (Calc)'!$A:$AX,MATCH($A:$A,'Re-Sign (Calc)'!$A:$A,0),43)</f>
        <v>0.85</v>
      </c>
      <c r="K18" s="15">
        <f>INDEX('Re-Sign (Calc)'!$A:$AX,MATCH($A:$A,'Re-Sign (Calc)'!$A:$A,0),48)</f>
        <v>0.85</v>
      </c>
      <c r="L18" s="15">
        <f>IF(AND(AVERAGE(G18,H18)&lt;F18,B18&lt;27),AVERAGE(G18,H18,F18),AVERAGE(G18,H18))</f>
        <v>0.85</v>
      </c>
      <c r="M18" s="15">
        <f>IFERROR(IF(AND(AVERAGE(J18,G18)&lt;F18,B18&lt;27),AVERAGE(J18,G18,F18),AVERAGE(G18,J18)),0)</f>
        <v>0.85</v>
      </c>
      <c r="N18" s="15">
        <f>IFERROR(IF(AND(AVERAGE(G18,I18)&lt;F18,B18&lt;27),AVERAGE(G18,I18,F18),AVERAGE(G18,I18)),0)</f>
        <v>0.85</v>
      </c>
      <c r="O18" s="15">
        <f>IFERROR(IF(AND(AVERAGE(G18,K18)&lt;F18,B18&lt;27),AVERAGE(G18,K18,F18),AVERAGE(G18,K18)),0)</f>
        <v>0.85</v>
      </c>
      <c r="P18" s="15">
        <f>IF(L18&gt;'Re-Sign (Calc)'!$T$1,'Re-Sign (Calc)'!$T$1,IF(L18&lt;'Re-Sign (Calc)'!$T$2,'Re-Sign (Calc)'!$T$2,L18))</f>
        <v>0.85</v>
      </c>
      <c r="Q18" s="15">
        <f>IF(M18&gt;'Re-Sign (Calc)'!$T$1,'Re-Sign (Calc)'!$T$1,IF(M18&lt;'Re-Sign (Calc)'!$T$2,'Re-Sign (Calc)'!$T$2,M18))</f>
        <v>0.85</v>
      </c>
      <c r="R18" s="15">
        <f>IF(N18&gt;'Re-Sign (Calc)'!$T$1,'Re-Sign (Calc)'!$T$1,IF(N18&lt;'Re-Sign (Calc)'!$T$2,'Re-Sign (Calc)'!$T$2,N18))</f>
        <v>0.85</v>
      </c>
      <c r="S18" s="15">
        <f>IF(O18&gt;'Re-Sign (Calc)'!$T$1,'Re-Sign (Calc)'!$T$1,IF(O18&lt;'Re-Sign (Calc)'!$T$2,'Re-Sign (Calc)'!$T$2,O18))</f>
        <v>0.85</v>
      </c>
      <c r="T18" s="16">
        <f>CEILING(IF(IF(F18&gt;AVERAGE(G18,I18,J18,K18),AVERAGE(F18,G18,I18,J18,K18),AVERAGE(G18,I18,J18,K18))&gt;'Re-Sign (Calc)'!$T$1,'Re-Sign (Calc)'!$T$1,IF(F18&gt;AVERAGE(G18,I18,J18,K18),AVERAGE(F18,G18,I18,J18,K18),AVERAGE(G18,I18,J18,K18))),0.05)</f>
        <v>0.85000000000000009</v>
      </c>
      <c r="U18" s="16">
        <f>CEILING(IF(IF(F18&gt;AVERAGE(G18,I18,J18,K18,H18),AVERAGE(F18,G18,I18,J18,K18),AVERAGE(G18,I18,J18,K18,H18))&gt;8.15,8.15,IF(F18&gt;AVERAGE(G18,I18,J18,K18,H18),AVERAGE(F18,G18,I18,J18,K18,H18),AVERAGE(G18,I18,J18,K18,H18))),0.05)</f>
        <v>0.85000000000000009</v>
      </c>
      <c r="V18" s="16">
        <f>CEILING(MAX(Q18:S18),0.05)</f>
        <v>0.85000000000000009</v>
      </c>
      <c r="W18" s="16" t="str">
        <f>IF(AND(B18&lt;26,G18&gt;V18),"Yes"," ")</f>
        <v xml:space="preserve"> </v>
      </c>
      <c r="X18" s="16" t="str">
        <f>IF(AND(B18&lt;30,B18&gt;26),"Yes", " ")</f>
        <v xml:space="preserve"> </v>
      </c>
      <c r="Y18" s="19" t="str">
        <f>INDEX('Player Ratings'!A:B,MATCH(A18,'Player Ratings'!A:A,0),2) &amp;": $"&amp;V18&amp;"M thru "&amp; D18+3</f>
        <v>Anfernee Simons: $0.85M thru 2028</v>
      </c>
    </row>
    <row r="19" spans="1:25" x14ac:dyDescent="0.25">
      <c r="A19" s="17" t="str">
        <f>'Re-Sign (Calc)'!A112</f>
        <v>D. White BKN</v>
      </c>
      <c r="B19" s="18">
        <f>INDEX('Re-Sign (Calc)'!$A:$AU,MATCH('Re-Sign (Report)'!$A:$A,'Re-Sign (Calc)'!$A:$A,0),4)</f>
        <v>30</v>
      </c>
      <c r="C19" s="15" t="str">
        <f>INDEX('Re-Sign (Calc)'!$A:$AU,MATCH('Re-Sign (Report)'!$A:$A,'Re-Sign (Calc)'!$A:$A,0),3)</f>
        <v>BKN</v>
      </c>
      <c r="D19" s="15" t="str">
        <f>+INDEX('Player Ratings'!$A:$AA,MATCH(A19,'Player Ratings'!$A:$A,0),27)</f>
        <v>2024</v>
      </c>
      <c r="F19" s="15">
        <f>INDEX('Re-Sign (Calc)'!$A:$AX,MATCH($A:$A,'Re-Sign (Calc)'!$A:$A,0),23)</f>
        <v>0.85</v>
      </c>
      <c r="G19" s="15">
        <f>INDEX('Re-Sign (Calc)'!$A:$AX,MATCH($A:$A,'Re-Sign (Calc)'!$A:$A,0),28)</f>
        <v>0.85</v>
      </c>
      <c r="H19" s="15">
        <f>INDEX('Re-Sign (Calc)'!$A:$AX,MATCH($A:$A,'Re-Sign (Calc)'!$A:$A,0),33)</f>
        <v>0.85</v>
      </c>
      <c r="I19" s="15">
        <f>INDEX('Re-Sign (Calc)'!$A:$AX,MATCH($A:$A,'Re-Sign (Calc)'!$A:$A,0),38)</f>
        <v>0.85</v>
      </c>
      <c r="J19" s="15">
        <f>INDEX('Re-Sign (Calc)'!$A:$AX,MATCH($A:$A,'Re-Sign (Calc)'!$A:$A,0),43)</f>
        <v>0.85</v>
      </c>
      <c r="K19" s="15">
        <f>INDEX('Re-Sign (Calc)'!$A:$AX,MATCH($A:$A,'Re-Sign (Calc)'!$A:$A,0),48)</f>
        <v>0.85</v>
      </c>
      <c r="L19" s="15">
        <f>IF(AND(AVERAGE(G19,H19)&lt;F19,B19&lt;27),AVERAGE(G19,H19,F19),AVERAGE(G19,H19))</f>
        <v>0.85</v>
      </c>
      <c r="M19" s="15">
        <f>IFERROR(IF(AND(AVERAGE(J19,G19)&lt;F19,B19&lt;27),AVERAGE(J19,G19,F19),AVERAGE(G19,J19)),0)</f>
        <v>0.85</v>
      </c>
      <c r="N19" s="15">
        <f>IFERROR(IF(AND(AVERAGE(G19,I19)&lt;F19,B19&lt;27),AVERAGE(G19,I19,F19),AVERAGE(G19,I19)),0)</f>
        <v>0.85</v>
      </c>
      <c r="O19" s="15">
        <f>IFERROR(IF(AND(AVERAGE(G19,K19)&lt;F19,B19&lt;27),AVERAGE(G19,K19,F19),AVERAGE(G19,K19)),0)</f>
        <v>0.85</v>
      </c>
      <c r="P19" s="15">
        <f>IF(L19&gt;'Re-Sign (Calc)'!$T$1,'Re-Sign (Calc)'!$T$1,IF(L19&lt;'Re-Sign (Calc)'!$T$2,'Re-Sign (Calc)'!$T$2,L19))</f>
        <v>0.85</v>
      </c>
      <c r="Q19" s="15">
        <f>IF(M19&gt;'Re-Sign (Calc)'!$T$1,'Re-Sign (Calc)'!$T$1,IF(M19&lt;'Re-Sign (Calc)'!$T$2,'Re-Sign (Calc)'!$T$2,M19))</f>
        <v>0.85</v>
      </c>
      <c r="R19" s="15">
        <f>IF(N19&gt;'Re-Sign (Calc)'!$T$1,'Re-Sign (Calc)'!$T$1,IF(N19&lt;'Re-Sign (Calc)'!$T$2,'Re-Sign (Calc)'!$T$2,N19))</f>
        <v>0.85</v>
      </c>
      <c r="S19" s="15">
        <f>IF(O19&gt;'Re-Sign (Calc)'!$T$1,'Re-Sign (Calc)'!$T$1,IF(O19&lt;'Re-Sign (Calc)'!$T$2,'Re-Sign (Calc)'!$T$2,O19))</f>
        <v>0.85</v>
      </c>
      <c r="T19" s="16">
        <f>CEILING(IF(IF(F19&gt;AVERAGE(G19,I19,J19,K19),AVERAGE(F19,G19,I19,J19,K19),AVERAGE(G19,I19,J19,K19))&gt;'Re-Sign (Calc)'!$T$1,'Re-Sign (Calc)'!$T$1,IF(F19&gt;AVERAGE(G19,I19,J19,K19),AVERAGE(F19,G19,I19,J19,K19),AVERAGE(G19,I19,J19,K19))),0.05)</f>
        <v>0.85000000000000009</v>
      </c>
      <c r="U19" s="16">
        <f>CEILING(IF(IF(F19&gt;AVERAGE(G19,I19,J19,K19,H19),AVERAGE(F19,G19,I19,J19,K19),AVERAGE(G19,I19,J19,K19,H19))&gt;8.15,8.15,IF(F19&gt;AVERAGE(G19,I19,J19,K19,H19),AVERAGE(F19,G19,I19,J19,K19,H19),AVERAGE(G19,I19,J19,K19,H19))),0.05)</f>
        <v>0.85000000000000009</v>
      </c>
      <c r="V19" s="16">
        <f>CEILING(MAX(Q19:S19),0.05)</f>
        <v>0.85000000000000009</v>
      </c>
      <c r="W19" s="16" t="str">
        <f>IF(AND(B19&lt;26,G19&gt;V19),"Yes"," ")</f>
        <v xml:space="preserve"> </v>
      </c>
      <c r="X19" s="16" t="str">
        <f>IF(AND(B19&lt;30,B19&gt;26),"Yes", " ")</f>
        <v xml:space="preserve"> </v>
      </c>
      <c r="Y19" s="19" t="str">
        <f>INDEX('Player Ratings'!A:B,MATCH(A19,'Player Ratings'!A:A,0),2) &amp;": $"&amp;V19&amp;"M thru "&amp; D19+3</f>
        <v>Derrick White: $0.85M thru 2027</v>
      </c>
    </row>
    <row r="20" spans="1:25" hidden="1" x14ac:dyDescent="0.25">
      <c r="A20" s="17" t="str">
        <f>'Re-Sign (Calc)'!A21</f>
        <v>A. Trier UTA</v>
      </c>
      <c r="B20" s="18">
        <f>INDEX('Re-Sign (Calc)'!$A:$AU,MATCH('Re-Sign (Report)'!$A:$A,'Re-Sign (Calc)'!$A:$A,0),4)</f>
        <v>28</v>
      </c>
      <c r="C20" s="15" t="str">
        <f>INDEX('Re-Sign (Calc)'!$A:$AU,MATCH('Re-Sign (Report)'!$A:$A,'Re-Sign (Calc)'!$A:$A,0),3)</f>
        <v>UTA</v>
      </c>
      <c r="D20" s="15" t="str">
        <f>+INDEX('Player Ratings'!$A:$AA,MATCH(A20,'Player Ratings'!$A:$A,0),27)</f>
        <v>2025</v>
      </c>
      <c r="F20" s="15">
        <f>INDEX('Re-Sign (Calc)'!$A:$AX,MATCH($A:$A,'Re-Sign (Calc)'!$A:$A,0),23)</f>
        <v>0.85</v>
      </c>
      <c r="G20" s="15">
        <f>INDEX('Re-Sign (Calc)'!$A:$AX,MATCH($A:$A,'Re-Sign (Calc)'!$A:$A,0),28)</f>
        <v>0.85</v>
      </c>
      <c r="H20" s="15">
        <f>INDEX('Re-Sign (Calc)'!$A:$AX,MATCH($A:$A,'Re-Sign (Calc)'!$A:$A,0),33)</f>
        <v>0.85</v>
      </c>
      <c r="I20" s="15">
        <f>INDEX('Re-Sign (Calc)'!$A:$AX,MATCH($A:$A,'Re-Sign (Calc)'!$A:$A,0),38)</f>
        <v>0.85</v>
      </c>
      <c r="J20" s="15">
        <f>INDEX('Re-Sign (Calc)'!$A:$AX,MATCH($A:$A,'Re-Sign (Calc)'!$A:$A,0),43)</f>
        <v>0.85</v>
      </c>
      <c r="K20" s="15">
        <f>INDEX('Re-Sign (Calc)'!$A:$AX,MATCH($A:$A,'Re-Sign (Calc)'!$A:$A,0),48)</f>
        <v>0.85</v>
      </c>
      <c r="L20" s="15">
        <f>IF(AND(AVERAGE(G20,H20)&lt;F20,B20&lt;27),AVERAGE(G20,H20,F20),AVERAGE(G20,H20))</f>
        <v>0.85</v>
      </c>
      <c r="M20" s="15">
        <f>IFERROR(IF(AND(AVERAGE(J20,G20)&lt;F20,B20&lt;27),AVERAGE(J20,G20,F20),AVERAGE(G20,J20)),0)</f>
        <v>0.85</v>
      </c>
      <c r="N20" s="15">
        <f>IFERROR(IF(AND(AVERAGE(G20,I20)&lt;F20,B20&lt;27),AVERAGE(G20,I20,F20),AVERAGE(G20,I20)),0)</f>
        <v>0.85</v>
      </c>
      <c r="O20" s="15">
        <f>IFERROR(IF(AND(AVERAGE(G20,K20)&lt;F20,B20&lt;27),AVERAGE(G20,K20,F20),AVERAGE(G20,K20)),0)</f>
        <v>0.85</v>
      </c>
      <c r="P20" s="15">
        <f>IF(L20&gt;'Re-Sign (Calc)'!$T$1,'Re-Sign (Calc)'!$T$1,IF(L20&lt;'Re-Sign (Calc)'!$T$2,'Re-Sign (Calc)'!$T$2,L20))</f>
        <v>0.85</v>
      </c>
      <c r="Q20" s="15">
        <f>IF(M20&gt;'Re-Sign (Calc)'!$T$1,'Re-Sign (Calc)'!$T$1,IF(M20&lt;'Re-Sign (Calc)'!$T$2,'Re-Sign (Calc)'!$T$2,M20))</f>
        <v>0.85</v>
      </c>
      <c r="R20" s="15">
        <f>IF(N20&gt;'Re-Sign (Calc)'!$T$1,'Re-Sign (Calc)'!$T$1,IF(N20&lt;'Re-Sign (Calc)'!$T$2,'Re-Sign (Calc)'!$T$2,N20))</f>
        <v>0.85</v>
      </c>
      <c r="S20" s="15">
        <f>IF(O20&gt;'Re-Sign (Calc)'!$T$1,'Re-Sign (Calc)'!$T$1,IF(O20&lt;'Re-Sign (Calc)'!$T$2,'Re-Sign (Calc)'!$T$2,O20))</f>
        <v>0.85</v>
      </c>
      <c r="T20" s="16">
        <f>CEILING(IF(IF(F20&gt;AVERAGE(G20,I20,J20,K20),AVERAGE(F20,G20,I20,J20,K20),AVERAGE(G20,I20,J20,K20))&gt;'Re-Sign (Calc)'!$T$1,'Re-Sign (Calc)'!$T$1,IF(F20&gt;AVERAGE(G20,I20,J20,K20),AVERAGE(F20,G20,I20,J20,K20),AVERAGE(G20,I20,J20,K20))),0.05)</f>
        <v>0.85000000000000009</v>
      </c>
      <c r="U20" s="16">
        <f>CEILING(IF(IF(F20&gt;AVERAGE(G20,I20,J20,K20,H20),AVERAGE(F20,G20,I20,J20,K20),AVERAGE(G20,I20,J20,K20,H20))&gt;8.15,8.15,IF(F20&gt;AVERAGE(G20,I20,J20,K20,H20),AVERAGE(F20,G20,I20,J20,K20,H20),AVERAGE(G20,I20,J20,K20,H20))),0.05)</f>
        <v>0.85000000000000009</v>
      </c>
      <c r="V20" s="16">
        <f>CEILING(MAX(Q20:S20),0.05)</f>
        <v>0.85000000000000009</v>
      </c>
      <c r="W20" s="16" t="str">
        <f>IF(AND(B20&lt;26,G20&gt;V20),"Yes"," ")</f>
        <v xml:space="preserve"> </v>
      </c>
      <c r="X20" s="16" t="str">
        <f>IF(AND(B20&lt;30,B20&gt;26),"Yes", " ")</f>
        <v>Yes</v>
      </c>
      <c r="Y20" s="19" t="str">
        <f>INDEX('Player Ratings'!A:B,MATCH(A20,'Player Ratings'!A:A,0),2) &amp;": $"&amp;V20&amp;"M thru "&amp; D20+3</f>
        <v>Allonzo Trier: $0.85M thru 2028</v>
      </c>
    </row>
    <row r="21" spans="1:25" hidden="1" x14ac:dyDescent="0.25">
      <c r="A21" s="17" t="str">
        <f>'Re-Sign (Calc)'!A22</f>
        <v>A. Watson HOU</v>
      </c>
      <c r="B21" s="18">
        <f>INDEX('Re-Sign (Calc)'!$A:$AU,MATCH('Re-Sign (Report)'!$A:$A,'Re-Sign (Calc)'!$A:$A,0),4)</f>
        <v>24</v>
      </c>
      <c r="C21" s="15" t="str">
        <f>INDEX('Re-Sign (Calc)'!$A:$AU,MATCH('Re-Sign (Report)'!$A:$A,'Re-Sign (Calc)'!$A:$A,0),3)</f>
        <v>HOU</v>
      </c>
      <c r="D21" s="15" t="str">
        <f>+INDEX('Player Ratings'!$A:$AA,MATCH(A21,'Player Ratings'!$A:$A,0),27)</f>
        <v>2025</v>
      </c>
      <c r="F21" s="15">
        <f>INDEX('Re-Sign (Calc)'!$A:$AX,MATCH($A:$A,'Re-Sign (Calc)'!$A:$A,0),23)</f>
        <v>0.85</v>
      </c>
      <c r="G21" s="15">
        <f>INDEX('Re-Sign (Calc)'!$A:$AX,MATCH($A:$A,'Re-Sign (Calc)'!$A:$A,0),28)</f>
        <v>0.85</v>
      </c>
      <c r="H21" s="15" t="str">
        <f>INDEX('Re-Sign (Calc)'!$A:$AX,MATCH($A:$A,'Re-Sign (Calc)'!$A:$A,0),33)</f>
        <v>N/A</v>
      </c>
      <c r="I21" s="15" t="str">
        <f>INDEX('Re-Sign (Calc)'!$A:$AX,MATCH($A:$A,'Re-Sign (Calc)'!$A:$A,0),38)</f>
        <v>N/A</v>
      </c>
      <c r="J21" s="15" t="str">
        <f>INDEX('Re-Sign (Calc)'!$A:$AX,MATCH($A:$A,'Re-Sign (Calc)'!$A:$A,0),43)</f>
        <v>N/A</v>
      </c>
      <c r="K21" s="15" t="str">
        <f>INDEX('Re-Sign (Calc)'!$A:$AX,MATCH($A:$A,'Re-Sign (Calc)'!$A:$A,0),48)</f>
        <v>N/A</v>
      </c>
      <c r="L21" s="15">
        <f>IF(AND(AVERAGE(G21,H21)&lt;F21,B21&lt;27),AVERAGE(G21,H21,F21),AVERAGE(G21,H21))</f>
        <v>0.85</v>
      </c>
      <c r="M21" s="15">
        <f>IFERROR(IF(AND(AVERAGE(J21,G21)&lt;F21,B21&lt;27),AVERAGE(J21,G21,F21),AVERAGE(G21,J21)),0)</f>
        <v>0.85</v>
      </c>
      <c r="N21" s="15">
        <f>IFERROR(IF(AND(AVERAGE(G21,I21)&lt;F21,B21&lt;27),AVERAGE(G21,I21,F21),AVERAGE(G21,I21)),0)</f>
        <v>0.85</v>
      </c>
      <c r="O21" s="15">
        <f>IFERROR(IF(AND(AVERAGE(G21,K21)&lt;F21,B21&lt;27),AVERAGE(G21,K21,F21),AVERAGE(G21,K21)),0)</f>
        <v>0.85</v>
      </c>
      <c r="P21" s="15">
        <f>IF(L21&gt;'Re-Sign (Calc)'!$T$1,'Re-Sign (Calc)'!$T$1,IF(L21&lt;'Re-Sign (Calc)'!$T$2,'Re-Sign (Calc)'!$T$2,L21))</f>
        <v>0.85</v>
      </c>
      <c r="Q21" s="15">
        <f>IF(M21&gt;'Re-Sign (Calc)'!$T$1,'Re-Sign (Calc)'!$T$1,IF(M21&lt;'Re-Sign (Calc)'!$T$2,'Re-Sign (Calc)'!$T$2,M21))</f>
        <v>0.85</v>
      </c>
      <c r="R21" s="15">
        <f>IF(N21&gt;'Re-Sign (Calc)'!$T$1,'Re-Sign (Calc)'!$T$1,IF(N21&lt;'Re-Sign (Calc)'!$T$2,'Re-Sign (Calc)'!$T$2,N21))</f>
        <v>0.85</v>
      </c>
      <c r="S21" s="15">
        <f>IF(O21&gt;'Re-Sign (Calc)'!$T$1,'Re-Sign (Calc)'!$T$1,IF(O21&lt;'Re-Sign (Calc)'!$T$2,'Re-Sign (Calc)'!$T$2,O21))</f>
        <v>0.85</v>
      </c>
      <c r="T21" s="16">
        <f>CEILING(IF(IF(F21&gt;AVERAGE(G21,I21,J21,K21),AVERAGE(F21,G21,I21,J21,K21),AVERAGE(G21,I21,J21,K21))&gt;'Re-Sign (Calc)'!$T$1,'Re-Sign (Calc)'!$T$1,IF(F21&gt;AVERAGE(G21,I21,J21,K21),AVERAGE(F21,G21,I21,J21,K21),AVERAGE(G21,I21,J21,K21))),0.05)</f>
        <v>0.85000000000000009</v>
      </c>
      <c r="U21" s="16">
        <f>CEILING(IF(IF(F21&gt;AVERAGE(G21,I21,J21,K21,H21),AVERAGE(F21,G21,I21,J21,K21),AVERAGE(G21,I21,J21,K21,H21))&gt;8.15,8.15,IF(F21&gt;AVERAGE(G21,I21,J21,K21,H21),AVERAGE(F21,G21,I21,J21,K21,H21),AVERAGE(G21,I21,J21,K21,H21))),0.05)</f>
        <v>0.85000000000000009</v>
      </c>
      <c r="V21" s="16">
        <f>CEILING(MAX(Q21:S21),0.05)</f>
        <v>0.85000000000000009</v>
      </c>
      <c r="W21" s="16" t="str">
        <f>IF(AND(B21&lt;26,G21&gt;V21),"Yes"," ")</f>
        <v xml:space="preserve"> </v>
      </c>
      <c r="X21" s="16" t="str">
        <f>IF(AND(B21&lt;30,B21&gt;26),"Yes", " ")</f>
        <v xml:space="preserve"> </v>
      </c>
      <c r="Y21" s="19" t="str">
        <f>INDEX('Player Ratings'!A:B,MATCH(A21,'Player Ratings'!A:A,0),2) &amp;": $"&amp;V21&amp;"M thru "&amp; D21+3</f>
        <v>Anton Watson: $0.85M thru 2028</v>
      </c>
    </row>
    <row r="22" spans="1:25" hidden="1" x14ac:dyDescent="0.25">
      <c r="A22" s="17" t="str">
        <f>'Re-Sign (Calc)'!A23</f>
        <v>A. Wiggins WAS</v>
      </c>
      <c r="B22" s="18">
        <f>INDEX('Re-Sign (Calc)'!$A:$AU,MATCH('Re-Sign (Report)'!$A:$A,'Re-Sign (Calc)'!$A:$A,0),4)</f>
        <v>29</v>
      </c>
      <c r="C22" s="15" t="str">
        <f>INDEX('Re-Sign (Calc)'!$A:$AU,MATCH('Re-Sign (Report)'!$A:$A,'Re-Sign (Calc)'!$A:$A,0),3)</f>
        <v>WAS</v>
      </c>
      <c r="D22" s="15" t="str">
        <f>+INDEX('Player Ratings'!$A:$AA,MATCH(A22,'Player Ratings'!$A:$A,0),27)</f>
        <v>2026</v>
      </c>
      <c r="F22" s="15">
        <f>INDEX('Re-Sign (Calc)'!$A:$AX,MATCH($A:$A,'Re-Sign (Calc)'!$A:$A,0),23)</f>
        <v>32.15370866845398</v>
      </c>
      <c r="G22" s="15">
        <f>INDEX('Re-Sign (Calc)'!$A:$AX,MATCH($A:$A,'Re-Sign (Calc)'!$A:$A,0),28)</f>
        <v>36.311131236621115</v>
      </c>
      <c r="H22" s="15">
        <f>INDEX('Re-Sign (Calc)'!$A:$AX,MATCH($A:$A,'Re-Sign (Calc)'!$A:$A,0),33)</f>
        <v>38.422789048650785</v>
      </c>
      <c r="I22" s="15">
        <f>INDEX('Re-Sign (Calc)'!$A:$AX,MATCH($A:$A,'Re-Sign (Calc)'!$A:$A,0),38)</f>
        <v>25.495658713338344</v>
      </c>
      <c r="J22" s="15">
        <f>INDEX('Re-Sign (Calc)'!$A:$AX,MATCH($A:$A,'Re-Sign (Calc)'!$A:$A,0),43)</f>
        <v>29.27759940726105</v>
      </c>
      <c r="K22" s="15">
        <f>INDEX('Re-Sign (Calc)'!$A:$AX,MATCH($A:$A,'Re-Sign (Calc)'!$A:$A,0),48)</f>
        <v>35.43916677723233</v>
      </c>
      <c r="L22" s="15">
        <f>IF(AND(AVERAGE(G22,H22)&lt;F22,B22&lt;27),AVERAGE(G22,H22,F22),AVERAGE(G22,H22))</f>
        <v>37.366960142635946</v>
      </c>
      <c r="M22" s="15">
        <f>IFERROR(IF(AND(AVERAGE(J22,G22)&lt;F22,B22&lt;27),AVERAGE(J22,G22,F22),AVERAGE(G22,J22)),0)</f>
        <v>32.794365321941086</v>
      </c>
      <c r="N22" s="15">
        <f>IFERROR(IF(AND(AVERAGE(G22,I22)&lt;F22,B22&lt;27),AVERAGE(G22,I22,F22),AVERAGE(G22,I22)),0)</f>
        <v>30.903394974979729</v>
      </c>
      <c r="O22" s="15">
        <f>IFERROR(IF(AND(AVERAGE(G22,K22)&lt;F22,B22&lt;27),AVERAGE(G22,K22,F22),AVERAGE(G22,K22)),0)</f>
        <v>35.875149006926719</v>
      </c>
      <c r="P22" s="15">
        <f>IF(L22&gt;'Re-Sign (Calc)'!$T$1,'Re-Sign (Calc)'!$T$1,IF(L22&lt;'Re-Sign (Calc)'!$T$2,'Re-Sign (Calc)'!$T$2,L22))</f>
        <v>35</v>
      </c>
      <c r="Q22" s="15">
        <f>IF(M22&gt;'Re-Sign (Calc)'!$T$1,'Re-Sign (Calc)'!$T$1,IF(M22&lt;'Re-Sign (Calc)'!$T$2,'Re-Sign (Calc)'!$T$2,M22))</f>
        <v>32.794365321941086</v>
      </c>
      <c r="R22" s="15">
        <f>IF(N22&gt;'Re-Sign (Calc)'!$T$1,'Re-Sign (Calc)'!$T$1,IF(N22&lt;'Re-Sign (Calc)'!$T$2,'Re-Sign (Calc)'!$T$2,N22))</f>
        <v>30.903394974979729</v>
      </c>
      <c r="S22" s="15">
        <f>IF(O22&gt;'Re-Sign (Calc)'!$T$1,'Re-Sign (Calc)'!$T$1,IF(O22&lt;'Re-Sign (Calc)'!$T$2,'Re-Sign (Calc)'!$T$2,O22))</f>
        <v>35</v>
      </c>
      <c r="T22" s="16">
        <f>CEILING(IF(IF(F22&gt;AVERAGE(G22,I22,J22,K22),AVERAGE(F22,G22,I22,J22,K22),AVERAGE(G22,I22,J22,K22))&gt;'Re-Sign (Calc)'!$T$1,'Re-Sign (Calc)'!$T$1,IF(F22&gt;AVERAGE(G22,I22,J22,K22),AVERAGE(F22,G22,I22,J22,K22),AVERAGE(G22,I22,J22,K22))),0.05)</f>
        <v>31.75</v>
      </c>
      <c r="U22" s="16">
        <f>CEILING(IF(IF(F22&gt;AVERAGE(G22,I22,J22,K22,H22),AVERAGE(F22,G22,I22,J22,K22),AVERAGE(G22,I22,J22,K22,H22))&gt;8.15,8.15,IF(F22&gt;AVERAGE(G22,I22,J22,K22,H22),AVERAGE(F22,G22,I22,J22,K22,H22),AVERAGE(G22,I22,J22,K22,H22))),0.05)</f>
        <v>8.15</v>
      </c>
      <c r="V22" s="16">
        <f>CEILING(MAX(Q22:S22),0.05)</f>
        <v>35</v>
      </c>
      <c r="W22" s="16" t="str">
        <f>IF(AND(B22&lt;26,G22&gt;V22),"Yes"," ")</f>
        <v xml:space="preserve"> </v>
      </c>
      <c r="X22" s="16" t="str">
        <f>IF(AND(B22&lt;30,B22&gt;26),"Yes", " ")</f>
        <v>Yes</v>
      </c>
      <c r="Y22" s="19" t="str">
        <f>INDEX('Player Ratings'!A:B,MATCH(A22,'Player Ratings'!A:A,0),2) &amp;": $"&amp;V22&amp;"M thru "&amp; D22+3</f>
        <v>Andrew Wiggins: $35M thru 2029</v>
      </c>
    </row>
    <row r="23" spans="1:25" hidden="1" x14ac:dyDescent="0.25">
      <c r="A23" s="17" t="str">
        <f>'Re-Sign (Calc)'!A24</f>
        <v>A. Wiley IND</v>
      </c>
      <c r="B23" s="18">
        <f>INDEX('Re-Sign (Calc)'!$A:$AU,MATCH('Re-Sign (Report)'!$A:$A,'Re-Sign (Calc)'!$A:$A,0),4)</f>
        <v>25</v>
      </c>
      <c r="C23" s="15" t="str">
        <f>INDEX('Re-Sign (Calc)'!$A:$AU,MATCH('Re-Sign (Report)'!$A:$A,'Re-Sign (Calc)'!$A:$A,0),3)</f>
        <v>IND</v>
      </c>
      <c r="D23" s="15" t="str">
        <f>+INDEX('Player Ratings'!$A:$AA,MATCH(A23,'Player Ratings'!$A:$A,0),27)</f>
        <v>2025</v>
      </c>
      <c r="F23" s="15">
        <f>INDEX('Re-Sign (Calc)'!$A:$AX,MATCH($A:$A,'Re-Sign (Calc)'!$A:$A,0),23)</f>
        <v>0.85</v>
      </c>
      <c r="G23" s="15">
        <f>INDEX('Re-Sign (Calc)'!$A:$AX,MATCH($A:$A,'Re-Sign (Calc)'!$A:$A,0),28)</f>
        <v>0.85</v>
      </c>
      <c r="H23" s="15">
        <f>INDEX('Re-Sign (Calc)'!$A:$AX,MATCH($A:$A,'Re-Sign (Calc)'!$A:$A,0),33)</f>
        <v>3.0539688792594144</v>
      </c>
      <c r="I23" s="15">
        <f>INDEX('Re-Sign (Calc)'!$A:$AX,MATCH($A:$A,'Re-Sign (Calc)'!$A:$A,0),38)</f>
        <v>0.85</v>
      </c>
      <c r="J23" s="15">
        <f>INDEX('Re-Sign (Calc)'!$A:$AX,MATCH($A:$A,'Re-Sign (Calc)'!$A:$A,0),43)</f>
        <v>0.85</v>
      </c>
      <c r="K23" s="15">
        <f>INDEX('Re-Sign (Calc)'!$A:$AX,MATCH($A:$A,'Re-Sign (Calc)'!$A:$A,0),48)</f>
        <v>2.721241873424427</v>
      </c>
      <c r="L23" s="15">
        <f>IF(AND(AVERAGE(G23,H23)&lt;F23,B23&lt;27),AVERAGE(G23,H23,F23),AVERAGE(G23,H23))</f>
        <v>1.9519844396297072</v>
      </c>
      <c r="M23" s="15">
        <f>IFERROR(IF(AND(AVERAGE(J23,G23)&lt;F23,B23&lt;27),AVERAGE(J23,G23,F23),AVERAGE(G23,J23)),0)</f>
        <v>0.85</v>
      </c>
      <c r="N23" s="15">
        <f>IFERROR(IF(AND(AVERAGE(G23,I23)&lt;F23,B23&lt;27),AVERAGE(G23,I23,F23),AVERAGE(G23,I23)),0)</f>
        <v>0.85</v>
      </c>
      <c r="O23" s="15">
        <f>IFERROR(IF(AND(AVERAGE(G23,K23)&lt;F23,B23&lt;27),AVERAGE(G23,K23,F23),AVERAGE(G23,K23)),0)</f>
        <v>1.7856209367122136</v>
      </c>
      <c r="P23" s="15">
        <f>IF(L23&gt;'Re-Sign (Calc)'!$T$1,'Re-Sign (Calc)'!$T$1,IF(L23&lt;'Re-Sign (Calc)'!$T$2,'Re-Sign (Calc)'!$T$2,L23))</f>
        <v>1.9519844396297072</v>
      </c>
      <c r="Q23" s="15">
        <f>IF(M23&gt;'Re-Sign (Calc)'!$T$1,'Re-Sign (Calc)'!$T$1,IF(M23&lt;'Re-Sign (Calc)'!$T$2,'Re-Sign (Calc)'!$T$2,M23))</f>
        <v>0.85</v>
      </c>
      <c r="R23" s="15">
        <f>IF(N23&gt;'Re-Sign (Calc)'!$T$1,'Re-Sign (Calc)'!$T$1,IF(N23&lt;'Re-Sign (Calc)'!$T$2,'Re-Sign (Calc)'!$T$2,N23))</f>
        <v>0.85</v>
      </c>
      <c r="S23" s="15">
        <f>IF(O23&gt;'Re-Sign (Calc)'!$T$1,'Re-Sign (Calc)'!$T$1,IF(O23&lt;'Re-Sign (Calc)'!$T$2,'Re-Sign (Calc)'!$T$2,O23))</f>
        <v>1.7856209367122136</v>
      </c>
      <c r="T23" s="16">
        <f>CEILING(IF(IF(F23&gt;AVERAGE(G23,I23,J23,K23),AVERAGE(F23,G23,I23,J23,K23),AVERAGE(G23,I23,J23,K23))&gt;'Re-Sign (Calc)'!$T$1,'Re-Sign (Calc)'!$T$1,IF(F23&gt;AVERAGE(G23,I23,J23,K23),AVERAGE(F23,G23,I23,J23,K23),AVERAGE(G23,I23,J23,K23))),0.05)</f>
        <v>1.35</v>
      </c>
      <c r="U23" s="16">
        <f>CEILING(IF(IF(F23&gt;AVERAGE(G23,I23,J23,K23,H23),AVERAGE(F23,G23,I23,J23,K23),AVERAGE(G23,I23,J23,K23,H23))&gt;8.15,8.15,IF(F23&gt;AVERAGE(G23,I23,J23,K23,H23),AVERAGE(F23,G23,I23,J23,K23,H23),AVERAGE(G23,I23,J23,K23,H23))),0.05)</f>
        <v>1.7000000000000002</v>
      </c>
      <c r="V23" s="16">
        <f>CEILING(MAX(Q23:S23),0.05)</f>
        <v>1.8</v>
      </c>
      <c r="W23" s="16" t="str">
        <f>IF(AND(B23&lt;26,G23&gt;V23),"Yes"," ")</f>
        <v xml:space="preserve"> </v>
      </c>
      <c r="X23" s="16" t="str">
        <f>IF(AND(B23&lt;30,B23&gt;26),"Yes", " ")</f>
        <v xml:space="preserve"> </v>
      </c>
      <c r="Y23" s="19" t="str">
        <f>INDEX('Player Ratings'!A:B,MATCH(A23,'Player Ratings'!A:A,0),2) &amp;": $"&amp;V23&amp;"M thru "&amp; D23+3</f>
        <v>Austin Wiley: $1.8M thru 2028</v>
      </c>
    </row>
    <row r="24" spans="1:25" hidden="1" x14ac:dyDescent="0.25">
      <c r="A24" s="17" t="str">
        <f>'Re-Sign (Calc)'!A25</f>
        <v>A. Zizic GSW</v>
      </c>
      <c r="B24" s="18">
        <f>INDEX('Re-Sign (Calc)'!$A:$AU,MATCH('Re-Sign (Report)'!$A:$A,'Re-Sign (Calc)'!$A:$A,0),4)</f>
        <v>27</v>
      </c>
      <c r="C24" s="15" t="str">
        <f>INDEX('Re-Sign (Calc)'!$A:$AU,MATCH('Re-Sign (Report)'!$A:$A,'Re-Sign (Calc)'!$A:$A,0),3)</f>
        <v>GSW</v>
      </c>
      <c r="D24" s="15" t="str">
        <f>+INDEX('Player Ratings'!$A:$AA,MATCH(A24,'Player Ratings'!$A:$A,0),27)</f>
        <v>2026</v>
      </c>
      <c r="F24" s="15">
        <f>INDEX('Re-Sign (Calc)'!$A:$AX,MATCH($A:$A,'Re-Sign (Calc)'!$A:$A,0),23)</f>
        <v>0.85</v>
      </c>
      <c r="G24" s="15">
        <f>INDEX('Re-Sign (Calc)'!$A:$AX,MATCH($A:$A,'Re-Sign (Calc)'!$A:$A,0),28)</f>
        <v>3.5328503210933611</v>
      </c>
      <c r="H24" s="15">
        <f>INDEX('Re-Sign (Calc)'!$A:$AX,MATCH($A:$A,'Re-Sign (Calc)'!$A:$A,0),33)</f>
        <v>1.0573419342131296</v>
      </c>
      <c r="I24" s="15">
        <f>INDEX('Re-Sign (Calc)'!$A:$AX,MATCH($A:$A,'Re-Sign (Calc)'!$A:$A,0),38)</f>
        <v>0.85</v>
      </c>
      <c r="J24" s="15">
        <f>INDEX('Re-Sign (Calc)'!$A:$AX,MATCH($A:$A,'Re-Sign (Calc)'!$A:$A,0),43)</f>
        <v>0.85</v>
      </c>
      <c r="K24" s="15">
        <f>INDEX('Re-Sign (Calc)'!$A:$AX,MATCH($A:$A,'Re-Sign (Calc)'!$A:$A,0),48)</f>
        <v>1.623324930343617</v>
      </c>
      <c r="L24" s="15">
        <f>IF(AND(AVERAGE(G24,H24)&lt;F24,B24&lt;27),AVERAGE(G24,H24,F24),AVERAGE(G24,H24))</f>
        <v>2.2950961276532453</v>
      </c>
      <c r="M24" s="15">
        <f>IFERROR(IF(AND(AVERAGE(J24,G24)&lt;F24,B24&lt;27),AVERAGE(J24,G24,F24),AVERAGE(G24,J24)),0)</f>
        <v>2.1914251605466806</v>
      </c>
      <c r="N24" s="15">
        <f>IFERROR(IF(AND(AVERAGE(G24,I24)&lt;F24,B24&lt;27),AVERAGE(G24,I24,F24),AVERAGE(G24,I24)),0)</f>
        <v>2.1914251605466806</v>
      </c>
      <c r="O24" s="15">
        <f>IFERROR(IF(AND(AVERAGE(G24,K24)&lt;F24,B24&lt;27),AVERAGE(G24,K24,F24),AVERAGE(G24,K24)),0)</f>
        <v>2.578087625718489</v>
      </c>
      <c r="P24" s="15">
        <f>IF(L24&gt;'Re-Sign (Calc)'!$T$1,'Re-Sign (Calc)'!$T$1,IF(L24&lt;'Re-Sign (Calc)'!$T$2,'Re-Sign (Calc)'!$T$2,L24))</f>
        <v>2.2950961276532453</v>
      </c>
      <c r="Q24" s="15">
        <f>IF(M24&gt;'Re-Sign (Calc)'!$T$1,'Re-Sign (Calc)'!$T$1,IF(M24&lt;'Re-Sign (Calc)'!$T$2,'Re-Sign (Calc)'!$T$2,M24))</f>
        <v>2.1914251605466806</v>
      </c>
      <c r="R24" s="15">
        <f>IF(N24&gt;'Re-Sign (Calc)'!$T$1,'Re-Sign (Calc)'!$T$1,IF(N24&lt;'Re-Sign (Calc)'!$T$2,'Re-Sign (Calc)'!$T$2,N24))</f>
        <v>2.1914251605466806</v>
      </c>
      <c r="S24" s="15">
        <f>IF(O24&gt;'Re-Sign (Calc)'!$T$1,'Re-Sign (Calc)'!$T$1,IF(O24&lt;'Re-Sign (Calc)'!$T$2,'Re-Sign (Calc)'!$T$2,O24))</f>
        <v>2.578087625718489</v>
      </c>
      <c r="T24" s="16">
        <f>CEILING(IF(IF(F24&gt;AVERAGE(G24,I24,J24,K24),AVERAGE(F24,G24,I24,J24,K24),AVERAGE(G24,I24,J24,K24))&gt;'Re-Sign (Calc)'!$T$1,'Re-Sign (Calc)'!$T$1,IF(F24&gt;AVERAGE(G24,I24,J24,K24),AVERAGE(F24,G24,I24,J24,K24),AVERAGE(G24,I24,J24,K24))),0.05)</f>
        <v>1.75</v>
      </c>
      <c r="U24" s="16">
        <f>CEILING(IF(IF(F24&gt;AVERAGE(G24,I24,J24,K24,H24),AVERAGE(F24,G24,I24,J24,K24),AVERAGE(G24,I24,J24,K24,H24))&gt;8.15,8.15,IF(F24&gt;AVERAGE(G24,I24,J24,K24,H24),AVERAGE(F24,G24,I24,J24,K24,H24),AVERAGE(G24,I24,J24,K24,H24))),0.05)</f>
        <v>1.6</v>
      </c>
      <c r="V24" s="16">
        <f>CEILING(MAX(Q24:S24),0.05)</f>
        <v>2.6</v>
      </c>
      <c r="W24" s="16" t="str">
        <f>IF(AND(B24&lt;26,G24&gt;V24),"Yes"," ")</f>
        <v xml:space="preserve"> </v>
      </c>
      <c r="X24" s="16" t="str">
        <f>IF(AND(B24&lt;30,B24&gt;26),"Yes", " ")</f>
        <v>Yes</v>
      </c>
      <c r="Y24" s="19" t="str">
        <f>INDEX('Player Ratings'!A:B,MATCH(A24,'Player Ratings'!A:A,0),2) &amp;": $"&amp;V24&amp;"M thru "&amp; D24+3</f>
        <v>Ante Zizic: $2.6M thru 2029</v>
      </c>
    </row>
    <row r="25" spans="1:25" x14ac:dyDescent="0.25">
      <c r="A25" s="17" t="str">
        <f>'Re-Sign (Calc)'!A126</f>
        <v>F. Petrusev BKN</v>
      </c>
      <c r="B25" s="18">
        <f>INDEX('Re-Sign (Calc)'!$A:$AU,MATCH('Re-Sign (Report)'!$A:$A,'Re-Sign (Calc)'!$A:$A,0),4)</f>
        <v>24</v>
      </c>
      <c r="C25" s="15" t="str">
        <f>INDEX('Re-Sign (Calc)'!$A:$AU,MATCH('Re-Sign (Report)'!$A:$A,'Re-Sign (Calc)'!$A:$A,0),3)</f>
        <v>BKN</v>
      </c>
      <c r="D25" s="15" t="str">
        <f>+INDEX('Player Ratings'!$A:$AA,MATCH(A25,'Player Ratings'!$A:$A,0),27)</f>
        <v>2024</v>
      </c>
      <c r="F25" s="15">
        <f>INDEX('Re-Sign (Calc)'!$A:$AX,MATCH($A:$A,'Re-Sign (Calc)'!$A:$A,0),23)</f>
        <v>0.85</v>
      </c>
      <c r="G25" s="15">
        <f>INDEX('Re-Sign (Calc)'!$A:$AX,MATCH($A:$A,'Re-Sign (Calc)'!$A:$A,0),28)</f>
        <v>0.85</v>
      </c>
      <c r="H25" s="15" t="str">
        <f>INDEX('Re-Sign (Calc)'!$A:$AX,MATCH($A:$A,'Re-Sign (Calc)'!$A:$A,0),33)</f>
        <v>N/A</v>
      </c>
      <c r="I25" s="15" t="str">
        <f>INDEX('Re-Sign (Calc)'!$A:$AX,MATCH($A:$A,'Re-Sign (Calc)'!$A:$A,0),38)</f>
        <v>N/A</v>
      </c>
      <c r="J25" s="15" t="str">
        <f>INDEX('Re-Sign (Calc)'!$A:$AX,MATCH($A:$A,'Re-Sign (Calc)'!$A:$A,0),43)</f>
        <v>N/A</v>
      </c>
      <c r="K25" s="15" t="str">
        <f>INDEX('Re-Sign (Calc)'!$A:$AX,MATCH($A:$A,'Re-Sign (Calc)'!$A:$A,0),48)</f>
        <v>N/A</v>
      </c>
      <c r="L25" s="15">
        <f>IF(AND(AVERAGE(G25,H25)&lt;F25,B25&lt;27),AVERAGE(G25,H25,F25),AVERAGE(G25,H25))</f>
        <v>0.85</v>
      </c>
      <c r="M25" s="15">
        <f>IFERROR(IF(AND(AVERAGE(J25,G25)&lt;F25,B25&lt;27),AVERAGE(J25,G25,F25),AVERAGE(G25,J25)),0)</f>
        <v>0.85</v>
      </c>
      <c r="N25" s="15">
        <f>IFERROR(IF(AND(AVERAGE(G25,I25)&lt;F25,B25&lt;27),AVERAGE(G25,I25,F25),AVERAGE(G25,I25)),0)</f>
        <v>0.85</v>
      </c>
      <c r="O25" s="15">
        <f>IFERROR(IF(AND(AVERAGE(G25,K25)&lt;F25,B25&lt;27),AVERAGE(G25,K25,F25),AVERAGE(G25,K25)),0)</f>
        <v>0.85</v>
      </c>
      <c r="P25" s="15">
        <f>IF(L25&gt;'Re-Sign (Calc)'!$T$1,'Re-Sign (Calc)'!$T$1,IF(L25&lt;'Re-Sign (Calc)'!$T$2,'Re-Sign (Calc)'!$T$2,L25))</f>
        <v>0.85</v>
      </c>
      <c r="Q25" s="15">
        <f>IF(M25&gt;'Re-Sign (Calc)'!$T$1,'Re-Sign (Calc)'!$T$1,IF(M25&lt;'Re-Sign (Calc)'!$T$2,'Re-Sign (Calc)'!$T$2,M25))</f>
        <v>0.85</v>
      </c>
      <c r="R25" s="15">
        <f>IF(N25&gt;'Re-Sign (Calc)'!$T$1,'Re-Sign (Calc)'!$T$1,IF(N25&lt;'Re-Sign (Calc)'!$T$2,'Re-Sign (Calc)'!$T$2,N25))</f>
        <v>0.85</v>
      </c>
      <c r="S25" s="15">
        <f>IF(O25&gt;'Re-Sign (Calc)'!$T$1,'Re-Sign (Calc)'!$T$1,IF(O25&lt;'Re-Sign (Calc)'!$T$2,'Re-Sign (Calc)'!$T$2,O25))</f>
        <v>0.85</v>
      </c>
      <c r="T25" s="16">
        <f>CEILING(IF(IF(F25&gt;AVERAGE(G25,I25,J25,K25),AVERAGE(F25,G25,I25,J25,K25),AVERAGE(G25,I25,J25,K25))&gt;'Re-Sign (Calc)'!$T$1,'Re-Sign (Calc)'!$T$1,IF(F25&gt;AVERAGE(G25,I25,J25,K25),AVERAGE(F25,G25,I25,J25,K25),AVERAGE(G25,I25,J25,K25))),0.05)</f>
        <v>0.85000000000000009</v>
      </c>
      <c r="U25" s="16">
        <f>CEILING(IF(IF(F25&gt;AVERAGE(G25,I25,J25,K25,H25),AVERAGE(F25,G25,I25,J25,K25),AVERAGE(G25,I25,J25,K25,H25))&gt;8.15,8.15,IF(F25&gt;AVERAGE(G25,I25,J25,K25,H25),AVERAGE(F25,G25,I25,J25,K25,H25),AVERAGE(G25,I25,J25,K25,H25))),0.05)</f>
        <v>0.85000000000000009</v>
      </c>
      <c r="V25" s="16">
        <f>CEILING(MAX(Q25:S25),0.05)</f>
        <v>0.85000000000000009</v>
      </c>
      <c r="W25" s="16" t="str">
        <f>IF(AND(B25&lt;26,G25&gt;V25),"Yes"," ")</f>
        <v xml:space="preserve"> </v>
      </c>
      <c r="X25" s="16" t="str">
        <f>IF(AND(B25&lt;30,B25&gt;26),"Yes", " ")</f>
        <v xml:space="preserve"> </v>
      </c>
      <c r="Y25" s="19" t="str">
        <f>INDEX('Player Ratings'!A:B,MATCH(A25,'Player Ratings'!A:A,0),2) &amp;": $"&amp;V25&amp;"M thru "&amp; D25+3</f>
        <v>Filip Petrusev: $0.85M thru 2027</v>
      </c>
    </row>
    <row r="26" spans="1:25" x14ac:dyDescent="0.25">
      <c r="A26" s="17" t="str">
        <f>'Re-Sign (Calc)'!A323</f>
        <v>M. Porter Jr BKN</v>
      </c>
      <c r="B26" s="18">
        <f>INDEX('Re-Sign (Calc)'!$A:$AU,MATCH('Re-Sign (Report)'!$A:$A,'Re-Sign (Calc)'!$A:$A,0),4)</f>
        <v>26</v>
      </c>
      <c r="C26" s="15" t="str">
        <f>INDEX('Re-Sign (Calc)'!$A:$AU,MATCH('Re-Sign (Report)'!$A:$A,'Re-Sign (Calc)'!$A:$A,0),3)</f>
        <v>BKN</v>
      </c>
      <c r="D26" s="15" t="str">
        <f>+INDEX('Player Ratings'!$A:$AA,MATCH(A26,'Player Ratings'!$A:$A,0),27)</f>
        <v>2024</v>
      </c>
      <c r="F26" s="15">
        <f>INDEX('Re-Sign (Calc)'!$A:$AX,MATCH($A:$A,'Re-Sign (Calc)'!$A:$A,0),23)</f>
        <v>32.15370866845398</v>
      </c>
      <c r="G26" s="15">
        <f>INDEX('Re-Sign (Calc)'!$A:$AX,MATCH($A:$A,'Re-Sign (Calc)'!$A:$A,0),28)</f>
        <v>31.066606290136669</v>
      </c>
      <c r="H26" s="15">
        <f>INDEX('Re-Sign (Calc)'!$A:$AX,MATCH($A:$A,'Re-Sign (Calc)'!$A:$A,0),33)</f>
        <v>23.875935591884978</v>
      </c>
      <c r="I26" s="15">
        <f>INDEX('Re-Sign (Calc)'!$A:$AX,MATCH($A:$A,'Re-Sign (Calc)'!$A:$A,0),38)</f>
        <v>25.099644493060769</v>
      </c>
      <c r="J26" s="15">
        <f>INDEX('Re-Sign (Calc)'!$A:$AX,MATCH($A:$A,'Re-Sign (Calc)'!$A:$A,0),43)</f>
        <v>21.92022721659669</v>
      </c>
      <c r="K26" s="15">
        <f>INDEX('Re-Sign (Calc)'!$A:$AX,MATCH($A:$A,'Re-Sign (Calc)'!$A:$A,0),48)</f>
        <v>25.557914289505103</v>
      </c>
      <c r="L26" s="15">
        <f>IF(AND(AVERAGE(G26,H26)&lt;F26,B26&lt;27),AVERAGE(G26,H26,F26),AVERAGE(G26,H26))</f>
        <v>29.032083516825207</v>
      </c>
      <c r="M26" s="15">
        <f>IFERROR(IF(AND(AVERAGE(J26,G26)&lt;F26,B26&lt;27),AVERAGE(J26,G26,F26),AVERAGE(G26,J26)),0)</f>
        <v>28.380180725062445</v>
      </c>
      <c r="N26" s="15">
        <f>IFERROR(IF(AND(AVERAGE(G26,I26)&lt;F26,B26&lt;27),AVERAGE(G26,I26,F26),AVERAGE(G26,I26)),0)</f>
        <v>29.439986483883803</v>
      </c>
      <c r="O26" s="15">
        <f>IFERROR(IF(AND(AVERAGE(G26,K26)&lt;F26,B26&lt;27),AVERAGE(G26,K26,F26),AVERAGE(G26,K26)),0)</f>
        <v>29.592743082698586</v>
      </c>
      <c r="P26" s="15">
        <f>IF(L26&gt;'Re-Sign (Calc)'!$T$1,'Re-Sign (Calc)'!$T$1,IF(L26&lt;'Re-Sign (Calc)'!$T$2,'Re-Sign (Calc)'!$T$2,L26))</f>
        <v>29.032083516825207</v>
      </c>
      <c r="Q26" s="15">
        <f>IF(M26&gt;'Re-Sign (Calc)'!$T$1,'Re-Sign (Calc)'!$T$1,IF(M26&lt;'Re-Sign (Calc)'!$T$2,'Re-Sign (Calc)'!$T$2,M26))</f>
        <v>28.380180725062445</v>
      </c>
      <c r="R26" s="15">
        <f>IF(N26&gt;'Re-Sign (Calc)'!$T$1,'Re-Sign (Calc)'!$T$1,IF(N26&lt;'Re-Sign (Calc)'!$T$2,'Re-Sign (Calc)'!$T$2,N26))</f>
        <v>29.439986483883803</v>
      </c>
      <c r="S26" s="15">
        <f>IF(O26&gt;'Re-Sign (Calc)'!$T$1,'Re-Sign (Calc)'!$T$1,IF(O26&lt;'Re-Sign (Calc)'!$T$2,'Re-Sign (Calc)'!$T$2,O26))</f>
        <v>29.592743082698586</v>
      </c>
      <c r="T26" s="16">
        <f>CEILING(IF(IF(F26&gt;AVERAGE(G26,I26,J26,K26),AVERAGE(F26,G26,I26,J26,K26),AVERAGE(G26,I26,J26,K26))&gt;'Re-Sign (Calc)'!$T$1,'Re-Sign (Calc)'!$T$1,IF(F26&gt;AVERAGE(G26,I26,J26,K26),AVERAGE(F26,G26,I26,J26,K26),AVERAGE(G26,I26,J26,K26))),0.05)</f>
        <v>27.200000000000003</v>
      </c>
      <c r="U26" s="16">
        <f>CEILING(IF(IF(F26&gt;AVERAGE(G26,I26,J26,K26,H26),AVERAGE(F26,G26,I26,J26,K26),AVERAGE(G26,I26,J26,K26,H26))&gt;8.15,8.15,IF(F26&gt;AVERAGE(G26,I26,J26,K26,H26),AVERAGE(F26,G26,I26,J26,K26,H26),AVERAGE(G26,I26,J26,K26,H26))),0.05)</f>
        <v>8.15</v>
      </c>
      <c r="V26" s="16">
        <f>CEILING(MAX(Q26:S26),0.05)</f>
        <v>29.6</v>
      </c>
      <c r="W26" s="16" t="str">
        <f>IF(AND(B26&lt;26,G26&gt;V26),"Yes"," ")</f>
        <v xml:space="preserve"> </v>
      </c>
      <c r="X26" s="16" t="str">
        <f>IF(AND(B26&lt;30,B26&gt;26),"Yes", " ")</f>
        <v xml:space="preserve"> </v>
      </c>
      <c r="Y26" s="19" t="str">
        <f>INDEX('Player Ratings'!A:B,MATCH(A26,'Player Ratings'!A:A,0),2) &amp;": $"&amp;V26&amp;"M thru "&amp; D26+3</f>
        <v>Michael Porter Jr: $29.6M thru 2027</v>
      </c>
    </row>
    <row r="27" spans="1:25" hidden="1" x14ac:dyDescent="0.25">
      <c r="A27" s="17" t="str">
        <f>'Re-Sign (Calc)'!A28</f>
        <v>B. Bol NYK</v>
      </c>
      <c r="B27" s="18">
        <f>INDEX('Re-Sign (Calc)'!$A:$AU,MATCH('Re-Sign (Report)'!$A:$A,'Re-Sign (Calc)'!$A:$A,0),4)</f>
        <v>25</v>
      </c>
      <c r="C27" s="15" t="str">
        <f>INDEX('Re-Sign (Calc)'!$A:$AU,MATCH('Re-Sign (Report)'!$A:$A,'Re-Sign (Calc)'!$A:$A,0),3)</f>
        <v>NYK</v>
      </c>
      <c r="D27" s="15" t="str">
        <f>+INDEX('Player Ratings'!$A:$AA,MATCH(A27,'Player Ratings'!$A:$A,0),27)</f>
        <v>2025</v>
      </c>
      <c r="F27" s="15">
        <f>INDEX('Re-Sign (Calc)'!$A:$AX,MATCH($A:$A,'Re-Sign (Calc)'!$A:$A,0),23)</f>
        <v>0.85</v>
      </c>
      <c r="G27" s="15">
        <f>INDEX('Re-Sign (Calc)'!$A:$AX,MATCH($A:$A,'Re-Sign (Calc)'!$A:$A,0),28)</f>
        <v>0.85</v>
      </c>
      <c r="H27" s="15">
        <f>INDEX('Re-Sign (Calc)'!$A:$AX,MATCH($A:$A,'Re-Sign (Calc)'!$A:$A,0),33)</f>
        <v>0.85</v>
      </c>
      <c r="I27" s="15">
        <f>INDEX('Re-Sign (Calc)'!$A:$AX,MATCH($A:$A,'Re-Sign (Calc)'!$A:$A,0),38)</f>
        <v>0.85</v>
      </c>
      <c r="J27" s="15">
        <f>INDEX('Re-Sign (Calc)'!$A:$AX,MATCH($A:$A,'Re-Sign (Calc)'!$A:$A,0),43)</f>
        <v>0.85</v>
      </c>
      <c r="K27" s="15">
        <f>INDEX('Re-Sign (Calc)'!$A:$AX,MATCH($A:$A,'Re-Sign (Calc)'!$A:$A,0),48)</f>
        <v>0.85</v>
      </c>
      <c r="L27" s="15">
        <f>IF(AND(AVERAGE(G27,H27)&lt;F27,B27&lt;27),AVERAGE(G27,H27,F27),AVERAGE(G27,H27))</f>
        <v>0.85</v>
      </c>
      <c r="M27" s="15">
        <f>IFERROR(IF(AND(AVERAGE(J27,G27)&lt;F27,B27&lt;27),AVERAGE(J27,G27,F27),AVERAGE(G27,J27)),0)</f>
        <v>0.85</v>
      </c>
      <c r="N27" s="15">
        <f>IFERROR(IF(AND(AVERAGE(G27,I27)&lt;F27,B27&lt;27),AVERAGE(G27,I27,F27),AVERAGE(G27,I27)),0)</f>
        <v>0.85</v>
      </c>
      <c r="O27" s="15">
        <f>IFERROR(IF(AND(AVERAGE(G27,K27)&lt;F27,B27&lt;27),AVERAGE(G27,K27,F27),AVERAGE(G27,K27)),0)</f>
        <v>0.85</v>
      </c>
      <c r="P27" s="15">
        <f>IF(L27&gt;'Re-Sign (Calc)'!$T$1,'Re-Sign (Calc)'!$T$1,IF(L27&lt;'Re-Sign (Calc)'!$T$2,'Re-Sign (Calc)'!$T$2,L27))</f>
        <v>0.85</v>
      </c>
      <c r="Q27" s="15">
        <f>IF(M27&gt;'Re-Sign (Calc)'!$T$1,'Re-Sign (Calc)'!$T$1,IF(M27&lt;'Re-Sign (Calc)'!$T$2,'Re-Sign (Calc)'!$T$2,M27))</f>
        <v>0.85</v>
      </c>
      <c r="R27" s="15">
        <f>IF(N27&gt;'Re-Sign (Calc)'!$T$1,'Re-Sign (Calc)'!$T$1,IF(N27&lt;'Re-Sign (Calc)'!$T$2,'Re-Sign (Calc)'!$T$2,N27))</f>
        <v>0.85</v>
      </c>
      <c r="S27" s="15">
        <f>IF(O27&gt;'Re-Sign (Calc)'!$T$1,'Re-Sign (Calc)'!$T$1,IF(O27&lt;'Re-Sign (Calc)'!$T$2,'Re-Sign (Calc)'!$T$2,O27))</f>
        <v>0.85</v>
      </c>
      <c r="T27" s="16">
        <f>CEILING(IF(IF(F27&gt;AVERAGE(G27,I27,J27,K27),AVERAGE(F27,G27,I27,J27,K27),AVERAGE(G27,I27,J27,K27))&gt;'Re-Sign (Calc)'!$T$1,'Re-Sign (Calc)'!$T$1,IF(F27&gt;AVERAGE(G27,I27,J27,K27),AVERAGE(F27,G27,I27,J27,K27),AVERAGE(G27,I27,J27,K27))),0.05)</f>
        <v>0.85000000000000009</v>
      </c>
      <c r="U27" s="16">
        <f>CEILING(IF(IF(F27&gt;AVERAGE(G27,I27,J27,K27,H27),AVERAGE(F27,G27,I27,J27,K27),AVERAGE(G27,I27,J27,K27,H27))&gt;8.15,8.15,IF(F27&gt;AVERAGE(G27,I27,J27,K27,H27),AVERAGE(F27,G27,I27,J27,K27,H27),AVERAGE(G27,I27,J27,K27,H27))),0.05)</f>
        <v>0.85000000000000009</v>
      </c>
      <c r="V27" s="16">
        <f>CEILING(MAX(Q27:S27),0.05)</f>
        <v>0.85000000000000009</v>
      </c>
      <c r="W27" s="16" t="str">
        <f>IF(AND(B27&lt;26,G27&gt;V27),"Yes"," ")</f>
        <v xml:space="preserve"> </v>
      </c>
      <c r="X27" s="16" t="str">
        <f>IF(AND(B27&lt;30,B27&gt;26),"Yes", " ")</f>
        <v xml:space="preserve"> </v>
      </c>
      <c r="Y27" s="19" t="str">
        <f>INDEX('Player Ratings'!A:B,MATCH(A27,'Player Ratings'!A:A,0),2) &amp;": $"&amp;V27&amp;"M thru "&amp; D27+3</f>
        <v>Bol Bol: $0.85M thru 2028</v>
      </c>
    </row>
    <row r="28" spans="1:25" x14ac:dyDescent="0.25">
      <c r="A28" s="17" t="str">
        <f>'Re-Sign (Calc)'!A443</f>
        <v>W. Carter Jr. BOS</v>
      </c>
      <c r="B28" s="18">
        <f>INDEX('Re-Sign (Calc)'!$A:$AU,MATCH('Re-Sign (Report)'!$A:$A,'Re-Sign (Calc)'!$A:$A,0),4)</f>
        <v>25</v>
      </c>
      <c r="C28" s="15" t="str">
        <f>INDEX('Re-Sign (Calc)'!$A:$AU,MATCH('Re-Sign (Report)'!$A:$A,'Re-Sign (Calc)'!$A:$A,0),3)</f>
        <v>BOS</v>
      </c>
      <c r="D28" s="15" t="str">
        <f>+INDEX('Player Ratings'!$A:$AA,MATCH(A28,'Player Ratings'!$A:$A,0),27)</f>
        <v>2024</v>
      </c>
      <c r="F28" s="15">
        <f>INDEX('Re-Sign (Calc)'!$A:$AX,MATCH($A:$A,'Re-Sign (Calc)'!$A:$A,0),23)</f>
        <v>26.461126005361933</v>
      </c>
      <c r="G28" s="15">
        <f>INDEX('Re-Sign (Calc)'!$A:$AX,MATCH($A:$A,'Re-Sign (Calc)'!$A:$A,0),28)</f>
        <v>28.444343816894452</v>
      </c>
      <c r="H28" s="15">
        <f>INDEX('Re-Sign (Calc)'!$A:$AX,MATCH($A:$A,'Re-Sign (Calc)'!$A:$A,0),33)</f>
        <v>19.8826817017924</v>
      </c>
      <c r="I28" s="15">
        <f>INDEX('Re-Sign (Calc)'!$A:$AX,MATCH($A:$A,'Re-Sign (Calc)'!$A:$A,0),38)</f>
        <v>35</v>
      </c>
      <c r="J28" s="15">
        <f>INDEX('Re-Sign (Calc)'!$A:$AX,MATCH($A:$A,'Re-Sign (Calc)'!$A:$A,0),43)</f>
        <v>31.321313904667818</v>
      </c>
      <c r="K28" s="15">
        <f>INDEX('Re-Sign (Calc)'!$A:$AX,MATCH($A:$A,'Re-Sign (Calc)'!$A:$A,0),48)</f>
        <v>25.997081066737444</v>
      </c>
      <c r="L28" s="15">
        <f>IF(AND(AVERAGE(G28,H28)&lt;F28,B28&lt;27),AVERAGE(G28,H28,F28),AVERAGE(G28,H28))</f>
        <v>24.929383841349594</v>
      </c>
      <c r="M28" s="15">
        <f>IFERROR(IF(AND(AVERAGE(J28,G28)&lt;F28,B28&lt;27),AVERAGE(J28,G28,F28),AVERAGE(G28,J28)),0)</f>
        <v>29.882828860781135</v>
      </c>
      <c r="N28" s="15">
        <f>IFERROR(IF(AND(AVERAGE(G28,I28)&lt;F28,B28&lt;27),AVERAGE(G28,I28,F28),AVERAGE(G28,I28)),0)</f>
        <v>31.722171908447226</v>
      </c>
      <c r="O28" s="15">
        <f>IFERROR(IF(AND(AVERAGE(G28,K28)&lt;F28,B28&lt;27),AVERAGE(G28,K28,F28),AVERAGE(G28,K28)),0)</f>
        <v>27.220712441815948</v>
      </c>
      <c r="P28" s="15">
        <f>IF(L28&gt;'Re-Sign (Calc)'!$T$1,'Re-Sign (Calc)'!$T$1,IF(L28&lt;'Re-Sign (Calc)'!$T$2,'Re-Sign (Calc)'!$T$2,L28))</f>
        <v>24.929383841349594</v>
      </c>
      <c r="Q28" s="15">
        <f>IF(M28&gt;'Re-Sign (Calc)'!$T$1,'Re-Sign (Calc)'!$T$1,IF(M28&lt;'Re-Sign (Calc)'!$T$2,'Re-Sign (Calc)'!$T$2,M28))</f>
        <v>29.882828860781135</v>
      </c>
      <c r="R28" s="15">
        <f>IF(N28&gt;'Re-Sign (Calc)'!$T$1,'Re-Sign (Calc)'!$T$1,IF(N28&lt;'Re-Sign (Calc)'!$T$2,'Re-Sign (Calc)'!$T$2,N28))</f>
        <v>31.722171908447226</v>
      </c>
      <c r="S28" s="15">
        <f>IF(O28&gt;'Re-Sign (Calc)'!$T$1,'Re-Sign (Calc)'!$T$1,IF(O28&lt;'Re-Sign (Calc)'!$T$2,'Re-Sign (Calc)'!$T$2,O28))</f>
        <v>27.220712441815948</v>
      </c>
      <c r="T28" s="16">
        <f>CEILING(IF(IF(F28&gt;AVERAGE(G28,I28,J28,K28),AVERAGE(F28,G28,I28,J28,K28),AVERAGE(G28,I28,J28,K28))&gt;'Re-Sign (Calc)'!$T$1,'Re-Sign (Calc)'!$T$1,IF(F28&gt;AVERAGE(G28,I28,J28,K28),AVERAGE(F28,G28,I28,J28,K28),AVERAGE(G28,I28,J28,K28))),0.05)</f>
        <v>30.200000000000003</v>
      </c>
      <c r="U28" s="16">
        <f>CEILING(IF(IF(F28&gt;AVERAGE(G28,I28,J28,K28,H28),AVERAGE(F28,G28,I28,J28,K28),AVERAGE(G28,I28,J28,K28,H28))&gt;8.15,8.15,IF(F28&gt;AVERAGE(G28,I28,J28,K28,H28),AVERAGE(F28,G28,I28,J28,K28,H28),AVERAGE(G28,I28,J28,K28,H28))),0.05)</f>
        <v>8.15</v>
      </c>
      <c r="V28" s="16">
        <f>CEILING(MAX(Q28:S28),0.05)</f>
        <v>31.75</v>
      </c>
      <c r="W28" s="16" t="str">
        <f>IF(AND(B28&lt;26,G28&gt;V28),"Yes"," ")</f>
        <v xml:space="preserve"> </v>
      </c>
      <c r="X28" s="16" t="str">
        <f>IF(AND(B28&lt;30,B28&gt;26),"Yes", " ")</f>
        <v xml:space="preserve"> </v>
      </c>
      <c r="Y28" s="19" t="str">
        <f>INDEX('Player Ratings'!A:B,MATCH(A28,'Player Ratings'!A:A,0),2) &amp;": $"&amp;V28&amp;"M thru "&amp; D28+3</f>
        <v>Wendell Carter Jr.: $31.75M thru 2027</v>
      </c>
    </row>
    <row r="29" spans="1:25" x14ac:dyDescent="0.25">
      <c r="A29" s="17" t="str">
        <f>'Re-Sign (Calc)'!A96</f>
        <v>D. Jackson CHA</v>
      </c>
      <c r="B29" s="18">
        <f>INDEX('Re-Sign (Calc)'!$A:$AU,MATCH('Re-Sign (Report)'!$A:$A,'Re-Sign (Calc)'!$A:$A,0),4)</f>
        <v>30</v>
      </c>
      <c r="C29" s="15" t="str">
        <f>INDEX('Re-Sign (Calc)'!$A:$AU,MATCH('Re-Sign (Report)'!$A:$A,'Re-Sign (Calc)'!$A:$A,0),3)</f>
        <v>CHA</v>
      </c>
      <c r="D29" s="15" t="str">
        <f>+INDEX('Player Ratings'!$A:$AA,MATCH(A29,'Player Ratings'!$A:$A,0),27)</f>
        <v>2024</v>
      </c>
      <c r="F29" s="15">
        <f>INDEX('Re-Sign (Calc)'!$A:$AX,MATCH($A:$A,'Re-Sign (Calc)'!$A:$A,0),23)</f>
        <v>0.85</v>
      </c>
      <c r="G29" s="15">
        <f>INDEX('Re-Sign (Calc)'!$A:$AX,MATCH($A:$A,'Re-Sign (Calc)'!$A:$A,0),28)</f>
        <v>0.85</v>
      </c>
      <c r="H29" s="15">
        <f>INDEX('Re-Sign (Calc)'!$A:$AX,MATCH($A:$A,'Re-Sign (Calc)'!$A:$A,0),33)</f>
        <v>0.85</v>
      </c>
      <c r="I29" s="15">
        <f>INDEX('Re-Sign (Calc)'!$A:$AX,MATCH($A:$A,'Re-Sign (Calc)'!$A:$A,0),38)</f>
        <v>0.85</v>
      </c>
      <c r="J29" s="15">
        <f>INDEX('Re-Sign (Calc)'!$A:$AX,MATCH($A:$A,'Re-Sign (Calc)'!$A:$A,0),43)</f>
        <v>0.85</v>
      </c>
      <c r="K29" s="15">
        <f>INDEX('Re-Sign (Calc)'!$A:$AX,MATCH($A:$A,'Re-Sign (Calc)'!$A:$A,0),48)</f>
        <v>0.85</v>
      </c>
      <c r="L29" s="15">
        <f>IF(AND(AVERAGE(G29,H29)&lt;F29,B29&lt;27),AVERAGE(G29,H29,F29),AVERAGE(G29,H29))</f>
        <v>0.85</v>
      </c>
      <c r="M29" s="15">
        <f>IFERROR(IF(AND(AVERAGE(J29,G29)&lt;F29,B29&lt;27),AVERAGE(J29,G29,F29),AVERAGE(G29,J29)),0)</f>
        <v>0.85</v>
      </c>
      <c r="N29" s="15">
        <f>IFERROR(IF(AND(AVERAGE(G29,I29)&lt;F29,B29&lt;27),AVERAGE(G29,I29,F29),AVERAGE(G29,I29)),0)</f>
        <v>0.85</v>
      </c>
      <c r="O29" s="15">
        <f>IFERROR(IF(AND(AVERAGE(G29,K29)&lt;F29,B29&lt;27),AVERAGE(G29,K29,F29),AVERAGE(G29,K29)),0)</f>
        <v>0.85</v>
      </c>
      <c r="P29" s="15">
        <f>IF(L29&gt;'Re-Sign (Calc)'!$T$1,'Re-Sign (Calc)'!$T$1,IF(L29&lt;'Re-Sign (Calc)'!$T$2,'Re-Sign (Calc)'!$T$2,L29))</f>
        <v>0.85</v>
      </c>
      <c r="Q29" s="15">
        <f>IF(M29&gt;'Re-Sign (Calc)'!$T$1,'Re-Sign (Calc)'!$T$1,IF(M29&lt;'Re-Sign (Calc)'!$T$2,'Re-Sign (Calc)'!$T$2,M29))</f>
        <v>0.85</v>
      </c>
      <c r="R29" s="15">
        <f>IF(N29&gt;'Re-Sign (Calc)'!$T$1,'Re-Sign (Calc)'!$T$1,IF(N29&lt;'Re-Sign (Calc)'!$T$2,'Re-Sign (Calc)'!$T$2,N29))</f>
        <v>0.85</v>
      </c>
      <c r="S29" s="15">
        <f>IF(O29&gt;'Re-Sign (Calc)'!$T$1,'Re-Sign (Calc)'!$T$1,IF(O29&lt;'Re-Sign (Calc)'!$T$2,'Re-Sign (Calc)'!$T$2,O29))</f>
        <v>0.85</v>
      </c>
      <c r="T29" s="16">
        <f>CEILING(IF(IF(F29&gt;AVERAGE(G29,I29,J29,K29),AVERAGE(F29,G29,I29,J29,K29),AVERAGE(G29,I29,J29,K29))&gt;'Re-Sign (Calc)'!$T$1,'Re-Sign (Calc)'!$T$1,IF(F29&gt;AVERAGE(G29,I29,J29,K29),AVERAGE(F29,G29,I29,J29,K29),AVERAGE(G29,I29,J29,K29))),0.05)</f>
        <v>0.85000000000000009</v>
      </c>
      <c r="U29" s="16">
        <f>CEILING(IF(IF(F29&gt;AVERAGE(G29,I29,J29,K29,H29),AVERAGE(F29,G29,I29,J29,K29),AVERAGE(G29,I29,J29,K29,H29))&gt;8.15,8.15,IF(F29&gt;AVERAGE(G29,I29,J29,K29,H29),AVERAGE(F29,G29,I29,J29,K29,H29),AVERAGE(G29,I29,J29,K29,H29))),0.05)</f>
        <v>0.85000000000000009</v>
      </c>
      <c r="V29" s="16">
        <f>CEILING(MAX(Q29:S29),0.05)</f>
        <v>0.85000000000000009</v>
      </c>
      <c r="W29" s="16" t="str">
        <f>IF(AND(B29&lt;26,G29&gt;V29),"Yes"," ")</f>
        <v xml:space="preserve"> </v>
      </c>
      <c r="X29" s="16" t="str">
        <f>IF(AND(B29&lt;30,B29&gt;26),"Yes", " ")</f>
        <v xml:space="preserve"> </v>
      </c>
      <c r="Y29" s="19" t="str">
        <f>INDEX('Player Ratings'!A:B,MATCH(A29,'Player Ratings'!A:A,0),2) &amp;": $"&amp;V29&amp;"M thru "&amp; D29+3</f>
        <v>Demetrius Jackson: $0.85M thru 2027</v>
      </c>
    </row>
    <row r="30" spans="1:25" hidden="1" x14ac:dyDescent="0.25">
      <c r="A30" s="17" t="str">
        <f>'Re-Sign (Calc)'!A31</f>
        <v>B. Fernando UTA</v>
      </c>
      <c r="B30" s="18">
        <f>INDEX('Re-Sign (Calc)'!$A:$AU,MATCH('Re-Sign (Report)'!$A:$A,'Re-Sign (Calc)'!$A:$A,0),4)</f>
        <v>26</v>
      </c>
      <c r="C30" s="15" t="str">
        <f>INDEX('Re-Sign (Calc)'!$A:$AU,MATCH('Re-Sign (Report)'!$A:$A,'Re-Sign (Calc)'!$A:$A,0),3)</f>
        <v>UTA</v>
      </c>
      <c r="D30" s="15" t="str">
        <f>+INDEX('Player Ratings'!$A:$AA,MATCH(A30,'Player Ratings'!$A:$A,0),27)</f>
        <v>2025</v>
      </c>
      <c r="F30" s="15">
        <f>INDEX('Re-Sign (Calc)'!$A:$AX,MATCH($A:$A,'Re-Sign (Calc)'!$A:$A,0),23)</f>
        <v>12.229669347631818</v>
      </c>
      <c r="G30" s="15">
        <f>INDEX('Re-Sign (Calc)'!$A:$AX,MATCH($A:$A,'Re-Sign (Calc)'!$A:$A,0),28)</f>
        <v>16.644162687304462</v>
      </c>
      <c r="H30" s="15">
        <f>INDEX('Re-Sign (Calc)'!$A:$AX,MATCH($A:$A,'Re-Sign (Calc)'!$A:$A,0),33)</f>
        <v>17.315589915304319</v>
      </c>
      <c r="I30" s="15">
        <f>INDEX('Re-Sign (Calc)'!$A:$AX,MATCH($A:$A,'Re-Sign (Calc)'!$A:$A,0),38)</f>
        <v>12.031175223900984</v>
      </c>
      <c r="J30" s="15">
        <f>INDEX('Re-Sign (Calc)'!$A:$AX,MATCH($A:$A,'Re-Sign (Calc)'!$A:$A,0),43)</f>
        <v>9.2491973326747328</v>
      </c>
      <c r="K30" s="15">
        <f>INDEX('Re-Sign (Calc)'!$A:$AX,MATCH($A:$A,'Re-Sign (Calc)'!$A:$A,0),48)</f>
        <v>20.287912962717254</v>
      </c>
      <c r="L30" s="15">
        <f>IF(AND(AVERAGE(G30,H30)&lt;F30,B30&lt;27),AVERAGE(G30,H30,F30),AVERAGE(G30,H30))</f>
        <v>16.97987630130439</v>
      </c>
      <c r="M30" s="15">
        <f>IFERROR(IF(AND(AVERAGE(J30,G30)&lt;F30,B30&lt;27),AVERAGE(J30,G30,F30),AVERAGE(G30,J30)),0)</f>
        <v>12.946680009989597</v>
      </c>
      <c r="N30" s="15">
        <f>IFERROR(IF(AND(AVERAGE(G30,I30)&lt;F30,B30&lt;27),AVERAGE(G30,I30,F30),AVERAGE(G30,I30)),0)</f>
        <v>14.337668955602723</v>
      </c>
      <c r="O30" s="15">
        <f>IFERROR(IF(AND(AVERAGE(G30,K30)&lt;F30,B30&lt;27),AVERAGE(G30,K30,F30),AVERAGE(G30,K30)),0)</f>
        <v>18.466037825010858</v>
      </c>
      <c r="P30" s="15">
        <f>IF(L30&gt;'Re-Sign (Calc)'!$T$1,'Re-Sign (Calc)'!$T$1,IF(L30&lt;'Re-Sign (Calc)'!$T$2,'Re-Sign (Calc)'!$T$2,L30))</f>
        <v>16.97987630130439</v>
      </c>
      <c r="Q30" s="15">
        <f>IF(M30&gt;'Re-Sign (Calc)'!$T$1,'Re-Sign (Calc)'!$T$1,IF(M30&lt;'Re-Sign (Calc)'!$T$2,'Re-Sign (Calc)'!$T$2,M30))</f>
        <v>12.946680009989597</v>
      </c>
      <c r="R30" s="15">
        <f>IF(N30&gt;'Re-Sign (Calc)'!$T$1,'Re-Sign (Calc)'!$T$1,IF(N30&lt;'Re-Sign (Calc)'!$T$2,'Re-Sign (Calc)'!$T$2,N30))</f>
        <v>14.337668955602723</v>
      </c>
      <c r="S30" s="15">
        <f>IF(O30&gt;'Re-Sign (Calc)'!$T$1,'Re-Sign (Calc)'!$T$1,IF(O30&lt;'Re-Sign (Calc)'!$T$2,'Re-Sign (Calc)'!$T$2,O30))</f>
        <v>18.466037825010858</v>
      </c>
      <c r="T30" s="16">
        <f>CEILING(IF(IF(F30&gt;AVERAGE(G30,I30,J30,K30),AVERAGE(F30,G30,I30,J30,K30),AVERAGE(G30,I30,J30,K30))&gt;'Re-Sign (Calc)'!$T$1,'Re-Sign (Calc)'!$T$1,IF(F30&gt;AVERAGE(G30,I30,J30,K30),AVERAGE(F30,G30,I30,J30,K30),AVERAGE(G30,I30,J30,K30))),0.05)</f>
        <v>14.600000000000001</v>
      </c>
      <c r="U30" s="16">
        <f>CEILING(IF(IF(F30&gt;AVERAGE(G30,I30,J30,K30,H30),AVERAGE(F30,G30,I30,J30,K30),AVERAGE(G30,I30,J30,K30,H30))&gt;8.15,8.15,IF(F30&gt;AVERAGE(G30,I30,J30,K30,H30),AVERAGE(F30,G30,I30,J30,K30,H30),AVERAGE(G30,I30,J30,K30,H30))),0.05)</f>
        <v>8.15</v>
      </c>
      <c r="V30" s="16">
        <f>CEILING(MAX(Q30:S30),0.05)</f>
        <v>18.5</v>
      </c>
      <c r="W30" s="16" t="str">
        <f>IF(AND(B30&lt;26,G30&gt;V30),"Yes"," ")</f>
        <v xml:space="preserve"> </v>
      </c>
      <c r="X30" s="16" t="str">
        <f>IF(AND(B30&lt;30,B30&gt;26),"Yes", " ")</f>
        <v xml:space="preserve"> </v>
      </c>
      <c r="Y30" s="19" t="str">
        <f>INDEX('Player Ratings'!A:B,MATCH(A30,'Player Ratings'!A:A,0),2) &amp;": $"&amp;V30&amp;"M thru "&amp; D30+3</f>
        <v>Bruno Fernando: $18.5M thru 2028</v>
      </c>
    </row>
    <row r="31" spans="1:25" hidden="1" x14ac:dyDescent="0.25">
      <c r="A31" s="17" t="str">
        <f>'Re-Sign (Calc)'!A32</f>
        <v>B. Green KC</v>
      </c>
      <c r="B31" s="18">
        <f>INDEX('Re-Sign (Calc)'!$A:$AU,MATCH('Re-Sign (Report)'!$A:$A,'Re-Sign (Calc)'!$A:$A,0),4)</f>
        <v>21</v>
      </c>
      <c r="C31" s="15" t="str">
        <f>INDEX('Re-Sign (Calc)'!$A:$AU,MATCH('Re-Sign (Report)'!$A:$A,'Re-Sign (Calc)'!$A:$A,0),3)</f>
        <v>KC</v>
      </c>
      <c r="D31" s="15" t="str">
        <f>+INDEX('Player Ratings'!$A:$AA,MATCH(A31,'Player Ratings'!$A:$A,0),27)</f>
        <v>2026</v>
      </c>
      <c r="F31" s="15">
        <f>INDEX('Re-Sign (Calc)'!$A:$AX,MATCH($A:$A,'Re-Sign (Calc)'!$A:$A,0),23)</f>
        <v>0.85</v>
      </c>
      <c r="G31" s="15">
        <f>INDEX('Re-Sign (Calc)'!$A:$AX,MATCH($A:$A,'Re-Sign (Calc)'!$A:$A,0),28)</f>
        <v>0.85</v>
      </c>
      <c r="H31" s="15" t="str">
        <f>INDEX('Re-Sign (Calc)'!$A:$AX,MATCH($A:$A,'Re-Sign (Calc)'!$A:$A,0),33)</f>
        <v>N/A</v>
      </c>
      <c r="I31" s="15" t="str">
        <f>INDEX('Re-Sign (Calc)'!$A:$AX,MATCH($A:$A,'Re-Sign (Calc)'!$A:$A,0),38)</f>
        <v>N/A</v>
      </c>
      <c r="J31" s="15" t="str">
        <f>INDEX('Re-Sign (Calc)'!$A:$AX,MATCH($A:$A,'Re-Sign (Calc)'!$A:$A,0),43)</f>
        <v>N/A</v>
      </c>
      <c r="K31" s="15" t="str">
        <f>INDEX('Re-Sign (Calc)'!$A:$AX,MATCH($A:$A,'Re-Sign (Calc)'!$A:$A,0),48)</f>
        <v>N/A</v>
      </c>
      <c r="L31" s="15">
        <f>IF(AND(AVERAGE(G31,H31)&lt;F31,B31&lt;27),AVERAGE(G31,H31,F31),AVERAGE(G31,H31))</f>
        <v>0.85</v>
      </c>
      <c r="M31" s="15">
        <f>IFERROR(IF(AND(AVERAGE(J31,G31)&lt;F31,B31&lt;27),AVERAGE(J31,G31,F31),AVERAGE(G31,J31)),0)</f>
        <v>0.85</v>
      </c>
      <c r="N31" s="15">
        <f>IFERROR(IF(AND(AVERAGE(G31,I31)&lt;F31,B31&lt;27),AVERAGE(G31,I31,F31),AVERAGE(G31,I31)),0)</f>
        <v>0.85</v>
      </c>
      <c r="O31" s="15">
        <f>IFERROR(IF(AND(AVERAGE(G31,K31)&lt;F31,B31&lt;27),AVERAGE(G31,K31,F31),AVERAGE(G31,K31)),0)</f>
        <v>0.85</v>
      </c>
      <c r="P31" s="15">
        <f>IF(L31&gt;'Re-Sign (Calc)'!$T$1,'Re-Sign (Calc)'!$T$1,IF(L31&lt;'Re-Sign (Calc)'!$T$2,'Re-Sign (Calc)'!$T$2,L31))</f>
        <v>0.85</v>
      </c>
      <c r="Q31" s="15">
        <f>IF(M31&gt;'Re-Sign (Calc)'!$T$1,'Re-Sign (Calc)'!$T$1,IF(M31&lt;'Re-Sign (Calc)'!$T$2,'Re-Sign (Calc)'!$T$2,M31))</f>
        <v>0.85</v>
      </c>
      <c r="R31" s="15">
        <f>IF(N31&gt;'Re-Sign (Calc)'!$T$1,'Re-Sign (Calc)'!$T$1,IF(N31&lt;'Re-Sign (Calc)'!$T$2,'Re-Sign (Calc)'!$T$2,N31))</f>
        <v>0.85</v>
      </c>
      <c r="S31" s="15">
        <f>IF(O31&gt;'Re-Sign (Calc)'!$T$1,'Re-Sign (Calc)'!$T$1,IF(O31&lt;'Re-Sign (Calc)'!$T$2,'Re-Sign (Calc)'!$T$2,O31))</f>
        <v>0.85</v>
      </c>
      <c r="T31" s="16">
        <f>CEILING(IF(IF(F31&gt;AVERAGE(G31,I31,J31,K31),AVERAGE(F31,G31,I31,J31,K31),AVERAGE(G31,I31,J31,K31))&gt;'Re-Sign (Calc)'!$T$1,'Re-Sign (Calc)'!$T$1,IF(F31&gt;AVERAGE(G31,I31,J31,K31),AVERAGE(F31,G31,I31,J31,K31),AVERAGE(G31,I31,J31,K31))),0.05)</f>
        <v>0.85000000000000009</v>
      </c>
      <c r="U31" s="16">
        <f>CEILING(IF(IF(F31&gt;AVERAGE(G31,I31,J31,K31,H31),AVERAGE(F31,G31,I31,J31,K31),AVERAGE(G31,I31,J31,K31,H31))&gt;8.15,8.15,IF(F31&gt;AVERAGE(G31,I31,J31,K31,H31),AVERAGE(F31,G31,I31,J31,K31,H31),AVERAGE(G31,I31,J31,K31,H31))),0.05)</f>
        <v>0.85000000000000009</v>
      </c>
      <c r="V31" s="16">
        <f>CEILING(MAX(Q31:S31),0.05)</f>
        <v>0.85000000000000009</v>
      </c>
      <c r="W31" s="16" t="str">
        <f>IF(AND(B31&lt;26,G31&gt;V31),"Yes"," ")</f>
        <v xml:space="preserve"> </v>
      </c>
      <c r="X31" s="16" t="str">
        <f>IF(AND(B31&lt;30,B31&gt;26),"Yes", " ")</f>
        <v xml:space="preserve"> </v>
      </c>
      <c r="Y31" s="19" t="str">
        <f>INDEX('Player Ratings'!A:B,MATCH(A31,'Player Ratings'!A:A,0),2) &amp;": $"&amp;V31&amp;"M thru "&amp; D31+3</f>
        <v>Ben Green: $0.85M thru 2029</v>
      </c>
    </row>
    <row r="32" spans="1:25" x14ac:dyDescent="0.25">
      <c r="A32" s="17" t="str">
        <f>'Re-Sign (Calc)'!A131</f>
        <v>G. Brown III CHA</v>
      </c>
      <c r="B32" s="18">
        <f>INDEX('Re-Sign (Calc)'!$A:$AU,MATCH('Re-Sign (Report)'!$A:$A,'Re-Sign (Calc)'!$A:$A,0),4)</f>
        <v>23</v>
      </c>
      <c r="C32" s="15" t="str">
        <f>INDEX('Re-Sign (Calc)'!$A:$AU,MATCH('Re-Sign (Report)'!$A:$A,'Re-Sign (Calc)'!$A:$A,0),3)</f>
        <v>CHA</v>
      </c>
      <c r="D32" s="15" t="str">
        <f>+INDEX('Player Ratings'!$A:$AA,MATCH(A32,'Player Ratings'!$A:$A,0),27)</f>
        <v>2024</v>
      </c>
      <c r="F32" s="15">
        <f>INDEX('Re-Sign (Calc)'!$A:$AX,MATCH($A:$A,'Re-Sign (Calc)'!$A:$A,0),23)</f>
        <v>12.229669347631818</v>
      </c>
      <c r="G32" s="15">
        <f>INDEX('Re-Sign (Calc)'!$A:$AX,MATCH($A:$A,'Re-Sign (Calc)'!$A:$A,0),28)</f>
        <v>11.399637740820021</v>
      </c>
      <c r="H32" s="15">
        <f>INDEX('Re-Sign (Calc)'!$A:$AX,MATCH($A:$A,'Re-Sign (Calc)'!$A:$A,0),33)</f>
        <v>6.1915255071892874</v>
      </c>
      <c r="I32" s="15">
        <f>INDEX('Re-Sign (Calc)'!$A:$AX,MATCH($A:$A,'Re-Sign (Calc)'!$A:$A,0),38)</f>
        <v>8.0710330211252916</v>
      </c>
      <c r="J32" s="15">
        <f>INDEX('Re-Sign (Calc)'!$A:$AX,MATCH($A:$A,'Re-Sign (Calc)'!$A:$A,0),43)</f>
        <v>2.3005680414917249</v>
      </c>
      <c r="K32" s="15">
        <f>INDEX('Re-Sign (Calc)'!$A:$AX,MATCH($A:$A,'Re-Sign (Calc)'!$A:$A,0),48)</f>
        <v>0.85</v>
      </c>
      <c r="L32" s="15">
        <f>IF(AND(AVERAGE(G32,H32)&lt;F32,B32&lt;27),AVERAGE(G32,H32,F32),AVERAGE(G32,H32))</f>
        <v>9.9402775318803762</v>
      </c>
      <c r="M32" s="15">
        <f>IFERROR(IF(AND(AVERAGE(J32,G32)&lt;F32,B32&lt;27),AVERAGE(J32,G32,F32),AVERAGE(G32,J32)),0)</f>
        <v>8.6432917099811863</v>
      </c>
      <c r="N32" s="15">
        <f>IFERROR(IF(AND(AVERAGE(G32,I32)&lt;F32,B32&lt;27),AVERAGE(G32,I32,F32),AVERAGE(G32,I32)),0)</f>
        <v>10.566780036525712</v>
      </c>
      <c r="O32" s="15">
        <f>IFERROR(IF(AND(AVERAGE(G32,K32)&lt;F32,B32&lt;27),AVERAGE(G32,K32,F32),AVERAGE(G32,K32)),0)</f>
        <v>8.1597690294839467</v>
      </c>
      <c r="P32" s="15">
        <f>IF(L32&gt;'Re-Sign (Calc)'!$T$1,'Re-Sign (Calc)'!$T$1,IF(L32&lt;'Re-Sign (Calc)'!$T$2,'Re-Sign (Calc)'!$T$2,L32))</f>
        <v>9.9402775318803762</v>
      </c>
      <c r="Q32" s="15">
        <f>IF(M32&gt;'Re-Sign (Calc)'!$T$1,'Re-Sign (Calc)'!$T$1,IF(M32&lt;'Re-Sign (Calc)'!$T$2,'Re-Sign (Calc)'!$T$2,M32))</f>
        <v>8.6432917099811863</v>
      </c>
      <c r="R32" s="15">
        <f>IF(N32&gt;'Re-Sign (Calc)'!$T$1,'Re-Sign (Calc)'!$T$1,IF(N32&lt;'Re-Sign (Calc)'!$T$2,'Re-Sign (Calc)'!$T$2,N32))</f>
        <v>10.566780036525712</v>
      </c>
      <c r="S32" s="15">
        <f>IF(O32&gt;'Re-Sign (Calc)'!$T$1,'Re-Sign (Calc)'!$T$1,IF(O32&lt;'Re-Sign (Calc)'!$T$2,'Re-Sign (Calc)'!$T$2,O32))</f>
        <v>8.1597690294839467</v>
      </c>
      <c r="T32" s="16">
        <f>CEILING(IF(IF(F32&gt;AVERAGE(G32,I32,J32,K32),AVERAGE(F32,G32,I32,J32,K32),AVERAGE(G32,I32,J32,K32))&gt;'Re-Sign (Calc)'!$T$1,'Re-Sign (Calc)'!$T$1,IF(F32&gt;AVERAGE(G32,I32,J32,K32),AVERAGE(F32,G32,I32,J32,K32),AVERAGE(G32,I32,J32,K32))),0.05)</f>
        <v>7</v>
      </c>
      <c r="U32" s="16">
        <f>CEILING(IF(IF(F32&gt;AVERAGE(G32,I32,J32,K32,H32),AVERAGE(F32,G32,I32,J32,K32),AVERAGE(G32,I32,J32,K32,H32))&gt;8.15,8.15,IF(F32&gt;AVERAGE(G32,I32,J32,K32,H32),AVERAGE(F32,G32,I32,J32,K32,H32),AVERAGE(G32,I32,J32,K32,H32))),0.05)</f>
        <v>6.8500000000000005</v>
      </c>
      <c r="V32" s="16">
        <f>CEILING(MAX(Q32:S32),0.05)</f>
        <v>10.600000000000001</v>
      </c>
      <c r="W32" s="16" t="str">
        <f>IF(AND(B32&lt;26,G32&gt;V32),"Yes"," ")</f>
        <v>Yes</v>
      </c>
      <c r="X32" s="16" t="str">
        <f>IF(AND(B32&lt;30,B32&gt;26),"Yes", " ")</f>
        <v xml:space="preserve"> </v>
      </c>
      <c r="Y32" s="19" t="str">
        <f>INDEX('Player Ratings'!A:B,MATCH(A32,'Player Ratings'!A:A,0),2) &amp;": $"&amp;V32&amp;"M thru "&amp; D32+3</f>
        <v>Greg Brown III: $10.6M thru 2027</v>
      </c>
    </row>
    <row r="33" spans="1:25" hidden="1" x14ac:dyDescent="0.25">
      <c r="A33" s="17" t="str">
        <f>'Re-Sign (Calc)'!A34</f>
        <v>B. Ingram LAL</v>
      </c>
      <c r="B33" s="18">
        <f>INDEX('Re-Sign (Calc)'!$A:$AU,MATCH('Re-Sign (Report)'!$A:$A,'Re-Sign (Calc)'!$A:$A,0),4)</f>
        <v>27</v>
      </c>
      <c r="C33" s="15" t="str">
        <f>INDEX('Re-Sign (Calc)'!$A:$AU,MATCH('Re-Sign (Report)'!$A:$A,'Re-Sign (Calc)'!$A:$A,0),3)</f>
        <v>LAL</v>
      </c>
      <c r="D33" s="15" t="str">
        <f>+INDEX('Player Ratings'!$A:$AA,MATCH(A33,'Player Ratings'!$A:$A,0),27)</f>
        <v>2025</v>
      </c>
      <c r="F33" s="15">
        <f>INDEX('Re-Sign (Calc)'!$A:$AX,MATCH($A:$A,'Re-Sign (Calc)'!$A:$A,0),23)</f>
        <v>23.614834673815913</v>
      </c>
      <c r="G33" s="15">
        <f>INDEX('Re-Sign (Calc)'!$A:$AX,MATCH($A:$A,'Re-Sign (Calc)'!$A:$A,0),28)</f>
        <v>28.444343816894452</v>
      </c>
      <c r="H33" s="15">
        <f>INDEX('Re-Sign (Calc)'!$A:$AX,MATCH($A:$A,'Re-Sign (Calc)'!$A:$A,0),33)</f>
        <v>29.29535158558204</v>
      </c>
      <c r="I33" s="15">
        <f>INDEX('Re-Sign (Calc)'!$A:$AX,MATCH($A:$A,'Re-Sign (Calc)'!$A:$A,0),38)</f>
        <v>27.871744035003751</v>
      </c>
      <c r="J33" s="15">
        <f>INDEX('Re-Sign (Calc)'!$A:$AX,MATCH($A:$A,'Re-Sign (Calc)'!$A:$A,0),43)</f>
        <v>31.730056804149168</v>
      </c>
      <c r="K33" s="15">
        <f>INDEX('Re-Sign (Calc)'!$A:$AX,MATCH($A:$A,'Re-Sign (Calc)'!$A:$A,0),48)</f>
        <v>30.827915616292966</v>
      </c>
      <c r="L33" s="15">
        <f>IF(AND(AVERAGE(G33,H33)&lt;F33,B33&lt;27),AVERAGE(G33,H33,F33),AVERAGE(G33,H33))</f>
        <v>28.869847701238246</v>
      </c>
      <c r="M33" s="15">
        <f>IFERROR(IF(AND(AVERAGE(J33,G33)&lt;F33,B33&lt;27),AVERAGE(J33,G33,F33),AVERAGE(G33,J33)),0)</f>
        <v>30.087200310521808</v>
      </c>
      <c r="N33" s="15">
        <f>IFERROR(IF(AND(AVERAGE(G33,I33)&lt;F33,B33&lt;27),AVERAGE(G33,I33,F33),AVERAGE(G33,I33)),0)</f>
        <v>28.158043925949102</v>
      </c>
      <c r="O33" s="15">
        <f>IFERROR(IF(AND(AVERAGE(G33,K33)&lt;F33,B33&lt;27),AVERAGE(G33,K33,F33),AVERAGE(G33,K33)),0)</f>
        <v>29.636129716593707</v>
      </c>
      <c r="P33" s="15">
        <f>IF(L33&gt;'Re-Sign (Calc)'!$T$1,'Re-Sign (Calc)'!$T$1,IF(L33&lt;'Re-Sign (Calc)'!$T$2,'Re-Sign (Calc)'!$T$2,L33))</f>
        <v>28.869847701238246</v>
      </c>
      <c r="Q33" s="15">
        <f>IF(M33&gt;'Re-Sign (Calc)'!$T$1,'Re-Sign (Calc)'!$T$1,IF(M33&lt;'Re-Sign (Calc)'!$T$2,'Re-Sign (Calc)'!$T$2,M33))</f>
        <v>30.087200310521808</v>
      </c>
      <c r="R33" s="15">
        <f>IF(N33&gt;'Re-Sign (Calc)'!$T$1,'Re-Sign (Calc)'!$T$1,IF(N33&lt;'Re-Sign (Calc)'!$T$2,'Re-Sign (Calc)'!$T$2,N33))</f>
        <v>28.158043925949102</v>
      </c>
      <c r="S33" s="15">
        <f>IF(O33&gt;'Re-Sign (Calc)'!$T$1,'Re-Sign (Calc)'!$T$1,IF(O33&lt;'Re-Sign (Calc)'!$T$2,'Re-Sign (Calc)'!$T$2,O33))</f>
        <v>29.636129716593707</v>
      </c>
      <c r="T33" s="16">
        <f>CEILING(IF(IF(F33&gt;AVERAGE(G33,I33,J33,K33),AVERAGE(F33,G33,I33,J33,K33),AVERAGE(G33,I33,J33,K33))&gt;'Re-Sign (Calc)'!$T$1,'Re-Sign (Calc)'!$T$1,IF(F33&gt;AVERAGE(G33,I33,J33,K33),AVERAGE(F33,G33,I33,J33,K33),AVERAGE(G33,I33,J33,K33))),0.05)</f>
        <v>29.75</v>
      </c>
      <c r="U33" s="16">
        <f>CEILING(IF(IF(F33&gt;AVERAGE(G33,I33,J33,K33,H33),AVERAGE(F33,G33,I33,J33,K33),AVERAGE(G33,I33,J33,K33,H33))&gt;8.15,8.15,IF(F33&gt;AVERAGE(G33,I33,J33,K33,H33),AVERAGE(F33,G33,I33,J33,K33,H33),AVERAGE(G33,I33,J33,K33,H33))),0.05)</f>
        <v>8.15</v>
      </c>
      <c r="V33" s="16">
        <f>CEILING(MAX(Q33:S33),0.05)</f>
        <v>30.1</v>
      </c>
      <c r="W33" s="16" t="str">
        <f>IF(AND(B33&lt;26,G33&gt;V33),"Yes"," ")</f>
        <v xml:space="preserve"> </v>
      </c>
      <c r="X33" s="16" t="str">
        <f>IF(AND(B33&lt;30,B33&gt;26),"Yes", " ")</f>
        <v>Yes</v>
      </c>
      <c r="Y33" s="19" t="str">
        <f>INDEX('Player Ratings'!A:B,MATCH(A33,'Player Ratings'!A:A,0),2) &amp;": $"&amp;V33&amp;"M thru "&amp; D33+3</f>
        <v>Brandon Ingram: $30.1M thru 2028</v>
      </c>
    </row>
    <row r="34" spans="1:25" x14ac:dyDescent="0.25">
      <c r="A34" s="17" t="str">
        <f>'Re-Sign (Calc)'!A282</f>
        <v>L. Doncic CHA</v>
      </c>
      <c r="B34" s="18">
        <f>INDEX('Re-Sign (Calc)'!$A:$AU,MATCH('Re-Sign (Report)'!$A:$A,'Re-Sign (Calc)'!$A:$A,0),4)</f>
        <v>25</v>
      </c>
      <c r="C34" s="15" t="str">
        <f>INDEX('Re-Sign (Calc)'!$A:$AU,MATCH('Re-Sign (Report)'!$A:$A,'Re-Sign (Calc)'!$A:$A,0),3)</f>
        <v>CHA</v>
      </c>
      <c r="D34" s="15" t="str">
        <f>+INDEX('Player Ratings'!$A:$AA,MATCH(A34,'Player Ratings'!$A:$A,0),27)</f>
        <v>2024</v>
      </c>
      <c r="F34" s="15">
        <f>INDEX('Re-Sign (Calc)'!$A:$AX,MATCH($A:$A,'Re-Sign (Calc)'!$A:$A,0),23)</f>
        <v>54.92403932082216</v>
      </c>
      <c r="G34" s="15">
        <f>INDEX('Re-Sign (Calc)'!$A:$AX,MATCH($A:$A,'Re-Sign (Calc)'!$A:$A,0),28)</f>
        <v>54.66696854931665</v>
      </c>
      <c r="H34" s="15">
        <f>INDEX('Re-Sign (Calc)'!$A:$AX,MATCH($A:$A,'Re-Sign (Calc)'!$A:$A,0),33)</f>
        <v>39.848951152255282</v>
      </c>
      <c r="I34" s="15">
        <f>INDEX('Re-Sign (Calc)'!$A:$AX,MATCH($A:$A,'Re-Sign (Calc)'!$A:$A,0),38)</f>
        <v>56.780782115266298</v>
      </c>
      <c r="J34" s="15">
        <f>INDEX('Re-Sign (Calc)'!$A:$AX,MATCH($A:$A,'Re-Sign (Calc)'!$A:$A,0),43)</f>
        <v>72.604346752284513</v>
      </c>
      <c r="K34" s="15">
        <f>INDEX('Re-Sign (Calc)'!$A:$AX,MATCH($A:$A,'Re-Sign (Calc)'!$A:$A,0),48)</f>
        <v>62.00875679978774</v>
      </c>
      <c r="L34" s="15">
        <f>IF(AND(AVERAGE(G34,H34)&lt;F34,B34&lt;27),AVERAGE(G34,H34,F34),AVERAGE(G34,H34))</f>
        <v>49.813319674131357</v>
      </c>
      <c r="M34" s="15">
        <f>IFERROR(IF(AND(AVERAGE(J34,G34)&lt;F34,B34&lt;27),AVERAGE(J34,G34,F34),AVERAGE(G34,J34)),0)</f>
        <v>63.635657650800582</v>
      </c>
      <c r="N34" s="15">
        <f>IFERROR(IF(AND(AVERAGE(G34,I34)&lt;F34,B34&lt;27),AVERAGE(G34,I34,F34),AVERAGE(G34,I34)),0)</f>
        <v>55.72387533229147</v>
      </c>
      <c r="O34" s="15">
        <f>IFERROR(IF(AND(AVERAGE(G34,K34)&lt;F34,B34&lt;27),AVERAGE(G34,K34,F34),AVERAGE(G34,K34)),0)</f>
        <v>58.337862674552198</v>
      </c>
      <c r="P34" s="15">
        <f>IF(L34&gt;'Re-Sign (Calc)'!$T$1,'Re-Sign (Calc)'!$T$1,IF(L34&lt;'Re-Sign (Calc)'!$T$2,'Re-Sign (Calc)'!$T$2,L34))</f>
        <v>35</v>
      </c>
      <c r="Q34" s="15">
        <f>IF(M34&gt;'Re-Sign (Calc)'!$T$1,'Re-Sign (Calc)'!$T$1,IF(M34&lt;'Re-Sign (Calc)'!$T$2,'Re-Sign (Calc)'!$T$2,M34))</f>
        <v>35</v>
      </c>
      <c r="R34" s="15">
        <f>IF(N34&gt;'Re-Sign (Calc)'!$T$1,'Re-Sign (Calc)'!$T$1,IF(N34&lt;'Re-Sign (Calc)'!$T$2,'Re-Sign (Calc)'!$T$2,N34))</f>
        <v>35</v>
      </c>
      <c r="S34" s="15">
        <f>IF(O34&gt;'Re-Sign (Calc)'!$T$1,'Re-Sign (Calc)'!$T$1,IF(O34&lt;'Re-Sign (Calc)'!$T$2,'Re-Sign (Calc)'!$T$2,O34))</f>
        <v>35</v>
      </c>
      <c r="T34" s="16">
        <f>CEILING(IF(IF(F34&gt;AVERAGE(G34,I34,J34,K34),AVERAGE(F34,G34,I34,J34,K34),AVERAGE(G34,I34,J34,K34))&gt;'Re-Sign (Calc)'!$T$1,'Re-Sign (Calc)'!$T$1,IF(F34&gt;AVERAGE(G34,I34,J34,K34),AVERAGE(F34,G34,I34,J34,K34),AVERAGE(G34,I34,J34,K34))),0.05)</f>
        <v>35</v>
      </c>
      <c r="U34" s="16">
        <f>CEILING(IF(IF(F34&gt;AVERAGE(G34,I34,J34,K34,H34),AVERAGE(F34,G34,I34,J34,K34),AVERAGE(G34,I34,J34,K34,H34))&gt;8.15,8.15,IF(F34&gt;AVERAGE(G34,I34,J34,K34,H34),AVERAGE(F34,G34,I34,J34,K34,H34),AVERAGE(G34,I34,J34,K34,H34))),0.05)</f>
        <v>8.15</v>
      </c>
      <c r="V34" s="16">
        <f>CEILING(MAX(Q34:S34),0.05)</f>
        <v>35</v>
      </c>
      <c r="W34" s="16" t="str">
        <f>IF(AND(B34&lt;26,G34&gt;V34),"Yes"," ")</f>
        <v>Yes</v>
      </c>
      <c r="X34" s="16" t="str">
        <f>IF(AND(B34&lt;30,B34&gt;26),"Yes", " ")</f>
        <v xml:space="preserve"> </v>
      </c>
      <c r="Y34" s="19" t="str">
        <f>INDEX('Player Ratings'!A:B,MATCH(A34,'Player Ratings'!A:A,0),2) &amp;": $"&amp;V34&amp;"M thru "&amp; D34+3</f>
        <v>Luka Doncic: $35M thru 2027</v>
      </c>
    </row>
    <row r="35" spans="1:25" hidden="1" x14ac:dyDescent="0.25">
      <c r="A35" s="17" t="str">
        <f>'Re-Sign (Calc)'!A36</f>
        <v>B. Lopez OKC</v>
      </c>
      <c r="B35" s="18">
        <f>INDEX('Re-Sign (Calc)'!$A:$AU,MATCH('Re-Sign (Report)'!$A:$A,'Re-Sign (Calc)'!$A:$A,0),4)</f>
        <v>36</v>
      </c>
      <c r="C35" s="15" t="str">
        <f>INDEX('Re-Sign (Calc)'!$A:$AU,MATCH('Re-Sign (Report)'!$A:$A,'Re-Sign (Calc)'!$A:$A,0),3)</f>
        <v>OKC</v>
      </c>
      <c r="D35" s="15" t="str">
        <f>+INDEX('Player Ratings'!$A:$AA,MATCH(A35,'Player Ratings'!$A:$A,0),27)</f>
        <v>2025</v>
      </c>
      <c r="F35" s="15">
        <f>INDEX('Re-Sign (Calc)'!$A:$AX,MATCH($A:$A,'Re-Sign (Calc)'!$A:$A,0),23)</f>
        <v>0.85</v>
      </c>
      <c r="G35" s="15">
        <f>INDEX('Re-Sign (Calc)'!$A:$AX,MATCH($A:$A,'Re-Sign (Calc)'!$A:$A,0),28)</f>
        <v>0.85</v>
      </c>
      <c r="H35" s="15" t="str">
        <f>INDEX('Re-Sign (Calc)'!$A:$AX,MATCH($A:$A,'Re-Sign (Calc)'!$A:$A,0),33)</f>
        <v>N/A</v>
      </c>
      <c r="I35" s="15" t="str">
        <f>INDEX('Re-Sign (Calc)'!$A:$AX,MATCH($A:$A,'Re-Sign (Calc)'!$A:$A,0),38)</f>
        <v>N/A</v>
      </c>
      <c r="J35" s="15" t="str">
        <f>INDEX('Re-Sign (Calc)'!$A:$AX,MATCH($A:$A,'Re-Sign (Calc)'!$A:$A,0),43)</f>
        <v>N/A</v>
      </c>
      <c r="K35" s="15" t="str">
        <f>INDEX('Re-Sign (Calc)'!$A:$AX,MATCH($A:$A,'Re-Sign (Calc)'!$A:$A,0),48)</f>
        <v>N/A</v>
      </c>
      <c r="L35" s="15">
        <f>IF(AND(AVERAGE(G35,H35)&lt;F35,B35&lt;27),AVERAGE(G35,H35,F35),AVERAGE(G35,H35))</f>
        <v>0.85</v>
      </c>
      <c r="M35" s="15">
        <f>IFERROR(IF(AND(AVERAGE(J35,G35)&lt;F35,B35&lt;27),AVERAGE(J35,G35,F35),AVERAGE(G35,J35)),0)</f>
        <v>0.85</v>
      </c>
      <c r="N35" s="15">
        <f>IFERROR(IF(AND(AVERAGE(G35,I35)&lt;F35,B35&lt;27),AVERAGE(G35,I35,F35),AVERAGE(G35,I35)),0)</f>
        <v>0.85</v>
      </c>
      <c r="O35" s="15">
        <f>IFERROR(IF(AND(AVERAGE(G35,K35)&lt;F35,B35&lt;27),AVERAGE(G35,K35,F35),AVERAGE(G35,K35)),0)</f>
        <v>0.85</v>
      </c>
      <c r="P35" s="15">
        <f>IF(L35&gt;'Re-Sign (Calc)'!$T$1,'Re-Sign (Calc)'!$T$1,IF(L35&lt;'Re-Sign (Calc)'!$T$2,'Re-Sign (Calc)'!$T$2,L35))</f>
        <v>0.85</v>
      </c>
      <c r="Q35" s="15">
        <f>IF(M35&gt;'Re-Sign (Calc)'!$T$1,'Re-Sign (Calc)'!$T$1,IF(M35&lt;'Re-Sign (Calc)'!$T$2,'Re-Sign (Calc)'!$T$2,M35))</f>
        <v>0.85</v>
      </c>
      <c r="R35" s="15">
        <f>IF(N35&gt;'Re-Sign (Calc)'!$T$1,'Re-Sign (Calc)'!$T$1,IF(N35&lt;'Re-Sign (Calc)'!$T$2,'Re-Sign (Calc)'!$T$2,N35))</f>
        <v>0.85</v>
      </c>
      <c r="S35" s="15">
        <f>IF(O35&gt;'Re-Sign (Calc)'!$T$1,'Re-Sign (Calc)'!$T$1,IF(O35&lt;'Re-Sign (Calc)'!$T$2,'Re-Sign (Calc)'!$T$2,O35))</f>
        <v>0.85</v>
      </c>
      <c r="T35" s="16">
        <f>CEILING(IF(IF(F35&gt;AVERAGE(G35,I35,J35,K35),AVERAGE(F35,G35,I35,J35,K35),AVERAGE(G35,I35,J35,K35))&gt;'Re-Sign (Calc)'!$T$1,'Re-Sign (Calc)'!$T$1,IF(F35&gt;AVERAGE(G35,I35,J35,K35),AVERAGE(F35,G35,I35,J35,K35),AVERAGE(G35,I35,J35,K35))),0.05)</f>
        <v>0.85000000000000009</v>
      </c>
      <c r="U35" s="16">
        <f>CEILING(IF(IF(F35&gt;AVERAGE(G35,I35,J35,K35,H35),AVERAGE(F35,G35,I35,J35,K35),AVERAGE(G35,I35,J35,K35,H35))&gt;8.15,8.15,IF(F35&gt;AVERAGE(G35,I35,J35,K35,H35),AVERAGE(F35,G35,I35,J35,K35,H35),AVERAGE(G35,I35,J35,K35,H35))),0.05)</f>
        <v>0.85000000000000009</v>
      </c>
      <c r="V35" s="16">
        <f>CEILING(MAX(Q35:S35),0.05)</f>
        <v>0.85000000000000009</v>
      </c>
      <c r="W35" s="16" t="str">
        <f>IF(AND(B35&lt;26,G35&gt;V35),"Yes"," ")</f>
        <v xml:space="preserve"> </v>
      </c>
      <c r="X35" s="16" t="str">
        <f>IF(AND(B35&lt;30,B35&gt;26),"Yes", " ")</f>
        <v xml:space="preserve"> </v>
      </c>
      <c r="Y35" s="19" t="str">
        <f>INDEX('Player Ratings'!A:B,MATCH(A35,'Player Ratings'!A:A,0),2) &amp;": $"&amp;V35&amp;"M thru "&amp; D35+3</f>
        <v>Brook Lopez: $0.85M thru 2028</v>
      </c>
    </row>
    <row r="36" spans="1:25" hidden="1" x14ac:dyDescent="0.25">
      <c r="A36" s="17" t="str">
        <f>'Re-Sign (Calc)'!A37</f>
        <v>B. Manek ATL</v>
      </c>
      <c r="B36" s="18">
        <f>INDEX('Re-Sign (Calc)'!$A:$AU,MATCH('Re-Sign (Report)'!$A:$A,'Re-Sign (Calc)'!$A:$A,0),4)</f>
        <v>26</v>
      </c>
      <c r="C36" s="15" t="str">
        <f>INDEX('Re-Sign (Calc)'!$A:$AU,MATCH('Re-Sign (Report)'!$A:$A,'Re-Sign (Calc)'!$A:$A,0),3)</f>
        <v>ATL</v>
      </c>
      <c r="D36" s="15" t="str">
        <f>+INDEX('Player Ratings'!$A:$AA,MATCH(A36,'Player Ratings'!$A:$A,0),27)</f>
        <v>2025</v>
      </c>
      <c r="F36" s="15">
        <f>INDEX('Re-Sign (Calc)'!$A:$AX,MATCH($A:$A,'Re-Sign (Calc)'!$A:$A,0),23)</f>
        <v>0.85</v>
      </c>
      <c r="G36" s="15">
        <f>INDEX('Re-Sign (Calc)'!$A:$AX,MATCH($A:$A,'Re-Sign (Calc)'!$A:$A,0),28)</f>
        <v>0.85</v>
      </c>
      <c r="H36" s="15">
        <f>INDEX('Re-Sign (Calc)'!$A:$AX,MATCH($A:$A,'Re-Sign (Calc)'!$A:$A,0),33)</f>
        <v>0.85</v>
      </c>
      <c r="I36" s="15">
        <f>INDEX('Re-Sign (Calc)'!$A:$AX,MATCH($A:$A,'Re-Sign (Calc)'!$A:$A,0),38)</f>
        <v>0.85</v>
      </c>
      <c r="J36" s="15">
        <f>INDEX('Re-Sign (Calc)'!$A:$AX,MATCH($A:$A,'Re-Sign (Calc)'!$A:$A,0),43)</f>
        <v>0.85</v>
      </c>
      <c r="K36" s="15">
        <f>INDEX('Re-Sign (Calc)'!$A:$AX,MATCH($A:$A,'Re-Sign (Calc)'!$A:$A,0),48)</f>
        <v>0.85</v>
      </c>
      <c r="L36" s="15">
        <f>IF(AND(AVERAGE(G36,H36)&lt;F36,B36&lt;27),AVERAGE(G36,H36,F36),AVERAGE(G36,H36))</f>
        <v>0.85</v>
      </c>
      <c r="M36" s="15">
        <f>IFERROR(IF(AND(AVERAGE(J36,G36)&lt;F36,B36&lt;27),AVERAGE(J36,G36,F36),AVERAGE(G36,J36)),0)</f>
        <v>0.85</v>
      </c>
      <c r="N36" s="15">
        <f>IFERROR(IF(AND(AVERAGE(G36,I36)&lt;F36,B36&lt;27),AVERAGE(G36,I36,F36),AVERAGE(G36,I36)),0)</f>
        <v>0.85</v>
      </c>
      <c r="O36" s="15">
        <f>IFERROR(IF(AND(AVERAGE(G36,K36)&lt;F36,B36&lt;27),AVERAGE(G36,K36,F36),AVERAGE(G36,K36)),0)</f>
        <v>0.85</v>
      </c>
      <c r="P36" s="15">
        <f>IF(L36&gt;'Re-Sign (Calc)'!$T$1,'Re-Sign (Calc)'!$T$1,IF(L36&lt;'Re-Sign (Calc)'!$T$2,'Re-Sign (Calc)'!$T$2,L36))</f>
        <v>0.85</v>
      </c>
      <c r="Q36" s="15">
        <f>IF(M36&gt;'Re-Sign (Calc)'!$T$1,'Re-Sign (Calc)'!$T$1,IF(M36&lt;'Re-Sign (Calc)'!$T$2,'Re-Sign (Calc)'!$T$2,M36))</f>
        <v>0.85</v>
      </c>
      <c r="R36" s="15">
        <f>IF(N36&gt;'Re-Sign (Calc)'!$T$1,'Re-Sign (Calc)'!$T$1,IF(N36&lt;'Re-Sign (Calc)'!$T$2,'Re-Sign (Calc)'!$T$2,N36))</f>
        <v>0.85</v>
      </c>
      <c r="S36" s="15">
        <f>IF(O36&gt;'Re-Sign (Calc)'!$T$1,'Re-Sign (Calc)'!$T$1,IF(O36&lt;'Re-Sign (Calc)'!$T$2,'Re-Sign (Calc)'!$T$2,O36))</f>
        <v>0.85</v>
      </c>
      <c r="T36" s="16">
        <f>CEILING(IF(IF(F36&gt;AVERAGE(G36,I36,J36,K36),AVERAGE(F36,G36,I36,J36,K36),AVERAGE(G36,I36,J36,K36))&gt;'Re-Sign (Calc)'!$T$1,'Re-Sign (Calc)'!$T$1,IF(F36&gt;AVERAGE(G36,I36,J36,K36),AVERAGE(F36,G36,I36,J36,K36),AVERAGE(G36,I36,J36,K36))),0.05)</f>
        <v>0.85000000000000009</v>
      </c>
      <c r="U36" s="16">
        <f>CEILING(IF(IF(F36&gt;AVERAGE(G36,I36,J36,K36,H36),AVERAGE(F36,G36,I36,J36,K36),AVERAGE(G36,I36,J36,K36,H36))&gt;8.15,8.15,IF(F36&gt;AVERAGE(G36,I36,J36,K36,H36),AVERAGE(F36,G36,I36,J36,K36,H36),AVERAGE(G36,I36,J36,K36,H36))),0.05)</f>
        <v>0.85000000000000009</v>
      </c>
      <c r="V36" s="16">
        <f>CEILING(MAX(Q36:S36),0.05)</f>
        <v>0.85000000000000009</v>
      </c>
      <c r="W36" s="16" t="str">
        <f>IF(AND(B36&lt;26,G36&gt;V36),"Yes"," ")</f>
        <v xml:space="preserve"> </v>
      </c>
      <c r="X36" s="16" t="str">
        <f>IF(AND(B36&lt;30,B36&gt;26),"Yes", " ")</f>
        <v xml:space="preserve"> </v>
      </c>
      <c r="Y36" s="19" t="str">
        <f>INDEX('Player Ratings'!A:B,MATCH(A36,'Player Ratings'!A:A,0),2) &amp;": $"&amp;V36&amp;"M thru "&amp; D36+3</f>
        <v>Brady Manek: $0.85M thru 2028</v>
      </c>
    </row>
    <row r="37" spans="1:25" x14ac:dyDescent="0.25">
      <c r="A37" s="17" t="str">
        <f>'Re-Sign (Calc)'!A290</f>
        <v>L. Nance Jr. CHA</v>
      </c>
      <c r="B37" s="18">
        <f>INDEX('Re-Sign (Calc)'!$A:$AU,MATCH('Re-Sign (Report)'!$A:$A,'Re-Sign (Calc)'!$A:$A,0),4)</f>
        <v>31</v>
      </c>
      <c r="C37" s="15" t="str">
        <f>INDEX('Re-Sign (Calc)'!$A:$AU,MATCH('Re-Sign (Report)'!$A:$A,'Re-Sign (Calc)'!$A:$A,0),3)</f>
        <v>CHA</v>
      </c>
      <c r="D37" s="15" t="str">
        <f>+INDEX('Player Ratings'!$A:$AA,MATCH(A37,'Player Ratings'!$A:$A,0),27)</f>
        <v>2024</v>
      </c>
      <c r="F37" s="15">
        <f>INDEX('Re-Sign (Calc)'!$A:$AX,MATCH($A:$A,'Re-Sign (Calc)'!$A:$A,0),23)</f>
        <v>0.85</v>
      </c>
      <c r="G37" s="15">
        <f>INDEX('Re-Sign (Calc)'!$A:$AX,MATCH($A:$A,'Re-Sign (Calc)'!$A:$A,0),28)</f>
        <v>0.85</v>
      </c>
      <c r="H37" s="15">
        <f>INDEX('Re-Sign (Calc)'!$A:$AX,MATCH($A:$A,'Re-Sign (Calc)'!$A:$A,0),33)</f>
        <v>0.85</v>
      </c>
      <c r="I37" s="15">
        <f>INDEX('Re-Sign (Calc)'!$A:$AX,MATCH($A:$A,'Re-Sign (Calc)'!$A:$A,0),38)</f>
        <v>0.85</v>
      </c>
      <c r="J37" s="15">
        <f>INDEX('Re-Sign (Calc)'!$A:$AX,MATCH($A:$A,'Re-Sign (Calc)'!$A:$A,0),43)</f>
        <v>0.85</v>
      </c>
      <c r="K37" s="15">
        <f>INDEX('Re-Sign (Calc)'!$A:$AX,MATCH($A:$A,'Re-Sign (Calc)'!$A:$A,0),48)</f>
        <v>0.85</v>
      </c>
      <c r="L37" s="15">
        <f>IF(AND(AVERAGE(G37,H37)&lt;F37,B37&lt;27),AVERAGE(G37,H37,F37),AVERAGE(G37,H37))</f>
        <v>0.85</v>
      </c>
      <c r="M37" s="15">
        <f>IFERROR(IF(AND(AVERAGE(J37,G37)&lt;F37,B37&lt;27),AVERAGE(J37,G37,F37),AVERAGE(G37,J37)),0)</f>
        <v>0.85</v>
      </c>
      <c r="N37" s="15">
        <f>IFERROR(IF(AND(AVERAGE(G37,I37)&lt;F37,B37&lt;27),AVERAGE(G37,I37,F37),AVERAGE(G37,I37)),0)</f>
        <v>0.85</v>
      </c>
      <c r="O37" s="15">
        <f>IFERROR(IF(AND(AVERAGE(G37,K37)&lt;F37,B37&lt;27),AVERAGE(G37,K37,F37),AVERAGE(G37,K37)),0)</f>
        <v>0.85</v>
      </c>
      <c r="P37" s="15">
        <f>IF(L37&gt;'Re-Sign (Calc)'!$T$1,'Re-Sign (Calc)'!$T$1,IF(L37&lt;'Re-Sign (Calc)'!$T$2,'Re-Sign (Calc)'!$T$2,L37))</f>
        <v>0.85</v>
      </c>
      <c r="Q37" s="15">
        <f>IF(M37&gt;'Re-Sign (Calc)'!$T$1,'Re-Sign (Calc)'!$T$1,IF(M37&lt;'Re-Sign (Calc)'!$T$2,'Re-Sign (Calc)'!$T$2,M37))</f>
        <v>0.85</v>
      </c>
      <c r="R37" s="15">
        <f>IF(N37&gt;'Re-Sign (Calc)'!$T$1,'Re-Sign (Calc)'!$T$1,IF(N37&lt;'Re-Sign (Calc)'!$T$2,'Re-Sign (Calc)'!$T$2,N37))</f>
        <v>0.85</v>
      </c>
      <c r="S37" s="15">
        <f>IF(O37&gt;'Re-Sign (Calc)'!$T$1,'Re-Sign (Calc)'!$T$1,IF(O37&lt;'Re-Sign (Calc)'!$T$2,'Re-Sign (Calc)'!$T$2,O37))</f>
        <v>0.85</v>
      </c>
      <c r="T37" s="16">
        <f>CEILING(IF(IF(F37&gt;AVERAGE(G37,I37,J37,K37),AVERAGE(F37,G37,I37,J37,K37),AVERAGE(G37,I37,J37,K37))&gt;'Re-Sign (Calc)'!$T$1,'Re-Sign (Calc)'!$T$1,IF(F37&gt;AVERAGE(G37,I37,J37,K37),AVERAGE(F37,G37,I37,J37,K37),AVERAGE(G37,I37,J37,K37))),0.05)</f>
        <v>0.85000000000000009</v>
      </c>
      <c r="U37" s="16">
        <f>CEILING(IF(IF(F37&gt;AVERAGE(G37,I37,J37,K37,H37),AVERAGE(F37,G37,I37,J37,K37),AVERAGE(G37,I37,J37,K37,H37))&gt;8.15,8.15,IF(F37&gt;AVERAGE(G37,I37,J37,K37,H37),AVERAGE(F37,G37,I37,J37,K37,H37),AVERAGE(G37,I37,J37,K37,H37))),0.05)</f>
        <v>0.85000000000000009</v>
      </c>
      <c r="V37" s="16">
        <f>CEILING(MAX(Q37:S37),0.05)</f>
        <v>0.85000000000000009</v>
      </c>
      <c r="W37" s="16" t="str">
        <f>IF(AND(B37&lt;26,G37&gt;V37),"Yes"," ")</f>
        <v xml:space="preserve"> </v>
      </c>
      <c r="X37" s="16" t="str">
        <f>IF(AND(B37&lt;30,B37&gt;26),"Yes", " ")</f>
        <v xml:space="preserve"> </v>
      </c>
      <c r="Y37" s="19" t="str">
        <f>INDEX('Player Ratings'!A:B,MATCH(A37,'Player Ratings'!A:A,0),2) &amp;": $"&amp;V37&amp;"M thru "&amp; D37+3</f>
        <v>Larry Nance Jr.: $0.85M thru 2027</v>
      </c>
    </row>
    <row r="38" spans="1:25" hidden="1" x14ac:dyDescent="0.25">
      <c r="A38" s="17" t="str">
        <f>'Re-Sign (Calc)'!A39</f>
        <v>B. Newman SEA</v>
      </c>
      <c r="B38" s="18">
        <f>INDEX('Re-Sign (Calc)'!$A:$AU,MATCH('Re-Sign (Report)'!$A:$A,'Re-Sign (Calc)'!$A:$A,0),4)</f>
        <v>23</v>
      </c>
      <c r="C38" s="15" t="str">
        <f>INDEX('Re-Sign (Calc)'!$A:$AU,MATCH('Re-Sign (Report)'!$A:$A,'Re-Sign (Calc)'!$A:$A,0),3)</f>
        <v>SEA</v>
      </c>
      <c r="D38" s="15" t="str">
        <f>+INDEX('Player Ratings'!$A:$AA,MATCH(A38,'Player Ratings'!$A:$A,0),27)</f>
        <v>2025</v>
      </c>
      <c r="F38" s="15">
        <f>INDEX('Re-Sign (Calc)'!$A:$AX,MATCH($A:$A,'Re-Sign (Calc)'!$A:$A,0),23)</f>
        <v>0.85</v>
      </c>
      <c r="G38" s="15">
        <f>INDEX('Re-Sign (Calc)'!$A:$AX,MATCH($A:$A,'Re-Sign (Calc)'!$A:$A,0),28)</f>
        <v>0.85</v>
      </c>
      <c r="H38" s="15" t="str">
        <f>INDEX('Re-Sign (Calc)'!$A:$AX,MATCH($A:$A,'Re-Sign (Calc)'!$A:$A,0),33)</f>
        <v>N/A</v>
      </c>
      <c r="I38" s="15" t="str">
        <f>INDEX('Re-Sign (Calc)'!$A:$AX,MATCH($A:$A,'Re-Sign (Calc)'!$A:$A,0),38)</f>
        <v>N/A</v>
      </c>
      <c r="J38" s="15" t="str">
        <f>INDEX('Re-Sign (Calc)'!$A:$AX,MATCH($A:$A,'Re-Sign (Calc)'!$A:$A,0),43)</f>
        <v>N/A</v>
      </c>
      <c r="K38" s="15" t="str">
        <f>INDEX('Re-Sign (Calc)'!$A:$AX,MATCH($A:$A,'Re-Sign (Calc)'!$A:$A,0),48)</f>
        <v>N/A</v>
      </c>
      <c r="L38" s="15">
        <f>IF(AND(AVERAGE(G38,H38)&lt;F38,B38&lt;27),AVERAGE(G38,H38,F38),AVERAGE(G38,H38))</f>
        <v>0.85</v>
      </c>
      <c r="M38" s="15">
        <f>IFERROR(IF(AND(AVERAGE(J38,G38)&lt;F38,B38&lt;27),AVERAGE(J38,G38,F38),AVERAGE(G38,J38)),0)</f>
        <v>0.85</v>
      </c>
      <c r="N38" s="15">
        <f>IFERROR(IF(AND(AVERAGE(G38,I38)&lt;F38,B38&lt;27),AVERAGE(G38,I38,F38),AVERAGE(G38,I38)),0)</f>
        <v>0.85</v>
      </c>
      <c r="O38" s="15">
        <f>IFERROR(IF(AND(AVERAGE(G38,K38)&lt;F38,B38&lt;27),AVERAGE(G38,K38,F38),AVERAGE(G38,K38)),0)</f>
        <v>0.85</v>
      </c>
      <c r="P38" s="15">
        <f>IF(L38&gt;'Re-Sign (Calc)'!$T$1,'Re-Sign (Calc)'!$T$1,IF(L38&lt;'Re-Sign (Calc)'!$T$2,'Re-Sign (Calc)'!$T$2,L38))</f>
        <v>0.85</v>
      </c>
      <c r="Q38" s="15">
        <f>IF(M38&gt;'Re-Sign (Calc)'!$T$1,'Re-Sign (Calc)'!$T$1,IF(M38&lt;'Re-Sign (Calc)'!$T$2,'Re-Sign (Calc)'!$T$2,M38))</f>
        <v>0.85</v>
      </c>
      <c r="R38" s="15">
        <f>IF(N38&gt;'Re-Sign (Calc)'!$T$1,'Re-Sign (Calc)'!$T$1,IF(N38&lt;'Re-Sign (Calc)'!$T$2,'Re-Sign (Calc)'!$T$2,N38))</f>
        <v>0.85</v>
      </c>
      <c r="S38" s="15">
        <f>IF(O38&gt;'Re-Sign (Calc)'!$T$1,'Re-Sign (Calc)'!$T$1,IF(O38&lt;'Re-Sign (Calc)'!$T$2,'Re-Sign (Calc)'!$T$2,O38))</f>
        <v>0.85</v>
      </c>
      <c r="T38" s="16">
        <f>CEILING(IF(IF(F38&gt;AVERAGE(G38,I38,J38,K38),AVERAGE(F38,G38,I38,J38,K38),AVERAGE(G38,I38,J38,K38))&gt;'Re-Sign (Calc)'!$T$1,'Re-Sign (Calc)'!$T$1,IF(F38&gt;AVERAGE(G38,I38,J38,K38),AVERAGE(F38,G38,I38,J38,K38),AVERAGE(G38,I38,J38,K38))),0.05)</f>
        <v>0.85000000000000009</v>
      </c>
      <c r="U38" s="16">
        <f>CEILING(IF(IF(F38&gt;AVERAGE(G38,I38,J38,K38,H38),AVERAGE(F38,G38,I38,J38,K38),AVERAGE(G38,I38,J38,K38,H38))&gt;8.15,8.15,IF(F38&gt;AVERAGE(G38,I38,J38,K38,H38),AVERAGE(F38,G38,I38,J38,K38,H38),AVERAGE(G38,I38,J38,K38,H38))),0.05)</f>
        <v>0.85000000000000009</v>
      </c>
      <c r="V38" s="16">
        <f>CEILING(MAX(Q38:S38),0.05)</f>
        <v>0.85000000000000009</v>
      </c>
      <c r="W38" s="16" t="str">
        <f>IF(AND(B38&lt;26,G38&gt;V38),"Yes"," ")</f>
        <v xml:space="preserve"> </v>
      </c>
      <c r="X38" s="16" t="str">
        <f>IF(AND(B38&lt;30,B38&gt;26),"Yes", " ")</f>
        <v xml:space="preserve"> </v>
      </c>
      <c r="Y38" s="19" t="str">
        <f>INDEX('Player Ratings'!A:B,MATCH(A38,'Player Ratings'!A:A,0),2) &amp;": $"&amp;V38&amp;"M thru "&amp; D38+3</f>
        <v>Brandon Newman: $0.85M thru 2028</v>
      </c>
    </row>
    <row r="39" spans="1:25" hidden="1" x14ac:dyDescent="0.25">
      <c r="A39" s="17" t="str">
        <f>'Re-Sign (Calc)'!A40</f>
        <v>B. Penn-Johnson PHI</v>
      </c>
      <c r="B39" s="18">
        <f>INDEX('Re-Sign (Calc)'!$A:$AU,MATCH('Re-Sign (Report)'!$A:$A,'Re-Sign (Calc)'!$A:$A,0),4)</f>
        <v>24</v>
      </c>
      <c r="C39" s="15" t="str">
        <f>INDEX('Re-Sign (Calc)'!$A:$AU,MATCH('Re-Sign (Report)'!$A:$A,'Re-Sign (Calc)'!$A:$A,0),3)</f>
        <v>PHI</v>
      </c>
      <c r="D39" s="15" t="str">
        <f>+INDEX('Player Ratings'!$A:$AA,MATCH(A39,'Player Ratings'!$A:$A,0),27)</f>
        <v>2026</v>
      </c>
      <c r="F39" s="15">
        <f>INDEX('Re-Sign (Calc)'!$A:$AX,MATCH($A:$A,'Re-Sign (Calc)'!$A:$A,0),23)</f>
        <v>29.307417336907957</v>
      </c>
      <c r="G39" s="15">
        <f>INDEX('Re-Sign (Calc)'!$A:$AX,MATCH($A:$A,'Re-Sign (Calc)'!$A:$A,0),28)</f>
        <v>27.133212580273341</v>
      </c>
      <c r="H39" s="15">
        <f>INDEX('Re-Sign (Calc)'!$A:$AX,MATCH($A:$A,'Re-Sign (Calc)'!$A:$A,0),33)</f>
        <v>14.748498128816232</v>
      </c>
      <c r="I39" s="15">
        <f>INDEX('Re-Sign (Calc)'!$A:$AX,MATCH($A:$A,'Re-Sign (Calc)'!$A:$A,0),38)</f>
        <v>15.595303206399114</v>
      </c>
      <c r="J39" s="15">
        <f>INDEX('Re-Sign (Calc)'!$A:$AX,MATCH($A:$A,'Re-Sign (Calc)'!$A:$A,0),43)</f>
        <v>8.4317115337120256</v>
      </c>
      <c r="K39" s="15">
        <f>INDEX('Re-Sign (Calc)'!$A:$AX,MATCH($A:$A,'Re-Sign (Calc)'!$A:$A,0),48)</f>
        <v>20.727079739949584</v>
      </c>
      <c r="L39" s="15">
        <f>IF(AND(AVERAGE(G39,H39)&lt;F39,B39&lt;27),AVERAGE(G39,H39,F39),AVERAGE(G39,H39))</f>
        <v>23.729709348665846</v>
      </c>
      <c r="M39" s="15">
        <f>IFERROR(IF(AND(AVERAGE(J39,G39)&lt;F39,B39&lt;27),AVERAGE(J39,G39,F39),AVERAGE(G39,J39)),0)</f>
        <v>21.624113816964442</v>
      </c>
      <c r="N39" s="15">
        <f>IFERROR(IF(AND(AVERAGE(G39,I39)&lt;F39,B39&lt;27),AVERAGE(G39,I39,F39),AVERAGE(G39,I39)),0)</f>
        <v>24.011977707860137</v>
      </c>
      <c r="O39" s="15">
        <f>IFERROR(IF(AND(AVERAGE(G39,K39)&lt;F39,B39&lt;27),AVERAGE(G39,K39,F39),AVERAGE(G39,K39)),0)</f>
        <v>25.722569885710296</v>
      </c>
      <c r="P39" s="15">
        <f>IF(L39&gt;'Re-Sign (Calc)'!$T$1,'Re-Sign (Calc)'!$T$1,IF(L39&lt;'Re-Sign (Calc)'!$T$2,'Re-Sign (Calc)'!$T$2,L39))</f>
        <v>23.729709348665846</v>
      </c>
      <c r="Q39" s="15">
        <f>IF(M39&gt;'Re-Sign (Calc)'!$T$1,'Re-Sign (Calc)'!$T$1,IF(M39&lt;'Re-Sign (Calc)'!$T$2,'Re-Sign (Calc)'!$T$2,M39))</f>
        <v>21.624113816964442</v>
      </c>
      <c r="R39" s="15">
        <f>IF(N39&gt;'Re-Sign (Calc)'!$T$1,'Re-Sign (Calc)'!$T$1,IF(N39&lt;'Re-Sign (Calc)'!$T$2,'Re-Sign (Calc)'!$T$2,N39))</f>
        <v>24.011977707860137</v>
      </c>
      <c r="S39" s="15">
        <f>IF(O39&gt;'Re-Sign (Calc)'!$T$1,'Re-Sign (Calc)'!$T$1,IF(O39&lt;'Re-Sign (Calc)'!$T$2,'Re-Sign (Calc)'!$T$2,O39))</f>
        <v>25.722569885710296</v>
      </c>
      <c r="T39" s="16">
        <f>CEILING(IF(IF(F39&gt;AVERAGE(G39,I39,J39,K39),AVERAGE(F39,G39,I39,J39,K39),AVERAGE(G39,I39,J39,K39))&gt;'Re-Sign (Calc)'!$T$1,'Re-Sign (Calc)'!$T$1,IF(F39&gt;AVERAGE(G39,I39,J39,K39),AVERAGE(F39,G39,I39,J39,K39),AVERAGE(G39,I39,J39,K39))),0.05)</f>
        <v>20.25</v>
      </c>
      <c r="U39" s="16">
        <f>CEILING(IF(IF(F39&gt;AVERAGE(G39,I39,J39,K39,H39),AVERAGE(F39,G39,I39,J39,K39),AVERAGE(G39,I39,J39,K39,H39))&gt;8.15,8.15,IF(F39&gt;AVERAGE(G39,I39,J39,K39,H39),AVERAGE(F39,G39,I39,J39,K39,H39),AVERAGE(G39,I39,J39,K39,H39))),0.05)</f>
        <v>8.15</v>
      </c>
      <c r="V39" s="16">
        <f>CEILING(MAX(Q39:S39),0.05)</f>
        <v>25.75</v>
      </c>
      <c r="W39" s="16" t="str">
        <f>IF(AND(B39&lt;26,G39&gt;V39),"Yes"," ")</f>
        <v>Yes</v>
      </c>
      <c r="X39" s="16" t="str">
        <f>IF(AND(B39&lt;30,B39&gt;26),"Yes", " ")</f>
        <v xml:space="preserve"> </v>
      </c>
      <c r="Y39" s="19" t="str">
        <f>INDEX('Player Ratings'!A:B,MATCH(A39,'Player Ratings'!A:A,0),2) &amp;": $"&amp;V39&amp;"M thru "&amp; D39+3</f>
        <v>Bryan Penn-Johnson: $25.75M thru 2029</v>
      </c>
    </row>
    <row r="40" spans="1:25" hidden="1" x14ac:dyDescent="0.25">
      <c r="A40" s="17" t="str">
        <f>'Re-Sign (Calc)'!A41</f>
        <v>B. Randolph DAL</v>
      </c>
      <c r="B40" s="18">
        <f>INDEX('Re-Sign (Calc)'!$A:$AU,MATCH('Re-Sign (Report)'!$A:$A,'Re-Sign (Calc)'!$A:$A,0),4)</f>
        <v>27</v>
      </c>
      <c r="C40" s="15" t="str">
        <f>INDEX('Re-Sign (Calc)'!$A:$AU,MATCH('Re-Sign (Report)'!$A:$A,'Re-Sign (Calc)'!$A:$A,0),3)</f>
        <v>DAL</v>
      </c>
      <c r="D40" s="15" t="str">
        <f>+INDEX('Player Ratings'!$A:$AA,MATCH(A40,'Player Ratings'!$A:$A,0),27)</f>
        <v>2025</v>
      </c>
      <c r="F40" s="15">
        <f>INDEX('Re-Sign (Calc)'!$A:$AX,MATCH($A:$A,'Re-Sign (Calc)'!$A:$A,0),23)</f>
        <v>0.85</v>
      </c>
      <c r="G40" s="15">
        <f>INDEX('Re-Sign (Calc)'!$A:$AX,MATCH($A:$A,'Re-Sign (Calc)'!$A:$A,0),28)</f>
        <v>0.85</v>
      </c>
      <c r="H40" s="15" t="str">
        <f>INDEX('Re-Sign (Calc)'!$A:$AX,MATCH($A:$A,'Re-Sign (Calc)'!$A:$A,0),33)</f>
        <v>N/A</v>
      </c>
      <c r="I40" s="15" t="str">
        <f>INDEX('Re-Sign (Calc)'!$A:$AX,MATCH($A:$A,'Re-Sign (Calc)'!$A:$A,0),38)</f>
        <v>N/A</v>
      </c>
      <c r="J40" s="15" t="str">
        <f>INDEX('Re-Sign (Calc)'!$A:$AX,MATCH($A:$A,'Re-Sign (Calc)'!$A:$A,0),43)</f>
        <v>N/A</v>
      </c>
      <c r="K40" s="15" t="str">
        <f>INDEX('Re-Sign (Calc)'!$A:$AX,MATCH($A:$A,'Re-Sign (Calc)'!$A:$A,0),48)</f>
        <v>N/A</v>
      </c>
      <c r="L40" s="15">
        <f>IF(AND(AVERAGE(G40,H40)&lt;F40,B40&lt;27),AVERAGE(G40,H40,F40),AVERAGE(G40,H40))</f>
        <v>0.85</v>
      </c>
      <c r="M40" s="15">
        <f>IFERROR(IF(AND(AVERAGE(J40,G40)&lt;F40,B40&lt;27),AVERAGE(J40,G40,F40),AVERAGE(G40,J40)),0)</f>
        <v>0.85</v>
      </c>
      <c r="N40" s="15">
        <f>IFERROR(IF(AND(AVERAGE(G40,I40)&lt;F40,B40&lt;27),AVERAGE(G40,I40,F40),AVERAGE(G40,I40)),0)</f>
        <v>0.85</v>
      </c>
      <c r="O40" s="15">
        <f>IFERROR(IF(AND(AVERAGE(G40,K40)&lt;F40,B40&lt;27),AVERAGE(G40,K40,F40),AVERAGE(G40,K40)),0)</f>
        <v>0.85</v>
      </c>
      <c r="P40" s="15">
        <f>IF(L40&gt;'Re-Sign (Calc)'!$T$1,'Re-Sign (Calc)'!$T$1,IF(L40&lt;'Re-Sign (Calc)'!$T$2,'Re-Sign (Calc)'!$T$2,L40))</f>
        <v>0.85</v>
      </c>
      <c r="Q40" s="15">
        <f>IF(M40&gt;'Re-Sign (Calc)'!$T$1,'Re-Sign (Calc)'!$T$1,IF(M40&lt;'Re-Sign (Calc)'!$T$2,'Re-Sign (Calc)'!$T$2,M40))</f>
        <v>0.85</v>
      </c>
      <c r="R40" s="15">
        <f>IF(N40&gt;'Re-Sign (Calc)'!$T$1,'Re-Sign (Calc)'!$T$1,IF(N40&lt;'Re-Sign (Calc)'!$T$2,'Re-Sign (Calc)'!$T$2,N40))</f>
        <v>0.85</v>
      </c>
      <c r="S40" s="15">
        <f>IF(O40&gt;'Re-Sign (Calc)'!$T$1,'Re-Sign (Calc)'!$T$1,IF(O40&lt;'Re-Sign (Calc)'!$T$2,'Re-Sign (Calc)'!$T$2,O40))</f>
        <v>0.85</v>
      </c>
      <c r="T40" s="16">
        <f>CEILING(IF(IF(F40&gt;AVERAGE(G40,I40,J40,K40),AVERAGE(F40,G40,I40,J40,K40),AVERAGE(G40,I40,J40,K40))&gt;'Re-Sign (Calc)'!$T$1,'Re-Sign (Calc)'!$T$1,IF(F40&gt;AVERAGE(G40,I40,J40,K40),AVERAGE(F40,G40,I40,J40,K40),AVERAGE(G40,I40,J40,K40))),0.05)</f>
        <v>0.85000000000000009</v>
      </c>
      <c r="U40" s="16">
        <f>CEILING(IF(IF(F40&gt;AVERAGE(G40,I40,J40,K40,H40),AVERAGE(F40,G40,I40,J40,K40),AVERAGE(G40,I40,J40,K40,H40))&gt;8.15,8.15,IF(F40&gt;AVERAGE(G40,I40,J40,K40,H40),AVERAGE(F40,G40,I40,J40,K40,H40),AVERAGE(G40,I40,J40,K40,H40))),0.05)</f>
        <v>0.85000000000000009</v>
      </c>
      <c r="V40" s="16">
        <f>CEILING(MAX(Q40:S40),0.05)</f>
        <v>0.85000000000000009</v>
      </c>
      <c r="W40" s="16" t="str">
        <f>IF(AND(B40&lt;26,G40&gt;V40),"Yes"," ")</f>
        <v xml:space="preserve"> </v>
      </c>
      <c r="X40" s="16" t="str">
        <f>IF(AND(B40&lt;30,B40&gt;26),"Yes", " ")</f>
        <v>Yes</v>
      </c>
      <c r="Y40" s="19" t="str">
        <f>INDEX('Player Ratings'!A:B,MATCH(A40,'Player Ratings'!A:A,0),2) &amp;": $"&amp;V40&amp;"M thru "&amp; D40+3</f>
        <v>Brandon Randolph: $0.85M thru 2028</v>
      </c>
    </row>
    <row r="41" spans="1:25" hidden="1" x14ac:dyDescent="0.25">
      <c r="A41" s="17" t="str">
        <f>'Re-Sign (Calc)'!A42</f>
        <v>B. Simanic MIL</v>
      </c>
      <c r="B41" s="18">
        <f>INDEX('Re-Sign (Calc)'!$A:$AU,MATCH('Re-Sign (Report)'!$A:$A,'Re-Sign (Calc)'!$A:$A,0),4)</f>
        <v>26</v>
      </c>
      <c r="C41" s="15" t="str">
        <f>INDEX('Re-Sign (Calc)'!$A:$AU,MATCH('Re-Sign (Report)'!$A:$A,'Re-Sign (Calc)'!$A:$A,0),3)</f>
        <v>MIL</v>
      </c>
      <c r="D41" s="15" t="str">
        <f>+INDEX('Player Ratings'!$A:$AA,MATCH(A41,'Player Ratings'!$A:$A,0),27)</f>
        <v>2026</v>
      </c>
      <c r="F41" s="15">
        <f>INDEX('Re-Sign (Calc)'!$A:$AX,MATCH($A:$A,'Re-Sign (Calc)'!$A:$A,0),23)</f>
        <v>12.229669347631818</v>
      </c>
      <c r="G41" s="15">
        <f>INDEX('Re-Sign (Calc)'!$A:$AX,MATCH($A:$A,'Re-Sign (Calc)'!$A:$A,0),28)</f>
        <v>16.644162687304462</v>
      </c>
      <c r="H41" s="15">
        <f>INDEX('Re-Sign (Calc)'!$A:$AX,MATCH($A:$A,'Re-Sign (Calc)'!$A:$A,0),33)</f>
        <v>0.85</v>
      </c>
      <c r="I41" s="15">
        <f>INDEX('Re-Sign (Calc)'!$A:$AX,MATCH($A:$A,'Re-Sign (Calc)'!$A:$A,0),38)</f>
        <v>8.8630614616804344</v>
      </c>
      <c r="J41" s="15">
        <f>INDEX('Re-Sign (Calc)'!$A:$AX,MATCH($A:$A,'Re-Sign (Calc)'!$A:$A,0),43)</f>
        <v>0.85</v>
      </c>
      <c r="K41" s="15">
        <f>INDEX('Re-Sign (Calc)'!$A:$AX,MATCH($A:$A,'Re-Sign (Calc)'!$A:$A,0),48)</f>
        <v>2.5016584848082557</v>
      </c>
      <c r="L41" s="15">
        <f>IF(AND(AVERAGE(G41,H41)&lt;F41,B41&lt;27),AVERAGE(G41,H41,F41),AVERAGE(G41,H41))</f>
        <v>9.9079440116454265</v>
      </c>
      <c r="M41" s="15">
        <f>IFERROR(IF(AND(AVERAGE(J41,G41)&lt;F41,B41&lt;27),AVERAGE(J41,G41,F41),AVERAGE(G41,J41)),0)</f>
        <v>9.9079440116454265</v>
      </c>
      <c r="N41" s="15">
        <f>IFERROR(IF(AND(AVERAGE(G41,I41)&lt;F41,B41&lt;27),AVERAGE(G41,I41,F41),AVERAGE(G41,I41)),0)</f>
        <v>12.753612074492448</v>
      </c>
      <c r="O41" s="15">
        <f>IFERROR(IF(AND(AVERAGE(G41,K41)&lt;F41,B41&lt;27),AVERAGE(G41,K41,F41),AVERAGE(G41,K41)),0)</f>
        <v>10.458496839914845</v>
      </c>
      <c r="P41" s="15">
        <f>IF(L41&gt;'Re-Sign (Calc)'!$T$1,'Re-Sign (Calc)'!$T$1,IF(L41&lt;'Re-Sign (Calc)'!$T$2,'Re-Sign (Calc)'!$T$2,L41))</f>
        <v>9.9079440116454265</v>
      </c>
      <c r="Q41" s="15">
        <f>IF(M41&gt;'Re-Sign (Calc)'!$T$1,'Re-Sign (Calc)'!$T$1,IF(M41&lt;'Re-Sign (Calc)'!$T$2,'Re-Sign (Calc)'!$T$2,M41))</f>
        <v>9.9079440116454265</v>
      </c>
      <c r="R41" s="15">
        <f>IF(N41&gt;'Re-Sign (Calc)'!$T$1,'Re-Sign (Calc)'!$T$1,IF(N41&lt;'Re-Sign (Calc)'!$T$2,'Re-Sign (Calc)'!$T$2,N41))</f>
        <v>12.753612074492448</v>
      </c>
      <c r="S41" s="15">
        <f>IF(O41&gt;'Re-Sign (Calc)'!$T$1,'Re-Sign (Calc)'!$T$1,IF(O41&lt;'Re-Sign (Calc)'!$T$2,'Re-Sign (Calc)'!$T$2,O41))</f>
        <v>10.458496839914845</v>
      </c>
      <c r="T41" s="16">
        <f>CEILING(IF(IF(F41&gt;AVERAGE(G41,I41,J41,K41),AVERAGE(F41,G41,I41,J41,K41),AVERAGE(G41,I41,J41,K41))&gt;'Re-Sign (Calc)'!$T$1,'Re-Sign (Calc)'!$T$1,IF(F41&gt;AVERAGE(G41,I41,J41,K41),AVERAGE(F41,G41,I41,J41,K41),AVERAGE(G41,I41,J41,K41))),0.05)</f>
        <v>8.25</v>
      </c>
      <c r="U41" s="16">
        <f>CEILING(IF(IF(F41&gt;AVERAGE(G41,I41,J41,K41,H41),AVERAGE(F41,G41,I41,J41,K41),AVERAGE(G41,I41,J41,K41,H41))&gt;8.15,8.15,IF(F41&gt;AVERAGE(G41,I41,J41,K41,H41),AVERAGE(F41,G41,I41,J41,K41,H41),AVERAGE(G41,I41,J41,K41,H41))),0.05)</f>
        <v>8.15</v>
      </c>
      <c r="V41" s="16">
        <f>CEILING(MAX(Q41:S41),0.05)</f>
        <v>12.8</v>
      </c>
      <c r="W41" s="16" t="str">
        <f>IF(AND(B41&lt;26,G41&gt;V41),"Yes"," ")</f>
        <v xml:space="preserve"> </v>
      </c>
      <c r="X41" s="16" t="str">
        <f>IF(AND(B41&lt;30,B41&gt;26),"Yes", " ")</f>
        <v xml:space="preserve"> </v>
      </c>
      <c r="Y41" s="19" t="str">
        <f>INDEX('Player Ratings'!A:B,MATCH(A41,'Player Ratings'!A:A,0),2) &amp;": $"&amp;V41&amp;"M thru "&amp; D41+3</f>
        <v>Borisa Simanic: $12.8M thru 2029</v>
      </c>
    </row>
    <row r="42" spans="1:25" hidden="1" x14ac:dyDescent="0.25">
      <c r="A42" s="17" t="str">
        <f>'Re-Sign (Calc)'!A43</f>
        <v>B. Simmons MEM</v>
      </c>
      <c r="B42" s="18">
        <f>INDEX('Re-Sign (Calc)'!$A:$AU,MATCH('Re-Sign (Report)'!$A:$A,'Re-Sign (Calc)'!$A:$A,0),4)</f>
        <v>28</v>
      </c>
      <c r="C42" s="15" t="str">
        <f>INDEX('Re-Sign (Calc)'!$A:$AU,MATCH('Re-Sign (Report)'!$A:$A,'Re-Sign (Calc)'!$A:$A,0),3)</f>
        <v>MEM</v>
      </c>
      <c r="D42" s="15" t="str">
        <f>+INDEX('Player Ratings'!$A:$AA,MATCH(A42,'Player Ratings'!$A:$A,0),27)</f>
        <v>2027</v>
      </c>
      <c r="F42" s="15">
        <f>INDEX('Re-Sign (Calc)'!$A:$AX,MATCH($A:$A,'Re-Sign (Calc)'!$A:$A,0),23)</f>
        <v>32.15370866845398</v>
      </c>
      <c r="G42" s="15">
        <f>INDEX('Re-Sign (Calc)'!$A:$AX,MATCH($A:$A,'Re-Sign (Calc)'!$A:$A,0),28)</f>
        <v>36.311131236621115</v>
      </c>
      <c r="H42" s="15">
        <f>INDEX('Re-Sign (Calc)'!$A:$AX,MATCH($A:$A,'Re-Sign (Calc)'!$A:$A,0),33)</f>
        <v>32.14767579279102</v>
      </c>
      <c r="I42" s="15">
        <f>INDEX('Re-Sign (Calc)'!$A:$AX,MATCH($A:$A,'Re-Sign (Calc)'!$A:$A,0),38)</f>
        <v>37.772099541942978</v>
      </c>
      <c r="J42" s="15">
        <f>INDEX('Re-Sign (Calc)'!$A:$AX,MATCH($A:$A,'Re-Sign (Calc)'!$A:$A,0),43)</f>
        <v>41.948629291183003</v>
      </c>
      <c r="K42" s="15">
        <f>INDEX('Re-Sign (Calc)'!$A:$AX,MATCH($A:$A,'Re-Sign (Calc)'!$A:$A,0),48)</f>
        <v>36.756667108929292</v>
      </c>
      <c r="L42" s="15">
        <f>IF(AND(AVERAGE(G42,H42)&lt;F42,B42&lt;27),AVERAGE(G42,H42,F42),AVERAGE(G42,H42))</f>
        <v>34.229403514706064</v>
      </c>
      <c r="M42" s="15">
        <f>IFERROR(IF(AND(AVERAGE(J42,G42)&lt;F42,B42&lt;27),AVERAGE(J42,G42,F42),AVERAGE(G42,J42)),0)</f>
        <v>39.129880263902059</v>
      </c>
      <c r="N42" s="15">
        <f>IFERROR(IF(AND(AVERAGE(G42,I42)&lt;F42,B42&lt;27),AVERAGE(G42,I42,F42),AVERAGE(G42,I42)),0)</f>
        <v>37.041615389282043</v>
      </c>
      <c r="O42" s="15">
        <f>IFERROR(IF(AND(AVERAGE(G42,K42)&lt;F42,B42&lt;27),AVERAGE(G42,K42,F42),AVERAGE(G42,K42)),0)</f>
        <v>36.533899172775207</v>
      </c>
      <c r="P42" s="15">
        <f>IF(L42&gt;'Re-Sign (Calc)'!$T$1,'Re-Sign (Calc)'!$T$1,IF(L42&lt;'Re-Sign (Calc)'!$T$2,'Re-Sign (Calc)'!$T$2,L42))</f>
        <v>34.229403514706064</v>
      </c>
      <c r="Q42" s="15">
        <f>IF(M42&gt;'Re-Sign (Calc)'!$T$1,'Re-Sign (Calc)'!$T$1,IF(M42&lt;'Re-Sign (Calc)'!$T$2,'Re-Sign (Calc)'!$T$2,M42))</f>
        <v>35</v>
      </c>
      <c r="R42" s="15">
        <f>IF(N42&gt;'Re-Sign (Calc)'!$T$1,'Re-Sign (Calc)'!$T$1,IF(N42&lt;'Re-Sign (Calc)'!$T$2,'Re-Sign (Calc)'!$T$2,N42))</f>
        <v>35</v>
      </c>
      <c r="S42" s="15">
        <f>IF(O42&gt;'Re-Sign (Calc)'!$T$1,'Re-Sign (Calc)'!$T$1,IF(O42&lt;'Re-Sign (Calc)'!$T$2,'Re-Sign (Calc)'!$T$2,O42))</f>
        <v>35</v>
      </c>
      <c r="T42" s="16">
        <f>CEILING(IF(IF(F42&gt;AVERAGE(G42,I42,J42,K42),AVERAGE(F42,G42,I42,J42,K42),AVERAGE(G42,I42,J42,K42))&gt;'Re-Sign (Calc)'!$T$1,'Re-Sign (Calc)'!$T$1,IF(F42&gt;AVERAGE(G42,I42,J42,K42),AVERAGE(F42,G42,I42,J42,K42),AVERAGE(G42,I42,J42,K42))),0.05)</f>
        <v>35</v>
      </c>
      <c r="U42" s="16">
        <f>CEILING(IF(IF(F42&gt;AVERAGE(G42,I42,J42,K42,H42),AVERAGE(F42,G42,I42,J42,K42),AVERAGE(G42,I42,J42,K42,H42))&gt;8.15,8.15,IF(F42&gt;AVERAGE(G42,I42,J42,K42,H42),AVERAGE(F42,G42,I42,J42,K42,H42),AVERAGE(G42,I42,J42,K42,H42))),0.05)</f>
        <v>8.15</v>
      </c>
      <c r="V42" s="16">
        <f>CEILING(MAX(Q42:S42),0.05)</f>
        <v>35</v>
      </c>
      <c r="W42" s="16" t="str">
        <f>IF(AND(B42&lt;26,G42&gt;V42),"Yes"," ")</f>
        <v xml:space="preserve"> </v>
      </c>
      <c r="X42" s="16" t="str">
        <f>IF(AND(B42&lt;30,B42&gt;26),"Yes", " ")</f>
        <v>Yes</v>
      </c>
      <c r="Y42" s="19" t="str">
        <f>INDEX('Player Ratings'!A:B,MATCH(A42,'Player Ratings'!A:A,0),2) &amp;": $"&amp;V42&amp;"M thru "&amp; D42+3</f>
        <v>Ben Simmons: $35M thru 2030</v>
      </c>
    </row>
    <row r="43" spans="1:25" hidden="1" x14ac:dyDescent="0.25">
      <c r="A43" s="17" t="str">
        <f>'Re-Sign (Calc)'!A44</f>
        <v>B. Yuori KC</v>
      </c>
      <c r="B43" s="18">
        <f>INDEX('Re-Sign (Calc)'!$A:$AU,MATCH('Re-Sign (Report)'!$A:$A,'Re-Sign (Calc)'!$A:$A,0),4)</f>
        <v>19</v>
      </c>
      <c r="C43" s="15" t="str">
        <f>INDEX('Re-Sign (Calc)'!$A:$AU,MATCH('Re-Sign (Report)'!$A:$A,'Re-Sign (Calc)'!$A:$A,0),3)</f>
        <v>KC</v>
      </c>
      <c r="D43" s="15" t="str">
        <f>+INDEX('Player Ratings'!$A:$AA,MATCH(A43,'Player Ratings'!$A:$A,0),27)</f>
        <v>2027</v>
      </c>
      <c r="F43" s="15">
        <f>INDEX('Re-Sign (Calc)'!$A:$AX,MATCH($A:$A,'Re-Sign (Calc)'!$A:$A,0),23)</f>
        <v>9.3833780160857962</v>
      </c>
      <c r="G43" s="15">
        <f>INDEX('Re-Sign (Calc)'!$A:$AX,MATCH($A:$A,'Re-Sign (Calc)'!$A:$A,0),28)</f>
        <v>0.85</v>
      </c>
      <c r="H43" s="15" t="str">
        <f>INDEX('Re-Sign (Calc)'!$A:$AX,MATCH($A:$A,'Re-Sign (Calc)'!$A:$A,0),33)</f>
        <v>N/A</v>
      </c>
      <c r="I43" s="15" t="str">
        <f>INDEX('Re-Sign (Calc)'!$A:$AX,MATCH($A:$A,'Re-Sign (Calc)'!$A:$A,0),38)</f>
        <v>N/A</v>
      </c>
      <c r="J43" s="15" t="str">
        <f>INDEX('Re-Sign (Calc)'!$A:$AX,MATCH($A:$A,'Re-Sign (Calc)'!$A:$A,0),43)</f>
        <v>N/A</v>
      </c>
      <c r="K43" s="15" t="str">
        <f>INDEX('Re-Sign (Calc)'!$A:$AX,MATCH($A:$A,'Re-Sign (Calc)'!$A:$A,0),48)</f>
        <v>N/A</v>
      </c>
      <c r="L43" s="15">
        <f>IF(AND(AVERAGE(G43,H43)&lt;F43,B43&lt;27),AVERAGE(G43,H43,F43),AVERAGE(G43,H43))</f>
        <v>5.1166890080428979</v>
      </c>
      <c r="M43" s="15">
        <f>IFERROR(IF(AND(AVERAGE(J43,G43)&lt;F43,B43&lt;27),AVERAGE(J43,G43,F43),AVERAGE(G43,J43)),0)</f>
        <v>5.1166890080428979</v>
      </c>
      <c r="N43" s="15">
        <f>IFERROR(IF(AND(AVERAGE(G43,I43)&lt;F43,B43&lt;27),AVERAGE(G43,I43,F43),AVERAGE(G43,I43)),0)</f>
        <v>5.1166890080428979</v>
      </c>
      <c r="O43" s="15">
        <f>IFERROR(IF(AND(AVERAGE(G43,K43)&lt;F43,B43&lt;27),AVERAGE(G43,K43,F43),AVERAGE(G43,K43)),0)</f>
        <v>5.1166890080428979</v>
      </c>
      <c r="P43" s="15">
        <f>IF(L43&gt;'Re-Sign (Calc)'!$T$1,'Re-Sign (Calc)'!$T$1,IF(L43&lt;'Re-Sign (Calc)'!$T$2,'Re-Sign (Calc)'!$T$2,L43))</f>
        <v>5.1166890080428979</v>
      </c>
      <c r="Q43" s="15">
        <f>IF(M43&gt;'Re-Sign (Calc)'!$T$1,'Re-Sign (Calc)'!$T$1,IF(M43&lt;'Re-Sign (Calc)'!$T$2,'Re-Sign (Calc)'!$T$2,M43))</f>
        <v>5.1166890080428979</v>
      </c>
      <c r="R43" s="15">
        <f>IF(N43&gt;'Re-Sign (Calc)'!$T$1,'Re-Sign (Calc)'!$T$1,IF(N43&lt;'Re-Sign (Calc)'!$T$2,'Re-Sign (Calc)'!$T$2,N43))</f>
        <v>5.1166890080428979</v>
      </c>
      <c r="S43" s="15">
        <f>IF(O43&gt;'Re-Sign (Calc)'!$T$1,'Re-Sign (Calc)'!$T$1,IF(O43&lt;'Re-Sign (Calc)'!$T$2,'Re-Sign (Calc)'!$T$2,O43))</f>
        <v>5.1166890080428979</v>
      </c>
      <c r="T43" s="16">
        <f>CEILING(IF(IF(F43&gt;AVERAGE(G43,I43,J43,K43),AVERAGE(F43,G43,I43,J43,K43),AVERAGE(G43,I43,J43,K43))&gt;'Re-Sign (Calc)'!$T$1,'Re-Sign (Calc)'!$T$1,IF(F43&gt;AVERAGE(G43,I43,J43,K43),AVERAGE(F43,G43,I43,J43,K43),AVERAGE(G43,I43,J43,K43))),0.05)</f>
        <v>5.15</v>
      </c>
      <c r="U43" s="16">
        <f>CEILING(IF(IF(F43&gt;AVERAGE(G43,I43,J43,K43,H43),AVERAGE(F43,G43,I43,J43,K43),AVERAGE(G43,I43,J43,K43,H43))&gt;8.15,8.15,IF(F43&gt;AVERAGE(G43,I43,J43,K43,H43),AVERAGE(F43,G43,I43,J43,K43,H43),AVERAGE(G43,I43,J43,K43,H43))),0.05)</f>
        <v>5.15</v>
      </c>
      <c r="V43" s="16">
        <f>CEILING(MAX(Q43:S43),0.05)</f>
        <v>5.15</v>
      </c>
      <c r="W43" s="16" t="str">
        <f>IF(AND(B43&lt;26,G43&gt;V43),"Yes"," ")</f>
        <v xml:space="preserve"> </v>
      </c>
      <c r="X43" s="16" t="str">
        <f>IF(AND(B43&lt;30,B43&gt;26),"Yes", " ")</f>
        <v xml:space="preserve"> </v>
      </c>
      <c r="Y43" s="19" t="str">
        <f>INDEX('Player Ratings'!A:B,MATCH(A43,'Player Ratings'!A:A,0),2) &amp;": $"&amp;V43&amp;"M thru "&amp; D43+3</f>
        <v>Bawa Yuori: $5.15M thru 2030</v>
      </c>
    </row>
    <row r="44" spans="1:25" hidden="1" x14ac:dyDescent="0.25">
      <c r="A44" s="17" t="str">
        <f>'Re-Sign (Calc)'!A45</f>
        <v>C. Anthony PHX</v>
      </c>
      <c r="B44" s="18">
        <f>INDEX('Re-Sign (Calc)'!$A:$AU,MATCH('Re-Sign (Report)'!$A:$A,'Re-Sign (Calc)'!$A:$A,0),4)</f>
        <v>24</v>
      </c>
      <c r="C44" s="15" t="str">
        <f>INDEX('Re-Sign (Calc)'!$A:$AU,MATCH('Re-Sign (Report)'!$A:$A,'Re-Sign (Calc)'!$A:$A,0),3)</f>
        <v>PHX</v>
      </c>
      <c r="D44" s="15" t="str">
        <f>+INDEX('Player Ratings'!$A:$AA,MATCH(A44,'Player Ratings'!$A:$A,0),27)</f>
        <v>2026</v>
      </c>
      <c r="F44" s="15">
        <f>INDEX('Re-Sign (Calc)'!$A:$AX,MATCH($A:$A,'Re-Sign (Calc)'!$A:$A,0),23)</f>
        <v>43.538873994638074</v>
      </c>
      <c r="G44" s="15">
        <f>INDEX('Re-Sign (Calc)'!$A:$AX,MATCH($A:$A,'Re-Sign (Calc)'!$A:$A,0),28)</f>
        <v>41.555656183105548</v>
      </c>
      <c r="H44" s="15">
        <f>INDEX('Re-Sign (Calc)'!$A:$AX,MATCH($A:$A,'Re-Sign (Calc)'!$A:$A,0),33)</f>
        <v>35</v>
      </c>
      <c r="I44" s="15">
        <f>INDEX('Re-Sign (Calc)'!$A:$AX,MATCH($A:$A,'Re-Sign (Calc)'!$A:$A,0),38)</f>
        <v>40.1481848636084</v>
      </c>
      <c r="J44" s="15">
        <f>INDEX('Re-Sign (Calc)'!$A:$AX,MATCH($A:$A,'Re-Sign (Calc)'!$A:$A,0),43)</f>
        <v>43.583600889108418</v>
      </c>
      <c r="K44" s="15">
        <f>INDEX('Re-Sign (Calc)'!$A:$AX,MATCH($A:$A,'Re-Sign (Calc)'!$A:$A,0),48)</f>
        <v>40.270001326787863</v>
      </c>
      <c r="L44" s="15">
        <f>IF(AND(AVERAGE(G44,H44)&lt;F44,B44&lt;27),AVERAGE(G44,H44,F44),AVERAGE(G44,H44))</f>
        <v>40.031510059247871</v>
      </c>
      <c r="M44" s="15">
        <f>IFERROR(IF(AND(AVERAGE(J44,G44)&lt;F44,B44&lt;27),AVERAGE(J44,G44,F44),AVERAGE(G44,J44)),0)</f>
        <v>42.892710355617346</v>
      </c>
      <c r="N44" s="15">
        <f>IFERROR(IF(AND(AVERAGE(G44,I44)&lt;F44,B44&lt;27),AVERAGE(G44,I44,F44),AVERAGE(G44,I44)),0)</f>
        <v>41.747571680450676</v>
      </c>
      <c r="O44" s="15">
        <f>IFERROR(IF(AND(AVERAGE(G44,K44)&lt;F44,B44&lt;27),AVERAGE(G44,K44,F44),AVERAGE(G44,K44)),0)</f>
        <v>41.788177168177157</v>
      </c>
      <c r="P44" s="15">
        <f>IF(L44&gt;'Re-Sign (Calc)'!$T$1,'Re-Sign (Calc)'!$T$1,IF(L44&lt;'Re-Sign (Calc)'!$T$2,'Re-Sign (Calc)'!$T$2,L44))</f>
        <v>35</v>
      </c>
      <c r="Q44" s="15">
        <f>IF(M44&gt;'Re-Sign (Calc)'!$T$1,'Re-Sign (Calc)'!$T$1,IF(M44&lt;'Re-Sign (Calc)'!$T$2,'Re-Sign (Calc)'!$T$2,M44))</f>
        <v>35</v>
      </c>
      <c r="R44" s="15">
        <f>IF(N44&gt;'Re-Sign (Calc)'!$T$1,'Re-Sign (Calc)'!$T$1,IF(N44&lt;'Re-Sign (Calc)'!$T$2,'Re-Sign (Calc)'!$T$2,N44))</f>
        <v>35</v>
      </c>
      <c r="S44" s="15">
        <f>IF(O44&gt;'Re-Sign (Calc)'!$T$1,'Re-Sign (Calc)'!$T$1,IF(O44&lt;'Re-Sign (Calc)'!$T$2,'Re-Sign (Calc)'!$T$2,O44))</f>
        <v>35</v>
      </c>
      <c r="T44" s="16">
        <f>CEILING(IF(IF(F44&gt;AVERAGE(G44,I44,J44,K44),AVERAGE(F44,G44,I44,J44,K44),AVERAGE(G44,I44,J44,K44))&gt;'Re-Sign (Calc)'!$T$1,'Re-Sign (Calc)'!$T$1,IF(F44&gt;AVERAGE(G44,I44,J44,K44),AVERAGE(F44,G44,I44,J44,K44),AVERAGE(G44,I44,J44,K44))),0.05)</f>
        <v>35</v>
      </c>
      <c r="U44" s="16">
        <f>CEILING(IF(IF(F44&gt;AVERAGE(G44,I44,J44,K44,H44),AVERAGE(F44,G44,I44,J44,K44),AVERAGE(G44,I44,J44,K44,H44))&gt;8.15,8.15,IF(F44&gt;AVERAGE(G44,I44,J44,K44,H44),AVERAGE(F44,G44,I44,J44,K44,H44),AVERAGE(G44,I44,J44,K44,H44))),0.05)</f>
        <v>8.15</v>
      </c>
      <c r="V44" s="16">
        <f>CEILING(MAX(Q44:S44),0.05)</f>
        <v>35</v>
      </c>
      <c r="W44" s="16" t="str">
        <f>IF(AND(B44&lt;26,G44&gt;V44),"Yes"," ")</f>
        <v>Yes</v>
      </c>
      <c r="X44" s="16" t="str">
        <f>IF(AND(B44&lt;30,B44&gt;26),"Yes", " ")</f>
        <v xml:space="preserve"> </v>
      </c>
      <c r="Y44" s="19" t="str">
        <f>INDEX('Player Ratings'!A:B,MATCH(A44,'Player Ratings'!A:A,0),2) &amp;": $"&amp;V44&amp;"M thru "&amp; D44+3</f>
        <v>Cole Anthony: $35M thru 2029</v>
      </c>
    </row>
    <row r="45" spans="1:25" hidden="1" x14ac:dyDescent="0.25">
      <c r="A45" s="17" t="str">
        <f>'Re-Sign (Calc)'!A46</f>
        <v>C. Bassey BKN</v>
      </c>
      <c r="B45" s="18">
        <f>INDEX('Re-Sign (Calc)'!$A:$AU,MATCH('Re-Sign (Report)'!$A:$A,'Re-Sign (Calc)'!$A:$A,0),4)</f>
        <v>24</v>
      </c>
      <c r="C45" s="15" t="str">
        <f>INDEX('Re-Sign (Calc)'!$A:$AU,MATCH('Re-Sign (Report)'!$A:$A,'Re-Sign (Calc)'!$A:$A,0),3)</f>
        <v>BKN</v>
      </c>
      <c r="D45" s="15" t="str">
        <f>+INDEX('Player Ratings'!$A:$AA,MATCH(A45,'Player Ratings'!$A:$A,0),27)</f>
        <v>2025</v>
      </c>
      <c r="F45" s="15">
        <f>INDEX('Re-Sign (Calc)'!$A:$AX,MATCH($A:$A,'Re-Sign (Calc)'!$A:$A,0),23)</f>
        <v>0.85</v>
      </c>
      <c r="G45" s="15">
        <f>INDEX('Re-Sign (Calc)'!$A:$AX,MATCH($A:$A,'Re-Sign (Calc)'!$A:$A,0),28)</f>
        <v>0.85</v>
      </c>
      <c r="H45" s="15">
        <f>INDEX('Re-Sign (Calc)'!$A:$AX,MATCH($A:$A,'Re-Sign (Calc)'!$A:$A,0),33)</f>
        <v>0.85</v>
      </c>
      <c r="I45" s="15">
        <f>INDEX('Re-Sign (Calc)'!$A:$AX,MATCH($A:$A,'Re-Sign (Calc)'!$A:$A,0),38)</f>
        <v>0.94277705612905172</v>
      </c>
      <c r="J45" s="15">
        <f>INDEX('Re-Sign (Calc)'!$A:$AX,MATCH($A:$A,'Re-Sign (Calc)'!$A:$A,0),43)</f>
        <v>0.85</v>
      </c>
      <c r="K45" s="15">
        <f>INDEX('Re-Sign (Calc)'!$A:$AX,MATCH($A:$A,'Re-Sign (Calc)'!$A:$A,0),48)</f>
        <v>0.85</v>
      </c>
      <c r="L45" s="15">
        <f>IF(AND(AVERAGE(G45,H45)&lt;F45,B45&lt;27),AVERAGE(G45,H45,F45),AVERAGE(G45,H45))</f>
        <v>0.85</v>
      </c>
      <c r="M45" s="15">
        <f>IFERROR(IF(AND(AVERAGE(J45,G45)&lt;F45,B45&lt;27),AVERAGE(J45,G45,F45),AVERAGE(G45,J45)),0)</f>
        <v>0.85</v>
      </c>
      <c r="N45" s="15">
        <f>IFERROR(IF(AND(AVERAGE(G45,I45)&lt;F45,B45&lt;27),AVERAGE(G45,I45,F45),AVERAGE(G45,I45)),0)</f>
        <v>0.89638852806452585</v>
      </c>
      <c r="O45" s="15">
        <f>IFERROR(IF(AND(AVERAGE(G45,K45)&lt;F45,B45&lt;27),AVERAGE(G45,K45,F45),AVERAGE(G45,K45)),0)</f>
        <v>0.85</v>
      </c>
      <c r="P45" s="15">
        <f>IF(L45&gt;'Re-Sign (Calc)'!$T$1,'Re-Sign (Calc)'!$T$1,IF(L45&lt;'Re-Sign (Calc)'!$T$2,'Re-Sign (Calc)'!$T$2,L45))</f>
        <v>0.85</v>
      </c>
      <c r="Q45" s="15">
        <f>IF(M45&gt;'Re-Sign (Calc)'!$T$1,'Re-Sign (Calc)'!$T$1,IF(M45&lt;'Re-Sign (Calc)'!$T$2,'Re-Sign (Calc)'!$T$2,M45))</f>
        <v>0.85</v>
      </c>
      <c r="R45" s="15">
        <f>IF(N45&gt;'Re-Sign (Calc)'!$T$1,'Re-Sign (Calc)'!$T$1,IF(N45&lt;'Re-Sign (Calc)'!$T$2,'Re-Sign (Calc)'!$T$2,N45))</f>
        <v>0.89638852806452585</v>
      </c>
      <c r="S45" s="15">
        <f>IF(O45&gt;'Re-Sign (Calc)'!$T$1,'Re-Sign (Calc)'!$T$1,IF(O45&lt;'Re-Sign (Calc)'!$T$2,'Re-Sign (Calc)'!$T$2,O45))</f>
        <v>0.85</v>
      </c>
      <c r="T45" s="16">
        <f>CEILING(IF(IF(F45&gt;AVERAGE(G45,I45,J45,K45),AVERAGE(F45,G45,I45,J45,K45),AVERAGE(G45,I45,J45,K45))&gt;'Re-Sign (Calc)'!$T$1,'Re-Sign (Calc)'!$T$1,IF(F45&gt;AVERAGE(G45,I45,J45,K45),AVERAGE(F45,G45,I45,J45,K45),AVERAGE(G45,I45,J45,K45))),0.05)</f>
        <v>0.9</v>
      </c>
      <c r="U45" s="16">
        <f>CEILING(IF(IF(F45&gt;AVERAGE(G45,I45,J45,K45,H45),AVERAGE(F45,G45,I45,J45,K45),AVERAGE(G45,I45,J45,K45,H45))&gt;8.15,8.15,IF(F45&gt;AVERAGE(G45,I45,J45,K45,H45),AVERAGE(F45,G45,I45,J45,K45,H45),AVERAGE(G45,I45,J45,K45,H45))),0.05)</f>
        <v>0.9</v>
      </c>
      <c r="V45" s="16">
        <f>CEILING(MAX(Q45:S45),0.05)</f>
        <v>0.9</v>
      </c>
      <c r="W45" s="16" t="str">
        <f>IF(AND(B45&lt;26,G45&gt;V45),"Yes"," ")</f>
        <v xml:space="preserve"> </v>
      </c>
      <c r="X45" s="16" t="str">
        <f>IF(AND(B45&lt;30,B45&gt;26),"Yes", " ")</f>
        <v xml:space="preserve"> </v>
      </c>
      <c r="Y45" s="19" t="str">
        <f>INDEX('Player Ratings'!A:B,MATCH(A45,'Player Ratings'!A:A,0),2) &amp;": $"&amp;V45&amp;"M thru "&amp; D45+3</f>
        <v>Charles Bassey: $0.9M thru 2028</v>
      </c>
    </row>
    <row r="46" spans="1:25" hidden="1" x14ac:dyDescent="0.25">
      <c r="A46" s="17" t="str">
        <f>'Re-Sign (Calc)'!A47</f>
        <v>C. Capela BKN</v>
      </c>
      <c r="B46" s="18">
        <f>INDEX('Re-Sign (Calc)'!$A:$AU,MATCH('Re-Sign (Report)'!$A:$A,'Re-Sign (Calc)'!$A:$A,0),4)</f>
        <v>30</v>
      </c>
      <c r="C46" s="15" t="str">
        <f>INDEX('Re-Sign (Calc)'!$A:$AU,MATCH('Re-Sign (Report)'!$A:$A,'Re-Sign (Calc)'!$A:$A,0),3)</f>
        <v>BKN</v>
      </c>
      <c r="D46" s="15" t="str">
        <f>+INDEX('Player Ratings'!$A:$AA,MATCH(A46,'Player Ratings'!$A:$A,0),27)</f>
        <v>2026</v>
      </c>
      <c r="F46" s="15">
        <f>INDEX('Re-Sign (Calc)'!$A:$AX,MATCH($A:$A,'Re-Sign (Calc)'!$A:$A,0),23)</f>
        <v>0.85</v>
      </c>
      <c r="G46" s="15">
        <f>INDEX('Re-Sign (Calc)'!$A:$AX,MATCH($A:$A,'Re-Sign (Calc)'!$A:$A,0),28)</f>
        <v>0.85</v>
      </c>
      <c r="H46" s="15" t="str">
        <f>INDEX('Re-Sign (Calc)'!$A:$AX,MATCH($A:$A,'Re-Sign (Calc)'!$A:$A,0),33)</f>
        <v>N/A</v>
      </c>
      <c r="I46" s="15" t="str">
        <f>INDEX('Re-Sign (Calc)'!$A:$AX,MATCH($A:$A,'Re-Sign (Calc)'!$A:$A,0),38)</f>
        <v>N/A</v>
      </c>
      <c r="J46" s="15" t="str">
        <f>INDEX('Re-Sign (Calc)'!$A:$AX,MATCH($A:$A,'Re-Sign (Calc)'!$A:$A,0),43)</f>
        <v>N/A</v>
      </c>
      <c r="K46" s="15" t="str">
        <f>INDEX('Re-Sign (Calc)'!$A:$AX,MATCH($A:$A,'Re-Sign (Calc)'!$A:$A,0),48)</f>
        <v>N/A</v>
      </c>
      <c r="L46" s="15">
        <f>IF(AND(AVERAGE(G46,H46)&lt;F46,B46&lt;27),AVERAGE(G46,H46,F46),AVERAGE(G46,H46))</f>
        <v>0.85</v>
      </c>
      <c r="M46" s="15">
        <f>IFERROR(IF(AND(AVERAGE(J46,G46)&lt;F46,B46&lt;27),AVERAGE(J46,G46,F46),AVERAGE(G46,J46)),0)</f>
        <v>0.85</v>
      </c>
      <c r="N46" s="15">
        <f>IFERROR(IF(AND(AVERAGE(G46,I46)&lt;F46,B46&lt;27),AVERAGE(G46,I46,F46),AVERAGE(G46,I46)),0)</f>
        <v>0.85</v>
      </c>
      <c r="O46" s="15">
        <f>IFERROR(IF(AND(AVERAGE(G46,K46)&lt;F46,B46&lt;27),AVERAGE(G46,K46,F46),AVERAGE(G46,K46)),0)</f>
        <v>0.85</v>
      </c>
      <c r="P46" s="15">
        <f>IF(L46&gt;'Re-Sign (Calc)'!$T$1,'Re-Sign (Calc)'!$T$1,IF(L46&lt;'Re-Sign (Calc)'!$T$2,'Re-Sign (Calc)'!$T$2,L46))</f>
        <v>0.85</v>
      </c>
      <c r="Q46" s="15">
        <f>IF(M46&gt;'Re-Sign (Calc)'!$T$1,'Re-Sign (Calc)'!$T$1,IF(M46&lt;'Re-Sign (Calc)'!$T$2,'Re-Sign (Calc)'!$T$2,M46))</f>
        <v>0.85</v>
      </c>
      <c r="R46" s="15">
        <f>IF(N46&gt;'Re-Sign (Calc)'!$T$1,'Re-Sign (Calc)'!$T$1,IF(N46&lt;'Re-Sign (Calc)'!$T$2,'Re-Sign (Calc)'!$T$2,N46))</f>
        <v>0.85</v>
      </c>
      <c r="S46" s="15">
        <f>IF(O46&gt;'Re-Sign (Calc)'!$T$1,'Re-Sign (Calc)'!$T$1,IF(O46&lt;'Re-Sign (Calc)'!$T$2,'Re-Sign (Calc)'!$T$2,O46))</f>
        <v>0.85</v>
      </c>
      <c r="T46" s="16">
        <f>CEILING(IF(IF(F46&gt;AVERAGE(G46,I46,J46,K46),AVERAGE(F46,G46,I46,J46,K46),AVERAGE(G46,I46,J46,K46))&gt;'Re-Sign (Calc)'!$T$1,'Re-Sign (Calc)'!$T$1,IF(F46&gt;AVERAGE(G46,I46,J46,K46),AVERAGE(F46,G46,I46,J46,K46),AVERAGE(G46,I46,J46,K46))),0.05)</f>
        <v>0.85000000000000009</v>
      </c>
      <c r="U46" s="16">
        <f>CEILING(IF(IF(F46&gt;AVERAGE(G46,I46,J46,K46,H46),AVERAGE(F46,G46,I46,J46,K46),AVERAGE(G46,I46,J46,K46,H46))&gt;8.15,8.15,IF(F46&gt;AVERAGE(G46,I46,J46,K46,H46),AVERAGE(F46,G46,I46,J46,K46,H46),AVERAGE(G46,I46,J46,K46,H46))),0.05)</f>
        <v>0.85000000000000009</v>
      </c>
      <c r="V46" s="16">
        <f>CEILING(MAX(Q46:S46),0.05)</f>
        <v>0.85000000000000009</v>
      </c>
      <c r="W46" s="16" t="str">
        <f>IF(AND(B46&lt;26,G46&gt;V46),"Yes"," ")</f>
        <v xml:space="preserve"> </v>
      </c>
      <c r="X46" s="16" t="str">
        <f>IF(AND(B46&lt;30,B46&gt;26),"Yes", " ")</f>
        <v xml:space="preserve"> </v>
      </c>
      <c r="Y46" s="19" t="str">
        <f>INDEX('Player Ratings'!A:B,MATCH(A46,'Player Ratings'!A:A,0),2) &amp;": $"&amp;V46&amp;"M thru "&amp; D46+3</f>
        <v>Clint Capela: $0.85M thru 2029</v>
      </c>
    </row>
    <row r="47" spans="1:25" x14ac:dyDescent="0.25">
      <c r="A47" s="17" t="str">
        <f>'Re-Sign (Calc)'!A296</f>
        <v>L. Wur CHA</v>
      </c>
      <c r="B47" s="18">
        <f>INDEX('Re-Sign (Calc)'!$A:$AU,MATCH('Re-Sign (Report)'!$A:$A,'Re-Sign (Calc)'!$A:$A,0),4)</f>
        <v>23</v>
      </c>
      <c r="C47" s="15" t="str">
        <f>INDEX('Re-Sign (Calc)'!$A:$AU,MATCH('Re-Sign (Report)'!$A:$A,'Re-Sign (Calc)'!$A:$A,0),3)</f>
        <v>CHA</v>
      </c>
      <c r="D47" s="15" t="str">
        <f>+INDEX('Player Ratings'!$A:$AA,MATCH(A47,'Player Ratings'!$A:$A,0),27)</f>
        <v>2024</v>
      </c>
      <c r="F47" s="15">
        <f>INDEX('Re-Sign (Calc)'!$A:$AX,MATCH($A:$A,'Re-Sign (Calc)'!$A:$A,0),23)</f>
        <v>0.85</v>
      </c>
      <c r="G47" s="15">
        <f>INDEX('Re-Sign (Calc)'!$A:$AX,MATCH($A:$A,'Re-Sign (Calc)'!$A:$A,0),28)</f>
        <v>0.85</v>
      </c>
      <c r="H47" s="15" t="str">
        <f>INDEX('Re-Sign (Calc)'!$A:$AX,MATCH($A:$A,'Re-Sign (Calc)'!$A:$A,0),33)</f>
        <v>N/A</v>
      </c>
      <c r="I47" s="15" t="str">
        <f>INDEX('Re-Sign (Calc)'!$A:$AX,MATCH($A:$A,'Re-Sign (Calc)'!$A:$A,0),38)</f>
        <v>N/A</v>
      </c>
      <c r="J47" s="15" t="str">
        <f>INDEX('Re-Sign (Calc)'!$A:$AX,MATCH($A:$A,'Re-Sign (Calc)'!$A:$A,0),43)</f>
        <v>N/A</v>
      </c>
      <c r="K47" s="15" t="str">
        <f>INDEX('Re-Sign (Calc)'!$A:$AX,MATCH($A:$A,'Re-Sign (Calc)'!$A:$A,0),48)</f>
        <v>N/A</v>
      </c>
      <c r="L47" s="15">
        <f>IF(AND(AVERAGE(G47,H47)&lt;F47,B47&lt;27),AVERAGE(G47,H47,F47),AVERAGE(G47,H47))</f>
        <v>0.85</v>
      </c>
      <c r="M47" s="15">
        <f>IFERROR(IF(AND(AVERAGE(J47,G47)&lt;F47,B47&lt;27),AVERAGE(J47,G47,F47),AVERAGE(G47,J47)),0)</f>
        <v>0.85</v>
      </c>
      <c r="N47" s="15">
        <f>IFERROR(IF(AND(AVERAGE(G47,I47)&lt;F47,B47&lt;27),AVERAGE(G47,I47,F47),AVERAGE(G47,I47)),0)</f>
        <v>0.85</v>
      </c>
      <c r="O47" s="15">
        <f>IFERROR(IF(AND(AVERAGE(G47,K47)&lt;F47,B47&lt;27),AVERAGE(G47,K47,F47),AVERAGE(G47,K47)),0)</f>
        <v>0.85</v>
      </c>
      <c r="P47" s="15">
        <f>IF(L47&gt;'Re-Sign (Calc)'!$T$1,'Re-Sign (Calc)'!$T$1,IF(L47&lt;'Re-Sign (Calc)'!$T$2,'Re-Sign (Calc)'!$T$2,L47))</f>
        <v>0.85</v>
      </c>
      <c r="Q47" s="15">
        <f>IF(M47&gt;'Re-Sign (Calc)'!$T$1,'Re-Sign (Calc)'!$T$1,IF(M47&lt;'Re-Sign (Calc)'!$T$2,'Re-Sign (Calc)'!$T$2,M47))</f>
        <v>0.85</v>
      </c>
      <c r="R47" s="15">
        <f>IF(N47&gt;'Re-Sign (Calc)'!$T$1,'Re-Sign (Calc)'!$T$1,IF(N47&lt;'Re-Sign (Calc)'!$T$2,'Re-Sign (Calc)'!$T$2,N47))</f>
        <v>0.85</v>
      </c>
      <c r="S47" s="15">
        <f>IF(O47&gt;'Re-Sign (Calc)'!$T$1,'Re-Sign (Calc)'!$T$1,IF(O47&lt;'Re-Sign (Calc)'!$T$2,'Re-Sign (Calc)'!$T$2,O47))</f>
        <v>0.85</v>
      </c>
      <c r="T47" s="16">
        <f>CEILING(IF(IF(F47&gt;AVERAGE(G47,I47,J47,K47),AVERAGE(F47,G47,I47,J47,K47),AVERAGE(G47,I47,J47,K47))&gt;'Re-Sign (Calc)'!$T$1,'Re-Sign (Calc)'!$T$1,IF(F47&gt;AVERAGE(G47,I47,J47,K47),AVERAGE(F47,G47,I47,J47,K47),AVERAGE(G47,I47,J47,K47))),0.05)</f>
        <v>0.85000000000000009</v>
      </c>
      <c r="U47" s="16">
        <f>CEILING(IF(IF(F47&gt;AVERAGE(G47,I47,J47,K47,H47),AVERAGE(F47,G47,I47,J47,K47),AVERAGE(G47,I47,J47,K47,H47))&gt;8.15,8.15,IF(F47&gt;AVERAGE(G47,I47,J47,K47,H47),AVERAGE(F47,G47,I47,J47,K47,H47),AVERAGE(G47,I47,J47,K47,H47))),0.05)</f>
        <v>0.85000000000000009</v>
      </c>
      <c r="V47" s="16">
        <f>CEILING(MAX(Q47:S47),0.05)</f>
        <v>0.85000000000000009</v>
      </c>
      <c r="W47" s="16" t="str">
        <f>IF(AND(B47&lt;26,G47&gt;V47),"Yes"," ")</f>
        <v xml:space="preserve"> </v>
      </c>
      <c r="X47" s="16" t="str">
        <f>IF(AND(B47&lt;30,B47&gt;26),"Yes", " ")</f>
        <v xml:space="preserve"> </v>
      </c>
      <c r="Y47" s="19" t="str">
        <f>INDEX('Player Ratings'!A:B,MATCH(A47,'Player Ratings'!A:A,0),2) &amp;": $"&amp;V47&amp;"M thru "&amp; D47+3</f>
        <v>Lök Wur: $0.85M thru 2027</v>
      </c>
    </row>
    <row r="48" spans="1:25" hidden="1" x14ac:dyDescent="0.25">
      <c r="A48" s="17" t="str">
        <f>'Re-Sign (Calc)'!A49</f>
        <v>C. Daniels OKC</v>
      </c>
      <c r="B48" s="18">
        <f>INDEX('Re-Sign (Calc)'!$A:$AU,MATCH('Re-Sign (Report)'!$A:$A,'Re-Sign (Calc)'!$A:$A,0),4)</f>
        <v>22</v>
      </c>
      <c r="C48" s="15" t="str">
        <f>INDEX('Re-Sign (Calc)'!$A:$AU,MATCH('Re-Sign (Report)'!$A:$A,'Re-Sign (Calc)'!$A:$A,0),3)</f>
        <v>OKC</v>
      </c>
      <c r="D48" s="15" t="str">
        <f>+INDEX('Player Ratings'!$A:$AA,MATCH(A48,'Player Ratings'!$A:$A,0),27)</f>
        <v>2025</v>
      </c>
      <c r="F48" s="15">
        <f>INDEX('Re-Sign (Calc)'!$A:$AX,MATCH($A:$A,'Re-Sign (Calc)'!$A:$A,0),23)</f>
        <v>23.614834673815913</v>
      </c>
      <c r="G48" s="15">
        <f>INDEX('Re-Sign (Calc)'!$A:$AX,MATCH($A:$A,'Re-Sign (Calc)'!$A:$A,0),28)</f>
        <v>14.021900214062242</v>
      </c>
      <c r="H48" s="15">
        <f>INDEX('Re-Sign (Calc)'!$A:$AX,MATCH($A:$A,'Re-Sign (Calc)'!$A:$A,0),33)</f>
        <v>2.1982716170967183</v>
      </c>
      <c r="I48" s="15">
        <f>INDEX('Re-Sign (Calc)'!$A:$AX,MATCH($A:$A,'Re-Sign (Calc)'!$A:$A,0),38)</f>
        <v>0.85</v>
      </c>
      <c r="J48" s="15">
        <f>INDEX('Re-Sign (Calc)'!$A:$AX,MATCH($A:$A,'Re-Sign (Calc)'!$A:$A,0),43)</f>
        <v>0.85</v>
      </c>
      <c r="K48" s="15">
        <f>INDEX('Re-Sign (Calc)'!$A:$AX,MATCH($A:$A,'Re-Sign (Calc)'!$A:$A,0),48)</f>
        <v>0.85</v>
      </c>
      <c r="L48" s="15">
        <f>IF(AND(AVERAGE(G48,H48)&lt;F48,B48&lt;27),AVERAGE(G48,H48,F48),AVERAGE(G48,H48))</f>
        <v>13.27833550165829</v>
      </c>
      <c r="M48" s="15">
        <f>IFERROR(IF(AND(AVERAGE(J48,G48)&lt;F48,B48&lt;27),AVERAGE(J48,G48,F48),AVERAGE(G48,J48)),0)</f>
        <v>12.828911629292719</v>
      </c>
      <c r="N48" s="15">
        <f>IFERROR(IF(AND(AVERAGE(G48,I48)&lt;F48,B48&lt;27),AVERAGE(G48,I48,F48),AVERAGE(G48,I48)),0)</f>
        <v>12.828911629292719</v>
      </c>
      <c r="O48" s="15">
        <f>IFERROR(IF(AND(AVERAGE(G48,K48)&lt;F48,B48&lt;27),AVERAGE(G48,K48,F48),AVERAGE(G48,K48)),0)</f>
        <v>12.828911629292719</v>
      </c>
      <c r="P48" s="15">
        <f>IF(L48&gt;'Re-Sign (Calc)'!$T$1,'Re-Sign (Calc)'!$T$1,IF(L48&lt;'Re-Sign (Calc)'!$T$2,'Re-Sign (Calc)'!$T$2,L48))</f>
        <v>13.27833550165829</v>
      </c>
      <c r="Q48" s="15">
        <f>IF(M48&gt;'Re-Sign (Calc)'!$T$1,'Re-Sign (Calc)'!$T$1,IF(M48&lt;'Re-Sign (Calc)'!$T$2,'Re-Sign (Calc)'!$T$2,M48))</f>
        <v>12.828911629292719</v>
      </c>
      <c r="R48" s="15">
        <f>IF(N48&gt;'Re-Sign (Calc)'!$T$1,'Re-Sign (Calc)'!$T$1,IF(N48&lt;'Re-Sign (Calc)'!$T$2,'Re-Sign (Calc)'!$T$2,N48))</f>
        <v>12.828911629292719</v>
      </c>
      <c r="S48" s="15">
        <f>IF(O48&gt;'Re-Sign (Calc)'!$T$1,'Re-Sign (Calc)'!$T$1,IF(O48&lt;'Re-Sign (Calc)'!$T$2,'Re-Sign (Calc)'!$T$2,O48))</f>
        <v>12.828911629292719</v>
      </c>
      <c r="T48" s="16">
        <f>CEILING(IF(IF(F48&gt;AVERAGE(G48,I48,J48,K48),AVERAGE(F48,G48,I48,J48,K48),AVERAGE(G48,I48,J48,K48))&gt;'Re-Sign (Calc)'!$T$1,'Re-Sign (Calc)'!$T$1,IF(F48&gt;AVERAGE(G48,I48,J48,K48),AVERAGE(F48,G48,I48,J48,K48),AVERAGE(G48,I48,J48,K48))),0.05)</f>
        <v>8.0500000000000007</v>
      </c>
      <c r="U48" s="16">
        <f>CEILING(IF(IF(F48&gt;AVERAGE(G48,I48,J48,K48,H48),AVERAGE(F48,G48,I48,J48,K48),AVERAGE(G48,I48,J48,K48,H48))&gt;8.15,8.15,IF(F48&gt;AVERAGE(G48,I48,J48,K48,H48),AVERAGE(F48,G48,I48,J48,K48,H48),AVERAGE(G48,I48,J48,K48,H48))),0.05)</f>
        <v>7.1000000000000005</v>
      </c>
      <c r="V48" s="16">
        <f>CEILING(MAX(Q48:S48),0.05)</f>
        <v>12.850000000000001</v>
      </c>
      <c r="W48" s="16" t="str">
        <f>IF(AND(B48&lt;26,G48&gt;V48),"Yes"," ")</f>
        <v>Yes</v>
      </c>
      <c r="X48" s="16" t="str">
        <f>IF(AND(B48&lt;30,B48&gt;26),"Yes", " ")</f>
        <v xml:space="preserve"> </v>
      </c>
      <c r="Y48" s="19" t="str">
        <f>INDEX('Player Ratings'!A:B,MATCH(A48,'Player Ratings'!A:A,0),2) &amp;": $"&amp;V48&amp;"M thru "&amp; D48+3</f>
        <v>Casey Daniels: $12.85M thru 2028</v>
      </c>
    </row>
    <row r="49" spans="1:25" hidden="1" x14ac:dyDescent="0.25">
      <c r="A49" s="17" t="str">
        <f>'Re-Sign (Calc)'!A50</f>
        <v>C. Edwards DAL</v>
      </c>
      <c r="B49" s="18">
        <f>INDEX('Re-Sign (Calc)'!$A:$AU,MATCH('Re-Sign (Report)'!$A:$A,'Re-Sign (Calc)'!$A:$A,0),4)</f>
        <v>26</v>
      </c>
      <c r="C49" s="15" t="str">
        <f>INDEX('Re-Sign (Calc)'!$A:$AU,MATCH('Re-Sign (Report)'!$A:$A,'Re-Sign (Calc)'!$A:$A,0),3)</f>
        <v>DAL</v>
      </c>
      <c r="D49" s="15" t="str">
        <f>+INDEX('Player Ratings'!$A:$AA,MATCH(A49,'Player Ratings'!$A:$A,0),27)</f>
        <v>2025</v>
      </c>
      <c r="F49" s="15">
        <f>INDEX('Re-Sign (Calc)'!$A:$AX,MATCH($A:$A,'Re-Sign (Calc)'!$A:$A,0),23)</f>
        <v>20.768543342269886</v>
      </c>
      <c r="G49" s="15">
        <f>INDEX('Re-Sign (Calc)'!$A:$AX,MATCH($A:$A,'Re-Sign (Calc)'!$A:$A,0),28)</f>
        <v>23.199818870410009</v>
      </c>
      <c r="H49" s="15">
        <f>INDEX('Re-Sign (Calc)'!$A:$AX,MATCH($A:$A,'Re-Sign (Calc)'!$A:$A,0),33)</f>
        <v>25.58733011621036</v>
      </c>
      <c r="I49" s="15">
        <f>INDEX('Re-Sign (Calc)'!$A:$AX,MATCH($A:$A,'Re-Sign (Calc)'!$A:$A,0),38)</f>
        <v>9.6550899022355772</v>
      </c>
      <c r="J49" s="15">
        <f>INDEX('Re-Sign (Calc)'!$A:$AX,MATCH($A:$A,'Re-Sign (Calc)'!$A:$A,0),43)</f>
        <v>8.4317115337120256</v>
      </c>
      <c r="K49" s="15">
        <f>INDEX('Re-Sign (Calc)'!$A:$AX,MATCH($A:$A,'Re-Sign (Calc)'!$A:$A,0),48)</f>
        <v>7.9912432002122742</v>
      </c>
      <c r="L49" s="15">
        <f>IF(AND(AVERAGE(G49,H49)&lt;F49,B49&lt;27),AVERAGE(G49,H49,F49),AVERAGE(G49,H49))</f>
        <v>24.393574493310183</v>
      </c>
      <c r="M49" s="15">
        <f>IFERROR(IF(AND(AVERAGE(J49,G49)&lt;F49,B49&lt;27),AVERAGE(J49,G49,F49),AVERAGE(G49,J49)),0)</f>
        <v>17.466691248797307</v>
      </c>
      <c r="N49" s="15">
        <f>IFERROR(IF(AND(AVERAGE(G49,I49)&lt;F49,B49&lt;27),AVERAGE(G49,I49,F49),AVERAGE(G49,I49)),0)</f>
        <v>17.874484038305159</v>
      </c>
      <c r="O49" s="15">
        <f>IFERROR(IF(AND(AVERAGE(G49,K49)&lt;F49,B49&lt;27),AVERAGE(G49,K49,F49),AVERAGE(G49,K49)),0)</f>
        <v>17.319868470964057</v>
      </c>
      <c r="P49" s="15">
        <f>IF(L49&gt;'Re-Sign (Calc)'!$T$1,'Re-Sign (Calc)'!$T$1,IF(L49&lt;'Re-Sign (Calc)'!$T$2,'Re-Sign (Calc)'!$T$2,L49))</f>
        <v>24.393574493310183</v>
      </c>
      <c r="Q49" s="15">
        <f>IF(M49&gt;'Re-Sign (Calc)'!$T$1,'Re-Sign (Calc)'!$T$1,IF(M49&lt;'Re-Sign (Calc)'!$T$2,'Re-Sign (Calc)'!$T$2,M49))</f>
        <v>17.466691248797307</v>
      </c>
      <c r="R49" s="15">
        <f>IF(N49&gt;'Re-Sign (Calc)'!$T$1,'Re-Sign (Calc)'!$T$1,IF(N49&lt;'Re-Sign (Calc)'!$T$2,'Re-Sign (Calc)'!$T$2,N49))</f>
        <v>17.874484038305159</v>
      </c>
      <c r="S49" s="15">
        <f>IF(O49&gt;'Re-Sign (Calc)'!$T$1,'Re-Sign (Calc)'!$T$1,IF(O49&lt;'Re-Sign (Calc)'!$T$2,'Re-Sign (Calc)'!$T$2,O49))</f>
        <v>17.319868470964057</v>
      </c>
      <c r="T49" s="16">
        <f>CEILING(IF(IF(F49&gt;AVERAGE(G49,I49,J49,K49),AVERAGE(F49,G49,I49,J49,K49),AVERAGE(G49,I49,J49,K49))&gt;'Re-Sign (Calc)'!$T$1,'Re-Sign (Calc)'!$T$1,IF(F49&gt;AVERAGE(G49,I49,J49,K49),AVERAGE(F49,G49,I49,J49,K49),AVERAGE(G49,I49,J49,K49))),0.05)</f>
        <v>14.05</v>
      </c>
      <c r="U49" s="16">
        <f>CEILING(IF(IF(F49&gt;AVERAGE(G49,I49,J49,K49,H49),AVERAGE(F49,G49,I49,J49,K49),AVERAGE(G49,I49,J49,K49,H49))&gt;8.15,8.15,IF(F49&gt;AVERAGE(G49,I49,J49,K49,H49),AVERAGE(F49,G49,I49,J49,K49,H49),AVERAGE(G49,I49,J49,K49,H49))),0.05)</f>
        <v>8.15</v>
      </c>
      <c r="V49" s="16">
        <f>CEILING(MAX(Q49:S49),0.05)</f>
        <v>17.900000000000002</v>
      </c>
      <c r="W49" s="16" t="str">
        <f>IF(AND(B49&lt;26,G49&gt;V49),"Yes"," ")</f>
        <v xml:space="preserve"> </v>
      </c>
      <c r="X49" s="16" t="str">
        <f>IF(AND(B49&lt;30,B49&gt;26),"Yes", " ")</f>
        <v xml:space="preserve"> </v>
      </c>
      <c r="Y49" s="19" t="str">
        <f>INDEX('Player Ratings'!A:B,MATCH(A49,'Player Ratings'!A:A,0),2) &amp;": $"&amp;V49&amp;"M thru "&amp; D49+3</f>
        <v>Carsen Edwards: $17.9M thru 2028</v>
      </c>
    </row>
    <row r="50" spans="1:25" hidden="1" x14ac:dyDescent="0.25">
      <c r="A50" s="17" t="str">
        <f>'Re-Sign (Calc)'!A51</f>
        <v>C. Elleby BOS</v>
      </c>
      <c r="B50" s="18">
        <f>INDEX('Re-Sign (Calc)'!$A:$AU,MATCH('Re-Sign (Report)'!$A:$A,'Re-Sign (Calc)'!$A:$A,0),4)</f>
        <v>24</v>
      </c>
      <c r="C50" s="15" t="str">
        <f>INDEX('Re-Sign (Calc)'!$A:$AU,MATCH('Re-Sign (Report)'!$A:$A,'Re-Sign (Calc)'!$A:$A,0),3)</f>
        <v>BOS</v>
      </c>
      <c r="D50" s="15" t="str">
        <f>+INDEX('Player Ratings'!$A:$AA,MATCH(A50,'Player Ratings'!$A:$A,0),27)</f>
        <v>2025</v>
      </c>
      <c r="F50" s="15">
        <f>INDEX('Re-Sign (Calc)'!$A:$AX,MATCH($A:$A,'Re-Sign (Calc)'!$A:$A,0),23)</f>
        <v>0.85</v>
      </c>
      <c r="G50" s="15">
        <f>INDEX('Re-Sign (Calc)'!$A:$AX,MATCH($A:$A,'Re-Sign (Calc)'!$A:$A,0),28)</f>
        <v>0.85</v>
      </c>
      <c r="H50" s="15">
        <f>INDEX('Re-Sign (Calc)'!$A:$AX,MATCH($A:$A,'Re-Sign (Calc)'!$A:$A,0),33)</f>
        <v>0.85</v>
      </c>
      <c r="I50" s="15">
        <f>INDEX('Re-Sign (Calc)'!$A:$AX,MATCH($A:$A,'Re-Sign (Calc)'!$A:$A,0),38)</f>
        <v>0.85</v>
      </c>
      <c r="J50" s="15">
        <f>INDEX('Re-Sign (Calc)'!$A:$AX,MATCH($A:$A,'Re-Sign (Calc)'!$A:$A,0),43)</f>
        <v>0.85</v>
      </c>
      <c r="K50" s="15">
        <f>INDEX('Re-Sign (Calc)'!$A:$AX,MATCH($A:$A,'Re-Sign (Calc)'!$A:$A,0),48)</f>
        <v>0.85</v>
      </c>
      <c r="L50" s="15">
        <f>IF(AND(AVERAGE(G50,H50)&lt;F50,B50&lt;27),AVERAGE(G50,H50,F50),AVERAGE(G50,H50))</f>
        <v>0.85</v>
      </c>
      <c r="M50" s="15">
        <f>IFERROR(IF(AND(AVERAGE(J50,G50)&lt;F50,B50&lt;27),AVERAGE(J50,G50,F50),AVERAGE(G50,J50)),0)</f>
        <v>0.85</v>
      </c>
      <c r="N50" s="15">
        <f>IFERROR(IF(AND(AVERAGE(G50,I50)&lt;F50,B50&lt;27),AVERAGE(G50,I50,F50),AVERAGE(G50,I50)),0)</f>
        <v>0.85</v>
      </c>
      <c r="O50" s="15">
        <f>IFERROR(IF(AND(AVERAGE(G50,K50)&lt;F50,B50&lt;27),AVERAGE(G50,K50,F50),AVERAGE(G50,K50)),0)</f>
        <v>0.85</v>
      </c>
      <c r="P50" s="15">
        <f>IF(L50&gt;'Re-Sign (Calc)'!$T$1,'Re-Sign (Calc)'!$T$1,IF(L50&lt;'Re-Sign (Calc)'!$T$2,'Re-Sign (Calc)'!$T$2,L50))</f>
        <v>0.85</v>
      </c>
      <c r="Q50" s="15">
        <f>IF(M50&gt;'Re-Sign (Calc)'!$T$1,'Re-Sign (Calc)'!$T$1,IF(M50&lt;'Re-Sign (Calc)'!$T$2,'Re-Sign (Calc)'!$T$2,M50))</f>
        <v>0.85</v>
      </c>
      <c r="R50" s="15">
        <f>IF(N50&gt;'Re-Sign (Calc)'!$T$1,'Re-Sign (Calc)'!$T$1,IF(N50&lt;'Re-Sign (Calc)'!$T$2,'Re-Sign (Calc)'!$T$2,N50))</f>
        <v>0.85</v>
      </c>
      <c r="S50" s="15">
        <f>IF(O50&gt;'Re-Sign (Calc)'!$T$1,'Re-Sign (Calc)'!$T$1,IF(O50&lt;'Re-Sign (Calc)'!$T$2,'Re-Sign (Calc)'!$T$2,O50))</f>
        <v>0.85</v>
      </c>
      <c r="T50" s="16">
        <f>CEILING(IF(IF(F50&gt;AVERAGE(G50,I50,J50,K50),AVERAGE(F50,G50,I50,J50,K50),AVERAGE(G50,I50,J50,K50))&gt;'Re-Sign (Calc)'!$T$1,'Re-Sign (Calc)'!$T$1,IF(F50&gt;AVERAGE(G50,I50,J50,K50),AVERAGE(F50,G50,I50,J50,K50),AVERAGE(G50,I50,J50,K50))),0.05)</f>
        <v>0.85000000000000009</v>
      </c>
      <c r="U50" s="16">
        <f>CEILING(IF(IF(F50&gt;AVERAGE(G50,I50,J50,K50,H50),AVERAGE(F50,G50,I50,J50,K50),AVERAGE(G50,I50,J50,K50,H50))&gt;8.15,8.15,IF(F50&gt;AVERAGE(G50,I50,J50,K50,H50),AVERAGE(F50,G50,I50,J50,K50,H50),AVERAGE(G50,I50,J50,K50,H50))),0.05)</f>
        <v>0.85000000000000009</v>
      </c>
      <c r="V50" s="16">
        <f>CEILING(MAX(Q50:S50),0.05)</f>
        <v>0.85000000000000009</v>
      </c>
      <c r="W50" s="16" t="str">
        <f>IF(AND(B50&lt;26,G50&gt;V50),"Yes"," ")</f>
        <v xml:space="preserve"> </v>
      </c>
      <c r="X50" s="16" t="str">
        <f>IF(AND(B50&lt;30,B50&gt;26),"Yes", " ")</f>
        <v xml:space="preserve"> </v>
      </c>
      <c r="Y50" s="19" t="str">
        <f>INDEX('Player Ratings'!A:B,MATCH(A50,'Player Ratings'!A:A,0),2) &amp;": $"&amp;V50&amp;"M thru "&amp; D50+3</f>
        <v>C.J. Elleby: $0.85M thru 2028</v>
      </c>
    </row>
    <row r="51" spans="1:25" hidden="1" x14ac:dyDescent="0.25">
      <c r="A51" s="17" t="str">
        <f>'Re-Sign (Calc)'!A52</f>
        <v>C. Higgins BOS</v>
      </c>
      <c r="B51" s="18">
        <f>INDEX('Re-Sign (Calc)'!$A:$AU,MATCH('Re-Sign (Report)'!$A:$A,'Re-Sign (Calc)'!$A:$A,0),4)</f>
        <v>19</v>
      </c>
      <c r="C51" s="15" t="str">
        <f>INDEX('Re-Sign (Calc)'!$A:$AU,MATCH('Re-Sign (Report)'!$A:$A,'Re-Sign (Calc)'!$A:$A,0),3)</f>
        <v>BOS</v>
      </c>
      <c r="D51" s="15" t="str">
        <f>+INDEX('Player Ratings'!$A:$AA,MATCH(A51,'Player Ratings'!$A:$A,0),27)</f>
        <v>2027</v>
      </c>
      <c r="F51" s="15">
        <f>INDEX('Re-Sign (Calc)'!$A:$AX,MATCH($A:$A,'Re-Sign (Calc)'!$A:$A,0),23)</f>
        <v>6.5370866845397737</v>
      </c>
      <c r="G51" s="15">
        <f>INDEX('Re-Sign (Calc)'!$A:$AX,MATCH($A:$A,'Re-Sign (Calc)'!$A:$A,0),28)</f>
        <v>0.85</v>
      </c>
      <c r="H51" s="15" t="str">
        <f>INDEX('Re-Sign (Calc)'!$A:$AX,MATCH($A:$A,'Re-Sign (Calc)'!$A:$A,0),33)</f>
        <v>N/A</v>
      </c>
      <c r="I51" s="15" t="str">
        <f>INDEX('Re-Sign (Calc)'!$A:$AX,MATCH($A:$A,'Re-Sign (Calc)'!$A:$A,0),38)</f>
        <v>N/A</v>
      </c>
      <c r="J51" s="15" t="str">
        <f>INDEX('Re-Sign (Calc)'!$A:$AX,MATCH($A:$A,'Re-Sign (Calc)'!$A:$A,0),43)</f>
        <v>N/A</v>
      </c>
      <c r="K51" s="15" t="str">
        <f>INDEX('Re-Sign (Calc)'!$A:$AX,MATCH($A:$A,'Re-Sign (Calc)'!$A:$A,0),48)</f>
        <v>N/A</v>
      </c>
      <c r="L51" s="15">
        <f>IF(AND(AVERAGE(G51,H51)&lt;F51,B51&lt;27),AVERAGE(G51,H51,F51),AVERAGE(G51,H51))</f>
        <v>3.6935433422698867</v>
      </c>
      <c r="M51" s="15">
        <f>IFERROR(IF(AND(AVERAGE(J51,G51)&lt;F51,B51&lt;27),AVERAGE(J51,G51,F51),AVERAGE(G51,J51)),0)</f>
        <v>3.6935433422698867</v>
      </c>
      <c r="N51" s="15">
        <f>IFERROR(IF(AND(AVERAGE(G51,I51)&lt;F51,B51&lt;27),AVERAGE(G51,I51,F51),AVERAGE(G51,I51)),0)</f>
        <v>3.6935433422698867</v>
      </c>
      <c r="O51" s="15">
        <f>IFERROR(IF(AND(AVERAGE(G51,K51)&lt;F51,B51&lt;27),AVERAGE(G51,K51,F51),AVERAGE(G51,K51)),0)</f>
        <v>3.6935433422698867</v>
      </c>
      <c r="P51" s="15">
        <f>IF(L51&gt;'Re-Sign (Calc)'!$T$1,'Re-Sign (Calc)'!$T$1,IF(L51&lt;'Re-Sign (Calc)'!$T$2,'Re-Sign (Calc)'!$T$2,L51))</f>
        <v>3.6935433422698867</v>
      </c>
      <c r="Q51" s="15">
        <f>IF(M51&gt;'Re-Sign (Calc)'!$T$1,'Re-Sign (Calc)'!$T$1,IF(M51&lt;'Re-Sign (Calc)'!$T$2,'Re-Sign (Calc)'!$T$2,M51))</f>
        <v>3.6935433422698867</v>
      </c>
      <c r="R51" s="15">
        <f>IF(N51&gt;'Re-Sign (Calc)'!$T$1,'Re-Sign (Calc)'!$T$1,IF(N51&lt;'Re-Sign (Calc)'!$T$2,'Re-Sign (Calc)'!$T$2,N51))</f>
        <v>3.6935433422698867</v>
      </c>
      <c r="S51" s="15">
        <f>IF(O51&gt;'Re-Sign (Calc)'!$T$1,'Re-Sign (Calc)'!$T$1,IF(O51&lt;'Re-Sign (Calc)'!$T$2,'Re-Sign (Calc)'!$T$2,O51))</f>
        <v>3.6935433422698867</v>
      </c>
      <c r="T51" s="16">
        <f>CEILING(IF(IF(F51&gt;AVERAGE(G51,I51,J51,K51),AVERAGE(F51,G51,I51,J51,K51),AVERAGE(G51,I51,J51,K51))&gt;'Re-Sign (Calc)'!$T$1,'Re-Sign (Calc)'!$T$1,IF(F51&gt;AVERAGE(G51,I51,J51,K51),AVERAGE(F51,G51,I51,J51,K51),AVERAGE(G51,I51,J51,K51))),0.05)</f>
        <v>3.7</v>
      </c>
      <c r="U51" s="16">
        <f>CEILING(IF(IF(F51&gt;AVERAGE(G51,I51,J51,K51,H51),AVERAGE(F51,G51,I51,J51,K51),AVERAGE(G51,I51,J51,K51,H51))&gt;8.15,8.15,IF(F51&gt;AVERAGE(G51,I51,J51,K51,H51),AVERAGE(F51,G51,I51,J51,K51,H51),AVERAGE(G51,I51,J51,K51,H51))),0.05)</f>
        <v>3.7</v>
      </c>
      <c r="V51" s="16">
        <f>CEILING(MAX(Q51:S51),0.05)</f>
        <v>3.7</v>
      </c>
      <c r="W51" s="16" t="str">
        <f>IF(AND(B51&lt;26,G51&gt;V51),"Yes"," ")</f>
        <v xml:space="preserve"> </v>
      </c>
      <c r="X51" s="16" t="str">
        <f>IF(AND(B51&lt;30,B51&gt;26),"Yes", " ")</f>
        <v xml:space="preserve"> </v>
      </c>
      <c r="Y51" s="19" t="str">
        <f>INDEX('Player Ratings'!A:B,MATCH(A51,'Player Ratings'!A:A,0),2) &amp;": $"&amp;V51&amp;"M thru "&amp; D51+3</f>
        <v>Cory Higgins: $3.7M thru 2030</v>
      </c>
    </row>
    <row r="52" spans="1:25" hidden="1" x14ac:dyDescent="0.25">
      <c r="A52" s="17" t="str">
        <f>'Re-Sign (Calc)'!A53</f>
        <v>C. Hood ORL</v>
      </c>
      <c r="B52" s="18">
        <f>INDEX('Re-Sign (Calc)'!$A:$AU,MATCH('Re-Sign (Report)'!$A:$A,'Re-Sign (Calc)'!$A:$A,0),4)</f>
        <v>26</v>
      </c>
      <c r="C52" s="15" t="str">
        <f>INDEX('Re-Sign (Calc)'!$A:$AU,MATCH('Re-Sign (Report)'!$A:$A,'Re-Sign (Calc)'!$A:$A,0),3)</f>
        <v>ORL</v>
      </c>
      <c r="D52" s="15" t="str">
        <f>+INDEX('Player Ratings'!$A:$AA,MATCH(A52,'Player Ratings'!$A:$A,0),27)</f>
        <v>2026</v>
      </c>
      <c r="F52" s="15">
        <f>INDEX('Re-Sign (Calc)'!$A:$AX,MATCH($A:$A,'Re-Sign (Calc)'!$A:$A,0),23)</f>
        <v>0.85</v>
      </c>
      <c r="G52" s="15">
        <f>INDEX('Re-Sign (Calc)'!$A:$AX,MATCH($A:$A,'Re-Sign (Calc)'!$A:$A,0),28)</f>
        <v>0.85</v>
      </c>
      <c r="H52" s="15">
        <f>INDEX('Re-Sign (Calc)'!$A:$AX,MATCH($A:$A,'Re-Sign (Calc)'!$A:$A,0),33)</f>
        <v>0.85</v>
      </c>
      <c r="I52" s="15">
        <f>INDEX('Re-Sign (Calc)'!$A:$AX,MATCH($A:$A,'Re-Sign (Calc)'!$A:$A,0),38)</f>
        <v>7.6750188008477247</v>
      </c>
      <c r="J52" s="15">
        <f>INDEX('Re-Sign (Calc)'!$A:$AX,MATCH($A:$A,'Re-Sign (Calc)'!$A:$A,0),43)</f>
        <v>0.85</v>
      </c>
      <c r="K52" s="15">
        <f>INDEX('Re-Sign (Calc)'!$A:$AX,MATCH($A:$A,'Re-Sign (Calc)'!$A:$A,0),48)</f>
        <v>0.85</v>
      </c>
      <c r="L52" s="15">
        <f>IF(AND(AVERAGE(G52,H52)&lt;F52,B52&lt;27),AVERAGE(G52,H52,F52),AVERAGE(G52,H52))</f>
        <v>0.85</v>
      </c>
      <c r="M52" s="15">
        <f>IFERROR(IF(AND(AVERAGE(J52,G52)&lt;F52,B52&lt;27),AVERAGE(J52,G52,F52),AVERAGE(G52,J52)),0)</f>
        <v>0.85</v>
      </c>
      <c r="N52" s="15">
        <f>IFERROR(IF(AND(AVERAGE(G52,I52)&lt;F52,B52&lt;27),AVERAGE(G52,I52,F52),AVERAGE(G52,I52)),0)</f>
        <v>4.2625094004238626</v>
      </c>
      <c r="O52" s="15">
        <f>IFERROR(IF(AND(AVERAGE(G52,K52)&lt;F52,B52&lt;27),AVERAGE(G52,K52,F52),AVERAGE(G52,K52)),0)</f>
        <v>0.85</v>
      </c>
      <c r="P52" s="15">
        <f>IF(L52&gt;'Re-Sign (Calc)'!$T$1,'Re-Sign (Calc)'!$T$1,IF(L52&lt;'Re-Sign (Calc)'!$T$2,'Re-Sign (Calc)'!$T$2,L52))</f>
        <v>0.85</v>
      </c>
      <c r="Q52" s="15">
        <f>IF(M52&gt;'Re-Sign (Calc)'!$T$1,'Re-Sign (Calc)'!$T$1,IF(M52&lt;'Re-Sign (Calc)'!$T$2,'Re-Sign (Calc)'!$T$2,M52))</f>
        <v>0.85</v>
      </c>
      <c r="R52" s="15">
        <f>IF(N52&gt;'Re-Sign (Calc)'!$T$1,'Re-Sign (Calc)'!$T$1,IF(N52&lt;'Re-Sign (Calc)'!$T$2,'Re-Sign (Calc)'!$T$2,N52))</f>
        <v>4.2625094004238626</v>
      </c>
      <c r="S52" s="15">
        <f>IF(O52&gt;'Re-Sign (Calc)'!$T$1,'Re-Sign (Calc)'!$T$1,IF(O52&lt;'Re-Sign (Calc)'!$T$2,'Re-Sign (Calc)'!$T$2,O52))</f>
        <v>0.85</v>
      </c>
      <c r="T52" s="16">
        <f>CEILING(IF(IF(F52&gt;AVERAGE(G52,I52,J52,K52),AVERAGE(F52,G52,I52,J52,K52),AVERAGE(G52,I52,J52,K52))&gt;'Re-Sign (Calc)'!$T$1,'Re-Sign (Calc)'!$T$1,IF(F52&gt;AVERAGE(G52,I52,J52,K52),AVERAGE(F52,G52,I52,J52,K52),AVERAGE(G52,I52,J52,K52))),0.05)</f>
        <v>2.6</v>
      </c>
      <c r="U52" s="16">
        <f>CEILING(IF(IF(F52&gt;AVERAGE(G52,I52,J52,K52,H52),AVERAGE(F52,G52,I52,J52,K52),AVERAGE(G52,I52,J52,K52,H52))&gt;8.15,8.15,IF(F52&gt;AVERAGE(G52,I52,J52,K52,H52),AVERAGE(F52,G52,I52,J52,K52,H52),AVERAGE(G52,I52,J52,K52,H52))),0.05)</f>
        <v>2.25</v>
      </c>
      <c r="V52" s="16">
        <f>CEILING(MAX(Q52:S52),0.05)</f>
        <v>4.3</v>
      </c>
      <c r="W52" s="16" t="str">
        <f>IF(AND(B52&lt;26,G52&gt;V52),"Yes"," ")</f>
        <v xml:space="preserve"> </v>
      </c>
      <c r="X52" s="16" t="str">
        <f>IF(AND(B52&lt;30,B52&gt;26),"Yes", " ")</f>
        <v xml:space="preserve"> </v>
      </c>
      <c r="Y52" s="19" t="str">
        <f>INDEX('Player Ratings'!A:B,MATCH(A52,'Player Ratings'!A:A,0),2) &amp;": $"&amp;V52&amp;"M thru "&amp; D52+3</f>
        <v>Chris Hood: $4.3M thru 2029</v>
      </c>
    </row>
    <row r="53" spans="1:25" hidden="1" x14ac:dyDescent="0.25">
      <c r="A53" s="17" t="str">
        <f>'Re-Sign (Calc)'!A54</f>
        <v>C. Hutchison MEM</v>
      </c>
      <c r="B53" s="18">
        <f>INDEX('Re-Sign (Calc)'!$A:$AU,MATCH('Re-Sign (Report)'!$A:$A,'Re-Sign (Calc)'!$A:$A,0),4)</f>
        <v>28</v>
      </c>
      <c r="C53" s="15" t="str">
        <f>INDEX('Re-Sign (Calc)'!$A:$AU,MATCH('Re-Sign (Report)'!$A:$A,'Re-Sign (Calc)'!$A:$A,0),3)</f>
        <v>MEM</v>
      </c>
      <c r="D53" s="15" t="str">
        <f>+INDEX('Player Ratings'!$A:$AA,MATCH(A53,'Player Ratings'!$A:$A,0),27)</f>
        <v>2025</v>
      </c>
      <c r="F53" s="15">
        <f>INDEX('Re-Sign (Calc)'!$A:$AX,MATCH($A:$A,'Re-Sign (Calc)'!$A:$A,0),23)</f>
        <v>0.85</v>
      </c>
      <c r="G53" s="15">
        <f>INDEX('Re-Sign (Calc)'!$A:$AX,MATCH($A:$A,'Re-Sign (Calc)'!$A:$A,0),28)</f>
        <v>0.85</v>
      </c>
      <c r="H53" s="15" t="str">
        <f>INDEX('Re-Sign (Calc)'!$A:$AX,MATCH($A:$A,'Re-Sign (Calc)'!$A:$A,0),33)</f>
        <v>N/A</v>
      </c>
      <c r="I53" s="15" t="str">
        <f>INDEX('Re-Sign (Calc)'!$A:$AX,MATCH($A:$A,'Re-Sign (Calc)'!$A:$A,0),38)</f>
        <v>N/A</v>
      </c>
      <c r="J53" s="15" t="str">
        <f>INDEX('Re-Sign (Calc)'!$A:$AX,MATCH($A:$A,'Re-Sign (Calc)'!$A:$A,0),43)</f>
        <v>N/A</v>
      </c>
      <c r="K53" s="15" t="str">
        <f>INDEX('Re-Sign (Calc)'!$A:$AX,MATCH($A:$A,'Re-Sign (Calc)'!$A:$A,0),48)</f>
        <v>N/A</v>
      </c>
      <c r="L53" s="15">
        <f>IF(AND(AVERAGE(G53,H53)&lt;F53,B53&lt;27),AVERAGE(G53,H53,F53),AVERAGE(G53,H53))</f>
        <v>0.85</v>
      </c>
      <c r="M53" s="15">
        <f>IFERROR(IF(AND(AVERAGE(J53,G53)&lt;F53,B53&lt;27),AVERAGE(J53,G53,F53),AVERAGE(G53,J53)),0)</f>
        <v>0.85</v>
      </c>
      <c r="N53" s="15">
        <f>IFERROR(IF(AND(AVERAGE(G53,I53)&lt;F53,B53&lt;27),AVERAGE(G53,I53,F53),AVERAGE(G53,I53)),0)</f>
        <v>0.85</v>
      </c>
      <c r="O53" s="15">
        <f>IFERROR(IF(AND(AVERAGE(G53,K53)&lt;F53,B53&lt;27),AVERAGE(G53,K53,F53),AVERAGE(G53,K53)),0)</f>
        <v>0.85</v>
      </c>
      <c r="P53" s="15">
        <f>IF(L53&gt;'Re-Sign (Calc)'!$T$1,'Re-Sign (Calc)'!$T$1,IF(L53&lt;'Re-Sign (Calc)'!$T$2,'Re-Sign (Calc)'!$T$2,L53))</f>
        <v>0.85</v>
      </c>
      <c r="Q53" s="15">
        <f>IF(M53&gt;'Re-Sign (Calc)'!$T$1,'Re-Sign (Calc)'!$T$1,IF(M53&lt;'Re-Sign (Calc)'!$T$2,'Re-Sign (Calc)'!$T$2,M53))</f>
        <v>0.85</v>
      </c>
      <c r="R53" s="15">
        <f>IF(N53&gt;'Re-Sign (Calc)'!$T$1,'Re-Sign (Calc)'!$T$1,IF(N53&lt;'Re-Sign (Calc)'!$T$2,'Re-Sign (Calc)'!$T$2,N53))</f>
        <v>0.85</v>
      </c>
      <c r="S53" s="15">
        <f>IF(O53&gt;'Re-Sign (Calc)'!$T$1,'Re-Sign (Calc)'!$T$1,IF(O53&lt;'Re-Sign (Calc)'!$T$2,'Re-Sign (Calc)'!$T$2,O53))</f>
        <v>0.85</v>
      </c>
      <c r="T53" s="16">
        <f>CEILING(IF(IF(F53&gt;AVERAGE(G53,I53,J53,K53),AVERAGE(F53,G53,I53,J53,K53),AVERAGE(G53,I53,J53,K53))&gt;'Re-Sign (Calc)'!$T$1,'Re-Sign (Calc)'!$T$1,IF(F53&gt;AVERAGE(G53,I53,J53,K53),AVERAGE(F53,G53,I53,J53,K53),AVERAGE(G53,I53,J53,K53))),0.05)</f>
        <v>0.85000000000000009</v>
      </c>
      <c r="U53" s="16">
        <f>CEILING(IF(IF(F53&gt;AVERAGE(G53,I53,J53,K53,H53),AVERAGE(F53,G53,I53,J53,K53),AVERAGE(G53,I53,J53,K53,H53))&gt;8.15,8.15,IF(F53&gt;AVERAGE(G53,I53,J53,K53,H53),AVERAGE(F53,G53,I53,J53,K53,H53),AVERAGE(G53,I53,J53,K53,H53))),0.05)</f>
        <v>0.85000000000000009</v>
      </c>
      <c r="V53" s="16">
        <f>CEILING(MAX(Q53:S53),0.05)</f>
        <v>0.85000000000000009</v>
      </c>
      <c r="W53" s="16" t="str">
        <f>IF(AND(B53&lt;26,G53&gt;V53),"Yes"," ")</f>
        <v xml:space="preserve"> </v>
      </c>
      <c r="X53" s="16" t="str">
        <f>IF(AND(B53&lt;30,B53&gt;26),"Yes", " ")</f>
        <v>Yes</v>
      </c>
      <c r="Y53" s="19" t="str">
        <f>INDEX('Player Ratings'!A:B,MATCH(A53,'Player Ratings'!A:A,0),2) &amp;": $"&amp;V53&amp;"M thru "&amp; D53+3</f>
        <v>Chandler Hutchison: $0.85M thru 2028</v>
      </c>
    </row>
    <row r="54" spans="1:25" hidden="1" x14ac:dyDescent="0.25">
      <c r="A54" s="17" t="str">
        <f>'Re-Sign (Calc)'!A55</f>
        <v>C. LeVert DET</v>
      </c>
      <c r="B54" s="18">
        <f>INDEX('Re-Sign (Calc)'!$A:$AU,MATCH('Re-Sign (Report)'!$A:$A,'Re-Sign (Calc)'!$A:$A,0),4)</f>
        <v>30</v>
      </c>
      <c r="C54" s="15" t="str">
        <f>INDEX('Re-Sign (Calc)'!$A:$AU,MATCH('Re-Sign (Report)'!$A:$A,'Re-Sign (Calc)'!$A:$A,0),3)</f>
        <v>DET</v>
      </c>
      <c r="D54" s="15" t="str">
        <f>+INDEX('Player Ratings'!$A:$AA,MATCH(A54,'Player Ratings'!$A:$A,0),27)</f>
        <v>2026</v>
      </c>
      <c r="F54" s="15">
        <f>INDEX('Re-Sign (Calc)'!$A:$AX,MATCH($A:$A,'Re-Sign (Calc)'!$A:$A,0),23)</f>
        <v>0.85</v>
      </c>
      <c r="G54" s="15">
        <f>INDEX('Re-Sign (Calc)'!$A:$AX,MATCH($A:$A,'Re-Sign (Calc)'!$A:$A,0),28)</f>
        <v>7.4662440309566911</v>
      </c>
      <c r="H54" s="15">
        <f>INDEX('Re-Sign (Calc)'!$A:$AX,MATCH($A:$A,'Re-Sign (Calc)'!$A:$A,0),33)</f>
        <v>1.6278067756549239</v>
      </c>
      <c r="I54" s="15">
        <f>INDEX('Re-Sign (Calc)'!$A:$AX,MATCH($A:$A,'Re-Sign (Calc)'!$A:$A,0),38)</f>
        <v>1.3387912764066194</v>
      </c>
      <c r="J54" s="15">
        <f>INDEX('Re-Sign (Calc)'!$A:$AX,MATCH($A:$A,'Re-Sign (Calc)'!$A:$A,0),43)</f>
        <v>0.85</v>
      </c>
      <c r="K54" s="15">
        <f>INDEX('Re-Sign (Calc)'!$A:$AX,MATCH($A:$A,'Re-Sign (Calc)'!$A:$A,0),48)</f>
        <v>0.85</v>
      </c>
      <c r="L54" s="15">
        <f>IF(AND(AVERAGE(G54,H54)&lt;F54,B54&lt;27),AVERAGE(G54,H54,F54),AVERAGE(G54,H54))</f>
        <v>4.547025403305808</v>
      </c>
      <c r="M54" s="15">
        <f>IFERROR(IF(AND(AVERAGE(J54,G54)&lt;F54,B54&lt;27),AVERAGE(J54,G54,F54),AVERAGE(G54,J54)),0)</f>
        <v>4.1581220154783454</v>
      </c>
      <c r="N54" s="15">
        <f>IFERROR(IF(AND(AVERAGE(G54,I54)&lt;F54,B54&lt;27),AVERAGE(G54,I54,F54),AVERAGE(G54,I54)),0)</f>
        <v>4.402517653681655</v>
      </c>
      <c r="O54" s="15">
        <f>IFERROR(IF(AND(AVERAGE(G54,K54)&lt;F54,B54&lt;27),AVERAGE(G54,K54,F54),AVERAGE(G54,K54)),0)</f>
        <v>4.1581220154783454</v>
      </c>
      <c r="P54" s="15">
        <f>IF(L54&gt;'Re-Sign (Calc)'!$T$1,'Re-Sign (Calc)'!$T$1,IF(L54&lt;'Re-Sign (Calc)'!$T$2,'Re-Sign (Calc)'!$T$2,L54))</f>
        <v>4.547025403305808</v>
      </c>
      <c r="Q54" s="15">
        <f>IF(M54&gt;'Re-Sign (Calc)'!$T$1,'Re-Sign (Calc)'!$T$1,IF(M54&lt;'Re-Sign (Calc)'!$T$2,'Re-Sign (Calc)'!$T$2,M54))</f>
        <v>4.1581220154783454</v>
      </c>
      <c r="R54" s="15">
        <f>IF(N54&gt;'Re-Sign (Calc)'!$T$1,'Re-Sign (Calc)'!$T$1,IF(N54&lt;'Re-Sign (Calc)'!$T$2,'Re-Sign (Calc)'!$T$2,N54))</f>
        <v>4.402517653681655</v>
      </c>
      <c r="S54" s="15">
        <f>IF(O54&gt;'Re-Sign (Calc)'!$T$1,'Re-Sign (Calc)'!$T$1,IF(O54&lt;'Re-Sign (Calc)'!$T$2,'Re-Sign (Calc)'!$T$2,O54))</f>
        <v>4.1581220154783454</v>
      </c>
      <c r="T54" s="16">
        <f>CEILING(IF(IF(F54&gt;AVERAGE(G54,I54,J54,K54),AVERAGE(F54,G54,I54,J54,K54),AVERAGE(G54,I54,J54,K54))&gt;'Re-Sign (Calc)'!$T$1,'Re-Sign (Calc)'!$T$1,IF(F54&gt;AVERAGE(G54,I54,J54,K54),AVERAGE(F54,G54,I54,J54,K54),AVERAGE(G54,I54,J54,K54))),0.05)</f>
        <v>2.6500000000000004</v>
      </c>
      <c r="U54" s="16">
        <f>CEILING(IF(IF(F54&gt;AVERAGE(G54,I54,J54,K54,H54),AVERAGE(F54,G54,I54,J54,K54),AVERAGE(G54,I54,J54,K54,H54))&gt;8.15,8.15,IF(F54&gt;AVERAGE(G54,I54,J54,K54,H54),AVERAGE(F54,G54,I54,J54,K54,H54),AVERAGE(G54,I54,J54,K54,H54))),0.05)</f>
        <v>2.4500000000000002</v>
      </c>
      <c r="V54" s="16">
        <f>CEILING(MAX(Q54:S54),0.05)</f>
        <v>4.45</v>
      </c>
      <c r="W54" s="16" t="str">
        <f>IF(AND(B54&lt;26,G54&gt;V54),"Yes"," ")</f>
        <v xml:space="preserve"> </v>
      </c>
      <c r="X54" s="16" t="str">
        <f>IF(AND(B54&lt;30,B54&gt;26),"Yes", " ")</f>
        <v xml:space="preserve"> </v>
      </c>
      <c r="Y54" s="19" t="str">
        <f>INDEX('Player Ratings'!A:B,MATCH(A54,'Player Ratings'!A:A,0),2) &amp;": $"&amp;V54&amp;"M thru "&amp; D54+3</f>
        <v>Caris LeVert: $4.45M thru 2029</v>
      </c>
    </row>
    <row r="55" spans="1:25" hidden="1" x14ac:dyDescent="0.25">
      <c r="A55" s="17" t="str">
        <f>'Re-Sign (Calc)'!A56</f>
        <v>C. Livingston PHI</v>
      </c>
      <c r="B55" s="18">
        <f>INDEX('Re-Sign (Calc)'!$A:$AU,MATCH('Re-Sign (Report)'!$A:$A,'Re-Sign (Calc)'!$A:$A,0),4)</f>
        <v>20</v>
      </c>
      <c r="C55" s="15" t="str">
        <f>INDEX('Re-Sign (Calc)'!$A:$AU,MATCH('Re-Sign (Report)'!$A:$A,'Re-Sign (Calc)'!$A:$A,0),3)</f>
        <v>PHI</v>
      </c>
      <c r="D55" s="15" t="str">
        <f>+INDEX('Player Ratings'!$A:$AA,MATCH(A55,'Player Ratings'!$A:$A,0),27)</f>
        <v>2026</v>
      </c>
      <c r="F55" s="15">
        <f>INDEX('Re-Sign (Calc)'!$A:$AX,MATCH($A:$A,'Re-Sign (Calc)'!$A:$A,0),23)</f>
        <v>32.15370866845398</v>
      </c>
      <c r="G55" s="15">
        <f>INDEX('Re-Sign (Calc)'!$A:$AX,MATCH($A:$A,'Re-Sign (Calc)'!$A:$A,0),28)</f>
        <v>11.399637740820021</v>
      </c>
      <c r="H55" s="15">
        <f>INDEX('Re-Sign (Calc)'!$A:$AX,MATCH($A:$A,'Re-Sign (Calc)'!$A:$A,0),33)</f>
        <v>0.85</v>
      </c>
      <c r="I55" s="15">
        <f>INDEX('Re-Sign (Calc)'!$A:$AX,MATCH($A:$A,'Re-Sign (Calc)'!$A:$A,0),38)</f>
        <v>0.85</v>
      </c>
      <c r="J55" s="15">
        <f>INDEX('Re-Sign (Calc)'!$A:$AX,MATCH($A:$A,'Re-Sign (Calc)'!$A:$A,0),43)</f>
        <v>0.85</v>
      </c>
      <c r="K55" s="15">
        <f>INDEX('Re-Sign (Calc)'!$A:$AX,MATCH($A:$A,'Re-Sign (Calc)'!$A:$A,0),48)</f>
        <v>0.85</v>
      </c>
      <c r="L55" s="15">
        <f>IF(AND(AVERAGE(G55,H55)&lt;F55,B55&lt;27),AVERAGE(G55,H55,F55),AVERAGE(G55,H55))</f>
        <v>14.801115469758001</v>
      </c>
      <c r="M55" s="15">
        <f>IFERROR(IF(AND(AVERAGE(J55,G55)&lt;F55,B55&lt;27),AVERAGE(J55,G55,F55),AVERAGE(G55,J55)),0)</f>
        <v>14.801115469758001</v>
      </c>
      <c r="N55" s="15">
        <f>IFERROR(IF(AND(AVERAGE(G55,I55)&lt;F55,B55&lt;27),AVERAGE(G55,I55,F55),AVERAGE(G55,I55)),0)</f>
        <v>14.801115469758001</v>
      </c>
      <c r="O55" s="15">
        <f>IFERROR(IF(AND(AVERAGE(G55,K55)&lt;F55,B55&lt;27),AVERAGE(G55,K55,F55),AVERAGE(G55,K55)),0)</f>
        <v>14.801115469758001</v>
      </c>
      <c r="P55" s="15">
        <f>IF(L55&gt;'Re-Sign (Calc)'!$T$1,'Re-Sign (Calc)'!$T$1,IF(L55&lt;'Re-Sign (Calc)'!$T$2,'Re-Sign (Calc)'!$T$2,L55))</f>
        <v>14.801115469758001</v>
      </c>
      <c r="Q55" s="15">
        <f>IF(M55&gt;'Re-Sign (Calc)'!$T$1,'Re-Sign (Calc)'!$T$1,IF(M55&lt;'Re-Sign (Calc)'!$T$2,'Re-Sign (Calc)'!$T$2,M55))</f>
        <v>14.801115469758001</v>
      </c>
      <c r="R55" s="15">
        <f>IF(N55&gt;'Re-Sign (Calc)'!$T$1,'Re-Sign (Calc)'!$T$1,IF(N55&lt;'Re-Sign (Calc)'!$T$2,'Re-Sign (Calc)'!$T$2,N55))</f>
        <v>14.801115469758001</v>
      </c>
      <c r="S55" s="15">
        <f>IF(O55&gt;'Re-Sign (Calc)'!$T$1,'Re-Sign (Calc)'!$T$1,IF(O55&lt;'Re-Sign (Calc)'!$T$2,'Re-Sign (Calc)'!$T$2,O55))</f>
        <v>14.801115469758001</v>
      </c>
      <c r="T55" s="16">
        <f>CEILING(IF(IF(F55&gt;AVERAGE(G55,I55,J55,K55),AVERAGE(F55,G55,I55,J55,K55),AVERAGE(G55,I55,J55,K55))&gt;'Re-Sign (Calc)'!$T$1,'Re-Sign (Calc)'!$T$1,IF(F55&gt;AVERAGE(G55,I55,J55,K55),AVERAGE(F55,G55,I55,J55,K55),AVERAGE(G55,I55,J55,K55))),0.05)</f>
        <v>9.25</v>
      </c>
      <c r="U55" s="16">
        <f>CEILING(IF(IF(F55&gt;AVERAGE(G55,I55,J55,K55,H55),AVERAGE(F55,G55,I55,J55,K55),AVERAGE(G55,I55,J55,K55,H55))&gt;8.15,8.15,IF(F55&gt;AVERAGE(G55,I55,J55,K55,H55),AVERAGE(F55,G55,I55,J55,K55,H55),AVERAGE(G55,I55,J55,K55,H55))),0.05)</f>
        <v>8.15</v>
      </c>
      <c r="V55" s="16">
        <f>CEILING(MAX(Q55:S55),0.05)</f>
        <v>14.850000000000001</v>
      </c>
      <c r="W55" s="16" t="str">
        <f>IF(AND(B55&lt;26,G55&gt;V55),"Yes"," ")</f>
        <v xml:space="preserve"> </v>
      </c>
      <c r="X55" s="16" t="str">
        <f>IF(AND(B55&lt;30,B55&gt;26),"Yes", " ")</f>
        <v xml:space="preserve"> </v>
      </c>
      <c r="Y55" s="19" t="str">
        <f>INDEX('Player Ratings'!A:B,MATCH(A55,'Player Ratings'!A:A,0),2) &amp;": $"&amp;V55&amp;"M thru "&amp; D55+3</f>
        <v>Chris Livingston: $14.85M thru 2029</v>
      </c>
    </row>
    <row r="56" spans="1:25" x14ac:dyDescent="0.25">
      <c r="A56" s="17" t="str">
        <f>'Re-Sign (Calc)'!A348</f>
        <v>P. Achiuwa CHA</v>
      </c>
      <c r="B56" s="18">
        <f>INDEX('Re-Sign (Calc)'!$A:$AU,MATCH('Re-Sign (Report)'!$A:$A,'Re-Sign (Calc)'!$A:$A,0),4)</f>
        <v>25</v>
      </c>
      <c r="C56" s="15" t="str">
        <f>INDEX('Re-Sign (Calc)'!$A:$AU,MATCH('Re-Sign (Report)'!$A:$A,'Re-Sign (Calc)'!$A:$A,0),3)</f>
        <v>CHA</v>
      </c>
      <c r="D56" s="15" t="str">
        <f>+INDEX('Player Ratings'!$A:$AA,MATCH(A56,'Player Ratings'!$A:$A,0),27)</f>
        <v>2024</v>
      </c>
      <c r="F56" s="15">
        <f>INDEX('Re-Sign (Calc)'!$A:$AX,MATCH($A:$A,'Re-Sign (Calc)'!$A:$A,0),23)</f>
        <v>0.85</v>
      </c>
      <c r="G56" s="15">
        <f>INDEX('Re-Sign (Calc)'!$A:$AX,MATCH($A:$A,'Re-Sign (Calc)'!$A:$A,0),28)</f>
        <v>0.85</v>
      </c>
      <c r="H56" s="15" t="str">
        <f>INDEX('Re-Sign (Calc)'!$A:$AX,MATCH($A:$A,'Re-Sign (Calc)'!$A:$A,0),33)</f>
        <v>N/A</v>
      </c>
      <c r="I56" s="15" t="str">
        <f>INDEX('Re-Sign (Calc)'!$A:$AX,MATCH($A:$A,'Re-Sign (Calc)'!$A:$A,0),38)</f>
        <v>N/A</v>
      </c>
      <c r="J56" s="15" t="str">
        <f>INDEX('Re-Sign (Calc)'!$A:$AX,MATCH($A:$A,'Re-Sign (Calc)'!$A:$A,0),43)</f>
        <v>N/A</v>
      </c>
      <c r="K56" s="15" t="str">
        <f>INDEX('Re-Sign (Calc)'!$A:$AX,MATCH($A:$A,'Re-Sign (Calc)'!$A:$A,0),48)</f>
        <v>N/A</v>
      </c>
      <c r="L56" s="15">
        <f>IF(AND(AVERAGE(G56,H56)&lt;F56,B56&lt;27),AVERAGE(G56,H56,F56),AVERAGE(G56,H56))</f>
        <v>0.85</v>
      </c>
      <c r="M56" s="15">
        <f>IFERROR(IF(AND(AVERAGE(J56,G56)&lt;F56,B56&lt;27),AVERAGE(J56,G56,F56),AVERAGE(G56,J56)),0)</f>
        <v>0.85</v>
      </c>
      <c r="N56" s="15">
        <f>IFERROR(IF(AND(AVERAGE(G56,I56)&lt;F56,B56&lt;27),AVERAGE(G56,I56,F56),AVERAGE(G56,I56)),0)</f>
        <v>0.85</v>
      </c>
      <c r="O56" s="15">
        <f>IFERROR(IF(AND(AVERAGE(G56,K56)&lt;F56,B56&lt;27),AVERAGE(G56,K56,F56),AVERAGE(G56,K56)),0)</f>
        <v>0.85</v>
      </c>
      <c r="P56" s="15">
        <f>IF(L56&gt;'Re-Sign (Calc)'!$T$1,'Re-Sign (Calc)'!$T$1,IF(L56&lt;'Re-Sign (Calc)'!$T$2,'Re-Sign (Calc)'!$T$2,L56))</f>
        <v>0.85</v>
      </c>
      <c r="Q56" s="15">
        <f>IF(M56&gt;'Re-Sign (Calc)'!$T$1,'Re-Sign (Calc)'!$T$1,IF(M56&lt;'Re-Sign (Calc)'!$T$2,'Re-Sign (Calc)'!$T$2,M56))</f>
        <v>0.85</v>
      </c>
      <c r="R56" s="15">
        <f>IF(N56&gt;'Re-Sign (Calc)'!$T$1,'Re-Sign (Calc)'!$T$1,IF(N56&lt;'Re-Sign (Calc)'!$T$2,'Re-Sign (Calc)'!$T$2,N56))</f>
        <v>0.85</v>
      </c>
      <c r="S56" s="15">
        <f>IF(O56&gt;'Re-Sign (Calc)'!$T$1,'Re-Sign (Calc)'!$T$1,IF(O56&lt;'Re-Sign (Calc)'!$T$2,'Re-Sign (Calc)'!$T$2,O56))</f>
        <v>0.85</v>
      </c>
      <c r="T56" s="16">
        <f>CEILING(IF(IF(F56&gt;AVERAGE(G56,I56,J56,K56),AVERAGE(F56,G56,I56,J56,K56),AVERAGE(G56,I56,J56,K56))&gt;'Re-Sign (Calc)'!$T$1,'Re-Sign (Calc)'!$T$1,IF(F56&gt;AVERAGE(G56,I56,J56,K56),AVERAGE(F56,G56,I56,J56,K56),AVERAGE(G56,I56,J56,K56))),0.05)</f>
        <v>0.85000000000000009</v>
      </c>
      <c r="U56" s="16">
        <f>CEILING(IF(IF(F56&gt;AVERAGE(G56,I56,J56,K56,H56),AVERAGE(F56,G56,I56,J56,K56),AVERAGE(G56,I56,J56,K56,H56))&gt;8.15,8.15,IF(F56&gt;AVERAGE(G56,I56,J56,K56,H56),AVERAGE(F56,G56,I56,J56,K56,H56),AVERAGE(G56,I56,J56,K56,H56))),0.05)</f>
        <v>0.85000000000000009</v>
      </c>
      <c r="V56" s="16">
        <f>CEILING(MAX(Q56:S56),0.05)</f>
        <v>0.85000000000000009</v>
      </c>
      <c r="W56" s="16" t="str">
        <f>IF(AND(B56&lt;26,G56&gt;V56),"Yes"," ")</f>
        <v xml:space="preserve"> </v>
      </c>
      <c r="X56" s="16" t="str">
        <f>IF(AND(B56&lt;30,B56&gt;26),"Yes", " ")</f>
        <v xml:space="preserve"> </v>
      </c>
      <c r="Y56" s="19" t="str">
        <f>INDEX('Player Ratings'!A:B,MATCH(A56,'Player Ratings'!A:A,0),2) &amp;": $"&amp;V56&amp;"M thru "&amp; D56+3</f>
        <v>Precious Achiuwa: $0.85M thru 2027</v>
      </c>
    </row>
    <row r="57" spans="1:25" x14ac:dyDescent="0.25">
      <c r="A57" s="17" t="str">
        <f>'Re-Sign (Calc)'!A409</f>
        <v>T. Jackson-Davis CHA</v>
      </c>
      <c r="B57" s="18">
        <f>INDEX('Re-Sign (Calc)'!$A:$AU,MATCH('Re-Sign (Report)'!$A:$A,'Re-Sign (Calc)'!$A:$A,0),4)</f>
        <v>24</v>
      </c>
      <c r="C57" s="15" t="str">
        <f>INDEX('Re-Sign (Calc)'!$A:$AU,MATCH('Re-Sign (Report)'!$A:$A,'Re-Sign (Calc)'!$A:$A,0),3)</f>
        <v>CHA</v>
      </c>
      <c r="D57" s="15" t="str">
        <f>+INDEX('Player Ratings'!$A:$AA,MATCH(A57,'Player Ratings'!$A:$A,0),27)</f>
        <v>2024</v>
      </c>
      <c r="F57" s="15">
        <f>INDEX('Re-Sign (Calc)'!$A:$AX,MATCH($A:$A,'Re-Sign (Calc)'!$A:$A,0),23)</f>
        <v>0.85</v>
      </c>
      <c r="G57" s="15">
        <f>INDEX('Re-Sign (Calc)'!$A:$AX,MATCH($A:$A,'Re-Sign (Calc)'!$A:$A,0),28)</f>
        <v>0.85</v>
      </c>
      <c r="H57" s="15" t="str">
        <f>INDEX('Re-Sign (Calc)'!$A:$AX,MATCH($A:$A,'Re-Sign (Calc)'!$A:$A,0),33)</f>
        <v>N/A</v>
      </c>
      <c r="I57" s="15" t="str">
        <f>INDEX('Re-Sign (Calc)'!$A:$AX,MATCH($A:$A,'Re-Sign (Calc)'!$A:$A,0),38)</f>
        <v>N/A</v>
      </c>
      <c r="J57" s="15" t="str">
        <f>INDEX('Re-Sign (Calc)'!$A:$AX,MATCH($A:$A,'Re-Sign (Calc)'!$A:$A,0),43)</f>
        <v>N/A</v>
      </c>
      <c r="K57" s="15" t="str">
        <f>INDEX('Re-Sign (Calc)'!$A:$AX,MATCH($A:$A,'Re-Sign (Calc)'!$A:$A,0),48)</f>
        <v>N/A</v>
      </c>
      <c r="L57" s="15">
        <f>IF(AND(AVERAGE(G57,H57)&lt;F57,B57&lt;27),AVERAGE(G57,H57,F57),AVERAGE(G57,H57))</f>
        <v>0.85</v>
      </c>
      <c r="M57" s="15">
        <f>IFERROR(IF(AND(AVERAGE(J57,G57)&lt;F57,B57&lt;27),AVERAGE(J57,G57,F57),AVERAGE(G57,J57)),0)</f>
        <v>0.85</v>
      </c>
      <c r="N57" s="15">
        <f>IFERROR(IF(AND(AVERAGE(G57,I57)&lt;F57,B57&lt;27),AVERAGE(G57,I57,F57),AVERAGE(G57,I57)),0)</f>
        <v>0.85</v>
      </c>
      <c r="O57" s="15">
        <f>IFERROR(IF(AND(AVERAGE(G57,K57)&lt;F57,B57&lt;27),AVERAGE(G57,K57,F57),AVERAGE(G57,K57)),0)</f>
        <v>0.85</v>
      </c>
      <c r="P57" s="15">
        <f>IF(L57&gt;'Re-Sign (Calc)'!$T$1,'Re-Sign (Calc)'!$T$1,IF(L57&lt;'Re-Sign (Calc)'!$T$2,'Re-Sign (Calc)'!$T$2,L57))</f>
        <v>0.85</v>
      </c>
      <c r="Q57" s="15">
        <f>IF(M57&gt;'Re-Sign (Calc)'!$T$1,'Re-Sign (Calc)'!$T$1,IF(M57&lt;'Re-Sign (Calc)'!$T$2,'Re-Sign (Calc)'!$T$2,M57))</f>
        <v>0.85</v>
      </c>
      <c r="R57" s="15">
        <f>IF(N57&gt;'Re-Sign (Calc)'!$T$1,'Re-Sign (Calc)'!$T$1,IF(N57&lt;'Re-Sign (Calc)'!$T$2,'Re-Sign (Calc)'!$T$2,N57))</f>
        <v>0.85</v>
      </c>
      <c r="S57" s="15">
        <f>IF(O57&gt;'Re-Sign (Calc)'!$T$1,'Re-Sign (Calc)'!$T$1,IF(O57&lt;'Re-Sign (Calc)'!$T$2,'Re-Sign (Calc)'!$T$2,O57))</f>
        <v>0.85</v>
      </c>
      <c r="T57" s="16">
        <f>CEILING(IF(IF(F57&gt;AVERAGE(G57,I57,J57,K57),AVERAGE(F57,G57,I57,J57,K57),AVERAGE(G57,I57,J57,K57))&gt;'Re-Sign (Calc)'!$T$1,'Re-Sign (Calc)'!$T$1,IF(F57&gt;AVERAGE(G57,I57,J57,K57),AVERAGE(F57,G57,I57,J57,K57),AVERAGE(G57,I57,J57,K57))),0.05)</f>
        <v>0.85000000000000009</v>
      </c>
      <c r="U57" s="16">
        <f>CEILING(IF(IF(F57&gt;AVERAGE(G57,I57,J57,K57,H57),AVERAGE(F57,G57,I57,J57,K57),AVERAGE(G57,I57,J57,K57,H57))&gt;8.15,8.15,IF(F57&gt;AVERAGE(G57,I57,J57,K57,H57),AVERAGE(F57,G57,I57,J57,K57,H57),AVERAGE(G57,I57,J57,K57,H57))),0.05)</f>
        <v>0.85000000000000009</v>
      </c>
      <c r="V57" s="16">
        <f>CEILING(MAX(Q57:S57),0.05)</f>
        <v>0.85000000000000009</v>
      </c>
      <c r="W57" s="16" t="str">
        <f>IF(AND(B57&lt;26,G57&gt;V57),"Yes"," ")</f>
        <v xml:space="preserve"> </v>
      </c>
      <c r="X57" s="16" t="str">
        <f>IF(AND(B57&lt;30,B57&gt;26),"Yes", " ")</f>
        <v xml:space="preserve"> </v>
      </c>
      <c r="Y57" s="19" t="str">
        <f>INDEX('Player Ratings'!A:B,MATCH(A57,'Player Ratings'!A:A,0),2) &amp;": $"&amp;V57&amp;"M thru "&amp; D57+3</f>
        <v>Trayce Jackson-Davis: $0.85M thru 2027</v>
      </c>
    </row>
    <row r="58" spans="1:25" hidden="1" x14ac:dyDescent="0.25">
      <c r="A58" s="17" t="str">
        <f>'Re-Sign (Calc)'!A59</f>
        <v>C. Okeke NOP</v>
      </c>
      <c r="B58" s="18">
        <f>INDEX('Re-Sign (Calc)'!$A:$AU,MATCH('Re-Sign (Report)'!$A:$A,'Re-Sign (Calc)'!$A:$A,0),4)</f>
        <v>26</v>
      </c>
      <c r="C58" s="15" t="str">
        <f>INDEX('Re-Sign (Calc)'!$A:$AU,MATCH('Re-Sign (Report)'!$A:$A,'Re-Sign (Calc)'!$A:$A,0),3)</f>
        <v>NOP</v>
      </c>
      <c r="D58" s="15" t="str">
        <f>+INDEX('Player Ratings'!$A:$AA,MATCH(A58,'Player Ratings'!$A:$A,0),27)</f>
        <v>2025</v>
      </c>
      <c r="F58" s="15">
        <f>INDEX('Re-Sign (Calc)'!$A:$AX,MATCH($A:$A,'Re-Sign (Calc)'!$A:$A,0),23)</f>
        <v>3.6907953529937507</v>
      </c>
      <c r="G58" s="15">
        <f>INDEX('Re-Sign (Calc)'!$A:$AX,MATCH($A:$A,'Re-Sign (Calc)'!$A:$A,0),28)</f>
        <v>7.4662440309566911</v>
      </c>
      <c r="H58" s="15" t="str">
        <f>INDEX('Re-Sign (Calc)'!$A:$AX,MATCH($A:$A,'Re-Sign (Calc)'!$A:$A,0),33)</f>
        <v>N/A</v>
      </c>
      <c r="I58" s="15" t="str">
        <f>INDEX('Re-Sign (Calc)'!$A:$AX,MATCH($A:$A,'Re-Sign (Calc)'!$A:$A,0),38)</f>
        <v>N/A</v>
      </c>
      <c r="J58" s="15" t="str">
        <f>INDEX('Re-Sign (Calc)'!$A:$AX,MATCH($A:$A,'Re-Sign (Calc)'!$A:$A,0),43)</f>
        <v>N/A</v>
      </c>
      <c r="K58" s="15" t="str">
        <f>INDEX('Re-Sign (Calc)'!$A:$AX,MATCH($A:$A,'Re-Sign (Calc)'!$A:$A,0),48)</f>
        <v>N/A</v>
      </c>
      <c r="L58" s="15">
        <f>IF(AND(AVERAGE(G58,H58)&lt;F58,B58&lt;27),AVERAGE(G58,H58,F58),AVERAGE(G58,H58))</f>
        <v>7.4662440309566911</v>
      </c>
      <c r="M58" s="15">
        <f>IFERROR(IF(AND(AVERAGE(J58,G58)&lt;F58,B58&lt;27),AVERAGE(J58,G58,F58),AVERAGE(G58,J58)),0)</f>
        <v>7.4662440309566911</v>
      </c>
      <c r="N58" s="15">
        <f>IFERROR(IF(AND(AVERAGE(G58,I58)&lt;F58,B58&lt;27),AVERAGE(G58,I58,F58),AVERAGE(G58,I58)),0)</f>
        <v>7.4662440309566911</v>
      </c>
      <c r="O58" s="15">
        <f>IFERROR(IF(AND(AVERAGE(G58,K58)&lt;F58,B58&lt;27),AVERAGE(G58,K58,F58),AVERAGE(G58,K58)),0)</f>
        <v>7.4662440309566911</v>
      </c>
      <c r="P58" s="15">
        <f>IF(L58&gt;'Re-Sign (Calc)'!$T$1,'Re-Sign (Calc)'!$T$1,IF(L58&lt;'Re-Sign (Calc)'!$T$2,'Re-Sign (Calc)'!$T$2,L58))</f>
        <v>7.4662440309566911</v>
      </c>
      <c r="Q58" s="15">
        <f>IF(M58&gt;'Re-Sign (Calc)'!$T$1,'Re-Sign (Calc)'!$T$1,IF(M58&lt;'Re-Sign (Calc)'!$T$2,'Re-Sign (Calc)'!$T$2,M58))</f>
        <v>7.4662440309566911</v>
      </c>
      <c r="R58" s="15">
        <f>IF(N58&gt;'Re-Sign (Calc)'!$T$1,'Re-Sign (Calc)'!$T$1,IF(N58&lt;'Re-Sign (Calc)'!$T$2,'Re-Sign (Calc)'!$T$2,N58))</f>
        <v>7.4662440309566911</v>
      </c>
      <c r="S58" s="15">
        <f>IF(O58&gt;'Re-Sign (Calc)'!$T$1,'Re-Sign (Calc)'!$T$1,IF(O58&lt;'Re-Sign (Calc)'!$T$2,'Re-Sign (Calc)'!$T$2,O58))</f>
        <v>7.4662440309566911</v>
      </c>
      <c r="T58" s="16">
        <f>CEILING(IF(IF(F58&gt;AVERAGE(G58,I58,J58,K58),AVERAGE(F58,G58,I58,J58,K58),AVERAGE(G58,I58,J58,K58))&gt;'Re-Sign (Calc)'!$T$1,'Re-Sign (Calc)'!$T$1,IF(F58&gt;AVERAGE(G58,I58,J58,K58),AVERAGE(F58,G58,I58,J58,K58),AVERAGE(G58,I58,J58,K58))),0.05)</f>
        <v>7.5</v>
      </c>
      <c r="U58" s="16">
        <f>CEILING(IF(IF(F58&gt;AVERAGE(G58,I58,J58,K58,H58),AVERAGE(F58,G58,I58,J58,K58),AVERAGE(G58,I58,J58,K58,H58))&gt;8.15,8.15,IF(F58&gt;AVERAGE(G58,I58,J58,K58,H58),AVERAGE(F58,G58,I58,J58,K58,H58),AVERAGE(G58,I58,J58,K58,H58))),0.05)</f>
        <v>7.5</v>
      </c>
      <c r="V58" s="16">
        <f>CEILING(MAX(Q58:S58),0.05)</f>
        <v>7.5</v>
      </c>
      <c r="W58" s="16" t="str">
        <f>IF(AND(B58&lt;26,G58&gt;V58),"Yes"," ")</f>
        <v xml:space="preserve"> </v>
      </c>
      <c r="X58" s="16" t="str">
        <f>IF(AND(B58&lt;30,B58&gt;26),"Yes", " ")</f>
        <v xml:space="preserve"> </v>
      </c>
      <c r="Y58" s="19" t="str">
        <f>INDEX('Player Ratings'!A:B,MATCH(A58,'Player Ratings'!A:A,0),2) &amp;": $"&amp;V58&amp;"M thru "&amp; D58+3</f>
        <v>Chuma Okeke: $7.5M thru 2028</v>
      </c>
    </row>
    <row r="59" spans="1:25" x14ac:dyDescent="0.25">
      <c r="A59" s="17" t="str">
        <f>'Re-Sign (Calc)'!A453</f>
        <v>Z. Qi CHA</v>
      </c>
      <c r="B59" s="18">
        <f>INDEX('Re-Sign (Calc)'!$A:$AU,MATCH('Re-Sign (Report)'!$A:$A,'Re-Sign (Calc)'!$A:$A,0),4)</f>
        <v>28</v>
      </c>
      <c r="C59" s="15" t="str">
        <f>INDEX('Re-Sign (Calc)'!$A:$AU,MATCH('Re-Sign (Report)'!$A:$A,'Re-Sign (Calc)'!$A:$A,0),3)</f>
        <v>CHA</v>
      </c>
      <c r="D59" s="15" t="str">
        <f>+INDEX('Player Ratings'!$A:$AA,MATCH(A59,'Player Ratings'!$A:$A,0),27)</f>
        <v>2024</v>
      </c>
      <c r="F59" s="15">
        <f>INDEX('Re-Sign (Calc)'!$A:$AX,MATCH($A:$A,'Re-Sign (Calc)'!$A:$A,0),23)</f>
        <v>0.85</v>
      </c>
      <c r="G59" s="15">
        <f>INDEX('Re-Sign (Calc)'!$A:$AX,MATCH($A:$A,'Re-Sign (Calc)'!$A:$A,0),28)</f>
        <v>0.85</v>
      </c>
      <c r="H59" s="15" t="str">
        <f>INDEX('Re-Sign (Calc)'!$A:$AX,MATCH($A:$A,'Re-Sign (Calc)'!$A:$A,0),33)</f>
        <v>N/A</v>
      </c>
      <c r="I59" s="15" t="str">
        <f>INDEX('Re-Sign (Calc)'!$A:$AX,MATCH($A:$A,'Re-Sign (Calc)'!$A:$A,0),38)</f>
        <v>N/A</v>
      </c>
      <c r="J59" s="15" t="str">
        <f>INDEX('Re-Sign (Calc)'!$A:$AX,MATCH($A:$A,'Re-Sign (Calc)'!$A:$A,0),43)</f>
        <v>N/A</v>
      </c>
      <c r="K59" s="15" t="str">
        <f>INDEX('Re-Sign (Calc)'!$A:$AX,MATCH($A:$A,'Re-Sign (Calc)'!$A:$A,0),48)</f>
        <v>N/A</v>
      </c>
      <c r="L59" s="15">
        <f>IF(AND(AVERAGE(G59,H59)&lt;F59,B59&lt;27),AVERAGE(G59,H59,F59),AVERAGE(G59,H59))</f>
        <v>0.85</v>
      </c>
      <c r="M59" s="15">
        <f>IFERROR(IF(AND(AVERAGE(J59,G59)&lt;F59,B59&lt;27),AVERAGE(J59,G59,F59),AVERAGE(G59,J59)),0)</f>
        <v>0.85</v>
      </c>
      <c r="N59" s="15">
        <f>IFERROR(IF(AND(AVERAGE(G59,I59)&lt;F59,B59&lt;27),AVERAGE(G59,I59,F59),AVERAGE(G59,I59)),0)</f>
        <v>0.85</v>
      </c>
      <c r="O59" s="15">
        <f>IFERROR(IF(AND(AVERAGE(G59,K59)&lt;F59,B59&lt;27),AVERAGE(G59,K59,F59),AVERAGE(G59,K59)),0)</f>
        <v>0.85</v>
      </c>
      <c r="P59" s="15">
        <f>IF(L59&gt;'Re-Sign (Calc)'!$T$1,'Re-Sign (Calc)'!$T$1,IF(L59&lt;'Re-Sign (Calc)'!$T$2,'Re-Sign (Calc)'!$T$2,L59))</f>
        <v>0.85</v>
      </c>
      <c r="Q59" s="15">
        <f>IF(M59&gt;'Re-Sign (Calc)'!$T$1,'Re-Sign (Calc)'!$T$1,IF(M59&lt;'Re-Sign (Calc)'!$T$2,'Re-Sign (Calc)'!$T$2,M59))</f>
        <v>0.85</v>
      </c>
      <c r="R59" s="15">
        <f>IF(N59&gt;'Re-Sign (Calc)'!$T$1,'Re-Sign (Calc)'!$T$1,IF(N59&lt;'Re-Sign (Calc)'!$T$2,'Re-Sign (Calc)'!$T$2,N59))</f>
        <v>0.85</v>
      </c>
      <c r="S59" s="15">
        <f>IF(O59&gt;'Re-Sign (Calc)'!$T$1,'Re-Sign (Calc)'!$T$1,IF(O59&lt;'Re-Sign (Calc)'!$T$2,'Re-Sign (Calc)'!$T$2,O59))</f>
        <v>0.85</v>
      </c>
      <c r="T59" s="16">
        <f>CEILING(IF(IF(F59&gt;AVERAGE(G59,I59,J59,K59),AVERAGE(F59,G59,I59,J59,K59),AVERAGE(G59,I59,J59,K59))&gt;'Re-Sign (Calc)'!$T$1,'Re-Sign (Calc)'!$T$1,IF(F59&gt;AVERAGE(G59,I59,J59,K59),AVERAGE(F59,G59,I59,J59,K59),AVERAGE(G59,I59,J59,K59))),0.05)</f>
        <v>0.85000000000000009</v>
      </c>
      <c r="U59" s="16">
        <f>CEILING(IF(IF(F59&gt;AVERAGE(G59,I59,J59,K59,H59),AVERAGE(F59,G59,I59,J59,K59),AVERAGE(G59,I59,J59,K59,H59))&gt;8.15,8.15,IF(F59&gt;AVERAGE(G59,I59,J59,K59,H59),AVERAGE(F59,G59,I59,J59,K59,H59),AVERAGE(G59,I59,J59,K59,H59))),0.05)</f>
        <v>0.85000000000000009</v>
      </c>
      <c r="V59" s="16">
        <f>CEILING(MAX(Q59:S59),0.05)</f>
        <v>0.85000000000000009</v>
      </c>
      <c r="W59" s="16" t="str">
        <f>IF(AND(B59&lt;26,G59&gt;V59),"Yes"," ")</f>
        <v xml:space="preserve"> </v>
      </c>
      <c r="X59" s="16" t="str">
        <f>IF(AND(B59&lt;30,B59&gt;26),"Yes", " ")</f>
        <v>Yes</v>
      </c>
      <c r="Y59" s="19" t="str">
        <f>INDEX('Player Ratings'!A:B,MATCH(A59,'Player Ratings'!A:A,0),2) &amp;": $"&amp;V59&amp;"M thru "&amp; D59+3</f>
        <v>Zhou Qi: $0.85M thru 2027</v>
      </c>
    </row>
    <row r="60" spans="1:25" hidden="1" x14ac:dyDescent="0.25">
      <c r="A60" s="17" t="str">
        <f>'Re-Sign (Calc)'!A61</f>
        <v>C. Omoruyi LAC</v>
      </c>
      <c r="B60" s="18">
        <f>INDEX('Re-Sign (Calc)'!$A:$AU,MATCH('Re-Sign (Report)'!$A:$A,'Re-Sign (Calc)'!$A:$A,0),4)</f>
        <v>23</v>
      </c>
      <c r="C60" s="15" t="str">
        <f>INDEX('Re-Sign (Calc)'!$A:$AU,MATCH('Re-Sign (Report)'!$A:$A,'Re-Sign (Calc)'!$A:$A,0),3)</f>
        <v>LAC</v>
      </c>
      <c r="D60" s="15" t="str">
        <f>+INDEX('Player Ratings'!$A:$AA,MATCH(A60,'Player Ratings'!$A:$A,0),27)</f>
        <v>2025</v>
      </c>
      <c r="F60" s="15">
        <f>INDEX('Re-Sign (Calc)'!$A:$AX,MATCH($A:$A,'Re-Sign (Calc)'!$A:$A,0),23)</f>
        <v>0.85</v>
      </c>
      <c r="G60" s="15">
        <f>INDEX('Re-Sign (Calc)'!$A:$AX,MATCH($A:$A,'Re-Sign (Calc)'!$A:$A,0),28)</f>
        <v>0.85</v>
      </c>
      <c r="H60" s="15">
        <f>INDEX('Re-Sign (Calc)'!$A:$AX,MATCH($A:$A,'Re-Sign (Calc)'!$A:$A,0),33)</f>
        <v>0.85</v>
      </c>
      <c r="I60" s="15">
        <f>INDEX('Re-Sign (Calc)'!$A:$AX,MATCH($A:$A,'Re-Sign (Calc)'!$A:$A,0),38)</f>
        <v>0.85</v>
      </c>
      <c r="J60" s="15">
        <f>INDEX('Re-Sign (Calc)'!$A:$AX,MATCH($A:$A,'Re-Sign (Calc)'!$A:$A,0),43)</f>
        <v>0.85</v>
      </c>
      <c r="K60" s="15">
        <f>INDEX('Re-Sign (Calc)'!$A:$AX,MATCH($A:$A,'Re-Sign (Calc)'!$A:$A,0),48)</f>
        <v>0.85</v>
      </c>
      <c r="L60" s="15">
        <f>IF(AND(AVERAGE(G60,H60)&lt;F60,B60&lt;27),AVERAGE(G60,H60,F60),AVERAGE(G60,H60))</f>
        <v>0.85</v>
      </c>
      <c r="M60" s="15">
        <f>IFERROR(IF(AND(AVERAGE(J60,G60)&lt;F60,B60&lt;27),AVERAGE(J60,G60,F60),AVERAGE(G60,J60)),0)</f>
        <v>0.85</v>
      </c>
      <c r="N60" s="15">
        <f>IFERROR(IF(AND(AVERAGE(G60,I60)&lt;F60,B60&lt;27),AVERAGE(G60,I60,F60),AVERAGE(G60,I60)),0)</f>
        <v>0.85</v>
      </c>
      <c r="O60" s="15">
        <f>IFERROR(IF(AND(AVERAGE(G60,K60)&lt;F60,B60&lt;27),AVERAGE(G60,K60,F60),AVERAGE(G60,K60)),0)</f>
        <v>0.85</v>
      </c>
      <c r="P60" s="15">
        <f>IF(L60&gt;'Re-Sign (Calc)'!$T$1,'Re-Sign (Calc)'!$T$1,IF(L60&lt;'Re-Sign (Calc)'!$T$2,'Re-Sign (Calc)'!$T$2,L60))</f>
        <v>0.85</v>
      </c>
      <c r="Q60" s="15">
        <f>IF(M60&gt;'Re-Sign (Calc)'!$T$1,'Re-Sign (Calc)'!$T$1,IF(M60&lt;'Re-Sign (Calc)'!$T$2,'Re-Sign (Calc)'!$T$2,M60))</f>
        <v>0.85</v>
      </c>
      <c r="R60" s="15">
        <f>IF(N60&gt;'Re-Sign (Calc)'!$T$1,'Re-Sign (Calc)'!$T$1,IF(N60&lt;'Re-Sign (Calc)'!$T$2,'Re-Sign (Calc)'!$T$2,N60))</f>
        <v>0.85</v>
      </c>
      <c r="S60" s="15">
        <f>IF(O60&gt;'Re-Sign (Calc)'!$T$1,'Re-Sign (Calc)'!$T$1,IF(O60&lt;'Re-Sign (Calc)'!$T$2,'Re-Sign (Calc)'!$T$2,O60))</f>
        <v>0.85</v>
      </c>
      <c r="T60" s="16">
        <f>CEILING(IF(IF(F60&gt;AVERAGE(G60,I60,J60,K60),AVERAGE(F60,G60,I60,J60,K60),AVERAGE(G60,I60,J60,K60))&gt;'Re-Sign (Calc)'!$T$1,'Re-Sign (Calc)'!$T$1,IF(F60&gt;AVERAGE(G60,I60,J60,K60),AVERAGE(F60,G60,I60,J60,K60),AVERAGE(G60,I60,J60,K60))),0.05)</f>
        <v>0.85000000000000009</v>
      </c>
      <c r="U60" s="16">
        <f>CEILING(IF(IF(F60&gt;AVERAGE(G60,I60,J60,K60,H60),AVERAGE(F60,G60,I60,J60,K60),AVERAGE(G60,I60,J60,K60,H60))&gt;8.15,8.15,IF(F60&gt;AVERAGE(G60,I60,J60,K60,H60),AVERAGE(F60,G60,I60,J60,K60,H60),AVERAGE(G60,I60,J60,K60,H60))),0.05)</f>
        <v>0.85000000000000009</v>
      </c>
      <c r="V60" s="16">
        <f>CEILING(MAX(Q60:S60),0.05)</f>
        <v>0.85000000000000009</v>
      </c>
      <c r="W60" s="16" t="str">
        <f>IF(AND(B60&lt;26,G60&gt;V60),"Yes"," ")</f>
        <v xml:space="preserve"> </v>
      </c>
      <c r="X60" s="16" t="str">
        <f>IF(AND(B60&lt;30,B60&gt;26),"Yes", " ")</f>
        <v xml:space="preserve"> </v>
      </c>
      <c r="Y60" s="19" t="str">
        <f>INDEX('Player Ratings'!A:B,MATCH(A60,'Player Ratings'!A:A,0),2) &amp;": $"&amp;V60&amp;"M thru "&amp; D60+3</f>
        <v>Clifford Omoruyi: $0.85M thru 2028</v>
      </c>
    </row>
    <row r="61" spans="1:25" hidden="1" x14ac:dyDescent="0.25">
      <c r="A61" s="17" t="str">
        <f>'Re-Sign (Calc)'!A62</f>
        <v>C. Parsons ORL</v>
      </c>
      <c r="B61" s="18">
        <f>INDEX('Re-Sign (Calc)'!$A:$AU,MATCH('Re-Sign (Report)'!$A:$A,'Re-Sign (Calc)'!$A:$A,0),4)</f>
        <v>36</v>
      </c>
      <c r="C61" s="15" t="str">
        <f>INDEX('Re-Sign (Calc)'!$A:$AU,MATCH('Re-Sign (Report)'!$A:$A,'Re-Sign (Calc)'!$A:$A,0),3)</f>
        <v>ORL</v>
      </c>
      <c r="D61" s="15" t="str">
        <f>+INDEX('Player Ratings'!$A:$AA,MATCH(A61,'Player Ratings'!$A:$A,0),27)</f>
        <v>2025</v>
      </c>
      <c r="F61" s="15">
        <f>INDEX('Re-Sign (Calc)'!$A:$AX,MATCH($A:$A,'Re-Sign (Calc)'!$A:$A,0),23)</f>
        <v>0.85</v>
      </c>
      <c r="G61" s="15">
        <f>INDEX('Re-Sign (Calc)'!$A:$AX,MATCH($A:$A,'Re-Sign (Calc)'!$A:$A,0),28)</f>
        <v>0.85</v>
      </c>
      <c r="H61" s="15" t="str">
        <f>INDEX('Re-Sign (Calc)'!$A:$AX,MATCH($A:$A,'Re-Sign (Calc)'!$A:$A,0),33)</f>
        <v>N/A</v>
      </c>
      <c r="I61" s="15" t="str">
        <f>INDEX('Re-Sign (Calc)'!$A:$AX,MATCH($A:$A,'Re-Sign (Calc)'!$A:$A,0),38)</f>
        <v>N/A</v>
      </c>
      <c r="J61" s="15" t="str">
        <f>INDEX('Re-Sign (Calc)'!$A:$AX,MATCH($A:$A,'Re-Sign (Calc)'!$A:$A,0),43)</f>
        <v>N/A</v>
      </c>
      <c r="K61" s="15" t="str">
        <f>INDEX('Re-Sign (Calc)'!$A:$AX,MATCH($A:$A,'Re-Sign (Calc)'!$A:$A,0),48)</f>
        <v>N/A</v>
      </c>
      <c r="L61" s="15">
        <f>IF(AND(AVERAGE(G61,H61)&lt;F61,B61&lt;27),AVERAGE(G61,H61,F61),AVERAGE(G61,H61))</f>
        <v>0.85</v>
      </c>
      <c r="M61" s="15">
        <f>IFERROR(IF(AND(AVERAGE(J61,G61)&lt;F61,B61&lt;27),AVERAGE(J61,G61,F61),AVERAGE(G61,J61)),0)</f>
        <v>0.85</v>
      </c>
      <c r="N61" s="15">
        <f>IFERROR(IF(AND(AVERAGE(G61,I61)&lt;F61,B61&lt;27),AVERAGE(G61,I61,F61),AVERAGE(G61,I61)),0)</f>
        <v>0.85</v>
      </c>
      <c r="O61" s="15">
        <f>IFERROR(IF(AND(AVERAGE(G61,K61)&lt;F61,B61&lt;27),AVERAGE(G61,K61,F61),AVERAGE(G61,K61)),0)</f>
        <v>0.85</v>
      </c>
      <c r="P61" s="15">
        <f>IF(L61&gt;'Re-Sign (Calc)'!$T$1,'Re-Sign (Calc)'!$T$1,IF(L61&lt;'Re-Sign (Calc)'!$T$2,'Re-Sign (Calc)'!$T$2,L61))</f>
        <v>0.85</v>
      </c>
      <c r="Q61" s="15">
        <f>IF(M61&gt;'Re-Sign (Calc)'!$T$1,'Re-Sign (Calc)'!$T$1,IF(M61&lt;'Re-Sign (Calc)'!$T$2,'Re-Sign (Calc)'!$T$2,M61))</f>
        <v>0.85</v>
      </c>
      <c r="R61" s="15">
        <f>IF(N61&gt;'Re-Sign (Calc)'!$T$1,'Re-Sign (Calc)'!$T$1,IF(N61&lt;'Re-Sign (Calc)'!$T$2,'Re-Sign (Calc)'!$T$2,N61))</f>
        <v>0.85</v>
      </c>
      <c r="S61" s="15">
        <f>IF(O61&gt;'Re-Sign (Calc)'!$T$1,'Re-Sign (Calc)'!$T$1,IF(O61&lt;'Re-Sign (Calc)'!$T$2,'Re-Sign (Calc)'!$T$2,O61))</f>
        <v>0.85</v>
      </c>
      <c r="T61" s="16">
        <f>CEILING(IF(IF(F61&gt;AVERAGE(G61,I61,J61,K61),AVERAGE(F61,G61,I61,J61,K61),AVERAGE(G61,I61,J61,K61))&gt;'Re-Sign (Calc)'!$T$1,'Re-Sign (Calc)'!$T$1,IF(F61&gt;AVERAGE(G61,I61,J61,K61),AVERAGE(F61,G61,I61,J61,K61),AVERAGE(G61,I61,J61,K61))),0.05)</f>
        <v>0.85000000000000009</v>
      </c>
      <c r="U61" s="16">
        <f>CEILING(IF(IF(F61&gt;AVERAGE(G61,I61,J61,K61,H61),AVERAGE(F61,G61,I61,J61,K61),AVERAGE(G61,I61,J61,K61,H61))&gt;8.15,8.15,IF(F61&gt;AVERAGE(G61,I61,J61,K61,H61),AVERAGE(F61,G61,I61,J61,K61,H61),AVERAGE(G61,I61,J61,K61,H61))),0.05)</f>
        <v>0.85000000000000009</v>
      </c>
      <c r="V61" s="16">
        <f>CEILING(MAX(Q61:S61),0.05)</f>
        <v>0.85000000000000009</v>
      </c>
      <c r="W61" s="16" t="str">
        <f>IF(AND(B61&lt;26,G61&gt;V61),"Yes"," ")</f>
        <v xml:space="preserve"> </v>
      </c>
      <c r="X61" s="16" t="str">
        <f>IF(AND(B61&lt;30,B61&gt;26),"Yes", " ")</f>
        <v xml:space="preserve"> </v>
      </c>
      <c r="Y61" s="19" t="str">
        <f>INDEX('Player Ratings'!A:B,MATCH(A61,'Player Ratings'!A:A,0),2) &amp;": $"&amp;V61&amp;"M thru "&amp; D61+3</f>
        <v>Chandler Parsons: $0.85M thru 2028</v>
      </c>
    </row>
    <row r="62" spans="1:25" x14ac:dyDescent="0.25">
      <c r="A62" s="17" t="str">
        <f>'Re-Sign (Calc)'!A12</f>
        <v>A. Igiehon CHI</v>
      </c>
      <c r="B62" s="18">
        <f>INDEX('Re-Sign (Calc)'!$A:$AU,MATCH('Re-Sign (Report)'!$A:$A,'Re-Sign (Calc)'!$A:$A,0),4)</f>
        <v>24</v>
      </c>
      <c r="C62" s="15" t="str">
        <f>INDEX('Re-Sign (Calc)'!$A:$AU,MATCH('Re-Sign (Report)'!$A:$A,'Re-Sign (Calc)'!$A:$A,0),3)</f>
        <v>CHI</v>
      </c>
      <c r="D62" s="15" t="str">
        <f>+INDEX('Player Ratings'!$A:$AA,MATCH(A62,'Player Ratings'!$A:$A,0),27)</f>
        <v>2024</v>
      </c>
      <c r="F62" s="15">
        <f>INDEX('Re-Sign (Calc)'!$A:$AX,MATCH($A:$A,'Re-Sign (Calc)'!$A:$A,0),23)</f>
        <v>3.6907953529937507</v>
      </c>
      <c r="G62" s="15">
        <f>INDEX('Re-Sign (Calc)'!$A:$AX,MATCH($A:$A,'Re-Sign (Calc)'!$A:$A,0),28)</f>
        <v>4.8439815577144714</v>
      </c>
      <c r="H62" s="15">
        <f>INDEX('Re-Sign (Calc)'!$A:$AX,MATCH($A:$A,'Re-Sign (Calc)'!$A:$A,0),33)</f>
        <v>0.85</v>
      </c>
      <c r="I62" s="15">
        <f>INDEX('Re-Sign (Calc)'!$A:$AX,MATCH($A:$A,'Re-Sign (Calc)'!$A:$A,0),38)</f>
        <v>0.85</v>
      </c>
      <c r="J62" s="15">
        <f>INDEX('Re-Sign (Calc)'!$A:$AX,MATCH($A:$A,'Re-Sign (Calc)'!$A:$A,0),43)</f>
        <v>0.85</v>
      </c>
      <c r="K62" s="15">
        <f>INDEX('Re-Sign (Calc)'!$A:$AX,MATCH($A:$A,'Re-Sign (Calc)'!$A:$A,0),48)</f>
        <v>0.85</v>
      </c>
      <c r="L62" s="15">
        <f>IF(AND(AVERAGE(G62,H62)&lt;F62,B62&lt;27),AVERAGE(G62,H62,F62),AVERAGE(G62,H62))</f>
        <v>3.1282589702360739</v>
      </c>
      <c r="M62" s="15">
        <f>IFERROR(IF(AND(AVERAGE(J62,G62)&lt;F62,B62&lt;27),AVERAGE(J62,G62,F62),AVERAGE(G62,J62)),0)</f>
        <v>3.1282589702360739</v>
      </c>
      <c r="N62" s="15">
        <f>IFERROR(IF(AND(AVERAGE(G62,I62)&lt;F62,B62&lt;27),AVERAGE(G62,I62,F62),AVERAGE(G62,I62)),0)</f>
        <v>3.1282589702360739</v>
      </c>
      <c r="O62" s="15">
        <f>IFERROR(IF(AND(AVERAGE(G62,K62)&lt;F62,B62&lt;27),AVERAGE(G62,K62,F62),AVERAGE(G62,K62)),0)</f>
        <v>3.1282589702360739</v>
      </c>
      <c r="P62" s="15">
        <f>IF(L62&gt;'Re-Sign (Calc)'!$T$1,'Re-Sign (Calc)'!$T$1,IF(L62&lt;'Re-Sign (Calc)'!$T$2,'Re-Sign (Calc)'!$T$2,L62))</f>
        <v>3.1282589702360739</v>
      </c>
      <c r="Q62" s="15">
        <f>IF(M62&gt;'Re-Sign (Calc)'!$T$1,'Re-Sign (Calc)'!$T$1,IF(M62&lt;'Re-Sign (Calc)'!$T$2,'Re-Sign (Calc)'!$T$2,M62))</f>
        <v>3.1282589702360739</v>
      </c>
      <c r="R62" s="15">
        <f>IF(N62&gt;'Re-Sign (Calc)'!$T$1,'Re-Sign (Calc)'!$T$1,IF(N62&lt;'Re-Sign (Calc)'!$T$2,'Re-Sign (Calc)'!$T$2,N62))</f>
        <v>3.1282589702360739</v>
      </c>
      <c r="S62" s="15">
        <f>IF(O62&gt;'Re-Sign (Calc)'!$T$1,'Re-Sign (Calc)'!$T$1,IF(O62&lt;'Re-Sign (Calc)'!$T$2,'Re-Sign (Calc)'!$T$2,O62))</f>
        <v>3.1282589702360739</v>
      </c>
      <c r="T62" s="16">
        <f>CEILING(IF(IF(F62&gt;AVERAGE(G62,I62,J62,K62),AVERAGE(F62,G62,I62,J62,K62),AVERAGE(G62,I62,J62,K62))&gt;'Re-Sign (Calc)'!$T$1,'Re-Sign (Calc)'!$T$1,IF(F62&gt;AVERAGE(G62,I62,J62,K62),AVERAGE(F62,G62,I62,J62,K62),AVERAGE(G62,I62,J62,K62))),0.05)</f>
        <v>2.25</v>
      </c>
      <c r="U62" s="16">
        <f>CEILING(IF(IF(F62&gt;AVERAGE(G62,I62,J62,K62,H62),AVERAGE(F62,G62,I62,J62,K62),AVERAGE(G62,I62,J62,K62,H62))&gt;8.15,8.15,IF(F62&gt;AVERAGE(G62,I62,J62,K62,H62),AVERAGE(F62,G62,I62,J62,K62,H62),AVERAGE(G62,I62,J62,K62,H62))),0.05)</f>
        <v>2</v>
      </c>
      <c r="V62" s="16">
        <f>CEILING(MAX(Q62:S62),0.05)</f>
        <v>3.1500000000000004</v>
      </c>
      <c r="W62" s="16" t="str">
        <f>IF(AND(B62&lt;26,G62&gt;V62),"Yes"," ")</f>
        <v>Yes</v>
      </c>
      <c r="X62" s="16" t="str">
        <f>IF(AND(B62&lt;30,B62&gt;26),"Yes", " ")</f>
        <v xml:space="preserve"> </v>
      </c>
      <c r="Y62" s="19" t="str">
        <f>INDEX('Player Ratings'!A:B,MATCH(A62,'Player Ratings'!A:A,0),2) &amp;": $"&amp;V62&amp;"M thru "&amp; D62+3</f>
        <v>Aidan Igiehon: $3.15M thru 2027</v>
      </c>
    </row>
    <row r="63" spans="1:25" hidden="1" x14ac:dyDescent="0.25">
      <c r="A63" s="17" t="str">
        <f>'Re-Sign (Calc)'!A64</f>
        <v>C. Reddish CHA</v>
      </c>
      <c r="B63" s="18">
        <f>INDEX('Re-Sign (Calc)'!$A:$AU,MATCH('Re-Sign (Report)'!$A:$A,'Re-Sign (Calc)'!$A:$A,0),4)</f>
        <v>25</v>
      </c>
      <c r="C63" s="15" t="str">
        <f>INDEX('Re-Sign (Calc)'!$A:$AU,MATCH('Re-Sign (Report)'!$A:$A,'Re-Sign (Calc)'!$A:$A,0),3)</f>
        <v>CHA</v>
      </c>
      <c r="D63" s="15" t="str">
        <f>+INDEX('Player Ratings'!$A:$AA,MATCH(A63,'Player Ratings'!$A:$A,0),27)</f>
        <v>2025</v>
      </c>
      <c r="F63" s="15">
        <f>INDEX('Re-Sign (Calc)'!$A:$AX,MATCH($A:$A,'Re-Sign (Calc)'!$A:$A,0),23)</f>
        <v>29.307417336907957</v>
      </c>
      <c r="G63" s="15">
        <f>INDEX('Re-Sign (Calc)'!$A:$AX,MATCH($A:$A,'Re-Sign (Calc)'!$A:$A,0),28)</f>
        <v>32.377737526757784</v>
      </c>
      <c r="H63" s="15" t="str">
        <f>INDEX('Re-Sign (Calc)'!$A:$AX,MATCH($A:$A,'Re-Sign (Calc)'!$A:$A,0),33)</f>
        <v>N/A</v>
      </c>
      <c r="I63" s="15" t="str">
        <f>INDEX('Re-Sign (Calc)'!$A:$AX,MATCH($A:$A,'Re-Sign (Calc)'!$A:$A,0),38)</f>
        <v>N/A</v>
      </c>
      <c r="J63" s="15" t="str">
        <f>INDEX('Re-Sign (Calc)'!$A:$AX,MATCH($A:$A,'Re-Sign (Calc)'!$A:$A,0),43)</f>
        <v>N/A</v>
      </c>
      <c r="K63" s="15" t="str">
        <f>INDEX('Re-Sign (Calc)'!$A:$AX,MATCH($A:$A,'Re-Sign (Calc)'!$A:$A,0),48)</f>
        <v>N/A</v>
      </c>
      <c r="L63" s="15">
        <f>IF(AND(AVERAGE(G63,H63)&lt;F63,B63&lt;27),AVERAGE(G63,H63,F63),AVERAGE(G63,H63))</f>
        <v>32.377737526757784</v>
      </c>
      <c r="M63" s="15">
        <f>IFERROR(IF(AND(AVERAGE(J63,G63)&lt;F63,B63&lt;27),AVERAGE(J63,G63,F63),AVERAGE(G63,J63)),0)</f>
        <v>32.377737526757784</v>
      </c>
      <c r="N63" s="15">
        <f>IFERROR(IF(AND(AVERAGE(G63,I63)&lt;F63,B63&lt;27),AVERAGE(G63,I63,F63),AVERAGE(G63,I63)),0)</f>
        <v>32.377737526757784</v>
      </c>
      <c r="O63" s="15">
        <f>IFERROR(IF(AND(AVERAGE(G63,K63)&lt;F63,B63&lt;27),AVERAGE(G63,K63,F63),AVERAGE(G63,K63)),0)</f>
        <v>32.377737526757784</v>
      </c>
      <c r="P63" s="15">
        <f>IF(L63&gt;'Re-Sign (Calc)'!$T$1,'Re-Sign (Calc)'!$T$1,IF(L63&lt;'Re-Sign (Calc)'!$T$2,'Re-Sign (Calc)'!$T$2,L63))</f>
        <v>32.377737526757784</v>
      </c>
      <c r="Q63" s="15">
        <f>IF(M63&gt;'Re-Sign (Calc)'!$T$1,'Re-Sign (Calc)'!$T$1,IF(M63&lt;'Re-Sign (Calc)'!$T$2,'Re-Sign (Calc)'!$T$2,M63))</f>
        <v>32.377737526757784</v>
      </c>
      <c r="R63" s="15">
        <f>IF(N63&gt;'Re-Sign (Calc)'!$T$1,'Re-Sign (Calc)'!$T$1,IF(N63&lt;'Re-Sign (Calc)'!$T$2,'Re-Sign (Calc)'!$T$2,N63))</f>
        <v>32.377737526757784</v>
      </c>
      <c r="S63" s="15">
        <f>IF(O63&gt;'Re-Sign (Calc)'!$T$1,'Re-Sign (Calc)'!$T$1,IF(O63&lt;'Re-Sign (Calc)'!$T$2,'Re-Sign (Calc)'!$T$2,O63))</f>
        <v>32.377737526757784</v>
      </c>
      <c r="T63" s="16">
        <f>CEILING(IF(IF(F63&gt;AVERAGE(G63,I63,J63,K63),AVERAGE(F63,G63,I63,J63,K63),AVERAGE(G63,I63,J63,K63))&gt;'Re-Sign (Calc)'!$T$1,'Re-Sign (Calc)'!$T$1,IF(F63&gt;AVERAGE(G63,I63,J63,K63),AVERAGE(F63,G63,I63,J63,K63),AVERAGE(G63,I63,J63,K63))),0.05)</f>
        <v>32.4</v>
      </c>
      <c r="U63" s="16">
        <f>CEILING(IF(IF(F63&gt;AVERAGE(G63,I63,J63,K63,H63),AVERAGE(F63,G63,I63,J63,K63),AVERAGE(G63,I63,J63,K63,H63))&gt;8.15,8.15,IF(F63&gt;AVERAGE(G63,I63,J63,K63,H63),AVERAGE(F63,G63,I63,J63,K63,H63),AVERAGE(G63,I63,J63,K63,H63))),0.05)</f>
        <v>8.15</v>
      </c>
      <c r="V63" s="16">
        <f>CEILING(MAX(Q63:S63),0.05)</f>
        <v>32.4</v>
      </c>
      <c r="W63" s="16" t="str">
        <f>IF(AND(B63&lt;26,G63&gt;V63),"Yes"," ")</f>
        <v xml:space="preserve"> </v>
      </c>
      <c r="X63" s="16" t="str">
        <f>IF(AND(B63&lt;30,B63&gt;26),"Yes", " ")</f>
        <v xml:space="preserve"> </v>
      </c>
      <c r="Y63" s="19" t="str">
        <f>INDEX('Player Ratings'!A:B,MATCH(A63,'Player Ratings'!A:A,0),2) &amp;": $"&amp;V63&amp;"M thru "&amp; D63+3</f>
        <v>Cameron Reddish: $32.4M thru 2028</v>
      </c>
    </row>
    <row r="64" spans="1:25" x14ac:dyDescent="0.25">
      <c r="A64" s="17" t="str">
        <f>'Re-Sign (Calc)'!A167</f>
        <v>J. Beard CHI</v>
      </c>
      <c r="B64" s="18">
        <f>INDEX('Re-Sign (Calc)'!$A:$AU,MATCH('Re-Sign (Report)'!$A:$A,'Re-Sign (Calc)'!$A:$A,0),4)</f>
        <v>25</v>
      </c>
      <c r="C64" s="15" t="str">
        <f>INDEX('Re-Sign (Calc)'!$A:$AU,MATCH('Re-Sign (Report)'!$A:$A,'Re-Sign (Calc)'!$A:$A,0),3)</f>
        <v>CHI</v>
      </c>
      <c r="D64" s="15" t="str">
        <f>+INDEX('Player Ratings'!$A:$AA,MATCH(A64,'Player Ratings'!$A:$A,0),27)</f>
        <v>2024</v>
      </c>
      <c r="F64" s="15">
        <f>INDEX('Re-Sign (Calc)'!$A:$AX,MATCH($A:$A,'Re-Sign (Calc)'!$A:$A,0),23)</f>
        <v>0.85</v>
      </c>
      <c r="G64" s="15">
        <f>INDEX('Re-Sign (Calc)'!$A:$AX,MATCH($A:$A,'Re-Sign (Calc)'!$A:$A,0),28)</f>
        <v>0.85</v>
      </c>
      <c r="H64" s="15">
        <f>INDEX('Re-Sign (Calc)'!$A:$AX,MATCH($A:$A,'Re-Sign (Calc)'!$A:$A,0),33)</f>
        <v>0.85</v>
      </c>
      <c r="I64" s="15">
        <f>INDEX('Re-Sign (Calc)'!$A:$AX,MATCH($A:$A,'Re-Sign (Calc)'!$A:$A,0),38)</f>
        <v>0.85</v>
      </c>
      <c r="J64" s="15">
        <f>INDEX('Re-Sign (Calc)'!$A:$AX,MATCH($A:$A,'Re-Sign (Calc)'!$A:$A,0),43)</f>
        <v>0.85</v>
      </c>
      <c r="K64" s="15">
        <f>INDEX('Re-Sign (Calc)'!$A:$AX,MATCH($A:$A,'Re-Sign (Calc)'!$A:$A,0),48)</f>
        <v>0.85</v>
      </c>
      <c r="L64" s="15">
        <f>IF(AND(AVERAGE(G64,H64)&lt;F64,B64&lt;27),AVERAGE(G64,H64,F64),AVERAGE(G64,H64))</f>
        <v>0.85</v>
      </c>
      <c r="M64" s="15">
        <f>IFERROR(IF(AND(AVERAGE(J64,G64)&lt;F64,B64&lt;27),AVERAGE(J64,G64,F64),AVERAGE(G64,J64)),0)</f>
        <v>0.85</v>
      </c>
      <c r="N64" s="15">
        <f>IFERROR(IF(AND(AVERAGE(G64,I64)&lt;F64,B64&lt;27),AVERAGE(G64,I64,F64),AVERAGE(G64,I64)),0)</f>
        <v>0.85</v>
      </c>
      <c r="O64" s="15">
        <f>IFERROR(IF(AND(AVERAGE(G64,K64)&lt;F64,B64&lt;27),AVERAGE(G64,K64,F64),AVERAGE(G64,K64)),0)</f>
        <v>0.85</v>
      </c>
      <c r="P64" s="15">
        <f>IF(L64&gt;'Re-Sign (Calc)'!$T$1,'Re-Sign (Calc)'!$T$1,IF(L64&lt;'Re-Sign (Calc)'!$T$2,'Re-Sign (Calc)'!$T$2,L64))</f>
        <v>0.85</v>
      </c>
      <c r="Q64" s="15">
        <f>IF(M64&gt;'Re-Sign (Calc)'!$T$1,'Re-Sign (Calc)'!$T$1,IF(M64&lt;'Re-Sign (Calc)'!$T$2,'Re-Sign (Calc)'!$T$2,M64))</f>
        <v>0.85</v>
      </c>
      <c r="R64" s="15">
        <f>IF(N64&gt;'Re-Sign (Calc)'!$T$1,'Re-Sign (Calc)'!$T$1,IF(N64&lt;'Re-Sign (Calc)'!$T$2,'Re-Sign (Calc)'!$T$2,N64))</f>
        <v>0.85</v>
      </c>
      <c r="S64" s="15">
        <f>IF(O64&gt;'Re-Sign (Calc)'!$T$1,'Re-Sign (Calc)'!$T$1,IF(O64&lt;'Re-Sign (Calc)'!$T$2,'Re-Sign (Calc)'!$T$2,O64))</f>
        <v>0.85</v>
      </c>
      <c r="T64" s="16">
        <f>CEILING(IF(IF(F64&gt;AVERAGE(G64,I64,J64,K64),AVERAGE(F64,G64,I64,J64,K64),AVERAGE(G64,I64,J64,K64))&gt;'Re-Sign (Calc)'!$T$1,'Re-Sign (Calc)'!$T$1,IF(F64&gt;AVERAGE(G64,I64,J64,K64),AVERAGE(F64,G64,I64,J64,K64),AVERAGE(G64,I64,J64,K64))),0.05)</f>
        <v>0.85000000000000009</v>
      </c>
      <c r="U64" s="16">
        <f>CEILING(IF(IF(F64&gt;AVERAGE(G64,I64,J64,K64,H64),AVERAGE(F64,G64,I64,J64,K64),AVERAGE(G64,I64,J64,K64,H64))&gt;8.15,8.15,IF(F64&gt;AVERAGE(G64,I64,J64,K64,H64),AVERAGE(F64,G64,I64,J64,K64,H64),AVERAGE(G64,I64,J64,K64,H64))),0.05)</f>
        <v>0.85000000000000009</v>
      </c>
      <c r="V64" s="16">
        <f>CEILING(MAX(Q64:S64),0.05)</f>
        <v>0.85000000000000009</v>
      </c>
      <c r="W64" s="16" t="str">
        <f>IF(AND(B64&lt;26,G64&gt;V64),"Yes"," ")</f>
        <v xml:space="preserve"> </v>
      </c>
      <c r="X64" s="16" t="str">
        <f>IF(AND(B64&lt;30,B64&gt;26),"Yes", " ")</f>
        <v xml:space="preserve"> </v>
      </c>
      <c r="Y64" s="19" t="str">
        <f>INDEX('Player Ratings'!A:B,MATCH(A64,'Player Ratings'!A:A,0),2) &amp;": $"&amp;V64&amp;"M thru "&amp; D64+3</f>
        <v>James Beard: $0.85M thru 2027</v>
      </c>
    </row>
    <row r="65" spans="1:25" x14ac:dyDescent="0.25">
      <c r="A65" s="17" t="str">
        <f>'Re-Sign (Calc)'!A173</f>
        <v>J. Carter CHI</v>
      </c>
      <c r="B65" s="18">
        <f>INDEX('Re-Sign (Calc)'!$A:$AU,MATCH('Re-Sign (Report)'!$A:$A,'Re-Sign (Calc)'!$A:$A,0),4)</f>
        <v>22</v>
      </c>
      <c r="C65" s="15" t="str">
        <f>INDEX('Re-Sign (Calc)'!$A:$AU,MATCH('Re-Sign (Report)'!$A:$A,'Re-Sign (Calc)'!$A:$A,0),3)</f>
        <v>CHI</v>
      </c>
      <c r="D65" s="15" t="str">
        <f>+INDEX('Player Ratings'!$A:$AA,MATCH(A65,'Player Ratings'!$A:$A,0),27)</f>
        <v>2024</v>
      </c>
      <c r="F65" s="15">
        <f>INDEX('Re-Sign (Calc)'!$A:$AX,MATCH($A:$A,'Re-Sign (Calc)'!$A:$A,0),23)</f>
        <v>0.85</v>
      </c>
      <c r="G65" s="15">
        <f>INDEX('Re-Sign (Calc)'!$A:$AX,MATCH($A:$A,'Re-Sign (Calc)'!$A:$A,0),28)</f>
        <v>0.85</v>
      </c>
      <c r="H65" s="15">
        <f>INDEX('Re-Sign (Calc)'!$A:$AX,MATCH($A:$A,'Re-Sign (Calc)'!$A:$A,0),33)</f>
        <v>0.85</v>
      </c>
      <c r="I65" s="15">
        <f>INDEX('Re-Sign (Calc)'!$A:$AX,MATCH($A:$A,'Re-Sign (Calc)'!$A:$A,0),38)</f>
        <v>0.85</v>
      </c>
      <c r="J65" s="15">
        <f>INDEX('Re-Sign (Calc)'!$A:$AX,MATCH($A:$A,'Re-Sign (Calc)'!$A:$A,0),43)</f>
        <v>0.85</v>
      </c>
      <c r="K65" s="15">
        <f>INDEX('Re-Sign (Calc)'!$A:$AX,MATCH($A:$A,'Re-Sign (Calc)'!$A:$A,0),48)</f>
        <v>0.85</v>
      </c>
      <c r="L65" s="15">
        <f>IF(AND(AVERAGE(G65,H65)&lt;F65,B65&lt;27),AVERAGE(G65,H65,F65),AVERAGE(G65,H65))</f>
        <v>0.85</v>
      </c>
      <c r="M65" s="15">
        <f>IFERROR(IF(AND(AVERAGE(J65,G65)&lt;F65,B65&lt;27),AVERAGE(J65,G65,F65),AVERAGE(G65,J65)),0)</f>
        <v>0.85</v>
      </c>
      <c r="N65" s="15">
        <f>IFERROR(IF(AND(AVERAGE(G65,I65)&lt;F65,B65&lt;27),AVERAGE(G65,I65,F65),AVERAGE(G65,I65)),0)</f>
        <v>0.85</v>
      </c>
      <c r="O65" s="15">
        <f>IFERROR(IF(AND(AVERAGE(G65,K65)&lt;F65,B65&lt;27),AVERAGE(G65,K65,F65),AVERAGE(G65,K65)),0)</f>
        <v>0.85</v>
      </c>
      <c r="P65" s="15">
        <f>IF(L65&gt;'Re-Sign (Calc)'!$T$1,'Re-Sign (Calc)'!$T$1,IF(L65&lt;'Re-Sign (Calc)'!$T$2,'Re-Sign (Calc)'!$T$2,L65))</f>
        <v>0.85</v>
      </c>
      <c r="Q65" s="15">
        <f>IF(M65&gt;'Re-Sign (Calc)'!$T$1,'Re-Sign (Calc)'!$T$1,IF(M65&lt;'Re-Sign (Calc)'!$T$2,'Re-Sign (Calc)'!$T$2,M65))</f>
        <v>0.85</v>
      </c>
      <c r="R65" s="15">
        <f>IF(N65&gt;'Re-Sign (Calc)'!$T$1,'Re-Sign (Calc)'!$T$1,IF(N65&lt;'Re-Sign (Calc)'!$T$2,'Re-Sign (Calc)'!$T$2,N65))</f>
        <v>0.85</v>
      </c>
      <c r="S65" s="15">
        <f>IF(O65&gt;'Re-Sign (Calc)'!$T$1,'Re-Sign (Calc)'!$T$1,IF(O65&lt;'Re-Sign (Calc)'!$T$2,'Re-Sign (Calc)'!$T$2,O65))</f>
        <v>0.85</v>
      </c>
      <c r="T65" s="16">
        <f>CEILING(IF(IF(F65&gt;AVERAGE(G65,I65,J65,K65),AVERAGE(F65,G65,I65,J65,K65),AVERAGE(G65,I65,J65,K65))&gt;'Re-Sign (Calc)'!$T$1,'Re-Sign (Calc)'!$T$1,IF(F65&gt;AVERAGE(G65,I65,J65,K65),AVERAGE(F65,G65,I65,J65,K65),AVERAGE(G65,I65,J65,K65))),0.05)</f>
        <v>0.85000000000000009</v>
      </c>
      <c r="U65" s="16">
        <f>CEILING(IF(IF(F65&gt;AVERAGE(G65,I65,J65,K65,H65),AVERAGE(F65,G65,I65,J65,K65),AVERAGE(G65,I65,J65,K65,H65))&gt;8.15,8.15,IF(F65&gt;AVERAGE(G65,I65,J65,K65,H65),AVERAGE(F65,G65,I65,J65,K65,H65),AVERAGE(G65,I65,J65,K65,H65))),0.05)</f>
        <v>0.85000000000000009</v>
      </c>
      <c r="V65" s="16">
        <f>CEILING(MAX(Q65:S65),0.05)</f>
        <v>0.85000000000000009</v>
      </c>
      <c r="W65" s="16" t="str">
        <f>IF(AND(B65&lt;26,G65&gt;V65),"Yes"," ")</f>
        <v xml:space="preserve"> </v>
      </c>
      <c r="X65" s="16" t="str">
        <f>IF(AND(B65&lt;30,B65&gt;26),"Yes", " ")</f>
        <v xml:space="preserve"> </v>
      </c>
      <c r="Y65" s="19" t="str">
        <f>INDEX('Player Ratings'!A:B,MATCH(A65,'Player Ratings'!A:A,0),2) &amp;": $"&amp;V65&amp;"M thru "&amp; D65+3</f>
        <v>Joel Carter: $0.85M thru 2027</v>
      </c>
    </row>
    <row r="66" spans="1:25" hidden="1" x14ac:dyDescent="0.25">
      <c r="A66" s="17" t="str">
        <f>'Re-Sign (Calc)'!A67</f>
        <v>C. Swanigan GSW</v>
      </c>
      <c r="B66" s="18">
        <f>INDEX('Re-Sign (Calc)'!$A:$AU,MATCH('Re-Sign (Report)'!$A:$A,'Re-Sign (Calc)'!$A:$A,0),4)</f>
        <v>27</v>
      </c>
      <c r="C66" s="15" t="str">
        <f>INDEX('Re-Sign (Calc)'!$A:$AU,MATCH('Re-Sign (Report)'!$A:$A,'Re-Sign (Calc)'!$A:$A,0),3)</f>
        <v>GSW</v>
      </c>
      <c r="D66" s="15" t="str">
        <f>+INDEX('Player Ratings'!$A:$AA,MATCH(A66,'Player Ratings'!$A:$A,0),27)</f>
        <v>2026</v>
      </c>
      <c r="F66" s="15">
        <f>INDEX('Re-Sign (Calc)'!$A:$AX,MATCH($A:$A,'Re-Sign (Calc)'!$A:$A,0),23)</f>
        <v>0.85</v>
      </c>
      <c r="G66" s="15">
        <f>INDEX('Re-Sign (Calc)'!$A:$AX,MATCH($A:$A,'Re-Sign (Calc)'!$A:$A,0),28)</f>
        <v>7.4662440309566911</v>
      </c>
      <c r="H66" s="15">
        <f>INDEX('Re-Sign (Calc)'!$A:$AX,MATCH($A:$A,'Re-Sign (Calc)'!$A:$A,0),33)</f>
        <v>11.040476659444563</v>
      </c>
      <c r="I66" s="15">
        <f>INDEX('Re-Sign (Calc)'!$A:$AX,MATCH($A:$A,'Re-Sign (Calc)'!$A:$A,0),38)</f>
        <v>0.85</v>
      </c>
      <c r="J66" s="15">
        <f>INDEX('Re-Sign (Calc)'!$A:$AX,MATCH($A:$A,'Re-Sign (Calc)'!$A:$A,0),43)</f>
        <v>0.85</v>
      </c>
      <c r="K66" s="15">
        <f>INDEX('Re-Sign (Calc)'!$A:$AX,MATCH($A:$A,'Re-Sign (Calc)'!$A:$A,0),48)</f>
        <v>4.258325593737549</v>
      </c>
      <c r="L66" s="15">
        <f>IF(AND(AVERAGE(G66,H66)&lt;F66,B66&lt;27),AVERAGE(G66,H66,F66),AVERAGE(G66,H66))</f>
        <v>9.2533603452006261</v>
      </c>
      <c r="M66" s="15">
        <f>IFERROR(IF(AND(AVERAGE(J66,G66)&lt;F66,B66&lt;27),AVERAGE(J66,G66,F66),AVERAGE(G66,J66)),0)</f>
        <v>4.1581220154783454</v>
      </c>
      <c r="N66" s="15">
        <f>IFERROR(IF(AND(AVERAGE(G66,I66)&lt;F66,B66&lt;27),AVERAGE(G66,I66,F66),AVERAGE(G66,I66)),0)</f>
        <v>4.1581220154783454</v>
      </c>
      <c r="O66" s="15">
        <f>IFERROR(IF(AND(AVERAGE(G66,K66)&lt;F66,B66&lt;27),AVERAGE(G66,K66,F66),AVERAGE(G66,K66)),0)</f>
        <v>5.8622848123471201</v>
      </c>
      <c r="P66" s="15">
        <f>IF(L66&gt;'Re-Sign (Calc)'!$T$1,'Re-Sign (Calc)'!$T$1,IF(L66&lt;'Re-Sign (Calc)'!$T$2,'Re-Sign (Calc)'!$T$2,L66))</f>
        <v>9.2533603452006261</v>
      </c>
      <c r="Q66" s="15">
        <f>IF(M66&gt;'Re-Sign (Calc)'!$T$1,'Re-Sign (Calc)'!$T$1,IF(M66&lt;'Re-Sign (Calc)'!$T$2,'Re-Sign (Calc)'!$T$2,M66))</f>
        <v>4.1581220154783454</v>
      </c>
      <c r="R66" s="15">
        <f>IF(N66&gt;'Re-Sign (Calc)'!$T$1,'Re-Sign (Calc)'!$T$1,IF(N66&lt;'Re-Sign (Calc)'!$T$2,'Re-Sign (Calc)'!$T$2,N66))</f>
        <v>4.1581220154783454</v>
      </c>
      <c r="S66" s="15">
        <f>IF(O66&gt;'Re-Sign (Calc)'!$T$1,'Re-Sign (Calc)'!$T$1,IF(O66&lt;'Re-Sign (Calc)'!$T$2,'Re-Sign (Calc)'!$T$2,O66))</f>
        <v>5.8622848123471201</v>
      </c>
      <c r="T66" s="16">
        <f>CEILING(IF(IF(F66&gt;AVERAGE(G66,I66,J66,K66),AVERAGE(F66,G66,I66,J66,K66),AVERAGE(G66,I66,J66,K66))&gt;'Re-Sign (Calc)'!$T$1,'Re-Sign (Calc)'!$T$1,IF(F66&gt;AVERAGE(G66,I66,J66,K66),AVERAGE(F66,G66,I66,J66,K66),AVERAGE(G66,I66,J66,K66))),0.05)</f>
        <v>3.4000000000000004</v>
      </c>
      <c r="U66" s="16">
        <f>CEILING(IF(IF(F66&gt;AVERAGE(G66,I66,J66,K66,H66),AVERAGE(F66,G66,I66,J66,K66),AVERAGE(G66,I66,J66,K66,H66))&gt;8.15,8.15,IF(F66&gt;AVERAGE(G66,I66,J66,K66,H66),AVERAGE(F66,G66,I66,J66,K66,H66),AVERAGE(G66,I66,J66,K66,H66))),0.05)</f>
        <v>4.9000000000000004</v>
      </c>
      <c r="V66" s="16">
        <f>CEILING(MAX(Q66:S66),0.05)</f>
        <v>5.9</v>
      </c>
      <c r="W66" s="16" t="str">
        <f>IF(AND(B66&lt;26,G66&gt;V66),"Yes"," ")</f>
        <v xml:space="preserve"> </v>
      </c>
      <c r="X66" s="16" t="str">
        <f>IF(AND(B66&lt;30,B66&gt;26),"Yes", " ")</f>
        <v>Yes</v>
      </c>
      <c r="Y66" s="19" t="str">
        <f>INDEX('Player Ratings'!A:B,MATCH(A66,'Player Ratings'!A:A,0),2) &amp;": $"&amp;V66&amp;"M thru "&amp; D66+3</f>
        <v>Caleb Swanigan: $5.9M thru 2029</v>
      </c>
    </row>
    <row r="67" spans="1:25" hidden="1" x14ac:dyDescent="0.25">
      <c r="A67" s="17" t="str">
        <f>'Re-Sign (Calc)'!A68</f>
        <v>C. Thomas TOR</v>
      </c>
      <c r="B67" s="18">
        <f>INDEX('Re-Sign (Calc)'!$A:$AU,MATCH('Re-Sign (Report)'!$A:$A,'Re-Sign (Calc)'!$A:$A,0),4)</f>
        <v>23</v>
      </c>
      <c r="C67" s="15" t="str">
        <f>INDEX('Re-Sign (Calc)'!$A:$AU,MATCH('Re-Sign (Report)'!$A:$A,'Re-Sign (Calc)'!$A:$A,0),3)</f>
        <v>TOR</v>
      </c>
      <c r="D67" s="15" t="str">
        <f>+INDEX('Player Ratings'!$A:$AA,MATCH(A67,'Player Ratings'!$A:$A,0),27)</f>
        <v>2025</v>
      </c>
      <c r="F67" s="15">
        <f>INDEX('Re-Sign (Calc)'!$A:$AX,MATCH($A:$A,'Re-Sign (Calc)'!$A:$A,0),23)</f>
        <v>12.229669347631818</v>
      </c>
      <c r="G67" s="15">
        <f>INDEX('Re-Sign (Calc)'!$A:$AX,MATCH($A:$A,'Re-Sign (Calc)'!$A:$A,0),28)</f>
        <v>8.7773752675778027</v>
      </c>
      <c r="H67" s="15">
        <f>INDEX('Re-Sign (Calc)'!$A:$AX,MATCH($A:$A,'Re-Sign (Calc)'!$A:$A,0),33)</f>
        <v>11.89617392160725</v>
      </c>
      <c r="I67" s="15">
        <f>INDEX('Re-Sign (Calc)'!$A:$AX,MATCH($A:$A,'Re-Sign (Calc)'!$A:$A,0),38)</f>
        <v>0.85</v>
      </c>
      <c r="J67" s="15">
        <f>INDEX('Re-Sign (Calc)'!$A:$AX,MATCH($A:$A,'Re-Sign (Calc)'!$A:$A,0),43)</f>
        <v>0.85</v>
      </c>
      <c r="K67" s="15">
        <f>INDEX('Re-Sign (Calc)'!$A:$AX,MATCH($A:$A,'Re-Sign (Calc)'!$A:$A,0),48)</f>
        <v>0.85</v>
      </c>
      <c r="L67" s="15">
        <f>IF(AND(AVERAGE(G67,H67)&lt;F67,B67&lt;27),AVERAGE(G67,H67,F67),AVERAGE(G67,H67))</f>
        <v>10.96773951227229</v>
      </c>
      <c r="M67" s="15">
        <f>IFERROR(IF(AND(AVERAGE(J67,G67)&lt;F67,B67&lt;27),AVERAGE(J67,G67,F67),AVERAGE(G67,J67)),0)</f>
        <v>7.2856815384032068</v>
      </c>
      <c r="N67" s="15">
        <f>IFERROR(IF(AND(AVERAGE(G67,I67)&lt;F67,B67&lt;27),AVERAGE(G67,I67,F67),AVERAGE(G67,I67)),0)</f>
        <v>7.2856815384032068</v>
      </c>
      <c r="O67" s="15">
        <f>IFERROR(IF(AND(AVERAGE(G67,K67)&lt;F67,B67&lt;27),AVERAGE(G67,K67,F67),AVERAGE(G67,K67)),0)</f>
        <v>7.2856815384032068</v>
      </c>
      <c r="P67" s="15">
        <f>IF(L67&gt;'Re-Sign (Calc)'!$T$1,'Re-Sign (Calc)'!$T$1,IF(L67&lt;'Re-Sign (Calc)'!$T$2,'Re-Sign (Calc)'!$T$2,L67))</f>
        <v>10.96773951227229</v>
      </c>
      <c r="Q67" s="15">
        <f>IF(M67&gt;'Re-Sign (Calc)'!$T$1,'Re-Sign (Calc)'!$T$1,IF(M67&lt;'Re-Sign (Calc)'!$T$2,'Re-Sign (Calc)'!$T$2,M67))</f>
        <v>7.2856815384032068</v>
      </c>
      <c r="R67" s="15">
        <f>IF(N67&gt;'Re-Sign (Calc)'!$T$1,'Re-Sign (Calc)'!$T$1,IF(N67&lt;'Re-Sign (Calc)'!$T$2,'Re-Sign (Calc)'!$T$2,N67))</f>
        <v>7.2856815384032068</v>
      </c>
      <c r="S67" s="15">
        <f>IF(O67&gt;'Re-Sign (Calc)'!$T$1,'Re-Sign (Calc)'!$T$1,IF(O67&lt;'Re-Sign (Calc)'!$T$2,'Re-Sign (Calc)'!$T$2,O67))</f>
        <v>7.2856815384032068</v>
      </c>
      <c r="T67" s="16">
        <f>CEILING(IF(IF(F67&gt;AVERAGE(G67,I67,J67,K67),AVERAGE(F67,G67,I67,J67,K67),AVERAGE(G67,I67,J67,K67))&gt;'Re-Sign (Calc)'!$T$1,'Re-Sign (Calc)'!$T$1,IF(F67&gt;AVERAGE(G67,I67,J67,K67),AVERAGE(F67,G67,I67,J67,K67),AVERAGE(G67,I67,J67,K67))),0.05)</f>
        <v>4.75</v>
      </c>
      <c r="U67" s="16">
        <f>CEILING(IF(IF(F67&gt;AVERAGE(G67,I67,J67,K67,H67),AVERAGE(F67,G67,I67,J67,K67),AVERAGE(G67,I67,J67,K67,H67))&gt;8.15,8.15,IF(F67&gt;AVERAGE(G67,I67,J67,K67,H67),AVERAGE(F67,G67,I67,J67,K67,H67),AVERAGE(G67,I67,J67,K67,H67))),0.05)</f>
        <v>5.95</v>
      </c>
      <c r="V67" s="16">
        <f>CEILING(MAX(Q67:S67),0.05)</f>
        <v>7.3000000000000007</v>
      </c>
      <c r="W67" s="16" t="str">
        <f>IF(AND(B67&lt;26,G67&gt;V67),"Yes"," ")</f>
        <v>Yes</v>
      </c>
      <c r="X67" s="16" t="str">
        <f>IF(AND(B67&lt;30,B67&gt;26),"Yes", " ")</f>
        <v xml:space="preserve"> </v>
      </c>
      <c r="Y67" s="19" t="str">
        <f>INDEX('Player Ratings'!A:B,MATCH(A67,'Player Ratings'!A:A,0),2) &amp;": $"&amp;V67&amp;"M thru "&amp; D67+3</f>
        <v>Cam Thomas: $7.3M thru 2028</v>
      </c>
    </row>
    <row r="68" spans="1:25" hidden="1" x14ac:dyDescent="0.25">
      <c r="A68" s="17" t="str">
        <f>'Re-Sign (Calc)'!A69</f>
        <v>C. Vanover UTA</v>
      </c>
      <c r="B68" s="18">
        <f>INDEX('Re-Sign (Calc)'!$A:$AU,MATCH('Re-Sign (Report)'!$A:$A,'Re-Sign (Calc)'!$A:$A,0),4)</f>
        <v>25</v>
      </c>
      <c r="C68" s="15" t="str">
        <f>INDEX('Re-Sign (Calc)'!$A:$AU,MATCH('Re-Sign (Report)'!$A:$A,'Re-Sign (Calc)'!$A:$A,0),3)</f>
        <v>UTA</v>
      </c>
      <c r="D68" s="15" t="str">
        <f>+INDEX('Player Ratings'!$A:$AA,MATCH(A68,'Player Ratings'!$A:$A,0),27)</f>
        <v>2025</v>
      </c>
      <c r="F68" s="15">
        <f>INDEX('Re-Sign (Calc)'!$A:$AX,MATCH($A:$A,'Re-Sign (Calc)'!$A:$A,0),23)</f>
        <v>0.85</v>
      </c>
      <c r="G68" s="15">
        <f>INDEX('Re-Sign (Calc)'!$A:$AX,MATCH($A:$A,'Re-Sign (Calc)'!$A:$A,0),28)</f>
        <v>0.85</v>
      </c>
      <c r="H68" s="15">
        <f>INDEX('Re-Sign (Calc)'!$A:$AX,MATCH($A:$A,'Re-Sign (Calc)'!$A:$A,0),33)</f>
        <v>0.85</v>
      </c>
      <c r="I68" s="15">
        <f>INDEX('Re-Sign (Calc)'!$A:$AX,MATCH($A:$A,'Re-Sign (Calc)'!$A:$A,0),38)</f>
        <v>0.85</v>
      </c>
      <c r="J68" s="15">
        <f>INDEX('Re-Sign (Calc)'!$A:$AX,MATCH($A:$A,'Re-Sign (Calc)'!$A:$A,0),43)</f>
        <v>0.85</v>
      </c>
      <c r="K68" s="15">
        <f>INDEX('Re-Sign (Calc)'!$A:$AX,MATCH($A:$A,'Re-Sign (Calc)'!$A:$A,0),48)</f>
        <v>0.85</v>
      </c>
      <c r="L68" s="15">
        <f>IF(AND(AVERAGE(G68,H68)&lt;F68,B68&lt;27),AVERAGE(G68,H68,F68),AVERAGE(G68,H68))</f>
        <v>0.85</v>
      </c>
      <c r="M68" s="15">
        <f>IFERROR(IF(AND(AVERAGE(J68,G68)&lt;F68,B68&lt;27),AVERAGE(J68,G68,F68),AVERAGE(G68,J68)),0)</f>
        <v>0.85</v>
      </c>
      <c r="N68" s="15">
        <f>IFERROR(IF(AND(AVERAGE(G68,I68)&lt;F68,B68&lt;27),AVERAGE(G68,I68,F68),AVERAGE(G68,I68)),0)</f>
        <v>0.85</v>
      </c>
      <c r="O68" s="15">
        <f>IFERROR(IF(AND(AVERAGE(G68,K68)&lt;F68,B68&lt;27),AVERAGE(G68,K68,F68),AVERAGE(G68,K68)),0)</f>
        <v>0.85</v>
      </c>
      <c r="P68" s="15">
        <f>IF(L68&gt;'Re-Sign (Calc)'!$T$1,'Re-Sign (Calc)'!$T$1,IF(L68&lt;'Re-Sign (Calc)'!$T$2,'Re-Sign (Calc)'!$T$2,L68))</f>
        <v>0.85</v>
      </c>
      <c r="Q68" s="15">
        <f>IF(M68&gt;'Re-Sign (Calc)'!$T$1,'Re-Sign (Calc)'!$T$1,IF(M68&lt;'Re-Sign (Calc)'!$T$2,'Re-Sign (Calc)'!$T$2,M68))</f>
        <v>0.85</v>
      </c>
      <c r="R68" s="15">
        <f>IF(N68&gt;'Re-Sign (Calc)'!$T$1,'Re-Sign (Calc)'!$T$1,IF(N68&lt;'Re-Sign (Calc)'!$T$2,'Re-Sign (Calc)'!$T$2,N68))</f>
        <v>0.85</v>
      </c>
      <c r="S68" s="15">
        <f>IF(O68&gt;'Re-Sign (Calc)'!$T$1,'Re-Sign (Calc)'!$T$1,IF(O68&lt;'Re-Sign (Calc)'!$T$2,'Re-Sign (Calc)'!$T$2,O68))</f>
        <v>0.85</v>
      </c>
      <c r="T68" s="16">
        <f>CEILING(IF(IF(F68&gt;AVERAGE(G68,I68,J68,K68),AVERAGE(F68,G68,I68,J68,K68),AVERAGE(G68,I68,J68,K68))&gt;'Re-Sign (Calc)'!$T$1,'Re-Sign (Calc)'!$T$1,IF(F68&gt;AVERAGE(G68,I68,J68,K68),AVERAGE(F68,G68,I68,J68,K68),AVERAGE(G68,I68,J68,K68))),0.05)</f>
        <v>0.85000000000000009</v>
      </c>
      <c r="U68" s="16">
        <f>CEILING(IF(IF(F68&gt;AVERAGE(G68,I68,J68,K68,H68),AVERAGE(F68,G68,I68,J68,K68),AVERAGE(G68,I68,J68,K68,H68))&gt;8.15,8.15,IF(F68&gt;AVERAGE(G68,I68,J68,K68,H68),AVERAGE(F68,G68,I68,J68,K68,H68),AVERAGE(G68,I68,J68,K68,H68))),0.05)</f>
        <v>0.85000000000000009</v>
      </c>
      <c r="V68" s="16">
        <f>CEILING(MAX(Q68:S68),0.05)</f>
        <v>0.85000000000000009</v>
      </c>
      <c r="W68" s="16" t="str">
        <f>IF(AND(B68&lt;26,G68&gt;V68),"Yes"," ")</f>
        <v xml:space="preserve"> </v>
      </c>
      <c r="X68" s="16" t="str">
        <f>IF(AND(B68&lt;30,B68&gt;26),"Yes", " ")</f>
        <v xml:space="preserve"> </v>
      </c>
      <c r="Y68" s="19" t="str">
        <f>INDEX('Player Ratings'!A:B,MATCH(A68,'Player Ratings'!A:A,0),2) &amp;": $"&amp;V68&amp;"M thru "&amp; D68+3</f>
        <v>Conner Vanover: $0.85M thru 2028</v>
      </c>
    </row>
    <row r="69" spans="1:25" x14ac:dyDescent="0.25">
      <c r="A69" s="17" t="str">
        <f>'Re-Sign (Calc)'!A174</f>
        <v>J. Christopher CHI</v>
      </c>
      <c r="B69" s="18">
        <f>INDEX('Re-Sign (Calc)'!$A:$AU,MATCH('Re-Sign (Report)'!$A:$A,'Re-Sign (Calc)'!$A:$A,0),4)</f>
        <v>23</v>
      </c>
      <c r="C69" s="15" t="str">
        <f>INDEX('Re-Sign (Calc)'!$A:$AU,MATCH('Re-Sign (Report)'!$A:$A,'Re-Sign (Calc)'!$A:$A,0),3)</f>
        <v>CHI</v>
      </c>
      <c r="D69" s="15" t="str">
        <f>+INDEX('Player Ratings'!$A:$AA,MATCH(A69,'Player Ratings'!$A:$A,0),27)</f>
        <v>2024</v>
      </c>
      <c r="F69" s="15">
        <f>INDEX('Re-Sign (Calc)'!$A:$AX,MATCH($A:$A,'Re-Sign (Calc)'!$A:$A,0),23)</f>
        <v>0.85</v>
      </c>
      <c r="G69" s="15">
        <f>INDEX('Re-Sign (Calc)'!$A:$AX,MATCH($A:$A,'Re-Sign (Calc)'!$A:$A,0),28)</f>
        <v>0.85</v>
      </c>
      <c r="H69" s="15" t="str">
        <f>INDEX('Re-Sign (Calc)'!$A:$AX,MATCH($A:$A,'Re-Sign (Calc)'!$A:$A,0),33)</f>
        <v>N/A</v>
      </c>
      <c r="I69" s="15" t="str">
        <f>INDEX('Re-Sign (Calc)'!$A:$AX,MATCH($A:$A,'Re-Sign (Calc)'!$A:$A,0),38)</f>
        <v>N/A</v>
      </c>
      <c r="J69" s="15" t="str">
        <f>INDEX('Re-Sign (Calc)'!$A:$AX,MATCH($A:$A,'Re-Sign (Calc)'!$A:$A,0),43)</f>
        <v>N/A</v>
      </c>
      <c r="K69" s="15" t="str">
        <f>INDEX('Re-Sign (Calc)'!$A:$AX,MATCH($A:$A,'Re-Sign (Calc)'!$A:$A,0),48)</f>
        <v>N/A</v>
      </c>
      <c r="L69" s="15">
        <f>IF(AND(AVERAGE(G69,H69)&lt;F69,B69&lt;27),AVERAGE(G69,H69,F69),AVERAGE(G69,H69))</f>
        <v>0.85</v>
      </c>
      <c r="M69" s="15">
        <f>IFERROR(IF(AND(AVERAGE(J69,G69)&lt;F69,B69&lt;27),AVERAGE(J69,G69,F69),AVERAGE(G69,J69)),0)</f>
        <v>0.85</v>
      </c>
      <c r="N69" s="15">
        <f>IFERROR(IF(AND(AVERAGE(G69,I69)&lt;F69,B69&lt;27),AVERAGE(G69,I69,F69),AVERAGE(G69,I69)),0)</f>
        <v>0.85</v>
      </c>
      <c r="O69" s="15">
        <f>IFERROR(IF(AND(AVERAGE(G69,K69)&lt;F69,B69&lt;27),AVERAGE(G69,K69,F69),AVERAGE(G69,K69)),0)</f>
        <v>0.85</v>
      </c>
      <c r="P69" s="15">
        <f>IF(L69&gt;'Re-Sign (Calc)'!$T$1,'Re-Sign (Calc)'!$T$1,IF(L69&lt;'Re-Sign (Calc)'!$T$2,'Re-Sign (Calc)'!$T$2,L69))</f>
        <v>0.85</v>
      </c>
      <c r="Q69" s="15">
        <f>IF(M69&gt;'Re-Sign (Calc)'!$T$1,'Re-Sign (Calc)'!$T$1,IF(M69&lt;'Re-Sign (Calc)'!$T$2,'Re-Sign (Calc)'!$T$2,M69))</f>
        <v>0.85</v>
      </c>
      <c r="R69" s="15">
        <f>IF(N69&gt;'Re-Sign (Calc)'!$T$1,'Re-Sign (Calc)'!$T$1,IF(N69&lt;'Re-Sign (Calc)'!$T$2,'Re-Sign (Calc)'!$T$2,N69))</f>
        <v>0.85</v>
      </c>
      <c r="S69" s="15">
        <f>IF(O69&gt;'Re-Sign (Calc)'!$T$1,'Re-Sign (Calc)'!$T$1,IF(O69&lt;'Re-Sign (Calc)'!$T$2,'Re-Sign (Calc)'!$T$2,O69))</f>
        <v>0.85</v>
      </c>
      <c r="T69" s="16">
        <f>CEILING(IF(IF(F69&gt;AVERAGE(G69,I69,J69,K69),AVERAGE(F69,G69,I69,J69,K69),AVERAGE(G69,I69,J69,K69))&gt;'Re-Sign (Calc)'!$T$1,'Re-Sign (Calc)'!$T$1,IF(F69&gt;AVERAGE(G69,I69,J69,K69),AVERAGE(F69,G69,I69,J69,K69),AVERAGE(G69,I69,J69,K69))),0.05)</f>
        <v>0.85000000000000009</v>
      </c>
      <c r="U69" s="16">
        <f>CEILING(IF(IF(F69&gt;AVERAGE(G69,I69,J69,K69,H69),AVERAGE(F69,G69,I69,J69,K69),AVERAGE(G69,I69,J69,K69,H69))&gt;8.15,8.15,IF(F69&gt;AVERAGE(G69,I69,J69,K69,H69),AVERAGE(F69,G69,I69,J69,K69,H69),AVERAGE(G69,I69,J69,K69,H69))),0.05)</f>
        <v>0.85000000000000009</v>
      </c>
      <c r="V69" s="16">
        <f>CEILING(MAX(Q69:S69),0.05)</f>
        <v>0.85000000000000009</v>
      </c>
      <c r="W69" s="16" t="str">
        <f>IF(AND(B69&lt;26,G69&gt;V69),"Yes"," ")</f>
        <v xml:space="preserve"> </v>
      </c>
      <c r="X69" s="16" t="str">
        <f>IF(AND(B69&lt;30,B69&gt;26),"Yes", " ")</f>
        <v xml:space="preserve"> </v>
      </c>
      <c r="Y69" s="19" t="str">
        <f>INDEX('Player Ratings'!A:B,MATCH(A69,'Player Ratings'!A:A,0),2) &amp;": $"&amp;V69&amp;"M thru "&amp; D69+3</f>
        <v>Josh Christopher: $0.85M thru 2027</v>
      </c>
    </row>
    <row r="70" spans="1:25" hidden="1" x14ac:dyDescent="0.25">
      <c r="A70" s="17" t="str">
        <f>'Re-Sign (Calc)'!A71</f>
        <v>C. White NOP</v>
      </c>
      <c r="B70" s="18">
        <f>INDEX('Re-Sign (Calc)'!$A:$AU,MATCH('Re-Sign (Report)'!$A:$A,'Re-Sign (Calc)'!$A:$A,0),4)</f>
        <v>24</v>
      </c>
      <c r="C70" s="15" t="str">
        <f>INDEX('Re-Sign (Calc)'!$A:$AU,MATCH('Re-Sign (Report)'!$A:$A,'Re-Sign (Calc)'!$A:$A,0),3)</f>
        <v>NOP</v>
      </c>
      <c r="D70" s="15" t="str">
        <f>+INDEX('Player Ratings'!$A:$AA,MATCH(A70,'Player Ratings'!$A:$A,0),27)</f>
        <v>2025</v>
      </c>
      <c r="F70" s="15">
        <f>INDEX('Re-Sign (Calc)'!$A:$AX,MATCH($A:$A,'Re-Sign (Calc)'!$A:$A,0),23)</f>
        <v>6.5370866845397737</v>
      </c>
      <c r="G70" s="15">
        <f>INDEX('Re-Sign (Calc)'!$A:$AX,MATCH($A:$A,'Re-Sign (Calc)'!$A:$A,0),28)</f>
        <v>7.4662440309566911</v>
      </c>
      <c r="H70" s="15">
        <f>INDEX('Re-Sign (Calc)'!$A:$AX,MATCH($A:$A,'Re-Sign (Calc)'!$A:$A,0),33)</f>
        <v>9.8995469765609645</v>
      </c>
      <c r="I70" s="15">
        <f>INDEX('Re-Sign (Calc)'!$A:$AX,MATCH($A:$A,'Re-Sign (Calc)'!$A:$A,0),38)</f>
        <v>0.85</v>
      </c>
      <c r="J70" s="15">
        <f>INDEX('Re-Sign (Calc)'!$A:$AX,MATCH($A:$A,'Re-Sign (Calc)'!$A:$A,0),43)</f>
        <v>0.85</v>
      </c>
      <c r="K70" s="15">
        <f>INDEX('Re-Sign (Calc)'!$A:$AX,MATCH($A:$A,'Re-Sign (Calc)'!$A:$A,0),48)</f>
        <v>0.85</v>
      </c>
      <c r="L70" s="15">
        <f>IF(AND(AVERAGE(G70,H70)&lt;F70,B70&lt;27),AVERAGE(G70,H70,F70),AVERAGE(G70,H70))</f>
        <v>8.6828955037588287</v>
      </c>
      <c r="M70" s="15">
        <f>IFERROR(IF(AND(AVERAGE(J70,G70)&lt;F70,B70&lt;27),AVERAGE(J70,G70,F70),AVERAGE(G70,J70)),0)</f>
        <v>4.9511102384988215</v>
      </c>
      <c r="N70" s="15">
        <f>IFERROR(IF(AND(AVERAGE(G70,I70)&lt;F70,B70&lt;27),AVERAGE(G70,I70,F70),AVERAGE(G70,I70)),0)</f>
        <v>4.9511102384988215</v>
      </c>
      <c r="O70" s="15">
        <f>IFERROR(IF(AND(AVERAGE(G70,K70)&lt;F70,B70&lt;27),AVERAGE(G70,K70,F70),AVERAGE(G70,K70)),0)</f>
        <v>4.9511102384988215</v>
      </c>
      <c r="P70" s="15">
        <f>IF(L70&gt;'Re-Sign (Calc)'!$T$1,'Re-Sign (Calc)'!$T$1,IF(L70&lt;'Re-Sign (Calc)'!$T$2,'Re-Sign (Calc)'!$T$2,L70))</f>
        <v>8.6828955037588287</v>
      </c>
      <c r="Q70" s="15">
        <f>IF(M70&gt;'Re-Sign (Calc)'!$T$1,'Re-Sign (Calc)'!$T$1,IF(M70&lt;'Re-Sign (Calc)'!$T$2,'Re-Sign (Calc)'!$T$2,M70))</f>
        <v>4.9511102384988215</v>
      </c>
      <c r="R70" s="15">
        <f>IF(N70&gt;'Re-Sign (Calc)'!$T$1,'Re-Sign (Calc)'!$T$1,IF(N70&lt;'Re-Sign (Calc)'!$T$2,'Re-Sign (Calc)'!$T$2,N70))</f>
        <v>4.9511102384988215</v>
      </c>
      <c r="S70" s="15">
        <f>IF(O70&gt;'Re-Sign (Calc)'!$T$1,'Re-Sign (Calc)'!$T$1,IF(O70&lt;'Re-Sign (Calc)'!$T$2,'Re-Sign (Calc)'!$T$2,O70))</f>
        <v>4.9511102384988215</v>
      </c>
      <c r="T70" s="16">
        <f>CEILING(IF(IF(F70&gt;AVERAGE(G70,I70,J70,K70),AVERAGE(F70,G70,I70,J70,K70),AVERAGE(G70,I70,J70,K70))&gt;'Re-Sign (Calc)'!$T$1,'Re-Sign (Calc)'!$T$1,IF(F70&gt;AVERAGE(G70,I70,J70,K70),AVERAGE(F70,G70,I70,J70,K70),AVERAGE(G70,I70,J70,K70))),0.05)</f>
        <v>3.35</v>
      </c>
      <c r="U70" s="16">
        <f>CEILING(IF(IF(F70&gt;AVERAGE(G70,I70,J70,K70,H70),AVERAGE(F70,G70,I70,J70,K70),AVERAGE(G70,I70,J70,K70,H70))&gt;8.15,8.15,IF(F70&gt;AVERAGE(G70,I70,J70,K70,H70),AVERAGE(F70,G70,I70,J70,K70,H70),AVERAGE(G70,I70,J70,K70,H70))),0.05)</f>
        <v>4.45</v>
      </c>
      <c r="V70" s="16">
        <f>CEILING(MAX(Q70:S70),0.05)</f>
        <v>5</v>
      </c>
      <c r="W70" s="16" t="str">
        <f>IF(AND(B70&lt;26,G70&gt;V70),"Yes"," ")</f>
        <v>Yes</v>
      </c>
      <c r="X70" s="16" t="str">
        <f>IF(AND(B70&lt;30,B70&gt;26),"Yes", " ")</f>
        <v xml:space="preserve"> </v>
      </c>
      <c r="Y70" s="19" t="str">
        <f>INDEX('Player Ratings'!A:B,MATCH(A70,'Player Ratings'!A:A,0),2) &amp;": $"&amp;V70&amp;"M thru "&amp; D70+3</f>
        <v>Coby White: $5M thru 2028</v>
      </c>
    </row>
    <row r="71" spans="1:25" hidden="1" x14ac:dyDescent="0.25">
      <c r="A71" s="17" t="str">
        <f>'Re-Sign (Calc)'!A72</f>
        <v>C. Winston MIL</v>
      </c>
      <c r="B71" s="18">
        <f>INDEX('Re-Sign (Calc)'!$A:$AU,MATCH('Re-Sign (Report)'!$A:$A,'Re-Sign (Calc)'!$A:$A,0),4)</f>
        <v>27</v>
      </c>
      <c r="C71" s="15" t="str">
        <f>INDEX('Re-Sign (Calc)'!$A:$AU,MATCH('Re-Sign (Report)'!$A:$A,'Re-Sign (Calc)'!$A:$A,0),3)</f>
        <v>MIL</v>
      </c>
      <c r="D71" s="15" t="str">
        <f>+INDEX('Player Ratings'!$A:$AA,MATCH(A71,'Player Ratings'!$A:$A,0),27)</f>
        <v>2026</v>
      </c>
      <c r="F71" s="15">
        <f>INDEX('Re-Sign (Calc)'!$A:$AX,MATCH($A:$A,'Re-Sign (Calc)'!$A:$A,0),23)</f>
        <v>9.3833780160857962</v>
      </c>
      <c r="G71" s="15">
        <f>INDEX('Re-Sign (Calc)'!$A:$AX,MATCH($A:$A,'Re-Sign (Calc)'!$A:$A,0),28)</f>
        <v>15.33303145068335</v>
      </c>
      <c r="H71" s="15" t="str">
        <f>INDEX('Re-Sign (Calc)'!$A:$AX,MATCH($A:$A,'Re-Sign (Calc)'!$A:$A,0),33)</f>
        <v>N/A</v>
      </c>
      <c r="I71" s="15" t="str">
        <f>INDEX('Re-Sign (Calc)'!$A:$AX,MATCH($A:$A,'Re-Sign (Calc)'!$A:$A,0),38)</f>
        <v>N/A</v>
      </c>
      <c r="J71" s="15" t="str">
        <f>INDEX('Re-Sign (Calc)'!$A:$AX,MATCH($A:$A,'Re-Sign (Calc)'!$A:$A,0),43)</f>
        <v>N/A</v>
      </c>
      <c r="K71" s="15" t="str">
        <f>INDEX('Re-Sign (Calc)'!$A:$AX,MATCH($A:$A,'Re-Sign (Calc)'!$A:$A,0),48)</f>
        <v>N/A</v>
      </c>
      <c r="L71" s="15">
        <f>IF(AND(AVERAGE(G71,H71)&lt;F71,B71&lt;27),AVERAGE(G71,H71,F71),AVERAGE(G71,H71))</f>
        <v>15.33303145068335</v>
      </c>
      <c r="M71" s="15">
        <f>IFERROR(IF(AND(AVERAGE(J71,G71)&lt;F71,B71&lt;27),AVERAGE(J71,G71,F71),AVERAGE(G71,J71)),0)</f>
        <v>15.33303145068335</v>
      </c>
      <c r="N71" s="15">
        <f>IFERROR(IF(AND(AVERAGE(G71,I71)&lt;F71,B71&lt;27),AVERAGE(G71,I71,F71),AVERAGE(G71,I71)),0)</f>
        <v>15.33303145068335</v>
      </c>
      <c r="O71" s="15">
        <f>IFERROR(IF(AND(AVERAGE(G71,K71)&lt;F71,B71&lt;27),AVERAGE(G71,K71,F71),AVERAGE(G71,K71)),0)</f>
        <v>15.33303145068335</v>
      </c>
      <c r="P71" s="15">
        <f>IF(L71&gt;'Re-Sign (Calc)'!$T$1,'Re-Sign (Calc)'!$T$1,IF(L71&lt;'Re-Sign (Calc)'!$T$2,'Re-Sign (Calc)'!$T$2,L71))</f>
        <v>15.33303145068335</v>
      </c>
      <c r="Q71" s="15">
        <f>IF(M71&gt;'Re-Sign (Calc)'!$T$1,'Re-Sign (Calc)'!$T$1,IF(M71&lt;'Re-Sign (Calc)'!$T$2,'Re-Sign (Calc)'!$T$2,M71))</f>
        <v>15.33303145068335</v>
      </c>
      <c r="R71" s="15">
        <f>IF(N71&gt;'Re-Sign (Calc)'!$T$1,'Re-Sign (Calc)'!$T$1,IF(N71&lt;'Re-Sign (Calc)'!$T$2,'Re-Sign (Calc)'!$T$2,N71))</f>
        <v>15.33303145068335</v>
      </c>
      <c r="S71" s="15">
        <f>IF(O71&gt;'Re-Sign (Calc)'!$T$1,'Re-Sign (Calc)'!$T$1,IF(O71&lt;'Re-Sign (Calc)'!$T$2,'Re-Sign (Calc)'!$T$2,O71))</f>
        <v>15.33303145068335</v>
      </c>
      <c r="T71" s="16">
        <f>CEILING(IF(IF(F71&gt;AVERAGE(G71,I71,J71,K71),AVERAGE(F71,G71,I71,J71,K71),AVERAGE(G71,I71,J71,K71))&gt;'Re-Sign (Calc)'!$T$1,'Re-Sign (Calc)'!$T$1,IF(F71&gt;AVERAGE(G71,I71,J71,K71),AVERAGE(F71,G71,I71,J71,K71),AVERAGE(G71,I71,J71,K71))),0.05)</f>
        <v>15.350000000000001</v>
      </c>
      <c r="U71" s="16">
        <f>CEILING(IF(IF(F71&gt;AVERAGE(G71,I71,J71,K71,H71),AVERAGE(F71,G71,I71,J71,K71),AVERAGE(G71,I71,J71,K71,H71))&gt;8.15,8.15,IF(F71&gt;AVERAGE(G71,I71,J71,K71,H71),AVERAGE(F71,G71,I71,J71,K71,H71),AVERAGE(G71,I71,J71,K71,H71))),0.05)</f>
        <v>8.15</v>
      </c>
      <c r="V71" s="16">
        <f>CEILING(MAX(Q71:S71),0.05)</f>
        <v>15.350000000000001</v>
      </c>
      <c r="W71" s="16" t="str">
        <f>IF(AND(B71&lt;26,G71&gt;V71),"Yes"," ")</f>
        <v xml:space="preserve"> </v>
      </c>
      <c r="X71" s="16" t="str">
        <f>IF(AND(B71&lt;30,B71&gt;26),"Yes", " ")</f>
        <v>Yes</v>
      </c>
      <c r="Y71" s="19" t="str">
        <f>INDEX('Player Ratings'!A:B,MATCH(A71,'Player Ratings'!A:A,0),2) &amp;": $"&amp;V71&amp;"M thru "&amp; D71+3</f>
        <v>Cassius Winston: $15.35M thru 2029</v>
      </c>
    </row>
    <row r="72" spans="1:25" x14ac:dyDescent="0.25">
      <c r="A72" s="17" t="str">
        <f>'Re-Sign (Calc)'!A235</f>
        <v>J. Springer CHI</v>
      </c>
      <c r="B72" s="18">
        <f>INDEX('Re-Sign (Calc)'!$A:$AU,MATCH('Re-Sign (Report)'!$A:$A,'Re-Sign (Calc)'!$A:$A,0),4)</f>
        <v>22</v>
      </c>
      <c r="C72" s="15" t="str">
        <f>INDEX('Re-Sign (Calc)'!$A:$AU,MATCH('Re-Sign (Report)'!$A:$A,'Re-Sign (Calc)'!$A:$A,0),3)</f>
        <v>CHI</v>
      </c>
      <c r="D72" s="15" t="str">
        <f>+INDEX('Player Ratings'!$A:$AA,MATCH(A72,'Player Ratings'!$A:$A,0),27)</f>
        <v>2024</v>
      </c>
      <c r="F72" s="15">
        <f>INDEX('Re-Sign (Calc)'!$A:$AX,MATCH($A:$A,'Re-Sign (Calc)'!$A:$A,0),23)</f>
        <v>32.15370866845398</v>
      </c>
      <c r="G72" s="15">
        <f>INDEX('Re-Sign (Calc)'!$A:$AX,MATCH($A:$A,'Re-Sign (Calc)'!$A:$A,0),28)</f>
        <v>21.888687633788901</v>
      </c>
      <c r="H72" s="15">
        <f>INDEX('Re-Sign (Calc)'!$A:$AX,MATCH($A:$A,'Re-Sign (Calc)'!$A:$A,0),33)</f>
        <v>15.604195390978928</v>
      </c>
      <c r="I72" s="15">
        <f>INDEX('Re-Sign (Calc)'!$A:$AX,MATCH($A:$A,'Re-Sign (Calc)'!$A:$A,0),38)</f>
        <v>0.85</v>
      </c>
      <c r="J72" s="15">
        <f>INDEX('Re-Sign (Calc)'!$A:$AX,MATCH($A:$A,'Re-Sign (Calc)'!$A:$A,0),43)</f>
        <v>0.85</v>
      </c>
      <c r="K72" s="15">
        <f>INDEX('Re-Sign (Calc)'!$A:$AX,MATCH($A:$A,'Re-Sign (Calc)'!$A:$A,0),48)</f>
        <v>0.85</v>
      </c>
      <c r="L72" s="15">
        <f>IF(AND(AVERAGE(G72,H72)&lt;F72,B72&lt;27),AVERAGE(G72,H72,F72),AVERAGE(G72,H72))</f>
        <v>23.21553056440727</v>
      </c>
      <c r="M72" s="15">
        <f>IFERROR(IF(AND(AVERAGE(J72,G72)&lt;F72,B72&lt;27),AVERAGE(J72,G72,F72),AVERAGE(G72,J72)),0)</f>
        <v>18.297465434080962</v>
      </c>
      <c r="N72" s="15">
        <f>IFERROR(IF(AND(AVERAGE(G72,I72)&lt;F72,B72&lt;27),AVERAGE(G72,I72,F72),AVERAGE(G72,I72)),0)</f>
        <v>18.297465434080962</v>
      </c>
      <c r="O72" s="15">
        <f>IFERROR(IF(AND(AVERAGE(G72,K72)&lt;F72,B72&lt;27),AVERAGE(G72,K72,F72),AVERAGE(G72,K72)),0)</f>
        <v>18.297465434080962</v>
      </c>
      <c r="P72" s="15">
        <f>IF(L72&gt;'Re-Sign (Calc)'!$T$1,'Re-Sign (Calc)'!$T$1,IF(L72&lt;'Re-Sign (Calc)'!$T$2,'Re-Sign (Calc)'!$T$2,L72))</f>
        <v>23.21553056440727</v>
      </c>
      <c r="Q72" s="15">
        <f>IF(M72&gt;'Re-Sign (Calc)'!$T$1,'Re-Sign (Calc)'!$T$1,IF(M72&lt;'Re-Sign (Calc)'!$T$2,'Re-Sign (Calc)'!$T$2,M72))</f>
        <v>18.297465434080962</v>
      </c>
      <c r="R72" s="15">
        <f>IF(N72&gt;'Re-Sign (Calc)'!$T$1,'Re-Sign (Calc)'!$T$1,IF(N72&lt;'Re-Sign (Calc)'!$T$2,'Re-Sign (Calc)'!$T$2,N72))</f>
        <v>18.297465434080962</v>
      </c>
      <c r="S72" s="15">
        <f>IF(O72&gt;'Re-Sign (Calc)'!$T$1,'Re-Sign (Calc)'!$T$1,IF(O72&lt;'Re-Sign (Calc)'!$T$2,'Re-Sign (Calc)'!$T$2,O72))</f>
        <v>18.297465434080962</v>
      </c>
      <c r="T72" s="16">
        <f>CEILING(IF(IF(F72&gt;AVERAGE(G72,I72,J72,K72),AVERAGE(F72,G72,I72,J72,K72),AVERAGE(G72,I72,J72,K72))&gt;'Re-Sign (Calc)'!$T$1,'Re-Sign (Calc)'!$T$1,IF(F72&gt;AVERAGE(G72,I72,J72,K72),AVERAGE(F72,G72,I72,J72,K72),AVERAGE(G72,I72,J72,K72))),0.05)</f>
        <v>11.350000000000001</v>
      </c>
      <c r="U72" s="16">
        <f>CEILING(IF(IF(F72&gt;AVERAGE(G72,I72,J72,K72,H72),AVERAGE(F72,G72,I72,J72,K72),AVERAGE(G72,I72,J72,K72,H72))&gt;8.15,8.15,IF(F72&gt;AVERAGE(G72,I72,J72,K72,H72),AVERAGE(F72,G72,I72,J72,K72,H72),AVERAGE(G72,I72,J72,K72,H72))),0.05)</f>
        <v>8.15</v>
      </c>
      <c r="V72" s="16">
        <f>CEILING(MAX(Q72:S72),0.05)</f>
        <v>18.3</v>
      </c>
      <c r="W72" s="16" t="str">
        <f>IF(AND(B72&lt;26,G72&gt;V72),"Yes"," ")</f>
        <v>Yes</v>
      </c>
      <c r="X72" s="16" t="str">
        <f>IF(AND(B72&lt;30,B72&gt;26),"Yes", " ")</f>
        <v xml:space="preserve"> </v>
      </c>
      <c r="Y72" s="19" t="str">
        <f>INDEX('Player Ratings'!A:B,MATCH(A72,'Player Ratings'!A:A,0),2) &amp;": $"&amp;V72&amp;"M thru "&amp; D72+3</f>
        <v>Jaden Springer: $18.3M thru 2027</v>
      </c>
    </row>
    <row r="73" spans="1:25" hidden="1" x14ac:dyDescent="0.25">
      <c r="A73" s="17" t="str">
        <f>'Re-Sign (Calc)'!A74</f>
        <v>C. Wood ORL</v>
      </c>
      <c r="B73" s="18">
        <f>INDEX('Re-Sign (Calc)'!$A:$AU,MATCH('Re-Sign (Report)'!$A:$A,'Re-Sign (Calc)'!$A:$A,0),4)</f>
        <v>30</v>
      </c>
      <c r="C73" s="15" t="str">
        <f>INDEX('Re-Sign (Calc)'!$A:$AU,MATCH('Re-Sign (Report)'!$A:$A,'Re-Sign (Calc)'!$A:$A,0),3)</f>
        <v>ORL</v>
      </c>
      <c r="D73" s="15" t="str">
        <f>+INDEX('Player Ratings'!$A:$AA,MATCH(A73,'Player Ratings'!$A:$A,0),27)</f>
        <v>2026</v>
      </c>
      <c r="F73" s="15">
        <f>INDEX('Re-Sign (Calc)'!$A:$AX,MATCH($A:$A,'Re-Sign (Calc)'!$A:$A,0),23)</f>
        <v>15.075960679177841</v>
      </c>
      <c r="G73" s="15">
        <f>INDEX('Re-Sign (Calc)'!$A:$AX,MATCH($A:$A,'Re-Sign (Calc)'!$A:$A,0),28)</f>
        <v>20.57755639716779</v>
      </c>
      <c r="H73" s="15">
        <f>INDEX('Re-Sign (Calc)'!$A:$AX,MATCH($A:$A,'Re-Sign (Calc)'!$A:$A,0),33)</f>
        <v>15.604195390978928</v>
      </c>
      <c r="I73" s="15">
        <f>INDEX('Re-Sign (Calc)'!$A:$AX,MATCH($A:$A,'Re-Sign (Calc)'!$A:$A,0),38)</f>
        <v>8.4670472414028666</v>
      </c>
      <c r="J73" s="15">
        <f>INDEX('Re-Sign (Calc)'!$A:$AX,MATCH($A:$A,'Re-Sign (Calc)'!$A:$A,0),43)</f>
        <v>1.4830822425290195</v>
      </c>
      <c r="K73" s="15">
        <f>INDEX('Re-Sign (Calc)'!$A:$AX,MATCH($A:$A,'Re-Sign (Calc)'!$A:$A,0),48)</f>
        <v>14.578744858697089</v>
      </c>
      <c r="L73" s="15">
        <f>IF(AND(AVERAGE(G73,H73)&lt;F73,B73&lt;27),AVERAGE(G73,H73,F73),AVERAGE(G73,H73))</f>
        <v>18.09087589407336</v>
      </c>
      <c r="M73" s="15">
        <f>IFERROR(IF(AND(AVERAGE(J73,G73)&lt;F73,B73&lt;27),AVERAGE(J73,G73,F73),AVERAGE(G73,J73)),0)</f>
        <v>11.030319319848404</v>
      </c>
      <c r="N73" s="15">
        <f>IFERROR(IF(AND(AVERAGE(G73,I73)&lt;F73,B73&lt;27),AVERAGE(G73,I73,F73),AVERAGE(G73,I73)),0)</f>
        <v>14.522301819285328</v>
      </c>
      <c r="O73" s="15">
        <f>IFERROR(IF(AND(AVERAGE(G73,K73)&lt;F73,B73&lt;27),AVERAGE(G73,K73,F73),AVERAGE(G73,K73)),0)</f>
        <v>17.578150627932438</v>
      </c>
      <c r="P73" s="15">
        <f>IF(L73&gt;'Re-Sign (Calc)'!$T$1,'Re-Sign (Calc)'!$T$1,IF(L73&lt;'Re-Sign (Calc)'!$T$2,'Re-Sign (Calc)'!$T$2,L73))</f>
        <v>18.09087589407336</v>
      </c>
      <c r="Q73" s="15">
        <f>IF(M73&gt;'Re-Sign (Calc)'!$T$1,'Re-Sign (Calc)'!$T$1,IF(M73&lt;'Re-Sign (Calc)'!$T$2,'Re-Sign (Calc)'!$T$2,M73))</f>
        <v>11.030319319848404</v>
      </c>
      <c r="R73" s="15">
        <f>IF(N73&gt;'Re-Sign (Calc)'!$T$1,'Re-Sign (Calc)'!$T$1,IF(N73&lt;'Re-Sign (Calc)'!$T$2,'Re-Sign (Calc)'!$T$2,N73))</f>
        <v>14.522301819285328</v>
      </c>
      <c r="S73" s="15">
        <f>IF(O73&gt;'Re-Sign (Calc)'!$T$1,'Re-Sign (Calc)'!$T$1,IF(O73&lt;'Re-Sign (Calc)'!$T$2,'Re-Sign (Calc)'!$T$2,O73))</f>
        <v>17.578150627932438</v>
      </c>
      <c r="T73" s="16">
        <f>CEILING(IF(IF(F73&gt;AVERAGE(G73,I73,J73,K73),AVERAGE(F73,G73,I73,J73,K73),AVERAGE(G73,I73,J73,K73))&gt;'Re-Sign (Calc)'!$T$1,'Re-Sign (Calc)'!$T$1,IF(F73&gt;AVERAGE(G73,I73,J73,K73),AVERAGE(F73,G73,I73,J73,K73),AVERAGE(G73,I73,J73,K73))),0.05)</f>
        <v>12.05</v>
      </c>
      <c r="U73" s="16">
        <f>CEILING(IF(IF(F73&gt;AVERAGE(G73,I73,J73,K73,H73),AVERAGE(F73,G73,I73,J73,K73),AVERAGE(G73,I73,J73,K73,H73))&gt;8.15,8.15,IF(F73&gt;AVERAGE(G73,I73,J73,K73,H73),AVERAGE(F73,G73,I73,J73,K73,H73),AVERAGE(G73,I73,J73,K73,H73))),0.05)</f>
        <v>8.15</v>
      </c>
      <c r="V73" s="16">
        <f>CEILING(MAX(Q73:S73),0.05)</f>
        <v>17.600000000000001</v>
      </c>
      <c r="W73" s="16" t="str">
        <f>IF(AND(B73&lt;26,G73&gt;V73),"Yes"," ")</f>
        <v xml:space="preserve"> </v>
      </c>
      <c r="X73" s="16" t="str">
        <f>IF(AND(B73&lt;30,B73&gt;26),"Yes", " ")</f>
        <v xml:space="preserve"> </v>
      </c>
      <c r="Y73" s="19" t="str">
        <f>INDEX('Player Ratings'!A:B,MATCH(A73,'Player Ratings'!A:A,0),2) &amp;": $"&amp;V73&amp;"M thru "&amp; D73+3</f>
        <v>Christian Wood: $17.6M thru 2029</v>
      </c>
    </row>
    <row r="74" spans="1:25" hidden="1" x14ac:dyDescent="0.25">
      <c r="A74" s="17" t="str">
        <f>'Re-Sign (Calc)'!A75</f>
        <v>C. Xydakis SEA</v>
      </c>
      <c r="B74" s="18">
        <f>INDEX('Re-Sign (Calc)'!$A:$AU,MATCH('Re-Sign (Report)'!$A:$A,'Re-Sign (Calc)'!$A:$A,0),4)</f>
        <v>21</v>
      </c>
      <c r="C74" s="15" t="str">
        <f>INDEX('Re-Sign (Calc)'!$A:$AU,MATCH('Re-Sign (Report)'!$A:$A,'Re-Sign (Calc)'!$A:$A,0),3)</f>
        <v>SEA</v>
      </c>
      <c r="D74" s="15" t="str">
        <f>+INDEX('Player Ratings'!$A:$AA,MATCH(A74,'Player Ratings'!$A:$A,0),27)</f>
        <v>2025</v>
      </c>
      <c r="F74" s="15">
        <f>INDEX('Re-Sign (Calc)'!$A:$AX,MATCH($A:$A,'Re-Sign (Calc)'!$A:$A,0),23)</f>
        <v>3.6907953529937507</v>
      </c>
      <c r="G74" s="15">
        <f>INDEX('Re-Sign (Calc)'!$A:$AX,MATCH($A:$A,'Re-Sign (Calc)'!$A:$A,0),28)</f>
        <v>0.85</v>
      </c>
      <c r="H74" s="15">
        <f>INDEX('Re-Sign (Calc)'!$A:$AX,MATCH($A:$A,'Re-Sign (Calc)'!$A:$A,0),33)</f>
        <v>0.85</v>
      </c>
      <c r="I74" s="15">
        <f>INDEX('Re-Sign (Calc)'!$A:$AX,MATCH($A:$A,'Re-Sign (Calc)'!$A:$A,0),38)</f>
        <v>0.85</v>
      </c>
      <c r="J74" s="15">
        <f>INDEX('Re-Sign (Calc)'!$A:$AX,MATCH($A:$A,'Re-Sign (Calc)'!$A:$A,0),43)</f>
        <v>0.85</v>
      </c>
      <c r="K74" s="15">
        <f>INDEX('Re-Sign (Calc)'!$A:$AX,MATCH($A:$A,'Re-Sign (Calc)'!$A:$A,0),48)</f>
        <v>0.85</v>
      </c>
      <c r="L74" s="15">
        <f>IF(AND(AVERAGE(G74,H74)&lt;F74,B74&lt;27),AVERAGE(G74,H74,F74),AVERAGE(G74,H74))</f>
        <v>1.7969317843312502</v>
      </c>
      <c r="M74" s="15">
        <f>IFERROR(IF(AND(AVERAGE(J74,G74)&lt;F74,B74&lt;27),AVERAGE(J74,G74,F74),AVERAGE(G74,J74)),0)</f>
        <v>1.7969317843312502</v>
      </c>
      <c r="N74" s="15">
        <f>IFERROR(IF(AND(AVERAGE(G74,I74)&lt;F74,B74&lt;27),AVERAGE(G74,I74,F74),AVERAGE(G74,I74)),0)</f>
        <v>1.7969317843312502</v>
      </c>
      <c r="O74" s="15">
        <f>IFERROR(IF(AND(AVERAGE(G74,K74)&lt;F74,B74&lt;27),AVERAGE(G74,K74,F74),AVERAGE(G74,K74)),0)</f>
        <v>1.7969317843312502</v>
      </c>
      <c r="P74" s="15">
        <f>IF(L74&gt;'Re-Sign (Calc)'!$T$1,'Re-Sign (Calc)'!$T$1,IF(L74&lt;'Re-Sign (Calc)'!$T$2,'Re-Sign (Calc)'!$T$2,L74))</f>
        <v>1.7969317843312502</v>
      </c>
      <c r="Q74" s="15">
        <f>IF(M74&gt;'Re-Sign (Calc)'!$T$1,'Re-Sign (Calc)'!$T$1,IF(M74&lt;'Re-Sign (Calc)'!$T$2,'Re-Sign (Calc)'!$T$2,M74))</f>
        <v>1.7969317843312502</v>
      </c>
      <c r="R74" s="15">
        <f>IF(N74&gt;'Re-Sign (Calc)'!$T$1,'Re-Sign (Calc)'!$T$1,IF(N74&lt;'Re-Sign (Calc)'!$T$2,'Re-Sign (Calc)'!$T$2,N74))</f>
        <v>1.7969317843312502</v>
      </c>
      <c r="S74" s="15">
        <f>IF(O74&gt;'Re-Sign (Calc)'!$T$1,'Re-Sign (Calc)'!$T$1,IF(O74&lt;'Re-Sign (Calc)'!$T$2,'Re-Sign (Calc)'!$T$2,O74))</f>
        <v>1.7969317843312502</v>
      </c>
      <c r="T74" s="16">
        <f>CEILING(IF(IF(F74&gt;AVERAGE(G74,I74,J74,K74),AVERAGE(F74,G74,I74,J74,K74),AVERAGE(G74,I74,J74,K74))&gt;'Re-Sign (Calc)'!$T$1,'Re-Sign (Calc)'!$T$1,IF(F74&gt;AVERAGE(G74,I74,J74,K74),AVERAGE(F74,G74,I74,J74,K74),AVERAGE(G74,I74,J74,K74))),0.05)</f>
        <v>1.4500000000000002</v>
      </c>
      <c r="U74" s="16">
        <f>CEILING(IF(IF(F74&gt;AVERAGE(G74,I74,J74,K74,H74),AVERAGE(F74,G74,I74,J74,K74),AVERAGE(G74,I74,J74,K74,H74))&gt;8.15,8.15,IF(F74&gt;AVERAGE(G74,I74,J74,K74,H74),AVERAGE(F74,G74,I74,J74,K74,H74),AVERAGE(G74,I74,J74,K74,H74))),0.05)</f>
        <v>1.35</v>
      </c>
      <c r="V74" s="16">
        <f>CEILING(MAX(Q74:S74),0.05)</f>
        <v>1.8</v>
      </c>
      <c r="W74" s="16" t="str">
        <f>IF(AND(B74&lt;26,G74&gt;V74),"Yes"," ")</f>
        <v xml:space="preserve"> </v>
      </c>
      <c r="X74" s="16" t="str">
        <f>IF(AND(B74&lt;30,B74&gt;26),"Yes", " ")</f>
        <v xml:space="preserve"> </v>
      </c>
      <c r="Y74" s="19" t="str">
        <f>INDEX('Player Ratings'!A:B,MATCH(A74,'Player Ratings'!A:A,0),2) &amp;": $"&amp;V74&amp;"M thru "&amp; D74+3</f>
        <v>Chrysovalantis Xydakis: $1.8M thru 2028</v>
      </c>
    </row>
    <row r="75" spans="1:25" hidden="1" x14ac:dyDescent="0.25">
      <c r="A75" s="17" t="str">
        <f>'Re-Sign (Calc)'!A76</f>
        <v>D.  Melton IND</v>
      </c>
      <c r="B75" s="18">
        <f>INDEX('Re-Sign (Calc)'!$A:$AU,MATCH('Re-Sign (Report)'!$A:$A,'Re-Sign (Calc)'!$A:$A,0),4)</f>
        <v>26</v>
      </c>
      <c r="C75" s="15" t="str">
        <f>INDEX('Re-Sign (Calc)'!$A:$AU,MATCH('Re-Sign (Report)'!$A:$A,'Re-Sign (Calc)'!$A:$A,0),3)</f>
        <v>IND</v>
      </c>
      <c r="D75" s="15" t="str">
        <f>+INDEX('Player Ratings'!$A:$AA,MATCH(A75,'Player Ratings'!$A:$A,0),27)</f>
        <v>2026</v>
      </c>
      <c r="F75" s="15">
        <f>INDEX('Re-Sign (Calc)'!$A:$AX,MATCH($A:$A,'Re-Sign (Calc)'!$A:$A,0),23)</f>
        <v>15.075960679177841</v>
      </c>
      <c r="G75" s="15">
        <f>INDEX('Re-Sign (Calc)'!$A:$AX,MATCH($A:$A,'Re-Sign (Calc)'!$A:$A,0),28)</f>
        <v>17.955293923925574</v>
      </c>
      <c r="H75" s="15">
        <f>INDEX('Re-Sign (Calc)'!$A:$AX,MATCH($A:$A,'Re-Sign (Calc)'!$A:$A,0),33)</f>
        <v>25.302097695489469</v>
      </c>
      <c r="I75" s="15">
        <f>INDEX('Re-Sign (Calc)'!$A:$AX,MATCH($A:$A,'Re-Sign (Calc)'!$A:$A,0),38)</f>
        <v>13.61523210501127</v>
      </c>
      <c r="J75" s="15">
        <f>INDEX('Re-Sign (Calc)'!$A:$AX,MATCH($A:$A,'Re-Sign (Calc)'!$A:$A,0),43)</f>
        <v>12.110397629044206</v>
      </c>
      <c r="K75" s="15">
        <f>INDEX('Re-Sign (Calc)'!$A:$AX,MATCH($A:$A,'Re-Sign (Calc)'!$A:$A,0),48)</f>
        <v>19.62916279686878</v>
      </c>
      <c r="L75" s="15">
        <f>IF(AND(AVERAGE(G75,H75)&lt;F75,B75&lt;27),AVERAGE(G75,H75,F75),AVERAGE(G75,H75))</f>
        <v>21.628695809707523</v>
      </c>
      <c r="M75" s="15">
        <f>IFERROR(IF(AND(AVERAGE(J75,G75)&lt;F75,B75&lt;27),AVERAGE(J75,G75,F75),AVERAGE(G75,J75)),0)</f>
        <v>15.047217410715874</v>
      </c>
      <c r="N75" s="15">
        <f>IFERROR(IF(AND(AVERAGE(G75,I75)&lt;F75,B75&lt;27),AVERAGE(G75,I75,F75),AVERAGE(G75,I75)),0)</f>
        <v>15.785263014468422</v>
      </c>
      <c r="O75" s="15">
        <f>IFERROR(IF(AND(AVERAGE(G75,K75)&lt;F75,B75&lt;27),AVERAGE(G75,K75,F75),AVERAGE(G75,K75)),0)</f>
        <v>18.792228360397175</v>
      </c>
      <c r="P75" s="15">
        <f>IF(L75&gt;'Re-Sign (Calc)'!$T$1,'Re-Sign (Calc)'!$T$1,IF(L75&lt;'Re-Sign (Calc)'!$T$2,'Re-Sign (Calc)'!$T$2,L75))</f>
        <v>21.628695809707523</v>
      </c>
      <c r="Q75" s="15">
        <f>IF(M75&gt;'Re-Sign (Calc)'!$T$1,'Re-Sign (Calc)'!$T$1,IF(M75&lt;'Re-Sign (Calc)'!$T$2,'Re-Sign (Calc)'!$T$2,M75))</f>
        <v>15.047217410715874</v>
      </c>
      <c r="R75" s="15">
        <f>IF(N75&gt;'Re-Sign (Calc)'!$T$1,'Re-Sign (Calc)'!$T$1,IF(N75&lt;'Re-Sign (Calc)'!$T$2,'Re-Sign (Calc)'!$T$2,N75))</f>
        <v>15.785263014468422</v>
      </c>
      <c r="S75" s="15">
        <f>IF(O75&gt;'Re-Sign (Calc)'!$T$1,'Re-Sign (Calc)'!$T$1,IF(O75&lt;'Re-Sign (Calc)'!$T$2,'Re-Sign (Calc)'!$T$2,O75))</f>
        <v>18.792228360397175</v>
      </c>
      <c r="T75" s="16">
        <f>CEILING(IF(IF(F75&gt;AVERAGE(G75,I75,J75,K75),AVERAGE(F75,G75,I75,J75,K75),AVERAGE(G75,I75,J75,K75))&gt;'Re-Sign (Calc)'!$T$1,'Re-Sign (Calc)'!$T$1,IF(F75&gt;AVERAGE(G75,I75,J75,K75),AVERAGE(F75,G75,I75,J75,K75),AVERAGE(G75,I75,J75,K75))),0.05)</f>
        <v>15.850000000000001</v>
      </c>
      <c r="U75" s="16">
        <f>CEILING(IF(IF(F75&gt;AVERAGE(G75,I75,J75,K75,H75),AVERAGE(F75,G75,I75,J75,K75),AVERAGE(G75,I75,J75,K75,H75))&gt;8.15,8.15,IF(F75&gt;AVERAGE(G75,I75,J75,K75,H75),AVERAGE(F75,G75,I75,J75,K75,H75),AVERAGE(G75,I75,J75,K75,H75))),0.05)</f>
        <v>8.15</v>
      </c>
      <c r="V75" s="16">
        <f>CEILING(MAX(Q75:S75),0.05)</f>
        <v>18.8</v>
      </c>
      <c r="W75" s="16" t="str">
        <f>IF(AND(B75&lt;26,G75&gt;V75),"Yes"," ")</f>
        <v xml:space="preserve"> </v>
      </c>
      <c r="X75" s="16" t="str">
        <f>IF(AND(B75&lt;30,B75&gt;26),"Yes", " ")</f>
        <v xml:space="preserve"> </v>
      </c>
      <c r="Y75" s="19" t="str">
        <f>INDEX('Player Ratings'!A:B,MATCH(A75,'Player Ratings'!A:A,0),2) &amp;": $"&amp;V75&amp;"M thru "&amp; D75+3</f>
        <v>De'Anthony  Melton: $18.8M thru 2029</v>
      </c>
    </row>
    <row r="76" spans="1:25" hidden="1" x14ac:dyDescent="0.25">
      <c r="A76" s="17" t="str">
        <f>'Re-Sign (Calc)'!A77</f>
        <v>D. Arvizu DEN</v>
      </c>
      <c r="B76" s="18">
        <f>INDEX('Re-Sign (Calc)'!$A:$AU,MATCH('Re-Sign (Report)'!$A:$A,'Re-Sign (Calc)'!$A:$A,0),4)</f>
        <v>20</v>
      </c>
      <c r="C76" s="15" t="str">
        <f>INDEX('Re-Sign (Calc)'!$A:$AU,MATCH('Re-Sign (Report)'!$A:$A,'Re-Sign (Calc)'!$A:$A,0),3)</f>
        <v>DEN</v>
      </c>
      <c r="D76" s="15" t="str">
        <f>+INDEX('Player Ratings'!$A:$AA,MATCH(A76,'Player Ratings'!$A:$A,0),27)</f>
        <v>2026</v>
      </c>
      <c r="F76" s="15">
        <f>INDEX('Re-Sign (Calc)'!$A:$AX,MATCH($A:$A,'Re-Sign (Calc)'!$A:$A,0),23)</f>
        <v>0.85</v>
      </c>
      <c r="G76" s="15">
        <f>INDEX('Re-Sign (Calc)'!$A:$AX,MATCH($A:$A,'Re-Sign (Calc)'!$A:$A,0),28)</f>
        <v>0.85</v>
      </c>
      <c r="H76" s="15" t="str">
        <f>INDEX('Re-Sign (Calc)'!$A:$AX,MATCH($A:$A,'Re-Sign (Calc)'!$A:$A,0),33)</f>
        <v>N/A</v>
      </c>
      <c r="I76" s="15" t="str">
        <f>INDEX('Re-Sign (Calc)'!$A:$AX,MATCH($A:$A,'Re-Sign (Calc)'!$A:$A,0),38)</f>
        <v>N/A</v>
      </c>
      <c r="J76" s="15" t="str">
        <f>INDEX('Re-Sign (Calc)'!$A:$AX,MATCH($A:$A,'Re-Sign (Calc)'!$A:$A,0),43)</f>
        <v>N/A</v>
      </c>
      <c r="K76" s="15" t="str">
        <f>INDEX('Re-Sign (Calc)'!$A:$AX,MATCH($A:$A,'Re-Sign (Calc)'!$A:$A,0),48)</f>
        <v>N/A</v>
      </c>
      <c r="L76" s="15">
        <f>IF(AND(AVERAGE(G76,H76)&lt;F76,B76&lt;27),AVERAGE(G76,H76,F76),AVERAGE(G76,H76))</f>
        <v>0.85</v>
      </c>
      <c r="M76" s="15">
        <f>IFERROR(IF(AND(AVERAGE(J76,G76)&lt;F76,B76&lt;27),AVERAGE(J76,G76,F76),AVERAGE(G76,J76)),0)</f>
        <v>0.85</v>
      </c>
      <c r="N76" s="15">
        <f>IFERROR(IF(AND(AVERAGE(G76,I76)&lt;F76,B76&lt;27),AVERAGE(G76,I76,F76),AVERAGE(G76,I76)),0)</f>
        <v>0.85</v>
      </c>
      <c r="O76" s="15">
        <f>IFERROR(IF(AND(AVERAGE(G76,K76)&lt;F76,B76&lt;27),AVERAGE(G76,K76,F76),AVERAGE(G76,K76)),0)</f>
        <v>0.85</v>
      </c>
      <c r="P76" s="15">
        <f>IF(L76&gt;'Re-Sign (Calc)'!$T$1,'Re-Sign (Calc)'!$T$1,IF(L76&lt;'Re-Sign (Calc)'!$T$2,'Re-Sign (Calc)'!$T$2,L76))</f>
        <v>0.85</v>
      </c>
      <c r="Q76" s="15">
        <f>IF(M76&gt;'Re-Sign (Calc)'!$T$1,'Re-Sign (Calc)'!$T$1,IF(M76&lt;'Re-Sign (Calc)'!$T$2,'Re-Sign (Calc)'!$T$2,M76))</f>
        <v>0.85</v>
      </c>
      <c r="R76" s="15">
        <f>IF(N76&gt;'Re-Sign (Calc)'!$T$1,'Re-Sign (Calc)'!$T$1,IF(N76&lt;'Re-Sign (Calc)'!$T$2,'Re-Sign (Calc)'!$T$2,N76))</f>
        <v>0.85</v>
      </c>
      <c r="S76" s="15">
        <f>IF(O76&gt;'Re-Sign (Calc)'!$T$1,'Re-Sign (Calc)'!$T$1,IF(O76&lt;'Re-Sign (Calc)'!$T$2,'Re-Sign (Calc)'!$T$2,O76))</f>
        <v>0.85</v>
      </c>
      <c r="T76" s="16">
        <f>CEILING(IF(IF(F76&gt;AVERAGE(G76,I76,J76,K76),AVERAGE(F76,G76,I76,J76,K76),AVERAGE(G76,I76,J76,K76))&gt;'Re-Sign (Calc)'!$T$1,'Re-Sign (Calc)'!$T$1,IF(F76&gt;AVERAGE(G76,I76,J76,K76),AVERAGE(F76,G76,I76,J76,K76),AVERAGE(G76,I76,J76,K76))),0.05)</f>
        <v>0.85000000000000009</v>
      </c>
      <c r="U76" s="16">
        <f>CEILING(IF(IF(F76&gt;AVERAGE(G76,I76,J76,K76,H76),AVERAGE(F76,G76,I76,J76,K76),AVERAGE(G76,I76,J76,K76,H76))&gt;8.15,8.15,IF(F76&gt;AVERAGE(G76,I76,J76,K76,H76),AVERAGE(F76,G76,I76,J76,K76,H76),AVERAGE(G76,I76,J76,K76,H76))),0.05)</f>
        <v>0.85000000000000009</v>
      </c>
      <c r="V76" s="16">
        <f>CEILING(MAX(Q76:S76),0.05)</f>
        <v>0.85000000000000009</v>
      </c>
      <c r="W76" s="16" t="str">
        <f>IF(AND(B76&lt;26,G76&gt;V76),"Yes"," ")</f>
        <v xml:space="preserve"> </v>
      </c>
      <c r="X76" s="16" t="str">
        <f>IF(AND(B76&lt;30,B76&gt;26),"Yes", " ")</f>
        <v xml:space="preserve"> </v>
      </c>
      <c r="Y76" s="19" t="str">
        <f>INDEX('Player Ratings'!A:B,MATCH(A76,'Player Ratings'!A:A,0),2) &amp;": $"&amp;V76&amp;"M thru "&amp; D76+3</f>
        <v>DeLovell Arvizu: $0.85M thru 2029</v>
      </c>
    </row>
    <row r="77" spans="1:25" x14ac:dyDescent="0.25">
      <c r="A77" s="17" t="str">
        <f>'Re-Sign (Calc)'!A328</f>
        <v>M. Smart CHI</v>
      </c>
      <c r="B77" s="18">
        <f>INDEX('Re-Sign (Calc)'!$A:$AU,MATCH('Re-Sign (Report)'!$A:$A,'Re-Sign (Calc)'!$A:$A,0),4)</f>
        <v>30</v>
      </c>
      <c r="C77" s="15" t="str">
        <f>INDEX('Re-Sign (Calc)'!$A:$AU,MATCH('Re-Sign (Report)'!$A:$A,'Re-Sign (Calc)'!$A:$A,0),3)</f>
        <v>CHI</v>
      </c>
      <c r="D77" s="15" t="str">
        <f>+INDEX('Player Ratings'!$A:$AA,MATCH(A77,'Player Ratings'!$A:$A,0),27)</f>
        <v>2024</v>
      </c>
      <c r="F77" s="15">
        <f>INDEX('Re-Sign (Calc)'!$A:$AX,MATCH($A:$A,'Re-Sign (Calc)'!$A:$A,0),23)</f>
        <v>17.922252010723863</v>
      </c>
      <c r="G77" s="15">
        <f>INDEX('Re-Sign (Calc)'!$A:$AX,MATCH($A:$A,'Re-Sign (Calc)'!$A:$A,0),28)</f>
        <v>23.199818870410009</v>
      </c>
      <c r="H77" s="15">
        <f>INDEX('Re-Sign (Calc)'!$A:$AX,MATCH($A:$A,'Re-Sign (Calc)'!$A:$A,0),33)</f>
        <v>31.006746109907432</v>
      </c>
      <c r="I77" s="15">
        <f>INDEX('Re-Sign (Calc)'!$A:$AX,MATCH($A:$A,'Re-Sign (Calc)'!$A:$A,0),38)</f>
        <v>23.515587611950497</v>
      </c>
      <c r="J77" s="15">
        <f>INDEX('Re-Sign (Calc)'!$A:$AX,MATCH($A:$A,'Re-Sign (Calc)'!$A:$A,0),43)</f>
        <v>25.190170412447518</v>
      </c>
      <c r="K77" s="15">
        <f>INDEX('Re-Sign (Calc)'!$A:$AX,MATCH($A:$A,'Re-Sign (Calc)'!$A:$A,0),48)</f>
        <v>27.094998009818234</v>
      </c>
      <c r="L77" s="15">
        <f>IF(AND(AVERAGE(G77,H77)&lt;F77,B77&lt;27),AVERAGE(G77,H77,F77),AVERAGE(G77,H77))</f>
        <v>27.103282490158719</v>
      </c>
      <c r="M77" s="15">
        <f>IFERROR(IF(AND(AVERAGE(J77,G77)&lt;F77,B77&lt;27),AVERAGE(J77,G77,F77),AVERAGE(G77,J77)),0)</f>
        <v>24.194994641428764</v>
      </c>
      <c r="N77" s="15">
        <f>IFERROR(IF(AND(AVERAGE(G77,I77)&lt;F77,B77&lt;27),AVERAGE(G77,I77,F77),AVERAGE(G77,I77)),0)</f>
        <v>23.357703241180253</v>
      </c>
      <c r="O77" s="15">
        <f>IFERROR(IF(AND(AVERAGE(G77,K77)&lt;F77,B77&lt;27),AVERAGE(G77,K77,F77),AVERAGE(G77,K77)),0)</f>
        <v>25.14740844011412</v>
      </c>
      <c r="P77" s="15">
        <f>IF(L77&gt;'Re-Sign (Calc)'!$T$1,'Re-Sign (Calc)'!$T$1,IF(L77&lt;'Re-Sign (Calc)'!$T$2,'Re-Sign (Calc)'!$T$2,L77))</f>
        <v>27.103282490158719</v>
      </c>
      <c r="Q77" s="15">
        <f>IF(M77&gt;'Re-Sign (Calc)'!$T$1,'Re-Sign (Calc)'!$T$1,IF(M77&lt;'Re-Sign (Calc)'!$T$2,'Re-Sign (Calc)'!$T$2,M77))</f>
        <v>24.194994641428764</v>
      </c>
      <c r="R77" s="15">
        <f>IF(N77&gt;'Re-Sign (Calc)'!$T$1,'Re-Sign (Calc)'!$T$1,IF(N77&lt;'Re-Sign (Calc)'!$T$2,'Re-Sign (Calc)'!$T$2,N77))</f>
        <v>23.357703241180253</v>
      </c>
      <c r="S77" s="15">
        <f>IF(O77&gt;'Re-Sign (Calc)'!$T$1,'Re-Sign (Calc)'!$T$1,IF(O77&lt;'Re-Sign (Calc)'!$T$2,'Re-Sign (Calc)'!$T$2,O77))</f>
        <v>25.14740844011412</v>
      </c>
      <c r="T77" s="16">
        <f>CEILING(IF(IF(F77&gt;AVERAGE(G77,I77,J77,K77),AVERAGE(F77,G77,I77,J77,K77),AVERAGE(G77,I77,J77,K77))&gt;'Re-Sign (Calc)'!$T$1,'Re-Sign (Calc)'!$T$1,IF(F77&gt;AVERAGE(G77,I77,J77,K77),AVERAGE(F77,G77,I77,J77,K77),AVERAGE(G77,I77,J77,K77))),0.05)</f>
        <v>24.8</v>
      </c>
      <c r="U77" s="16">
        <f>CEILING(IF(IF(F77&gt;AVERAGE(G77,I77,J77,K77,H77),AVERAGE(F77,G77,I77,J77,K77),AVERAGE(G77,I77,J77,K77,H77))&gt;8.15,8.15,IF(F77&gt;AVERAGE(G77,I77,J77,K77,H77),AVERAGE(F77,G77,I77,J77,K77,H77),AVERAGE(G77,I77,J77,K77,H77))),0.05)</f>
        <v>8.15</v>
      </c>
      <c r="V77" s="16">
        <f>CEILING(MAX(Q77:S77),0.05)</f>
        <v>25.150000000000002</v>
      </c>
      <c r="W77" s="16" t="str">
        <f>IF(AND(B77&lt;26,G77&gt;V77),"Yes"," ")</f>
        <v xml:space="preserve"> </v>
      </c>
      <c r="X77" s="16" t="str">
        <f>IF(AND(B77&lt;30,B77&gt;26),"Yes", " ")</f>
        <v xml:space="preserve"> </v>
      </c>
      <c r="Y77" s="19" t="str">
        <f>INDEX('Player Ratings'!A:B,MATCH(A77,'Player Ratings'!A:A,0),2) &amp;": $"&amp;V77&amp;"M thru "&amp; D77+3</f>
        <v>Marcus Smart: $25.15M thru 2027</v>
      </c>
    </row>
    <row r="78" spans="1:25" x14ac:dyDescent="0.25">
      <c r="A78" s="17" t="str">
        <f>'Re-Sign (Calc)'!A388</f>
        <v>S. Pippen Jr. CHI</v>
      </c>
      <c r="B78" s="18">
        <f>INDEX('Re-Sign (Calc)'!$A:$AU,MATCH('Re-Sign (Report)'!$A:$A,'Re-Sign (Calc)'!$A:$A,0),4)</f>
        <v>23</v>
      </c>
      <c r="C78" s="15" t="str">
        <f>INDEX('Re-Sign (Calc)'!$A:$AU,MATCH('Re-Sign (Report)'!$A:$A,'Re-Sign (Calc)'!$A:$A,0),3)</f>
        <v>CHI</v>
      </c>
      <c r="D78" s="15" t="str">
        <f>+INDEX('Player Ratings'!$A:$AA,MATCH(A78,'Player Ratings'!$A:$A,0),27)</f>
        <v>2024</v>
      </c>
      <c r="F78" s="15">
        <f>INDEX('Re-Sign (Calc)'!$A:$AX,MATCH($A:$A,'Re-Sign (Calc)'!$A:$A,0),23)</f>
        <v>0.85</v>
      </c>
      <c r="G78" s="15">
        <f>INDEX('Re-Sign (Calc)'!$A:$AX,MATCH($A:$A,'Re-Sign (Calc)'!$A:$A,0),28)</f>
        <v>0.85</v>
      </c>
      <c r="H78" s="15">
        <f>INDEX('Re-Sign (Calc)'!$A:$AX,MATCH($A:$A,'Re-Sign (Calc)'!$A:$A,0),33)</f>
        <v>0.85</v>
      </c>
      <c r="I78" s="15">
        <f>INDEX('Re-Sign (Calc)'!$A:$AX,MATCH($A:$A,'Re-Sign (Calc)'!$A:$A,0),38)</f>
        <v>0.85</v>
      </c>
      <c r="J78" s="15">
        <f>INDEX('Re-Sign (Calc)'!$A:$AX,MATCH($A:$A,'Re-Sign (Calc)'!$A:$A,0),43)</f>
        <v>0.85</v>
      </c>
      <c r="K78" s="15">
        <f>INDEX('Re-Sign (Calc)'!$A:$AX,MATCH($A:$A,'Re-Sign (Calc)'!$A:$A,0),48)</f>
        <v>0.85</v>
      </c>
      <c r="L78" s="15">
        <f>IF(AND(AVERAGE(G78,H78)&lt;F78,B78&lt;27),AVERAGE(G78,H78,F78),AVERAGE(G78,H78))</f>
        <v>0.85</v>
      </c>
      <c r="M78" s="15">
        <f>IFERROR(IF(AND(AVERAGE(J78,G78)&lt;F78,B78&lt;27),AVERAGE(J78,G78,F78),AVERAGE(G78,J78)),0)</f>
        <v>0.85</v>
      </c>
      <c r="N78" s="15">
        <f>IFERROR(IF(AND(AVERAGE(G78,I78)&lt;F78,B78&lt;27),AVERAGE(G78,I78,F78),AVERAGE(G78,I78)),0)</f>
        <v>0.85</v>
      </c>
      <c r="O78" s="15">
        <f>IFERROR(IF(AND(AVERAGE(G78,K78)&lt;F78,B78&lt;27),AVERAGE(G78,K78,F78),AVERAGE(G78,K78)),0)</f>
        <v>0.85</v>
      </c>
      <c r="P78" s="15">
        <f>IF(L78&gt;'Re-Sign (Calc)'!$T$1,'Re-Sign (Calc)'!$T$1,IF(L78&lt;'Re-Sign (Calc)'!$T$2,'Re-Sign (Calc)'!$T$2,L78))</f>
        <v>0.85</v>
      </c>
      <c r="Q78" s="15">
        <f>IF(M78&gt;'Re-Sign (Calc)'!$T$1,'Re-Sign (Calc)'!$T$1,IF(M78&lt;'Re-Sign (Calc)'!$T$2,'Re-Sign (Calc)'!$T$2,M78))</f>
        <v>0.85</v>
      </c>
      <c r="R78" s="15">
        <f>IF(N78&gt;'Re-Sign (Calc)'!$T$1,'Re-Sign (Calc)'!$T$1,IF(N78&lt;'Re-Sign (Calc)'!$T$2,'Re-Sign (Calc)'!$T$2,N78))</f>
        <v>0.85</v>
      </c>
      <c r="S78" s="15">
        <f>IF(O78&gt;'Re-Sign (Calc)'!$T$1,'Re-Sign (Calc)'!$T$1,IF(O78&lt;'Re-Sign (Calc)'!$T$2,'Re-Sign (Calc)'!$T$2,O78))</f>
        <v>0.85</v>
      </c>
      <c r="T78" s="16">
        <f>CEILING(IF(IF(F78&gt;AVERAGE(G78,I78,J78,K78),AVERAGE(F78,G78,I78,J78,K78),AVERAGE(G78,I78,J78,K78))&gt;'Re-Sign (Calc)'!$T$1,'Re-Sign (Calc)'!$T$1,IF(F78&gt;AVERAGE(G78,I78,J78,K78),AVERAGE(F78,G78,I78,J78,K78),AVERAGE(G78,I78,J78,K78))),0.05)</f>
        <v>0.85000000000000009</v>
      </c>
      <c r="U78" s="16">
        <f>CEILING(IF(IF(F78&gt;AVERAGE(G78,I78,J78,K78,H78),AVERAGE(F78,G78,I78,J78,K78),AVERAGE(G78,I78,J78,K78,H78))&gt;8.15,8.15,IF(F78&gt;AVERAGE(G78,I78,J78,K78,H78),AVERAGE(F78,G78,I78,J78,K78,H78),AVERAGE(G78,I78,J78,K78,H78))),0.05)</f>
        <v>0.85000000000000009</v>
      </c>
      <c r="V78" s="16">
        <f>CEILING(MAX(Q78:S78),0.05)</f>
        <v>0.85000000000000009</v>
      </c>
      <c r="W78" s="16" t="str">
        <f>IF(AND(B78&lt;26,G78&gt;V78),"Yes"," ")</f>
        <v xml:space="preserve"> </v>
      </c>
      <c r="X78" s="16" t="str">
        <f>IF(AND(B78&lt;30,B78&gt;26),"Yes", " ")</f>
        <v xml:space="preserve"> </v>
      </c>
      <c r="Y78" s="19" t="str">
        <f>INDEX('Player Ratings'!A:B,MATCH(A78,'Player Ratings'!A:A,0),2) &amp;": $"&amp;V78&amp;"M thru "&amp; D78+3</f>
        <v>Scottie Pippen Jr.: $0.85M thru 2027</v>
      </c>
    </row>
    <row r="79" spans="1:25" x14ac:dyDescent="0.25">
      <c r="A79" s="17" t="str">
        <f>'Re-Sign (Calc)'!A38</f>
        <v>B. McLemore CLE</v>
      </c>
      <c r="B79" s="18">
        <f>INDEX('Re-Sign (Calc)'!$A:$AU,MATCH('Re-Sign (Report)'!$A:$A,'Re-Sign (Calc)'!$A:$A,0),4)</f>
        <v>31</v>
      </c>
      <c r="C79" s="15" t="str">
        <f>INDEX('Re-Sign (Calc)'!$A:$AU,MATCH('Re-Sign (Report)'!$A:$A,'Re-Sign (Calc)'!$A:$A,0),3)</f>
        <v>CLE</v>
      </c>
      <c r="D79" s="15" t="str">
        <f>+INDEX('Player Ratings'!$A:$AA,MATCH(A79,'Player Ratings'!$A:$A,0),27)</f>
        <v>2024</v>
      </c>
      <c r="F79" s="15">
        <f>INDEX('Re-Sign (Calc)'!$A:$AX,MATCH($A:$A,'Re-Sign (Calc)'!$A:$A,0),23)</f>
        <v>0.85</v>
      </c>
      <c r="G79" s="15">
        <f>INDEX('Re-Sign (Calc)'!$A:$AX,MATCH($A:$A,'Re-Sign (Calc)'!$A:$A,0),28)</f>
        <v>0.85</v>
      </c>
      <c r="H79" s="15">
        <f>INDEX('Re-Sign (Calc)'!$A:$AX,MATCH($A:$A,'Re-Sign (Calc)'!$A:$A,0),33)</f>
        <v>0.85</v>
      </c>
      <c r="I79" s="15">
        <f>INDEX('Re-Sign (Calc)'!$A:$AX,MATCH($A:$A,'Re-Sign (Calc)'!$A:$A,0),38)</f>
        <v>0.85</v>
      </c>
      <c r="J79" s="15">
        <f>INDEX('Re-Sign (Calc)'!$A:$AX,MATCH($A:$A,'Re-Sign (Calc)'!$A:$A,0),43)</f>
        <v>0.85</v>
      </c>
      <c r="K79" s="15">
        <f>INDEX('Re-Sign (Calc)'!$A:$AX,MATCH($A:$A,'Re-Sign (Calc)'!$A:$A,0),48)</f>
        <v>0.85</v>
      </c>
      <c r="L79" s="15">
        <f>IF(AND(AVERAGE(G79,H79)&lt;F79,B79&lt;27),AVERAGE(G79,H79,F79),AVERAGE(G79,H79))</f>
        <v>0.85</v>
      </c>
      <c r="M79" s="15">
        <f>IFERROR(IF(AND(AVERAGE(J79,G79)&lt;F79,B79&lt;27),AVERAGE(J79,G79,F79),AVERAGE(G79,J79)),0)</f>
        <v>0.85</v>
      </c>
      <c r="N79" s="15">
        <f>IFERROR(IF(AND(AVERAGE(G79,I79)&lt;F79,B79&lt;27),AVERAGE(G79,I79,F79),AVERAGE(G79,I79)),0)</f>
        <v>0.85</v>
      </c>
      <c r="O79" s="15">
        <f>IFERROR(IF(AND(AVERAGE(G79,K79)&lt;F79,B79&lt;27),AVERAGE(G79,K79,F79),AVERAGE(G79,K79)),0)</f>
        <v>0.85</v>
      </c>
      <c r="P79" s="15">
        <f>IF(L79&gt;'Re-Sign (Calc)'!$T$1,'Re-Sign (Calc)'!$T$1,IF(L79&lt;'Re-Sign (Calc)'!$T$2,'Re-Sign (Calc)'!$T$2,L79))</f>
        <v>0.85</v>
      </c>
      <c r="Q79" s="15">
        <f>IF(M79&gt;'Re-Sign (Calc)'!$T$1,'Re-Sign (Calc)'!$T$1,IF(M79&lt;'Re-Sign (Calc)'!$T$2,'Re-Sign (Calc)'!$T$2,M79))</f>
        <v>0.85</v>
      </c>
      <c r="R79" s="15">
        <f>IF(N79&gt;'Re-Sign (Calc)'!$T$1,'Re-Sign (Calc)'!$T$1,IF(N79&lt;'Re-Sign (Calc)'!$T$2,'Re-Sign (Calc)'!$T$2,N79))</f>
        <v>0.85</v>
      </c>
      <c r="S79" s="15">
        <f>IF(O79&gt;'Re-Sign (Calc)'!$T$1,'Re-Sign (Calc)'!$T$1,IF(O79&lt;'Re-Sign (Calc)'!$T$2,'Re-Sign (Calc)'!$T$2,O79))</f>
        <v>0.85</v>
      </c>
      <c r="T79" s="16">
        <f>CEILING(IF(IF(F79&gt;AVERAGE(G79,I79,J79,K79),AVERAGE(F79,G79,I79,J79,K79),AVERAGE(G79,I79,J79,K79))&gt;'Re-Sign (Calc)'!$T$1,'Re-Sign (Calc)'!$T$1,IF(F79&gt;AVERAGE(G79,I79,J79,K79),AVERAGE(F79,G79,I79,J79,K79),AVERAGE(G79,I79,J79,K79))),0.05)</f>
        <v>0.85000000000000009</v>
      </c>
      <c r="U79" s="16">
        <f>CEILING(IF(IF(F79&gt;AVERAGE(G79,I79,J79,K79,H79),AVERAGE(F79,G79,I79,J79,K79),AVERAGE(G79,I79,J79,K79,H79))&gt;8.15,8.15,IF(F79&gt;AVERAGE(G79,I79,J79,K79,H79),AVERAGE(F79,G79,I79,J79,K79,H79),AVERAGE(G79,I79,J79,K79,H79))),0.05)</f>
        <v>0.85000000000000009</v>
      </c>
      <c r="V79" s="16">
        <f>CEILING(MAX(Q79:S79),0.05)</f>
        <v>0.85000000000000009</v>
      </c>
      <c r="W79" s="16" t="str">
        <f>IF(AND(B79&lt;26,G79&gt;V79),"Yes"," ")</f>
        <v xml:space="preserve"> </v>
      </c>
      <c r="X79" s="16" t="str">
        <f>IF(AND(B79&lt;30,B79&gt;26),"Yes", " ")</f>
        <v xml:space="preserve"> </v>
      </c>
      <c r="Y79" s="19" t="str">
        <f>INDEX('Player Ratings'!A:B,MATCH(A79,'Player Ratings'!A:A,0),2) &amp;": $"&amp;V79&amp;"M thru "&amp; D79+3</f>
        <v>Ben McLemore: $0.85M thru 2027</v>
      </c>
    </row>
    <row r="80" spans="1:25" hidden="1" x14ac:dyDescent="0.25">
      <c r="A80" s="17" t="str">
        <f>'Re-Sign (Calc)'!A81</f>
        <v>D. Bender BOS</v>
      </c>
      <c r="B80" s="18">
        <f>INDEX('Re-Sign (Calc)'!$A:$AU,MATCH('Re-Sign (Report)'!$A:$A,'Re-Sign (Calc)'!$A:$A,0),4)</f>
        <v>27</v>
      </c>
      <c r="C80" s="15" t="str">
        <f>INDEX('Re-Sign (Calc)'!$A:$AU,MATCH('Re-Sign (Report)'!$A:$A,'Re-Sign (Calc)'!$A:$A,0),3)</f>
        <v>BOS</v>
      </c>
      <c r="D80" s="15" t="str">
        <f>+INDEX('Player Ratings'!$A:$AA,MATCH(A80,'Player Ratings'!$A:$A,0),27)</f>
        <v>2026</v>
      </c>
      <c r="F80" s="15">
        <f>INDEX('Re-Sign (Calc)'!$A:$AX,MATCH($A:$A,'Re-Sign (Calc)'!$A:$A,0),23)</f>
        <v>0.85</v>
      </c>
      <c r="G80" s="15">
        <f>INDEX('Re-Sign (Calc)'!$A:$AX,MATCH($A:$A,'Re-Sign (Calc)'!$A:$A,0),28)</f>
        <v>6.1551127943355812</v>
      </c>
      <c r="H80" s="15">
        <f>INDEX('Re-Sign (Calc)'!$A:$AX,MATCH($A:$A,'Re-Sign (Calc)'!$A:$A,0),33)</f>
        <v>11.89617392160725</v>
      </c>
      <c r="I80" s="15">
        <f>INDEX('Re-Sign (Calc)'!$A:$AX,MATCH($A:$A,'Re-Sign (Calc)'!$A:$A,0),38)</f>
        <v>7.6750188008477247</v>
      </c>
      <c r="J80" s="15">
        <f>INDEX('Re-Sign (Calc)'!$A:$AX,MATCH($A:$A,'Re-Sign (Calc)'!$A:$A,0),43)</f>
        <v>3.93553963941714</v>
      </c>
      <c r="K80" s="15">
        <f>INDEX('Re-Sign (Calc)'!$A:$AX,MATCH($A:$A,'Re-Sign (Calc)'!$A:$A,0),48)</f>
        <v>10.406660474990035</v>
      </c>
      <c r="L80" s="15">
        <f>IF(AND(AVERAGE(G80,H80)&lt;F80,B80&lt;27),AVERAGE(G80,H80,F80),AVERAGE(G80,H80))</f>
        <v>9.0256433579714148</v>
      </c>
      <c r="M80" s="15">
        <f>IFERROR(IF(AND(AVERAGE(J80,G80)&lt;F80,B80&lt;27),AVERAGE(J80,G80,F80),AVERAGE(G80,J80)),0)</f>
        <v>5.0453262168763606</v>
      </c>
      <c r="N80" s="15">
        <f>IFERROR(IF(AND(AVERAGE(G80,I80)&lt;F80,B80&lt;27),AVERAGE(G80,I80,F80),AVERAGE(G80,I80)),0)</f>
        <v>6.9150657975916534</v>
      </c>
      <c r="O80" s="15">
        <f>IFERROR(IF(AND(AVERAGE(G80,K80)&lt;F80,B80&lt;27),AVERAGE(G80,K80,F80),AVERAGE(G80,K80)),0)</f>
        <v>8.2808866346628083</v>
      </c>
      <c r="P80" s="15">
        <f>IF(L80&gt;'Re-Sign (Calc)'!$T$1,'Re-Sign (Calc)'!$T$1,IF(L80&lt;'Re-Sign (Calc)'!$T$2,'Re-Sign (Calc)'!$T$2,L80))</f>
        <v>9.0256433579714148</v>
      </c>
      <c r="Q80" s="15">
        <f>IF(M80&gt;'Re-Sign (Calc)'!$T$1,'Re-Sign (Calc)'!$T$1,IF(M80&lt;'Re-Sign (Calc)'!$T$2,'Re-Sign (Calc)'!$T$2,M80))</f>
        <v>5.0453262168763606</v>
      </c>
      <c r="R80" s="15">
        <f>IF(N80&gt;'Re-Sign (Calc)'!$T$1,'Re-Sign (Calc)'!$T$1,IF(N80&lt;'Re-Sign (Calc)'!$T$2,'Re-Sign (Calc)'!$T$2,N80))</f>
        <v>6.9150657975916534</v>
      </c>
      <c r="S80" s="15">
        <f>IF(O80&gt;'Re-Sign (Calc)'!$T$1,'Re-Sign (Calc)'!$T$1,IF(O80&lt;'Re-Sign (Calc)'!$T$2,'Re-Sign (Calc)'!$T$2,O80))</f>
        <v>8.2808866346628083</v>
      </c>
      <c r="T80" s="16">
        <f>CEILING(IF(IF(F80&gt;AVERAGE(G80,I80,J80,K80),AVERAGE(F80,G80,I80,J80,K80),AVERAGE(G80,I80,J80,K80))&gt;'Re-Sign (Calc)'!$T$1,'Re-Sign (Calc)'!$T$1,IF(F80&gt;AVERAGE(G80,I80,J80,K80),AVERAGE(F80,G80,I80,J80,K80),AVERAGE(G80,I80,J80,K80))),0.05)</f>
        <v>7.0500000000000007</v>
      </c>
      <c r="U80" s="16">
        <f>CEILING(IF(IF(F80&gt;AVERAGE(G80,I80,J80,K80,H80),AVERAGE(F80,G80,I80,J80,K80),AVERAGE(G80,I80,J80,K80,H80))&gt;8.15,8.15,IF(F80&gt;AVERAGE(G80,I80,J80,K80,H80),AVERAGE(F80,G80,I80,J80,K80,H80),AVERAGE(G80,I80,J80,K80,H80))),0.05)</f>
        <v>8.0500000000000007</v>
      </c>
      <c r="V80" s="16">
        <f>CEILING(MAX(Q80:S80),0.05)</f>
        <v>8.3000000000000007</v>
      </c>
      <c r="W80" s="16" t="str">
        <f>IF(AND(B80&lt;26,G80&gt;V80),"Yes"," ")</f>
        <v xml:space="preserve"> </v>
      </c>
      <c r="X80" s="16" t="str">
        <f>IF(AND(B80&lt;30,B80&gt;26),"Yes", " ")</f>
        <v>Yes</v>
      </c>
      <c r="Y80" s="19" t="str">
        <f>INDEX('Player Ratings'!A:B,MATCH(A80,'Player Ratings'!A:A,0),2) &amp;": $"&amp;V80&amp;"M thru "&amp; D80+3</f>
        <v>Dragan Bender: $8.3M thru 2029</v>
      </c>
    </row>
    <row r="81" spans="1:25" x14ac:dyDescent="0.25">
      <c r="A81" s="17" t="str">
        <f>'Re-Sign (Calc)'!A78</f>
        <v>D. Ayton CLE</v>
      </c>
      <c r="B81" s="18">
        <f>INDEX('Re-Sign (Calc)'!$A:$AU,MATCH('Re-Sign (Report)'!$A:$A,'Re-Sign (Calc)'!$A:$A,0),4)</f>
        <v>26</v>
      </c>
      <c r="C81" s="15" t="str">
        <f>INDEX('Re-Sign (Calc)'!$A:$AU,MATCH('Re-Sign (Report)'!$A:$A,'Re-Sign (Calc)'!$A:$A,0),3)</f>
        <v>CLE</v>
      </c>
      <c r="D81" s="15" t="str">
        <f>+INDEX('Player Ratings'!$A:$AA,MATCH(A81,'Player Ratings'!$A:$A,0),27)</f>
        <v>2024</v>
      </c>
      <c r="F81" s="15">
        <f>INDEX('Re-Sign (Calc)'!$A:$AX,MATCH($A:$A,'Re-Sign (Calc)'!$A:$A,0),23)</f>
        <v>35</v>
      </c>
      <c r="G81" s="15">
        <f>INDEX('Re-Sign (Calc)'!$A:$AX,MATCH($A:$A,'Re-Sign (Calc)'!$A:$A,0),28)</f>
        <v>35</v>
      </c>
      <c r="H81" s="15">
        <f>INDEX('Re-Sign (Calc)'!$A:$AX,MATCH($A:$A,'Re-Sign (Calc)'!$A:$A,0),33)</f>
        <v>29.010119164861138</v>
      </c>
      <c r="I81" s="15">
        <f>INDEX('Re-Sign (Calc)'!$A:$AX,MATCH($A:$A,'Re-Sign (Calc)'!$A:$A,0),38)</f>
        <v>31.831886237779443</v>
      </c>
      <c r="J81" s="15">
        <f>INDEX('Re-Sign (Calc)'!$A:$AX,MATCH($A:$A,'Re-Sign (Calc)'!$A:$A,0),43)</f>
        <v>34.591257100518639</v>
      </c>
      <c r="K81" s="15">
        <f>INDEX('Re-Sign (Calc)'!$A:$AX,MATCH($A:$A,'Re-Sign (Calc)'!$A:$A,0),48)</f>
        <v>33.243332891070736</v>
      </c>
      <c r="L81" s="15">
        <f>IF(AND(AVERAGE(G81,H81)&lt;F81,B81&lt;27),AVERAGE(G81,H81,F81),AVERAGE(G81,H81))</f>
        <v>33.003373054953713</v>
      </c>
      <c r="M81" s="15">
        <f>IFERROR(IF(AND(AVERAGE(J81,G81)&lt;F81,B81&lt;27),AVERAGE(J81,G81,F81),AVERAGE(G81,J81)),0)</f>
        <v>34.863752366839549</v>
      </c>
      <c r="N81" s="15">
        <f>IFERROR(IF(AND(AVERAGE(G81,I81)&lt;F81,B81&lt;27),AVERAGE(G81,I81,F81),AVERAGE(G81,I81)),0)</f>
        <v>33.943962079259812</v>
      </c>
      <c r="O81" s="15">
        <f>IFERROR(IF(AND(AVERAGE(G81,K81)&lt;F81,B81&lt;27),AVERAGE(G81,K81,F81),AVERAGE(G81,K81)),0)</f>
        <v>34.414444297023579</v>
      </c>
      <c r="P81" s="15">
        <f>IF(L81&gt;'Re-Sign (Calc)'!$T$1,'Re-Sign (Calc)'!$T$1,IF(L81&lt;'Re-Sign (Calc)'!$T$2,'Re-Sign (Calc)'!$T$2,L81))</f>
        <v>33.003373054953713</v>
      </c>
      <c r="Q81" s="15">
        <f>IF(M81&gt;'Re-Sign (Calc)'!$T$1,'Re-Sign (Calc)'!$T$1,IF(M81&lt;'Re-Sign (Calc)'!$T$2,'Re-Sign (Calc)'!$T$2,M81))</f>
        <v>34.863752366839549</v>
      </c>
      <c r="R81" s="15">
        <f>IF(N81&gt;'Re-Sign (Calc)'!$T$1,'Re-Sign (Calc)'!$T$1,IF(N81&lt;'Re-Sign (Calc)'!$T$2,'Re-Sign (Calc)'!$T$2,N81))</f>
        <v>33.943962079259812</v>
      </c>
      <c r="S81" s="15">
        <f>IF(O81&gt;'Re-Sign (Calc)'!$T$1,'Re-Sign (Calc)'!$T$1,IF(O81&lt;'Re-Sign (Calc)'!$T$2,'Re-Sign (Calc)'!$T$2,O81))</f>
        <v>34.414444297023579</v>
      </c>
      <c r="T81" s="16">
        <f>CEILING(IF(IF(F81&gt;AVERAGE(G81,I81,J81,K81),AVERAGE(F81,G81,I81,J81,K81),AVERAGE(G81,I81,J81,K81))&gt;'Re-Sign (Calc)'!$T$1,'Re-Sign (Calc)'!$T$1,IF(F81&gt;AVERAGE(G81,I81,J81,K81),AVERAGE(F81,G81,I81,J81,K81),AVERAGE(G81,I81,J81,K81))),0.05)</f>
        <v>33.950000000000003</v>
      </c>
      <c r="U81" s="16">
        <f>CEILING(IF(IF(F81&gt;AVERAGE(G81,I81,J81,K81,H81),AVERAGE(F81,G81,I81,J81,K81),AVERAGE(G81,I81,J81,K81,H81))&gt;8.15,8.15,IF(F81&gt;AVERAGE(G81,I81,J81,K81,H81),AVERAGE(F81,G81,I81,J81,K81,H81),AVERAGE(G81,I81,J81,K81,H81))),0.05)</f>
        <v>8.15</v>
      </c>
      <c r="V81" s="16">
        <f>CEILING(MAX(Q81:S81),0.05)</f>
        <v>34.9</v>
      </c>
      <c r="W81" s="16" t="str">
        <f>IF(AND(B81&lt;26,G81&gt;V81),"Yes"," ")</f>
        <v xml:space="preserve"> </v>
      </c>
      <c r="X81" s="16" t="str">
        <f>IF(AND(B81&lt;30,B81&gt;26),"Yes", " ")</f>
        <v xml:space="preserve"> </v>
      </c>
      <c r="Y81" s="19" t="str">
        <f>INDEX('Player Ratings'!A:B,MATCH(A81,'Player Ratings'!A:A,0),2) &amp;": $"&amp;V81&amp;"M thru "&amp; D81+3</f>
        <v>Deandre Ayton: $34.9M thru 2027</v>
      </c>
    </row>
    <row r="82" spans="1:25" hidden="1" x14ac:dyDescent="0.25">
      <c r="A82" s="17" t="str">
        <f>'Re-Sign (Calc)'!A83</f>
        <v>D. Carton PHX</v>
      </c>
      <c r="B82" s="18">
        <f>INDEX('Re-Sign (Calc)'!$A:$AU,MATCH('Re-Sign (Report)'!$A:$A,'Re-Sign (Calc)'!$A:$A,0),4)</f>
        <v>24</v>
      </c>
      <c r="C82" s="15" t="str">
        <f>INDEX('Re-Sign (Calc)'!$A:$AU,MATCH('Re-Sign (Report)'!$A:$A,'Re-Sign (Calc)'!$A:$A,0),3)</f>
        <v>PHX</v>
      </c>
      <c r="D82" s="15" t="str">
        <f>+INDEX('Player Ratings'!$A:$AA,MATCH(A82,'Player Ratings'!$A:$A,0),27)</f>
        <v>2025</v>
      </c>
      <c r="F82" s="15">
        <f>INDEX('Re-Sign (Calc)'!$A:$AX,MATCH($A:$A,'Re-Sign (Calc)'!$A:$A,0),23)</f>
        <v>0.85</v>
      </c>
      <c r="G82" s="15">
        <f>INDEX('Re-Sign (Calc)'!$A:$AX,MATCH($A:$A,'Re-Sign (Calc)'!$A:$A,0),28)</f>
        <v>0.85</v>
      </c>
      <c r="H82" s="15">
        <f>INDEX('Re-Sign (Calc)'!$A:$AX,MATCH($A:$A,'Re-Sign (Calc)'!$A:$A,0),33)</f>
        <v>0.85</v>
      </c>
      <c r="I82" s="15">
        <f>INDEX('Re-Sign (Calc)'!$A:$AX,MATCH($A:$A,'Re-Sign (Calc)'!$A:$A,0),38)</f>
        <v>0.85</v>
      </c>
      <c r="J82" s="15">
        <f>INDEX('Re-Sign (Calc)'!$A:$AX,MATCH($A:$A,'Re-Sign (Calc)'!$A:$A,0),43)</f>
        <v>0.85</v>
      </c>
      <c r="K82" s="15">
        <f>INDEX('Re-Sign (Calc)'!$A:$AX,MATCH($A:$A,'Re-Sign (Calc)'!$A:$A,0),48)</f>
        <v>0.85</v>
      </c>
      <c r="L82" s="15">
        <f>IF(AND(AVERAGE(G82,H82)&lt;F82,B82&lt;27),AVERAGE(G82,H82,F82),AVERAGE(G82,H82))</f>
        <v>0.85</v>
      </c>
      <c r="M82" s="15">
        <f>IFERROR(IF(AND(AVERAGE(J82,G82)&lt;F82,B82&lt;27),AVERAGE(J82,G82,F82),AVERAGE(G82,J82)),0)</f>
        <v>0.85</v>
      </c>
      <c r="N82" s="15">
        <f>IFERROR(IF(AND(AVERAGE(G82,I82)&lt;F82,B82&lt;27),AVERAGE(G82,I82,F82),AVERAGE(G82,I82)),0)</f>
        <v>0.85</v>
      </c>
      <c r="O82" s="15">
        <f>IFERROR(IF(AND(AVERAGE(G82,K82)&lt;F82,B82&lt;27),AVERAGE(G82,K82,F82),AVERAGE(G82,K82)),0)</f>
        <v>0.85</v>
      </c>
      <c r="P82" s="15">
        <f>IF(L82&gt;'Re-Sign (Calc)'!$T$1,'Re-Sign (Calc)'!$T$1,IF(L82&lt;'Re-Sign (Calc)'!$T$2,'Re-Sign (Calc)'!$T$2,L82))</f>
        <v>0.85</v>
      </c>
      <c r="Q82" s="15">
        <f>IF(M82&gt;'Re-Sign (Calc)'!$T$1,'Re-Sign (Calc)'!$T$1,IF(M82&lt;'Re-Sign (Calc)'!$T$2,'Re-Sign (Calc)'!$T$2,M82))</f>
        <v>0.85</v>
      </c>
      <c r="R82" s="15">
        <f>IF(N82&gt;'Re-Sign (Calc)'!$T$1,'Re-Sign (Calc)'!$T$1,IF(N82&lt;'Re-Sign (Calc)'!$T$2,'Re-Sign (Calc)'!$T$2,N82))</f>
        <v>0.85</v>
      </c>
      <c r="S82" s="15">
        <f>IF(O82&gt;'Re-Sign (Calc)'!$T$1,'Re-Sign (Calc)'!$T$1,IF(O82&lt;'Re-Sign (Calc)'!$T$2,'Re-Sign (Calc)'!$T$2,O82))</f>
        <v>0.85</v>
      </c>
      <c r="T82" s="16">
        <f>CEILING(IF(IF(F82&gt;AVERAGE(G82,I82,J82,K82),AVERAGE(F82,G82,I82,J82,K82),AVERAGE(G82,I82,J82,K82))&gt;'Re-Sign (Calc)'!$T$1,'Re-Sign (Calc)'!$T$1,IF(F82&gt;AVERAGE(G82,I82,J82,K82),AVERAGE(F82,G82,I82,J82,K82),AVERAGE(G82,I82,J82,K82))),0.05)</f>
        <v>0.85000000000000009</v>
      </c>
      <c r="U82" s="16">
        <f>CEILING(IF(IF(F82&gt;AVERAGE(G82,I82,J82,K82,H82),AVERAGE(F82,G82,I82,J82,K82),AVERAGE(G82,I82,J82,K82,H82))&gt;8.15,8.15,IF(F82&gt;AVERAGE(G82,I82,J82,K82,H82),AVERAGE(F82,G82,I82,J82,K82,H82),AVERAGE(G82,I82,J82,K82,H82))),0.05)</f>
        <v>0.85000000000000009</v>
      </c>
      <c r="V82" s="16">
        <f>CEILING(MAX(Q82:S82),0.05)</f>
        <v>0.85000000000000009</v>
      </c>
      <c r="W82" s="16" t="str">
        <f>IF(AND(B82&lt;26,G82&gt;V82),"Yes"," ")</f>
        <v xml:space="preserve"> </v>
      </c>
      <c r="X82" s="16" t="str">
        <f>IF(AND(B82&lt;30,B82&gt;26),"Yes", " ")</f>
        <v xml:space="preserve"> </v>
      </c>
      <c r="Y82" s="19" t="str">
        <f>INDEX('Player Ratings'!A:B,MATCH(A82,'Player Ratings'!A:A,0),2) &amp;": $"&amp;V82&amp;"M thru "&amp; D82+3</f>
        <v>D.J. Carton: $0.85M thru 2028</v>
      </c>
    </row>
    <row r="83" spans="1:25" hidden="1" x14ac:dyDescent="0.25">
      <c r="A83" s="17" t="str">
        <f>'Re-Sign (Calc)'!A84</f>
        <v>D. Cousins SAC</v>
      </c>
      <c r="B83" s="18">
        <f>INDEX('Re-Sign (Calc)'!$A:$AU,MATCH('Re-Sign (Report)'!$A:$A,'Re-Sign (Calc)'!$A:$A,0),4)</f>
        <v>34</v>
      </c>
      <c r="C83" s="15" t="str">
        <f>INDEX('Re-Sign (Calc)'!$A:$AU,MATCH('Re-Sign (Report)'!$A:$A,'Re-Sign (Calc)'!$A:$A,0),3)</f>
        <v>SAC</v>
      </c>
      <c r="D83" s="15" t="str">
        <f>+INDEX('Player Ratings'!$A:$AA,MATCH(A83,'Player Ratings'!$A:$A,0),27)</f>
        <v>2026</v>
      </c>
      <c r="F83" s="15">
        <f>INDEX('Re-Sign (Calc)'!$A:$AX,MATCH($A:$A,'Re-Sign (Calc)'!$A:$A,0),23)</f>
        <v>0.85</v>
      </c>
      <c r="G83" s="15">
        <f>INDEX('Re-Sign (Calc)'!$A:$AX,MATCH($A:$A,'Re-Sign (Calc)'!$A:$A,0),28)</f>
        <v>1.3547067588245434</v>
      </c>
      <c r="H83" s="15">
        <f>INDEX('Re-Sign (Calc)'!$A:$AX,MATCH($A:$A,'Re-Sign (Calc)'!$A:$A,0),33)</f>
        <v>6.9059201708325944</v>
      </c>
      <c r="I83" s="15">
        <f>INDEX('Re-Sign (Calc)'!$A:$AX,MATCH($A:$A,'Re-Sign (Calc)'!$A:$A,0),38)</f>
        <v>0.85</v>
      </c>
      <c r="J83" s="15">
        <f>INDEX('Re-Sign (Calc)'!$A:$AX,MATCH($A:$A,'Re-Sign (Calc)'!$A:$A,0),43)</f>
        <v>0.85</v>
      </c>
      <c r="K83" s="15">
        <f>INDEX('Re-Sign (Calc)'!$A:$AX,MATCH($A:$A,'Re-Sign (Calc)'!$A:$A,0),48)</f>
        <v>4.7388169582903119</v>
      </c>
      <c r="L83" s="15">
        <f>IF(AND(AVERAGE(G83,H83)&lt;F83,B83&lt;27),AVERAGE(G83,H83,F83),AVERAGE(G83,H83))</f>
        <v>4.1303134648285686</v>
      </c>
      <c r="M83" s="15">
        <f>IFERROR(IF(AND(AVERAGE(J83,G83)&lt;F83,B83&lt;27),AVERAGE(J83,G83,F83),AVERAGE(G83,J83)),0)</f>
        <v>1.1023533794122717</v>
      </c>
      <c r="N83" s="15">
        <f>IFERROR(IF(AND(AVERAGE(G83,I83)&lt;F83,B83&lt;27),AVERAGE(G83,I83,F83),AVERAGE(G83,I83)),0)</f>
        <v>1.1023533794122717</v>
      </c>
      <c r="O83" s="15">
        <f>IFERROR(IF(AND(AVERAGE(G83,K83)&lt;F83,B83&lt;27),AVERAGE(G83,K83,F83),AVERAGE(G83,K83)),0)</f>
        <v>3.0467618585574279</v>
      </c>
      <c r="P83" s="15">
        <f>IF(L83&gt;'Re-Sign (Calc)'!$T$1,'Re-Sign (Calc)'!$T$1,IF(L83&lt;'Re-Sign (Calc)'!$T$2,'Re-Sign (Calc)'!$T$2,L83))</f>
        <v>4.1303134648285686</v>
      </c>
      <c r="Q83" s="15">
        <f>IF(M83&gt;'Re-Sign (Calc)'!$T$1,'Re-Sign (Calc)'!$T$1,IF(M83&lt;'Re-Sign (Calc)'!$T$2,'Re-Sign (Calc)'!$T$2,M83))</f>
        <v>1.1023533794122717</v>
      </c>
      <c r="R83" s="15">
        <f>IF(N83&gt;'Re-Sign (Calc)'!$T$1,'Re-Sign (Calc)'!$T$1,IF(N83&lt;'Re-Sign (Calc)'!$T$2,'Re-Sign (Calc)'!$T$2,N83))</f>
        <v>1.1023533794122717</v>
      </c>
      <c r="S83" s="15">
        <f>IF(O83&gt;'Re-Sign (Calc)'!$T$1,'Re-Sign (Calc)'!$T$1,IF(O83&lt;'Re-Sign (Calc)'!$T$2,'Re-Sign (Calc)'!$T$2,O83))</f>
        <v>3.0467618585574279</v>
      </c>
      <c r="T83" s="16">
        <f>CEILING(IF(IF(F83&gt;AVERAGE(G83,I83,J83,K83),AVERAGE(F83,G83,I83,J83,K83),AVERAGE(G83,I83,J83,K83))&gt;'Re-Sign (Calc)'!$T$1,'Re-Sign (Calc)'!$T$1,IF(F83&gt;AVERAGE(G83,I83,J83,K83),AVERAGE(F83,G83,I83,J83,K83),AVERAGE(G83,I83,J83,K83))),0.05)</f>
        <v>1.9500000000000002</v>
      </c>
      <c r="U83" s="16">
        <f>CEILING(IF(IF(F83&gt;AVERAGE(G83,I83,J83,K83,H83),AVERAGE(F83,G83,I83,J83,K83),AVERAGE(G83,I83,J83,K83,H83))&gt;8.15,8.15,IF(F83&gt;AVERAGE(G83,I83,J83,K83,H83),AVERAGE(F83,G83,I83,J83,K83,H83),AVERAGE(G83,I83,J83,K83,H83))),0.05)</f>
        <v>2.95</v>
      </c>
      <c r="V83" s="16">
        <f>CEILING(MAX(Q83:S83),0.05)</f>
        <v>3.0500000000000003</v>
      </c>
      <c r="W83" s="16" t="str">
        <f>IF(AND(B83&lt;26,G83&gt;V83),"Yes"," ")</f>
        <v xml:space="preserve"> </v>
      </c>
      <c r="X83" s="16" t="str">
        <f>IF(AND(B83&lt;30,B83&gt;26),"Yes", " ")</f>
        <v xml:space="preserve"> </v>
      </c>
      <c r="Y83" s="19" t="str">
        <f>INDEX('Player Ratings'!A:B,MATCH(A83,'Player Ratings'!A:A,0),2) &amp;": $"&amp;V83&amp;"M thru "&amp; D83+3</f>
        <v>DeMarcus Cousins: $3.05M thru 2029</v>
      </c>
    </row>
    <row r="84" spans="1:25" x14ac:dyDescent="0.25">
      <c r="A84" s="17" t="str">
        <f>'Re-Sign (Calc)'!A104</f>
        <v>D. Russell CLE</v>
      </c>
      <c r="B84" s="18">
        <f>INDEX('Re-Sign (Calc)'!$A:$AU,MATCH('Re-Sign (Report)'!$A:$A,'Re-Sign (Calc)'!$A:$A,0),4)</f>
        <v>28</v>
      </c>
      <c r="C84" s="15" t="str">
        <f>INDEX('Re-Sign (Calc)'!$A:$AU,MATCH('Re-Sign (Report)'!$A:$A,'Re-Sign (Calc)'!$A:$A,0),3)</f>
        <v>CLE</v>
      </c>
      <c r="D84" s="15" t="str">
        <f>+INDEX('Player Ratings'!$A:$AA,MATCH(A84,'Player Ratings'!$A:$A,0),27)</f>
        <v>2024</v>
      </c>
      <c r="F84" s="15">
        <f>INDEX('Re-Sign (Calc)'!$A:$AX,MATCH($A:$A,'Re-Sign (Calc)'!$A:$A,0),23)</f>
        <v>29.307417336907957</v>
      </c>
      <c r="G84" s="15">
        <f>INDEX('Re-Sign (Calc)'!$A:$AX,MATCH($A:$A,'Re-Sign (Calc)'!$A:$A,0),28)</f>
        <v>33.688868763378892</v>
      </c>
      <c r="H84" s="15">
        <f>INDEX('Re-Sign (Calc)'!$A:$AX,MATCH($A:$A,'Re-Sign (Calc)'!$A:$A,0),33)</f>
        <v>39.27848631081347</v>
      </c>
      <c r="I84" s="15">
        <f>INDEX('Re-Sign (Calc)'!$A:$AX,MATCH($A:$A,'Re-Sign (Calc)'!$A:$A,0),38)</f>
        <v>19.15943118889723</v>
      </c>
      <c r="J84" s="15">
        <f>INDEX('Re-Sign (Calc)'!$A:$AX,MATCH($A:$A,'Re-Sign (Calc)'!$A:$A,0),43)</f>
        <v>24.372684613484807</v>
      </c>
      <c r="K84" s="15">
        <f>INDEX('Re-Sign (Calc)'!$A:$AX,MATCH($A:$A,'Re-Sign (Calc)'!$A:$A,0),48)</f>
        <v>25.777497678121282</v>
      </c>
      <c r="L84" s="15">
        <f>IF(AND(AVERAGE(G84,H84)&lt;F84,B84&lt;27),AVERAGE(G84,H84,F84),AVERAGE(G84,H84))</f>
        <v>36.483677537096185</v>
      </c>
      <c r="M84" s="15">
        <f>IFERROR(IF(AND(AVERAGE(J84,G84)&lt;F84,B84&lt;27),AVERAGE(J84,G84,F84),AVERAGE(G84,J84)),0)</f>
        <v>29.03077668843185</v>
      </c>
      <c r="N84" s="15">
        <f>IFERROR(IF(AND(AVERAGE(G84,I84)&lt;F84,B84&lt;27),AVERAGE(G84,I84,F84),AVERAGE(G84,I84)),0)</f>
        <v>26.424149976138061</v>
      </c>
      <c r="O84" s="15">
        <f>IFERROR(IF(AND(AVERAGE(G84,K84)&lt;F84,B84&lt;27),AVERAGE(G84,K84,F84),AVERAGE(G84,K84)),0)</f>
        <v>29.733183220750085</v>
      </c>
      <c r="P84" s="15">
        <f>IF(L84&gt;'Re-Sign (Calc)'!$T$1,'Re-Sign (Calc)'!$T$1,IF(L84&lt;'Re-Sign (Calc)'!$T$2,'Re-Sign (Calc)'!$T$2,L84))</f>
        <v>35</v>
      </c>
      <c r="Q84" s="15">
        <f>IF(M84&gt;'Re-Sign (Calc)'!$T$1,'Re-Sign (Calc)'!$T$1,IF(M84&lt;'Re-Sign (Calc)'!$T$2,'Re-Sign (Calc)'!$T$2,M84))</f>
        <v>29.03077668843185</v>
      </c>
      <c r="R84" s="15">
        <f>IF(N84&gt;'Re-Sign (Calc)'!$T$1,'Re-Sign (Calc)'!$T$1,IF(N84&lt;'Re-Sign (Calc)'!$T$2,'Re-Sign (Calc)'!$T$2,N84))</f>
        <v>26.424149976138061</v>
      </c>
      <c r="S84" s="15">
        <f>IF(O84&gt;'Re-Sign (Calc)'!$T$1,'Re-Sign (Calc)'!$T$1,IF(O84&lt;'Re-Sign (Calc)'!$T$2,'Re-Sign (Calc)'!$T$2,O84))</f>
        <v>29.733183220750085</v>
      </c>
      <c r="T84" s="16">
        <f>CEILING(IF(IF(F84&gt;AVERAGE(G84,I84,J84,K84),AVERAGE(F84,G84,I84,J84,K84),AVERAGE(G84,I84,J84,K84))&gt;'Re-Sign (Calc)'!$T$1,'Re-Sign (Calc)'!$T$1,IF(F84&gt;AVERAGE(G84,I84,J84,K84),AVERAGE(F84,G84,I84,J84,K84),AVERAGE(G84,I84,J84,K84))),0.05)</f>
        <v>26.5</v>
      </c>
      <c r="U84" s="16">
        <f>CEILING(IF(IF(F84&gt;AVERAGE(G84,I84,J84,K84,H84),AVERAGE(F84,G84,I84,J84,K84),AVERAGE(G84,I84,J84,K84,H84))&gt;8.15,8.15,IF(F84&gt;AVERAGE(G84,I84,J84,K84,H84),AVERAGE(F84,G84,I84,J84,K84,H84),AVERAGE(G84,I84,J84,K84,H84))),0.05)</f>
        <v>8.15</v>
      </c>
      <c r="V84" s="16">
        <f>CEILING(MAX(Q84:S84),0.05)</f>
        <v>29.75</v>
      </c>
      <c r="W84" s="16" t="str">
        <f>IF(AND(B84&lt;26,G84&gt;V84),"Yes"," ")</f>
        <v xml:space="preserve"> </v>
      </c>
      <c r="X84" s="16" t="str">
        <f>IF(AND(B84&lt;30,B84&gt;26),"Yes", " ")</f>
        <v>Yes</v>
      </c>
      <c r="Y84" s="19" t="str">
        <f>INDEX('Player Ratings'!A:B,MATCH(A84,'Player Ratings'!A:A,0),2) &amp;": $"&amp;V84&amp;"M thru "&amp; D84+3</f>
        <v>D'Angelo Russell: $29.75M thru 2027</v>
      </c>
    </row>
    <row r="85" spans="1:25" x14ac:dyDescent="0.25">
      <c r="A85" s="17" t="str">
        <f>'Re-Sign (Calc)'!A111</f>
        <v>D. Valentine CLE</v>
      </c>
      <c r="B85" s="18">
        <f>INDEX('Re-Sign (Calc)'!$A:$AU,MATCH('Re-Sign (Report)'!$A:$A,'Re-Sign (Calc)'!$A:$A,0),4)</f>
        <v>31</v>
      </c>
      <c r="C85" s="15" t="str">
        <f>INDEX('Re-Sign (Calc)'!$A:$AU,MATCH('Re-Sign (Report)'!$A:$A,'Re-Sign (Calc)'!$A:$A,0),3)</f>
        <v>CLE</v>
      </c>
      <c r="D85" s="15" t="str">
        <f>+INDEX('Player Ratings'!$A:$AA,MATCH(A85,'Player Ratings'!$A:$A,0),27)</f>
        <v>2024</v>
      </c>
      <c r="F85" s="15">
        <f>INDEX('Re-Sign (Calc)'!$A:$AX,MATCH($A:$A,'Re-Sign (Calc)'!$A:$A,0),23)</f>
        <v>0.85</v>
      </c>
      <c r="G85" s="15">
        <f>INDEX('Re-Sign (Calc)'!$A:$AX,MATCH($A:$A,'Re-Sign (Calc)'!$A:$A,0),28)</f>
        <v>0.85</v>
      </c>
      <c r="H85" s="15">
        <f>INDEX('Re-Sign (Calc)'!$A:$AX,MATCH($A:$A,'Re-Sign (Calc)'!$A:$A,0),33)</f>
        <v>0.85</v>
      </c>
      <c r="I85" s="15">
        <f>INDEX('Re-Sign (Calc)'!$A:$AX,MATCH($A:$A,'Re-Sign (Calc)'!$A:$A,0),38)</f>
        <v>0.85</v>
      </c>
      <c r="J85" s="15">
        <f>INDEX('Re-Sign (Calc)'!$A:$AX,MATCH($A:$A,'Re-Sign (Calc)'!$A:$A,0),43)</f>
        <v>0.85</v>
      </c>
      <c r="K85" s="15">
        <f>INDEX('Re-Sign (Calc)'!$A:$AX,MATCH($A:$A,'Re-Sign (Calc)'!$A:$A,0),48)</f>
        <v>0.85</v>
      </c>
      <c r="L85" s="15">
        <f>IF(AND(AVERAGE(G85,H85)&lt;F85,B85&lt;27),AVERAGE(G85,H85,F85),AVERAGE(G85,H85))</f>
        <v>0.85</v>
      </c>
      <c r="M85" s="15">
        <f>IFERROR(IF(AND(AVERAGE(J85,G85)&lt;F85,B85&lt;27),AVERAGE(J85,G85,F85),AVERAGE(G85,J85)),0)</f>
        <v>0.85</v>
      </c>
      <c r="N85" s="15">
        <f>IFERROR(IF(AND(AVERAGE(G85,I85)&lt;F85,B85&lt;27),AVERAGE(G85,I85,F85),AVERAGE(G85,I85)),0)</f>
        <v>0.85</v>
      </c>
      <c r="O85" s="15">
        <f>IFERROR(IF(AND(AVERAGE(G85,K85)&lt;F85,B85&lt;27),AVERAGE(G85,K85,F85),AVERAGE(G85,K85)),0)</f>
        <v>0.85</v>
      </c>
      <c r="P85" s="15">
        <f>IF(L85&gt;'Re-Sign (Calc)'!$T$1,'Re-Sign (Calc)'!$T$1,IF(L85&lt;'Re-Sign (Calc)'!$T$2,'Re-Sign (Calc)'!$T$2,L85))</f>
        <v>0.85</v>
      </c>
      <c r="Q85" s="15">
        <f>IF(M85&gt;'Re-Sign (Calc)'!$T$1,'Re-Sign (Calc)'!$T$1,IF(M85&lt;'Re-Sign (Calc)'!$T$2,'Re-Sign (Calc)'!$T$2,M85))</f>
        <v>0.85</v>
      </c>
      <c r="R85" s="15">
        <f>IF(N85&gt;'Re-Sign (Calc)'!$T$1,'Re-Sign (Calc)'!$T$1,IF(N85&lt;'Re-Sign (Calc)'!$T$2,'Re-Sign (Calc)'!$T$2,N85))</f>
        <v>0.85</v>
      </c>
      <c r="S85" s="15">
        <f>IF(O85&gt;'Re-Sign (Calc)'!$T$1,'Re-Sign (Calc)'!$T$1,IF(O85&lt;'Re-Sign (Calc)'!$T$2,'Re-Sign (Calc)'!$T$2,O85))</f>
        <v>0.85</v>
      </c>
      <c r="T85" s="16">
        <f>CEILING(IF(IF(F85&gt;AVERAGE(G85,I85,J85,K85),AVERAGE(F85,G85,I85,J85,K85),AVERAGE(G85,I85,J85,K85))&gt;'Re-Sign (Calc)'!$T$1,'Re-Sign (Calc)'!$T$1,IF(F85&gt;AVERAGE(G85,I85,J85,K85),AVERAGE(F85,G85,I85,J85,K85),AVERAGE(G85,I85,J85,K85))),0.05)</f>
        <v>0.85000000000000009</v>
      </c>
      <c r="U85" s="16">
        <f>CEILING(IF(IF(F85&gt;AVERAGE(G85,I85,J85,K85,H85),AVERAGE(F85,G85,I85,J85,K85),AVERAGE(G85,I85,J85,K85,H85))&gt;8.15,8.15,IF(F85&gt;AVERAGE(G85,I85,J85,K85,H85),AVERAGE(F85,G85,I85,J85,K85,H85),AVERAGE(G85,I85,J85,K85,H85))),0.05)</f>
        <v>0.85000000000000009</v>
      </c>
      <c r="V85" s="16">
        <f>CEILING(MAX(Q85:S85),0.05)</f>
        <v>0.85000000000000009</v>
      </c>
      <c r="W85" s="16" t="str">
        <f>IF(AND(B85&lt;26,G85&gt;V85),"Yes"," ")</f>
        <v xml:space="preserve"> </v>
      </c>
      <c r="X85" s="16" t="str">
        <f>IF(AND(B85&lt;30,B85&gt;26),"Yes", " ")</f>
        <v xml:space="preserve"> </v>
      </c>
      <c r="Y85" s="19" t="str">
        <f>INDEX('Player Ratings'!A:B,MATCH(A85,'Player Ratings'!A:A,0),2) &amp;": $"&amp;V85&amp;"M thru "&amp; D85+3</f>
        <v>Denzel Valentine: $0.85M thru 2027</v>
      </c>
    </row>
    <row r="86" spans="1:25" hidden="1" x14ac:dyDescent="0.25">
      <c r="A86" s="17" t="str">
        <f>'Re-Sign (Calc)'!A87</f>
        <v>D. Dotson LAL</v>
      </c>
      <c r="B86" s="18">
        <f>INDEX('Re-Sign (Calc)'!$A:$AU,MATCH('Re-Sign (Report)'!$A:$A,'Re-Sign (Calc)'!$A:$A,0),4)</f>
        <v>25</v>
      </c>
      <c r="C86" s="15" t="str">
        <f>INDEX('Re-Sign (Calc)'!$A:$AU,MATCH('Re-Sign (Report)'!$A:$A,'Re-Sign (Calc)'!$A:$A,0),3)</f>
        <v>LAL</v>
      </c>
      <c r="D86" s="15" t="str">
        <f>+INDEX('Player Ratings'!$A:$AA,MATCH(A86,'Player Ratings'!$A:$A,0),27)</f>
        <v>2025</v>
      </c>
      <c r="F86" s="15">
        <f>INDEX('Re-Sign (Calc)'!$A:$AX,MATCH($A:$A,'Re-Sign (Calc)'!$A:$A,0),23)</f>
        <v>0.85</v>
      </c>
      <c r="G86" s="15">
        <f>INDEX('Re-Sign (Calc)'!$A:$AX,MATCH($A:$A,'Re-Sign (Calc)'!$A:$A,0),28)</f>
        <v>0.85</v>
      </c>
      <c r="H86" s="15">
        <f>INDEX('Re-Sign (Calc)'!$A:$AX,MATCH($A:$A,'Re-Sign (Calc)'!$A:$A,0),33)</f>
        <v>0.85</v>
      </c>
      <c r="I86" s="15">
        <f>INDEX('Re-Sign (Calc)'!$A:$AX,MATCH($A:$A,'Re-Sign (Calc)'!$A:$A,0),38)</f>
        <v>0.85</v>
      </c>
      <c r="J86" s="15">
        <f>INDEX('Re-Sign (Calc)'!$A:$AX,MATCH($A:$A,'Re-Sign (Calc)'!$A:$A,0),43)</f>
        <v>0.85</v>
      </c>
      <c r="K86" s="15">
        <f>INDEX('Re-Sign (Calc)'!$A:$AX,MATCH($A:$A,'Re-Sign (Calc)'!$A:$A,0),48)</f>
        <v>0.85</v>
      </c>
      <c r="L86" s="15">
        <f>IF(AND(AVERAGE(G86,H86)&lt;F86,B86&lt;27),AVERAGE(G86,H86,F86),AVERAGE(G86,H86))</f>
        <v>0.85</v>
      </c>
      <c r="M86" s="15">
        <f>IFERROR(IF(AND(AVERAGE(J86,G86)&lt;F86,B86&lt;27),AVERAGE(J86,G86,F86),AVERAGE(G86,J86)),0)</f>
        <v>0.85</v>
      </c>
      <c r="N86" s="15">
        <f>IFERROR(IF(AND(AVERAGE(G86,I86)&lt;F86,B86&lt;27),AVERAGE(G86,I86,F86),AVERAGE(G86,I86)),0)</f>
        <v>0.85</v>
      </c>
      <c r="O86" s="15">
        <f>IFERROR(IF(AND(AVERAGE(G86,K86)&lt;F86,B86&lt;27),AVERAGE(G86,K86,F86),AVERAGE(G86,K86)),0)</f>
        <v>0.85</v>
      </c>
      <c r="P86" s="15">
        <f>IF(L86&gt;'Re-Sign (Calc)'!$T$1,'Re-Sign (Calc)'!$T$1,IF(L86&lt;'Re-Sign (Calc)'!$T$2,'Re-Sign (Calc)'!$T$2,L86))</f>
        <v>0.85</v>
      </c>
      <c r="Q86" s="15">
        <f>IF(M86&gt;'Re-Sign (Calc)'!$T$1,'Re-Sign (Calc)'!$T$1,IF(M86&lt;'Re-Sign (Calc)'!$T$2,'Re-Sign (Calc)'!$T$2,M86))</f>
        <v>0.85</v>
      </c>
      <c r="R86" s="15">
        <f>IF(N86&gt;'Re-Sign (Calc)'!$T$1,'Re-Sign (Calc)'!$T$1,IF(N86&lt;'Re-Sign (Calc)'!$T$2,'Re-Sign (Calc)'!$T$2,N86))</f>
        <v>0.85</v>
      </c>
      <c r="S86" s="15">
        <f>IF(O86&gt;'Re-Sign (Calc)'!$T$1,'Re-Sign (Calc)'!$T$1,IF(O86&lt;'Re-Sign (Calc)'!$T$2,'Re-Sign (Calc)'!$T$2,O86))</f>
        <v>0.85</v>
      </c>
      <c r="T86" s="16">
        <f>CEILING(IF(IF(F86&gt;AVERAGE(G86,I86,J86,K86),AVERAGE(F86,G86,I86,J86,K86),AVERAGE(G86,I86,J86,K86))&gt;'Re-Sign (Calc)'!$T$1,'Re-Sign (Calc)'!$T$1,IF(F86&gt;AVERAGE(G86,I86,J86,K86),AVERAGE(F86,G86,I86,J86,K86),AVERAGE(G86,I86,J86,K86))),0.05)</f>
        <v>0.85000000000000009</v>
      </c>
      <c r="U86" s="16">
        <f>CEILING(IF(IF(F86&gt;AVERAGE(G86,I86,J86,K86,H86),AVERAGE(F86,G86,I86,J86,K86),AVERAGE(G86,I86,J86,K86,H86))&gt;8.15,8.15,IF(F86&gt;AVERAGE(G86,I86,J86,K86,H86),AVERAGE(F86,G86,I86,J86,K86,H86),AVERAGE(G86,I86,J86,K86,H86))),0.05)</f>
        <v>0.85000000000000009</v>
      </c>
      <c r="V86" s="16">
        <f>CEILING(MAX(Q86:S86),0.05)</f>
        <v>0.85000000000000009</v>
      </c>
      <c r="W86" s="16" t="str">
        <f>IF(AND(B86&lt;26,G86&gt;V86),"Yes"," ")</f>
        <v xml:space="preserve"> </v>
      </c>
      <c r="X86" s="16" t="str">
        <f>IF(AND(B86&lt;30,B86&gt;26),"Yes", " ")</f>
        <v xml:space="preserve"> </v>
      </c>
      <c r="Y86" s="19" t="str">
        <f>INDEX('Player Ratings'!A:B,MATCH(A86,'Player Ratings'!A:A,0),2) &amp;": $"&amp;V86&amp;"M thru "&amp; D86+3</f>
        <v>Devon Dotson: $0.85M thru 2028</v>
      </c>
    </row>
    <row r="87" spans="1:25" hidden="1" x14ac:dyDescent="0.25">
      <c r="A87" s="17" t="str">
        <f>'Re-Sign (Calc)'!A88</f>
        <v>D. Favors LAL</v>
      </c>
      <c r="B87" s="18">
        <f>INDEX('Re-Sign (Calc)'!$A:$AU,MATCH('Re-Sign (Report)'!$A:$A,'Re-Sign (Calc)'!$A:$A,0),4)</f>
        <v>33</v>
      </c>
      <c r="C87" s="15" t="str">
        <f>INDEX('Re-Sign (Calc)'!$A:$AU,MATCH('Re-Sign (Report)'!$A:$A,'Re-Sign (Calc)'!$A:$A,0),3)</f>
        <v>LAL</v>
      </c>
      <c r="D87" s="15" t="str">
        <f>+INDEX('Player Ratings'!$A:$AA,MATCH(A87,'Player Ratings'!$A:$A,0),27)</f>
        <v>2025</v>
      </c>
      <c r="F87" s="15">
        <f>INDEX('Re-Sign (Calc)'!$A:$AX,MATCH($A:$A,'Re-Sign (Calc)'!$A:$A,0),23)</f>
        <v>0.85</v>
      </c>
      <c r="G87" s="15">
        <f>INDEX('Re-Sign (Calc)'!$A:$AX,MATCH($A:$A,'Re-Sign (Calc)'!$A:$A,0),28)</f>
        <v>0.85</v>
      </c>
      <c r="H87" s="15">
        <f>INDEX('Re-Sign (Calc)'!$A:$AX,MATCH($A:$A,'Re-Sign (Calc)'!$A:$A,0),33)</f>
        <v>0.85</v>
      </c>
      <c r="I87" s="15">
        <f>INDEX('Re-Sign (Calc)'!$A:$AX,MATCH($A:$A,'Re-Sign (Calc)'!$A:$A,0),38)</f>
        <v>0.85</v>
      </c>
      <c r="J87" s="15">
        <f>INDEX('Re-Sign (Calc)'!$A:$AX,MATCH($A:$A,'Re-Sign (Calc)'!$A:$A,0),43)</f>
        <v>0.85</v>
      </c>
      <c r="K87" s="15">
        <f>INDEX('Re-Sign (Calc)'!$A:$AX,MATCH($A:$A,'Re-Sign (Calc)'!$A:$A,0),48)</f>
        <v>0.85</v>
      </c>
      <c r="L87" s="15">
        <f>IF(AND(AVERAGE(G87,H87)&lt;F87,B87&lt;27),AVERAGE(G87,H87,F87),AVERAGE(G87,H87))</f>
        <v>0.85</v>
      </c>
      <c r="M87" s="15">
        <f>IFERROR(IF(AND(AVERAGE(J87,G87)&lt;F87,B87&lt;27),AVERAGE(J87,G87,F87),AVERAGE(G87,J87)),0)</f>
        <v>0.85</v>
      </c>
      <c r="N87" s="15">
        <f>IFERROR(IF(AND(AVERAGE(G87,I87)&lt;F87,B87&lt;27),AVERAGE(G87,I87,F87),AVERAGE(G87,I87)),0)</f>
        <v>0.85</v>
      </c>
      <c r="O87" s="15">
        <f>IFERROR(IF(AND(AVERAGE(G87,K87)&lt;F87,B87&lt;27),AVERAGE(G87,K87,F87),AVERAGE(G87,K87)),0)</f>
        <v>0.85</v>
      </c>
      <c r="P87" s="15">
        <f>IF(L87&gt;'Re-Sign (Calc)'!$T$1,'Re-Sign (Calc)'!$T$1,IF(L87&lt;'Re-Sign (Calc)'!$T$2,'Re-Sign (Calc)'!$T$2,L87))</f>
        <v>0.85</v>
      </c>
      <c r="Q87" s="15">
        <f>IF(M87&gt;'Re-Sign (Calc)'!$T$1,'Re-Sign (Calc)'!$T$1,IF(M87&lt;'Re-Sign (Calc)'!$T$2,'Re-Sign (Calc)'!$T$2,M87))</f>
        <v>0.85</v>
      </c>
      <c r="R87" s="15">
        <f>IF(N87&gt;'Re-Sign (Calc)'!$T$1,'Re-Sign (Calc)'!$T$1,IF(N87&lt;'Re-Sign (Calc)'!$T$2,'Re-Sign (Calc)'!$T$2,N87))</f>
        <v>0.85</v>
      </c>
      <c r="S87" s="15">
        <f>IF(O87&gt;'Re-Sign (Calc)'!$T$1,'Re-Sign (Calc)'!$T$1,IF(O87&lt;'Re-Sign (Calc)'!$T$2,'Re-Sign (Calc)'!$T$2,O87))</f>
        <v>0.85</v>
      </c>
      <c r="T87" s="16">
        <f>CEILING(IF(IF(F87&gt;AVERAGE(G87,I87,J87,K87),AVERAGE(F87,G87,I87,J87,K87),AVERAGE(G87,I87,J87,K87))&gt;'Re-Sign (Calc)'!$T$1,'Re-Sign (Calc)'!$T$1,IF(F87&gt;AVERAGE(G87,I87,J87,K87),AVERAGE(F87,G87,I87,J87,K87),AVERAGE(G87,I87,J87,K87))),0.05)</f>
        <v>0.85000000000000009</v>
      </c>
      <c r="U87" s="16">
        <f>CEILING(IF(IF(F87&gt;AVERAGE(G87,I87,J87,K87,H87),AVERAGE(F87,G87,I87,J87,K87),AVERAGE(G87,I87,J87,K87,H87))&gt;8.15,8.15,IF(F87&gt;AVERAGE(G87,I87,J87,K87,H87),AVERAGE(F87,G87,I87,J87,K87,H87),AVERAGE(G87,I87,J87,K87,H87))),0.05)</f>
        <v>0.85000000000000009</v>
      </c>
      <c r="V87" s="16">
        <f>CEILING(MAX(Q87:S87),0.05)</f>
        <v>0.85000000000000009</v>
      </c>
      <c r="W87" s="16" t="str">
        <f>IF(AND(B87&lt;26,G87&gt;V87),"Yes"," ")</f>
        <v xml:space="preserve"> </v>
      </c>
      <c r="X87" s="16" t="str">
        <f>IF(AND(B87&lt;30,B87&gt;26),"Yes", " ")</f>
        <v xml:space="preserve"> </v>
      </c>
      <c r="Y87" s="19" t="str">
        <f>INDEX('Player Ratings'!A:B,MATCH(A87,'Player Ratings'!A:A,0),2) &amp;": $"&amp;V87&amp;"M thru "&amp; D87+3</f>
        <v>Derrick Favors: $0.85M thru 2028</v>
      </c>
    </row>
    <row r="88" spans="1:25" hidden="1" x14ac:dyDescent="0.25">
      <c r="A88" s="17" t="str">
        <f>'Re-Sign (Calc)'!A89</f>
        <v>D. Fox DEN</v>
      </c>
      <c r="B88" s="18">
        <f>INDEX('Re-Sign (Calc)'!$A:$AU,MATCH('Re-Sign (Report)'!$A:$A,'Re-Sign (Calc)'!$A:$A,0),4)</f>
        <v>27</v>
      </c>
      <c r="C88" s="15" t="str">
        <f>INDEX('Re-Sign (Calc)'!$A:$AU,MATCH('Re-Sign (Report)'!$A:$A,'Re-Sign (Calc)'!$A:$A,0),3)</f>
        <v>DEN</v>
      </c>
      <c r="D88" s="15" t="str">
        <f>+INDEX('Player Ratings'!$A:$AA,MATCH(A88,'Player Ratings'!$A:$A,0),27)</f>
        <v>2027</v>
      </c>
      <c r="F88" s="15">
        <f>INDEX('Re-Sign (Calc)'!$A:$AX,MATCH($A:$A,'Re-Sign (Calc)'!$A:$A,0),23)</f>
        <v>6.5370866845397737</v>
      </c>
      <c r="G88" s="15">
        <f>INDEX('Re-Sign (Calc)'!$A:$AX,MATCH($A:$A,'Re-Sign (Calc)'!$A:$A,0),28)</f>
        <v>12.710768977441132</v>
      </c>
      <c r="H88" s="15">
        <f>INDEX('Re-Sign (Calc)'!$A:$AX,MATCH($A:$A,'Re-Sign (Calc)'!$A:$A,0),33)</f>
        <v>25.872562536931262</v>
      </c>
      <c r="I88" s="15">
        <f>INDEX('Re-Sign (Calc)'!$A:$AX,MATCH($A:$A,'Re-Sign (Calc)'!$A:$A,0),38)</f>
        <v>16.783345867231812</v>
      </c>
      <c r="J88" s="15">
        <f>INDEX('Re-Sign (Calc)'!$A:$AX,MATCH($A:$A,'Re-Sign (Calc)'!$A:$A,0),43)</f>
        <v>15.789083724376386</v>
      </c>
      <c r="K88" s="15">
        <f>INDEX('Re-Sign (Calc)'!$A:$AX,MATCH($A:$A,'Re-Sign (Calc)'!$A:$A,0),48)</f>
        <v>15.896245190394055</v>
      </c>
      <c r="L88" s="15">
        <f>IF(AND(AVERAGE(G88,H88)&lt;F88,B88&lt;27),AVERAGE(G88,H88,F88),AVERAGE(G88,H88))</f>
        <v>19.291665757186198</v>
      </c>
      <c r="M88" s="15">
        <f>IFERROR(IF(AND(AVERAGE(J88,G88)&lt;F88,B88&lt;27),AVERAGE(J88,G88,F88),AVERAGE(G88,J88)),0)</f>
        <v>14.249926350908758</v>
      </c>
      <c r="N88" s="15">
        <f>IFERROR(IF(AND(AVERAGE(G88,I88)&lt;F88,B88&lt;27),AVERAGE(G88,I88,F88),AVERAGE(G88,I88)),0)</f>
        <v>14.747057422336471</v>
      </c>
      <c r="O88" s="15">
        <f>IFERROR(IF(AND(AVERAGE(G88,K88)&lt;F88,B88&lt;27),AVERAGE(G88,K88,F88),AVERAGE(G88,K88)),0)</f>
        <v>14.303507083917594</v>
      </c>
      <c r="P88" s="15">
        <f>IF(L88&gt;'Re-Sign (Calc)'!$T$1,'Re-Sign (Calc)'!$T$1,IF(L88&lt;'Re-Sign (Calc)'!$T$2,'Re-Sign (Calc)'!$T$2,L88))</f>
        <v>19.291665757186198</v>
      </c>
      <c r="Q88" s="15">
        <f>IF(M88&gt;'Re-Sign (Calc)'!$T$1,'Re-Sign (Calc)'!$T$1,IF(M88&lt;'Re-Sign (Calc)'!$T$2,'Re-Sign (Calc)'!$T$2,M88))</f>
        <v>14.249926350908758</v>
      </c>
      <c r="R88" s="15">
        <f>IF(N88&gt;'Re-Sign (Calc)'!$T$1,'Re-Sign (Calc)'!$T$1,IF(N88&lt;'Re-Sign (Calc)'!$T$2,'Re-Sign (Calc)'!$T$2,N88))</f>
        <v>14.747057422336471</v>
      </c>
      <c r="S88" s="15">
        <f>IF(O88&gt;'Re-Sign (Calc)'!$T$1,'Re-Sign (Calc)'!$T$1,IF(O88&lt;'Re-Sign (Calc)'!$T$2,'Re-Sign (Calc)'!$T$2,O88))</f>
        <v>14.303507083917594</v>
      </c>
      <c r="T88" s="16">
        <f>CEILING(IF(IF(F88&gt;AVERAGE(G88,I88,J88,K88),AVERAGE(F88,G88,I88,J88,K88),AVERAGE(G88,I88,J88,K88))&gt;'Re-Sign (Calc)'!$T$1,'Re-Sign (Calc)'!$T$1,IF(F88&gt;AVERAGE(G88,I88,J88,K88),AVERAGE(F88,G88,I88,J88,K88),AVERAGE(G88,I88,J88,K88))),0.05)</f>
        <v>15.3</v>
      </c>
      <c r="U88" s="16">
        <f>CEILING(IF(IF(F88&gt;AVERAGE(G88,I88,J88,K88,H88),AVERAGE(F88,G88,I88,J88,K88),AVERAGE(G88,I88,J88,K88,H88))&gt;8.15,8.15,IF(F88&gt;AVERAGE(G88,I88,J88,K88,H88),AVERAGE(F88,G88,I88,J88,K88,H88),AVERAGE(G88,I88,J88,K88,H88))),0.05)</f>
        <v>8.15</v>
      </c>
      <c r="V88" s="16">
        <f>CEILING(MAX(Q88:S88),0.05)</f>
        <v>14.75</v>
      </c>
      <c r="W88" s="16" t="str">
        <f>IF(AND(B88&lt;26,G88&gt;V88),"Yes"," ")</f>
        <v xml:space="preserve"> </v>
      </c>
      <c r="X88" s="16" t="str">
        <f>IF(AND(B88&lt;30,B88&gt;26),"Yes", " ")</f>
        <v>Yes</v>
      </c>
      <c r="Y88" s="19" t="str">
        <f>INDEX('Player Ratings'!A:B,MATCH(A88,'Player Ratings'!A:A,0),2) &amp;": $"&amp;V88&amp;"M thru "&amp; D88+3</f>
        <v>De'Aaron Fox: $14.75M thru 2030</v>
      </c>
    </row>
    <row r="89" spans="1:25" x14ac:dyDescent="0.25">
      <c r="A89" s="17" t="str">
        <f>'Re-Sign (Calc)'!A212</f>
        <v>J. Mickey CLE</v>
      </c>
      <c r="B89" s="18">
        <f>INDEX('Re-Sign (Calc)'!$A:$AU,MATCH('Re-Sign (Report)'!$A:$A,'Re-Sign (Calc)'!$A:$A,0),4)</f>
        <v>30</v>
      </c>
      <c r="C89" s="15" t="str">
        <f>INDEX('Re-Sign (Calc)'!$A:$AU,MATCH('Re-Sign (Report)'!$A:$A,'Re-Sign (Calc)'!$A:$A,0),3)</f>
        <v>CLE</v>
      </c>
      <c r="D89" s="15" t="str">
        <f>+INDEX('Player Ratings'!$A:$AA,MATCH(A89,'Player Ratings'!$A:$A,0),27)</f>
        <v>2024</v>
      </c>
      <c r="F89" s="15">
        <f>INDEX('Re-Sign (Calc)'!$A:$AX,MATCH($A:$A,'Re-Sign (Calc)'!$A:$A,0),23)</f>
        <v>0.85</v>
      </c>
      <c r="G89" s="15">
        <f>INDEX('Re-Sign (Calc)'!$A:$AX,MATCH($A:$A,'Re-Sign (Calc)'!$A:$A,0),28)</f>
        <v>0.85</v>
      </c>
      <c r="H89" s="15" t="str">
        <f>INDEX('Re-Sign (Calc)'!$A:$AX,MATCH($A:$A,'Re-Sign (Calc)'!$A:$A,0),33)</f>
        <v>N/A</v>
      </c>
      <c r="I89" s="15" t="str">
        <f>INDEX('Re-Sign (Calc)'!$A:$AX,MATCH($A:$A,'Re-Sign (Calc)'!$A:$A,0),38)</f>
        <v>N/A</v>
      </c>
      <c r="J89" s="15" t="str">
        <f>INDEX('Re-Sign (Calc)'!$A:$AX,MATCH($A:$A,'Re-Sign (Calc)'!$A:$A,0),43)</f>
        <v>N/A</v>
      </c>
      <c r="K89" s="15" t="str">
        <f>INDEX('Re-Sign (Calc)'!$A:$AX,MATCH($A:$A,'Re-Sign (Calc)'!$A:$A,0),48)</f>
        <v>N/A</v>
      </c>
      <c r="L89" s="15">
        <f>IF(AND(AVERAGE(G89,H89)&lt;F89,B89&lt;27),AVERAGE(G89,H89,F89),AVERAGE(G89,H89))</f>
        <v>0.85</v>
      </c>
      <c r="M89" s="15">
        <f>IFERROR(IF(AND(AVERAGE(J89,G89)&lt;F89,B89&lt;27),AVERAGE(J89,G89,F89),AVERAGE(G89,J89)),0)</f>
        <v>0.85</v>
      </c>
      <c r="N89" s="15">
        <f>IFERROR(IF(AND(AVERAGE(G89,I89)&lt;F89,B89&lt;27),AVERAGE(G89,I89,F89),AVERAGE(G89,I89)),0)</f>
        <v>0.85</v>
      </c>
      <c r="O89" s="15">
        <f>IFERROR(IF(AND(AVERAGE(G89,K89)&lt;F89,B89&lt;27),AVERAGE(G89,K89,F89),AVERAGE(G89,K89)),0)</f>
        <v>0.85</v>
      </c>
      <c r="P89" s="15">
        <f>IF(L89&gt;'Re-Sign (Calc)'!$T$1,'Re-Sign (Calc)'!$T$1,IF(L89&lt;'Re-Sign (Calc)'!$T$2,'Re-Sign (Calc)'!$T$2,L89))</f>
        <v>0.85</v>
      </c>
      <c r="Q89" s="15">
        <f>IF(M89&gt;'Re-Sign (Calc)'!$T$1,'Re-Sign (Calc)'!$T$1,IF(M89&lt;'Re-Sign (Calc)'!$T$2,'Re-Sign (Calc)'!$T$2,M89))</f>
        <v>0.85</v>
      </c>
      <c r="R89" s="15">
        <f>IF(N89&gt;'Re-Sign (Calc)'!$T$1,'Re-Sign (Calc)'!$T$1,IF(N89&lt;'Re-Sign (Calc)'!$T$2,'Re-Sign (Calc)'!$T$2,N89))</f>
        <v>0.85</v>
      </c>
      <c r="S89" s="15">
        <f>IF(O89&gt;'Re-Sign (Calc)'!$T$1,'Re-Sign (Calc)'!$T$1,IF(O89&lt;'Re-Sign (Calc)'!$T$2,'Re-Sign (Calc)'!$T$2,O89))</f>
        <v>0.85</v>
      </c>
      <c r="T89" s="16">
        <f>CEILING(IF(IF(F89&gt;AVERAGE(G89,I89,J89,K89),AVERAGE(F89,G89,I89,J89,K89),AVERAGE(G89,I89,J89,K89))&gt;'Re-Sign (Calc)'!$T$1,'Re-Sign (Calc)'!$T$1,IF(F89&gt;AVERAGE(G89,I89,J89,K89),AVERAGE(F89,G89,I89,J89,K89),AVERAGE(G89,I89,J89,K89))),0.05)</f>
        <v>0.85000000000000009</v>
      </c>
      <c r="U89" s="16">
        <f>CEILING(IF(IF(F89&gt;AVERAGE(G89,I89,J89,K89,H89),AVERAGE(F89,G89,I89,J89,K89),AVERAGE(G89,I89,J89,K89,H89))&gt;8.15,8.15,IF(F89&gt;AVERAGE(G89,I89,J89,K89,H89),AVERAGE(F89,G89,I89,J89,K89,H89),AVERAGE(G89,I89,J89,K89,H89))),0.05)</f>
        <v>0.85000000000000009</v>
      </c>
      <c r="V89" s="16">
        <f>CEILING(MAX(Q89:S89),0.05)</f>
        <v>0.85000000000000009</v>
      </c>
      <c r="W89" s="16" t="str">
        <f>IF(AND(B89&lt;26,G89&gt;V89),"Yes"," ")</f>
        <v xml:space="preserve"> </v>
      </c>
      <c r="X89" s="16" t="str">
        <f>IF(AND(B89&lt;30,B89&gt;26),"Yes", " ")</f>
        <v xml:space="preserve"> </v>
      </c>
      <c r="Y89" s="19" t="str">
        <f>INDEX('Player Ratings'!A:B,MATCH(A89,'Player Ratings'!A:A,0),2) &amp;": $"&amp;V89&amp;"M thru "&amp; D89+3</f>
        <v>Jordan Mickey: $0.85M thru 2027</v>
      </c>
    </row>
    <row r="90" spans="1:25" x14ac:dyDescent="0.25">
      <c r="A90" s="17" t="str">
        <f>'Re-Sign (Calc)'!A322</f>
        <v>M. Paige CLE</v>
      </c>
      <c r="B90" s="18">
        <f>INDEX('Re-Sign (Calc)'!$A:$AU,MATCH('Re-Sign (Report)'!$A:$A,'Re-Sign (Calc)'!$A:$A,0),4)</f>
        <v>31</v>
      </c>
      <c r="C90" s="15" t="str">
        <f>INDEX('Re-Sign (Calc)'!$A:$AU,MATCH('Re-Sign (Report)'!$A:$A,'Re-Sign (Calc)'!$A:$A,0),3)</f>
        <v>CLE</v>
      </c>
      <c r="D90" s="15" t="str">
        <f>+INDEX('Player Ratings'!$A:$AA,MATCH(A90,'Player Ratings'!$A:$A,0),27)</f>
        <v>2024</v>
      </c>
      <c r="F90" s="15">
        <f>INDEX('Re-Sign (Calc)'!$A:$AX,MATCH($A:$A,'Re-Sign (Calc)'!$A:$A,0),23)</f>
        <v>0.85</v>
      </c>
      <c r="G90" s="15">
        <f>INDEX('Re-Sign (Calc)'!$A:$AX,MATCH($A:$A,'Re-Sign (Calc)'!$A:$A,0),28)</f>
        <v>0.85</v>
      </c>
      <c r="H90" s="15">
        <f>INDEX('Re-Sign (Calc)'!$A:$AX,MATCH($A:$A,'Re-Sign (Calc)'!$A:$A,0),33)</f>
        <v>0.85</v>
      </c>
      <c r="I90" s="15">
        <f>INDEX('Re-Sign (Calc)'!$A:$AX,MATCH($A:$A,'Re-Sign (Calc)'!$A:$A,0),38)</f>
        <v>0.85</v>
      </c>
      <c r="J90" s="15">
        <f>INDEX('Re-Sign (Calc)'!$A:$AX,MATCH($A:$A,'Re-Sign (Calc)'!$A:$A,0),43)</f>
        <v>0.85</v>
      </c>
      <c r="K90" s="15">
        <f>INDEX('Re-Sign (Calc)'!$A:$AX,MATCH($A:$A,'Re-Sign (Calc)'!$A:$A,0),48)</f>
        <v>0.85</v>
      </c>
      <c r="L90" s="15">
        <f>IF(AND(AVERAGE(G90,H90)&lt;F90,B90&lt;27),AVERAGE(G90,H90,F90),AVERAGE(G90,H90))</f>
        <v>0.85</v>
      </c>
      <c r="M90" s="15">
        <f>IFERROR(IF(AND(AVERAGE(J90,G90)&lt;F90,B90&lt;27),AVERAGE(J90,G90,F90),AVERAGE(G90,J90)),0)</f>
        <v>0.85</v>
      </c>
      <c r="N90" s="15">
        <f>IFERROR(IF(AND(AVERAGE(G90,I90)&lt;F90,B90&lt;27),AVERAGE(G90,I90,F90),AVERAGE(G90,I90)),0)</f>
        <v>0.85</v>
      </c>
      <c r="O90" s="15">
        <f>IFERROR(IF(AND(AVERAGE(G90,K90)&lt;F90,B90&lt;27),AVERAGE(G90,K90,F90),AVERAGE(G90,K90)),0)</f>
        <v>0.85</v>
      </c>
      <c r="P90" s="15">
        <f>IF(L90&gt;'Re-Sign (Calc)'!$T$1,'Re-Sign (Calc)'!$T$1,IF(L90&lt;'Re-Sign (Calc)'!$T$2,'Re-Sign (Calc)'!$T$2,L90))</f>
        <v>0.85</v>
      </c>
      <c r="Q90" s="15">
        <f>IF(M90&gt;'Re-Sign (Calc)'!$T$1,'Re-Sign (Calc)'!$T$1,IF(M90&lt;'Re-Sign (Calc)'!$T$2,'Re-Sign (Calc)'!$T$2,M90))</f>
        <v>0.85</v>
      </c>
      <c r="R90" s="15">
        <f>IF(N90&gt;'Re-Sign (Calc)'!$T$1,'Re-Sign (Calc)'!$T$1,IF(N90&lt;'Re-Sign (Calc)'!$T$2,'Re-Sign (Calc)'!$T$2,N90))</f>
        <v>0.85</v>
      </c>
      <c r="S90" s="15">
        <f>IF(O90&gt;'Re-Sign (Calc)'!$T$1,'Re-Sign (Calc)'!$T$1,IF(O90&lt;'Re-Sign (Calc)'!$T$2,'Re-Sign (Calc)'!$T$2,O90))</f>
        <v>0.85</v>
      </c>
      <c r="T90" s="16">
        <f>CEILING(IF(IF(F90&gt;AVERAGE(G90,I90,J90,K90),AVERAGE(F90,G90,I90,J90,K90),AVERAGE(G90,I90,J90,K90))&gt;'Re-Sign (Calc)'!$T$1,'Re-Sign (Calc)'!$T$1,IF(F90&gt;AVERAGE(G90,I90,J90,K90),AVERAGE(F90,G90,I90,J90,K90),AVERAGE(G90,I90,J90,K90))),0.05)</f>
        <v>0.85000000000000009</v>
      </c>
      <c r="U90" s="16">
        <f>CEILING(IF(IF(F90&gt;AVERAGE(G90,I90,J90,K90,H90),AVERAGE(F90,G90,I90,J90,K90),AVERAGE(G90,I90,J90,K90,H90))&gt;8.15,8.15,IF(F90&gt;AVERAGE(G90,I90,J90,K90,H90),AVERAGE(F90,G90,I90,J90,K90,H90),AVERAGE(G90,I90,J90,K90,H90))),0.05)</f>
        <v>0.85000000000000009</v>
      </c>
      <c r="V90" s="16">
        <f>CEILING(MAX(Q90:S90),0.05)</f>
        <v>0.85000000000000009</v>
      </c>
      <c r="W90" s="16" t="str">
        <f>IF(AND(B90&lt;26,G90&gt;V90),"Yes"," ")</f>
        <v xml:space="preserve"> </v>
      </c>
      <c r="X90" s="16" t="str">
        <f>IF(AND(B90&lt;30,B90&gt;26),"Yes", " ")</f>
        <v xml:space="preserve"> </v>
      </c>
      <c r="Y90" s="19" t="str">
        <f>INDEX('Player Ratings'!A:B,MATCH(A90,'Player Ratings'!A:A,0),2) &amp;": $"&amp;V90&amp;"M thru "&amp; D90+3</f>
        <v>Marcus Paige: $0.85M thru 2027</v>
      </c>
    </row>
    <row r="91" spans="1:25" hidden="1" x14ac:dyDescent="0.25">
      <c r="A91" s="17" t="str">
        <f>'Re-Sign (Calc)'!A92</f>
        <v>D. Graham OKC</v>
      </c>
      <c r="B91" s="18">
        <f>INDEX('Re-Sign (Calc)'!$A:$AU,MATCH('Re-Sign (Report)'!$A:$A,'Re-Sign (Calc)'!$A:$A,0),4)</f>
        <v>29</v>
      </c>
      <c r="C91" s="15" t="str">
        <f>INDEX('Re-Sign (Calc)'!$A:$AU,MATCH('Re-Sign (Report)'!$A:$A,'Re-Sign (Calc)'!$A:$A,0),3)</f>
        <v>OKC</v>
      </c>
      <c r="D91" s="15" t="str">
        <f>+INDEX('Player Ratings'!$A:$AA,MATCH(A91,'Player Ratings'!$A:$A,0),27)</f>
        <v>2025</v>
      </c>
      <c r="F91" s="15">
        <f>INDEX('Re-Sign (Calc)'!$A:$AX,MATCH($A:$A,'Re-Sign (Calc)'!$A:$A,0),23)</f>
        <v>0.85</v>
      </c>
      <c r="G91" s="15">
        <f>INDEX('Re-Sign (Calc)'!$A:$AX,MATCH($A:$A,'Re-Sign (Calc)'!$A:$A,0),28)</f>
        <v>0.85</v>
      </c>
      <c r="H91" s="15">
        <f>INDEX('Re-Sign (Calc)'!$A:$AX,MATCH($A:$A,'Re-Sign (Calc)'!$A:$A,0),33)</f>
        <v>20.453146543234194</v>
      </c>
      <c r="I91" s="15">
        <f>INDEX('Re-Sign (Calc)'!$A:$AX,MATCH($A:$A,'Re-Sign (Calc)'!$A:$A,0),38)</f>
        <v>0.85</v>
      </c>
      <c r="J91" s="15">
        <f>INDEX('Re-Sign (Calc)'!$A:$AX,MATCH($A:$A,'Re-Sign (Calc)'!$A:$A,0),43)</f>
        <v>0.85</v>
      </c>
      <c r="K91" s="15">
        <f>INDEX('Re-Sign (Calc)'!$A:$AX,MATCH($A:$A,'Re-Sign (Calc)'!$A:$A,0),48)</f>
        <v>0.85</v>
      </c>
      <c r="L91" s="15">
        <f>IF(AND(AVERAGE(G91,H91)&lt;F91,B91&lt;27),AVERAGE(G91,H91,F91),AVERAGE(G91,H91))</f>
        <v>10.651573271617098</v>
      </c>
      <c r="M91" s="15">
        <f>IFERROR(IF(AND(AVERAGE(J91,G91)&lt;F91,B91&lt;27),AVERAGE(J91,G91,F91),AVERAGE(G91,J91)),0)</f>
        <v>0.85</v>
      </c>
      <c r="N91" s="15">
        <f>IFERROR(IF(AND(AVERAGE(G91,I91)&lt;F91,B91&lt;27),AVERAGE(G91,I91,F91),AVERAGE(G91,I91)),0)</f>
        <v>0.85</v>
      </c>
      <c r="O91" s="15">
        <f>IFERROR(IF(AND(AVERAGE(G91,K91)&lt;F91,B91&lt;27),AVERAGE(G91,K91,F91),AVERAGE(G91,K91)),0)</f>
        <v>0.85</v>
      </c>
      <c r="P91" s="15">
        <f>IF(L91&gt;'Re-Sign (Calc)'!$T$1,'Re-Sign (Calc)'!$T$1,IF(L91&lt;'Re-Sign (Calc)'!$T$2,'Re-Sign (Calc)'!$T$2,L91))</f>
        <v>10.651573271617098</v>
      </c>
      <c r="Q91" s="15">
        <f>IF(M91&gt;'Re-Sign (Calc)'!$T$1,'Re-Sign (Calc)'!$T$1,IF(M91&lt;'Re-Sign (Calc)'!$T$2,'Re-Sign (Calc)'!$T$2,M91))</f>
        <v>0.85</v>
      </c>
      <c r="R91" s="15">
        <f>IF(N91&gt;'Re-Sign (Calc)'!$T$1,'Re-Sign (Calc)'!$T$1,IF(N91&lt;'Re-Sign (Calc)'!$T$2,'Re-Sign (Calc)'!$T$2,N91))</f>
        <v>0.85</v>
      </c>
      <c r="S91" s="15">
        <f>IF(O91&gt;'Re-Sign (Calc)'!$T$1,'Re-Sign (Calc)'!$T$1,IF(O91&lt;'Re-Sign (Calc)'!$T$2,'Re-Sign (Calc)'!$T$2,O91))</f>
        <v>0.85</v>
      </c>
      <c r="T91" s="16">
        <f>CEILING(IF(IF(F91&gt;AVERAGE(G91,I91,J91,K91),AVERAGE(F91,G91,I91,J91,K91),AVERAGE(G91,I91,J91,K91))&gt;'Re-Sign (Calc)'!$T$1,'Re-Sign (Calc)'!$T$1,IF(F91&gt;AVERAGE(G91,I91,J91,K91),AVERAGE(F91,G91,I91,J91,K91),AVERAGE(G91,I91,J91,K91))),0.05)</f>
        <v>0.85000000000000009</v>
      </c>
      <c r="U91" s="16">
        <f>CEILING(IF(IF(F91&gt;AVERAGE(G91,I91,J91,K91,H91),AVERAGE(F91,G91,I91,J91,K91),AVERAGE(G91,I91,J91,K91,H91))&gt;8.15,8.15,IF(F91&gt;AVERAGE(G91,I91,J91,K91,H91),AVERAGE(F91,G91,I91,J91,K91,H91),AVERAGE(G91,I91,J91,K91,H91))),0.05)</f>
        <v>4.8000000000000007</v>
      </c>
      <c r="V91" s="16">
        <f>CEILING(MAX(Q91:S91),0.05)</f>
        <v>0.85000000000000009</v>
      </c>
      <c r="W91" s="16" t="str">
        <f>IF(AND(B91&lt;26,G91&gt;V91),"Yes"," ")</f>
        <v xml:space="preserve"> </v>
      </c>
      <c r="X91" s="16" t="str">
        <f>IF(AND(B91&lt;30,B91&gt;26),"Yes", " ")</f>
        <v>Yes</v>
      </c>
      <c r="Y91" s="19" t="str">
        <f>INDEX('Player Ratings'!A:B,MATCH(A91,'Player Ratings'!A:A,0),2) &amp;": $"&amp;V91&amp;"M thru "&amp; D91+3</f>
        <v>Devonte' Graham: $0.85M thru 2028</v>
      </c>
    </row>
    <row r="92" spans="1:25" x14ac:dyDescent="0.25">
      <c r="A92" s="17" t="str">
        <f>'Re-Sign (Calc)'!A383</f>
        <v>S. Lewis CLE</v>
      </c>
      <c r="B92" s="18">
        <f>INDEX('Re-Sign (Calc)'!$A:$AU,MATCH('Re-Sign (Report)'!$A:$A,'Re-Sign (Calc)'!$A:$A,0),4)</f>
        <v>24</v>
      </c>
      <c r="C92" s="15" t="str">
        <f>INDEX('Re-Sign (Calc)'!$A:$AU,MATCH('Re-Sign (Report)'!$A:$A,'Re-Sign (Calc)'!$A:$A,0),3)</f>
        <v>CLE</v>
      </c>
      <c r="D92" s="15" t="str">
        <f>+INDEX('Player Ratings'!$A:$AA,MATCH(A92,'Player Ratings'!$A:$A,0),27)</f>
        <v>2024</v>
      </c>
      <c r="F92" s="15">
        <f>INDEX('Re-Sign (Calc)'!$A:$AX,MATCH($A:$A,'Re-Sign (Calc)'!$A:$A,0),23)</f>
        <v>20.768543342269886</v>
      </c>
      <c r="G92" s="15">
        <f>INDEX('Re-Sign (Calc)'!$A:$AX,MATCH($A:$A,'Re-Sign (Calc)'!$A:$A,0),28)</f>
        <v>17.955293923925574</v>
      </c>
      <c r="H92" s="15">
        <f>INDEX('Re-Sign (Calc)'!$A:$AX,MATCH($A:$A,'Re-Sign (Calc)'!$A:$A,0),33)</f>
        <v>0.85</v>
      </c>
      <c r="I92" s="15">
        <f>INDEX('Re-Sign (Calc)'!$A:$AX,MATCH($A:$A,'Re-Sign (Calc)'!$A:$A,0),38)</f>
        <v>6.4869761400150212</v>
      </c>
      <c r="J92" s="15">
        <f>INDEX('Re-Sign (Calc)'!$A:$AX,MATCH($A:$A,'Re-Sign (Calc)'!$A:$A,0),43)</f>
        <v>0.85</v>
      </c>
      <c r="K92" s="15">
        <f>INDEX('Re-Sign (Calc)'!$A:$AX,MATCH($A:$A,'Re-Sign (Calc)'!$A:$A,0),48)</f>
        <v>0.85</v>
      </c>
      <c r="L92" s="15">
        <f>IF(AND(AVERAGE(G92,H92)&lt;F92,B92&lt;27),AVERAGE(G92,H92,F92),AVERAGE(G92,H92))</f>
        <v>13.19127908873182</v>
      </c>
      <c r="M92" s="15">
        <f>IFERROR(IF(AND(AVERAGE(J92,G92)&lt;F92,B92&lt;27),AVERAGE(J92,G92,F92),AVERAGE(G92,J92)),0)</f>
        <v>13.19127908873182</v>
      </c>
      <c r="N92" s="15">
        <f>IFERROR(IF(AND(AVERAGE(G92,I92)&lt;F92,B92&lt;27),AVERAGE(G92,I92,F92),AVERAGE(G92,I92)),0)</f>
        <v>15.070271135403493</v>
      </c>
      <c r="O92" s="15">
        <f>IFERROR(IF(AND(AVERAGE(G92,K92)&lt;F92,B92&lt;27),AVERAGE(G92,K92,F92),AVERAGE(G92,K92)),0)</f>
        <v>13.19127908873182</v>
      </c>
      <c r="P92" s="15">
        <f>IF(L92&gt;'Re-Sign (Calc)'!$T$1,'Re-Sign (Calc)'!$T$1,IF(L92&lt;'Re-Sign (Calc)'!$T$2,'Re-Sign (Calc)'!$T$2,L92))</f>
        <v>13.19127908873182</v>
      </c>
      <c r="Q92" s="15">
        <f>IF(M92&gt;'Re-Sign (Calc)'!$T$1,'Re-Sign (Calc)'!$T$1,IF(M92&lt;'Re-Sign (Calc)'!$T$2,'Re-Sign (Calc)'!$T$2,M92))</f>
        <v>13.19127908873182</v>
      </c>
      <c r="R92" s="15">
        <f>IF(N92&gt;'Re-Sign (Calc)'!$T$1,'Re-Sign (Calc)'!$T$1,IF(N92&lt;'Re-Sign (Calc)'!$T$2,'Re-Sign (Calc)'!$T$2,N92))</f>
        <v>15.070271135403493</v>
      </c>
      <c r="S92" s="15">
        <f>IF(O92&gt;'Re-Sign (Calc)'!$T$1,'Re-Sign (Calc)'!$T$1,IF(O92&lt;'Re-Sign (Calc)'!$T$2,'Re-Sign (Calc)'!$T$2,O92))</f>
        <v>13.19127908873182</v>
      </c>
      <c r="T92" s="16">
        <f>CEILING(IF(IF(F92&gt;AVERAGE(G92,I92,J92,K92),AVERAGE(F92,G92,I92,J92,K92),AVERAGE(G92,I92,J92,K92))&gt;'Re-Sign (Calc)'!$T$1,'Re-Sign (Calc)'!$T$1,IF(F92&gt;AVERAGE(G92,I92,J92,K92),AVERAGE(F92,G92,I92,J92,K92),AVERAGE(G92,I92,J92,K92))),0.05)</f>
        <v>9.4</v>
      </c>
      <c r="U92" s="16">
        <f>CEILING(IF(IF(F92&gt;AVERAGE(G92,I92,J92,K92,H92),AVERAGE(F92,G92,I92,J92,K92),AVERAGE(G92,I92,J92,K92,H92))&gt;8.15,8.15,IF(F92&gt;AVERAGE(G92,I92,J92,K92,H92),AVERAGE(F92,G92,I92,J92,K92,H92),AVERAGE(G92,I92,J92,K92,H92))),0.05)</f>
        <v>8.15</v>
      </c>
      <c r="V92" s="16">
        <f>CEILING(MAX(Q92:S92),0.05)</f>
        <v>15.100000000000001</v>
      </c>
      <c r="W92" s="16" t="str">
        <f>IF(AND(B92&lt;26,G92&gt;V92),"Yes"," ")</f>
        <v>Yes</v>
      </c>
      <c r="X92" s="16" t="str">
        <f>IF(AND(B92&lt;30,B92&gt;26),"Yes", " ")</f>
        <v xml:space="preserve"> </v>
      </c>
      <c r="Y92" s="19" t="str">
        <f>INDEX('Player Ratings'!A:B,MATCH(A92,'Player Ratings'!A:A,0),2) &amp;": $"&amp;V92&amp;"M thru "&amp; D92+3</f>
        <v>Scottie Lewis: $15.1M thru 2027</v>
      </c>
    </row>
    <row r="93" spans="1:25" hidden="1" x14ac:dyDescent="0.25">
      <c r="A93" s="17" t="str">
        <f>'Re-Sign (Calc)'!A94</f>
        <v>D. Hunter ORL</v>
      </c>
      <c r="B93" s="18">
        <f>INDEX('Re-Sign (Calc)'!$A:$AU,MATCH('Re-Sign (Report)'!$A:$A,'Re-Sign (Calc)'!$A:$A,0),4)</f>
        <v>27</v>
      </c>
      <c r="C93" s="15" t="str">
        <f>INDEX('Re-Sign (Calc)'!$A:$AU,MATCH('Re-Sign (Report)'!$A:$A,'Re-Sign (Calc)'!$A:$A,0),3)</f>
        <v>ORL</v>
      </c>
      <c r="D93" s="15" t="str">
        <f>+INDEX('Player Ratings'!$A:$AA,MATCH(A93,'Player Ratings'!$A:$A,0),27)</f>
        <v>2025</v>
      </c>
      <c r="F93" s="15">
        <f>INDEX('Re-Sign (Calc)'!$A:$AX,MATCH($A:$A,'Re-Sign (Calc)'!$A:$A,0),23)</f>
        <v>3.6907953529937507</v>
      </c>
      <c r="G93" s="15">
        <f>INDEX('Re-Sign (Calc)'!$A:$AX,MATCH($A:$A,'Re-Sign (Calc)'!$A:$A,0),28)</f>
        <v>8.7773752675778027</v>
      </c>
      <c r="H93" s="15">
        <f>INDEX('Re-Sign (Calc)'!$A:$AX,MATCH($A:$A,'Re-Sign (Calc)'!$A:$A,0),33)</f>
        <v>0.85</v>
      </c>
      <c r="I93" s="15">
        <f>INDEX('Re-Sign (Calc)'!$A:$AX,MATCH($A:$A,'Re-Sign (Calc)'!$A:$A,0),38)</f>
        <v>0.85</v>
      </c>
      <c r="J93" s="15">
        <f>INDEX('Re-Sign (Calc)'!$A:$AX,MATCH($A:$A,'Re-Sign (Calc)'!$A:$A,0),43)</f>
        <v>0.85</v>
      </c>
      <c r="K93" s="15">
        <f>INDEX('Re-Sign (Calc)'!$A:$AX,MATCH($A:$A,'Re-Sign (Calc)'!$A:$A,0),48)</f>
        <v>0.85</v>
      </c>
      <c r="L93" s="15">
        <f>IF(AND(AVERAGE(G93,H93)&lt;F93,B93&lt;27),AVERAGE(G93,H93,F93),AVERAGE(G93,H93))</f>
        <v>4.8136876337889012</v>
      </c>
      <c r="M93" s="15">
        <f>IFERROR(IF(AND(AVERAGE(J93,G93)&lt;F93,B93&lt;27),AVERAGE(J93,G93,F93),AVERAGE(G93,J93)),0)</f>
        <v>4.8136876337889012</v>
      </c>
      <c r="N93" s="15">
        <f>IFERROR(IF(AND(AVERAGE(G93,I93)&lt;F93,B93&lt;27),AVERAGE(G93,I93,F93),AVERAGE(G93,I93)),0)</f>
        <v>4.8136876337889012</v>
      </c>
      <c r="O93" s="15">
        <f>IFERROR(IF(AND(AVERAGE(G93,K93)&lt;F93,B93&lt;27),AVERAGE(G93,K93,F93),AVERAGE(G93,K93)),0)</f>
        <v>4.8136876337889012</v>
      </c>
      <c r="P93" s="15">
        <f>IF(L93&gt;'Re-Sign (Calc)'!$T$1,'Re-Sign (Calc)'!$T$1,IF(L93&lt;'Re-Sign (Calc)'!$T$2,'Re-Sign (Calc)'!$T$2,L93))</f>
        <v>4.8136876337889012</v>
      </c>
      <c r="Q93" s="15">
        <f>IF(M93&gt;'Re-Sign (Calc)'!$T$1,'Re-Sign (Calc)'!$T$1,IF(M93&lt;'Re-Sign (Calc)'!$T$2,'Re-Sign (Calc)'!$T$2,M93))</f>
        <v>4.8136876337889012</v>
      </c>
      <c r="R93" s="15">
        <f>IF(N93&gt;'Re-Sign (Calc)'!$T$1,'Re-Sign (Calc)'!$T$1,IF(N93&lt;'Re-Sign (Calc)'!$T$2,'Re-Sign (Calc)'!$T$2,N93))</f>
        <v>4.8136876337889012</v>
      </c>
      <c r="S93" s="15">
        <f>IF(O93&gt;'Re-Sign (Calc)'!$T$1,'Re-Sign (Calc)'!$T$1,IF(O93&lt;'Re-Sign (Calc)'!$T$2,'Re-Sign (Calc)'!$T$2,O93))</f>
        <v>4.8136876337889012</v>
      </c>
      <c r="T93" s="16">
        <f>CEILING(IF(IF(F93&gt;AVERAGE(G93,I93,J93,K93),AVERAGE(F93,G93,I93,J93,K93),AVERAGE(G93,I93,J93,K93))&gt;'Re-Sign (Calc)'!$T$1,'Re-Sign (Calc)'!$T$1,IF(F93&gt;AVERAGE(G93,I93,J93,K93),AVERAGE(F93,G93,I93,J93,K93),AVERAGE(G93,I93,J93,K93))),0.05)</f>
        <v>3.0500000000000003</v>
      </c>
      <c r="U93" s="16">
        <f>CEILING(IF(IF(F93&gt;AVERAGE(G93,I93,J93,K93,H93),AVERAGE(F93,G93,I93,J93,K93),AVERAGE(G93,I93,J93,K93,H93))&gt;8.15,8.15,IF(F93&gt;AVERAGE(G93,I93,J93,K93,H93),AVERAGE(F93,G93,I93,J93,K93,H93),AVERAGE(G93,I93,J93,K93,H93))),0.05)</f>
        <v>2.6500000000000004</v>
      </c>
      <c r="V93" s="16">
        <f>CEILING(MAX(Q93:S93),0.05)</f>
        <v>4.8500000000000005</v>
      </c>
      <c r="W93" s="16" t="str">
        <f>IF(AND(B93&lt;26,G93&gt;V93),"Yes"," ")</f>
        <v xml:space="preserve"> </v>
      </c>
      <c r="X93" s="16" t="str">
        <f>IF(AND(B93&lt;30,B93&gt;26),"Yes", " ")</f>
        <v>Yes</v>
      </c>
      <c r="Y93" s="19" t="str">
        <f>INDEX('Player Ratings'!A:B,MATCH(A93,'Player Ratings'!A:A,0),2) &amp;": $"&amp;V93&amp;"M thru "&amp; D93+3</f>
        <v>De'Andre Hunter: $4.85M thru 2028</v>
      </c>
    </row>
    <row r="94" spans="1:25" hidden="1" x14ac:dyDescent="0.25">
      <c r="A94" s="17" t="str">
        <f>'Re-Sign (Calc)'!A95</f>
        <v>D. Inglis SAS</v>
      </c>
      <c r="B94" s="18">
        <f>INDEX('Re-Sign (Calc)'!$A:$AU,MATCH('Re-Sign (Report)'!$A:$A,'Re-Sign (Calc)'!$A:$A,0),4)</f>
        <v>29</v>
      </c>
      <c r="C94" s="15" t="str">
        <f>INDEX('Re-Sign (Calc)'!$A:$AU,MATCH('Re-Sign (Report)'!$A:$A,'Re-Sign (Calc)'!$A:$A,0),3)</f>
        <v>SAS</v>
      </c>
      <c r="D94" s="15" t="str">
        <f>+INDEX('Player Ratings'!$A:$AA,MATCH(A94,'Player Ratings'!$A:$A,0),27)</f>
        <v>2025</v>
      </c>
      <c r="F94" s="15">
        <f>INDEX('Re-Sign (Calc)'!$A:$AX,MATCH($A:$A,'Re-Sign (Calc)'!$A:$A,0),23)</f>
        <v>0.85</v>
      </c>
      <c r="G94" s="15">
        <f>INDEX('Re-Sign (Calc)'!$A:$AX,MATCH($A:$A,'Re-Sign (Calc)'!$A:$A,0),28)</f>
        <v>4.8439815577144714</v>
      </c>
      <c r="H94" s="15">
        <f>INDEX('Re-Sign (Calc)'!$A:$AX,MATCH($A:$A,'Re-Sign (Calc)'!$A:$A,0),33)</f>
        <v>14.178033287374438</v>
      </c>
      <c r="I94" s="15">
        <f>INDEX('Re-Sign (Calc)'!$A:$AX,MATCH($A:$A,'Re-Sign (Calc)'!$A:$A,0),38)</f>
        <v>0.85</v>
      </c>
      <c r="J94" s="15">
        <f>INDEX('Re-Sign (Calc)'!$A:$AX,MATCH($A:$A,'Re-Sign (Calc)'!$A:$A,0),43)</f>
        <v>0.85</v>
      </c>
      <c r="K94" s="15">
        <f>INDEX('Re-Sign (Calc)'!$A:$AX,MATCH($A:$A,'Re-Sign (Calc)'!$A:$A,0),48)</f>
        <v>3.3799920392729019</v>
      </c>
      <c r="L94" s="15">
        <f>IF(AND(AVERAGE(G94,H94)&lt;F94,B94&lt;27),AVERAGE(G94,H94,F94),AVERAGE(G94,H94))</f>
        <v>9.5110074225444556</v>
      </c>
      <c r="M94" s="15">
        <f>IFERROR(IF(AND(AVERAGE(J94,G94)&lt;F94,B94&lt;27),AVERAGE(J94,G94,F94),AVERAGE(G94,J94)),0)</f>
        <v>2.8469907788572355</v>
      </c>
      <c r="N94" s="15">
        <f>IFERROR(IF(AND(AVERAGE(G94,I94)&lt;F94,B94&lt;27),AVERAGE(G94,I94,F94),AVERAGE(G94,I94)),0)</f>
        <v>2.8469907788572355</v>
      </c>
      <c r="O94" s="15">
        <f>IFERROR(IF(AND(AVERAGE(G94,K94)&lt;F94,B94&lt;27),AVERAGE(G94,K94,F94),AVERAGE(G94,K94)),0)</f>
        <v>4.1119867984936871</v>
      </c>
      <c r="P94" s="15">
        <f>IF(L94&gt;'Re-Sign (Calc)'!$T$1,'Re-Sign (Calc)'!$T$1,IF(L94&lt;'Re-Sign (Calc)'!$T$2,'Re-Sign (Calc)'!$T$2,L94))</f>
        <v>9.5110074225444556</v>
      </c>
      <c r="Q94" s="15">
        <f>IF(M94&gt;'Re-Sign (Calc)'!$T$1,'Re-Sign (Calc)'!$T$1,IF(M94&lt;'Re-Sign (Calc)'!$T$2,'Re-Sign (Calc)'!$T$2,M94))</f>
        <v>2.8469907788572355</v>
      </c>
      <c r="R94" s="15">
        <f>IF(N94&gt;'Re-Sign (Calc)'!$T$1,'Re-Sign (Calc)'!$T$1,IF(N94&lt;'Re-Sign (Calc)'!$T$2,'Re-Sign (Calc)'!$T$2,N94))</f>
        <v>2.8469907788572355</v>
      </c>
      <c r="S94" s="15">
        <f>IF(O94&gt;'Re-Sign (Calc)'!$T$1,'Re-Sign (Calc)'!$T$1,IF(O94&lt;'Re-Sign (Calc)'!$T$2,'Re-Sign (Calc)'!$T$2,O94))</f>
        <v>4.1119867984936871</v>
      </c>
      <c r="T94" s="16">
        <f>CEILING(IF(IF(F94&gt;AVERAGE(G94,I94,J94,K94),AVERAGE(F94,G94,I94,J94,K94),AVERAGE(G94,I94,J94,K94))&gt;'Re-Sign (Calc)'!$T$1,'Re-Sign (Calc)'!$T$1,IF(F94&gt;AVERAGE(G94,I94,J94,K94),AVERAGE(F94,G94,I94,J94,K94),AVERAGE(G94,I94,J94,K94))),0.05)</f>
        <v>2.5</v>
      </c>
      <c r="U94" s="16">
        <f>CEILING(IF(IF(F94&gt;AVERAGE(G94,I94,J94,K94,H94),AVERAGE(F94,G94,I94,J94,K94),AVERAGE(G94,I94,J94,K94,H94))&gt;8.15,8.15,IF(F94&gt;AVERAGE(G94,I94,J94,K94,H94),AVERAGE(F94,G94,I94,J94,K94,H94),AVERAGE(G94,I94,J94,K94,H94))),0.05)</f>
        <v>4.8500000000000005</v>
      </c>
      <c r="V94" s="16">
        <f>CEILING(MAX(Q94:S94),0.05)</f>
        <v>4.1500000000000004</v>
      </c>
      <c r="W94" s="16" t="str">
        <f>IF(AND(B94&lt;26,G94&gt;V94),"Yes"," ")</f>
        <v xml:space="preserve"> </v>
      </c>
      <c r="X94" s="16" t="str">
        <f>IF(AND(B94&lt;30,B94&gt;26),"Yes", " ")</f>
        <v>Yes</v>
      </c>
      <c r="Y94" s="19" t="str">
        <f>INDEX('Player Ratings'!A:B,MATCH(A94,'Player Ratings'!A:A,0),2) &amp;": $"&amp;V94&amp;"M thru "&amp; D94+3</f>
        <v>Damien Inglis: $4.15M thru 2028</v>
      </c>
    </row>
    <row r="95" spans="1:25" x14ac:dyDescent="0.25">
      <c r="A95" s="17" t="str">
        <f>'Re-Sign (Calc)'!A73</f>
        <v>C. Wjab DAL</v>
      </c>
      <c r="B95" s="18">
        <f>INDEX('Re-Sign (Calc)'!$A:$AU,MATCH('Re-Sign (Report)'!$A:$A,'Re-Sign (Calc)'!$A:$A,0),4)</f>
        <v>21</v>
      </c>
      <c r="C95" s="15" t="str">
        <f>INDEX('Re-Sign (Calc)'!$A:$AU,MATCH('Re-Sign (Report)'!$A:$A,'Re-Sign (Calc)'!$A:$A,0),3)</f>
        <v>DAL</v>
      </c>
      <c r="D95" s="15" t="str">
        <f>+INDEX('Player Ratings'!$A:$AA,MATCH(A95,'Player Ratings'!$A:$A,0),27)</f>
        <v>2024</v>
      </c>
      <c r="F95" s="15">
        <f>INDEX('Re-Sign (Calc)'!$A:$AX,MATCH($A:$A,'Re-Sign (Calc)'!$A:$A,0),23)</f>
        <v>0.85</v>
      </c>
      <c r="G95" s="15">
        <f>INDEX('Re-Sign (Calc)'!$A:$AX,MATCH($A:$A,'Re-Sign (Calc)'!$A:$A,0),28)</f>
        <v>0.85</v>
      </c>
      <c r="H95" s="15">
        <f>INDEX('Re-Sign (Calc)'!$A:$AX,MATCH($A:$A,'Re-Sign (Calc)'!$A:$A,0),33)</f>
        <v>0.85</v>
      </c>
      <c r="I95" s="15">
        <f>INDEX('Re-Sign (Calc)'!$A:$AX,MATCH($A:$A,'Re-Sign (Calc)'!$A:$A,0),38)</f>
        <v>0.85</v>
      </c>
      <c r="J95" s="15">
        <f>INDEX('Re-Sign (Calc)'!$A:$AX,MATCH($A:$A,'Re-Sign (Calc)'!$A:$A,0),43)</f>
        <v>0.85</v>
      </c>
      <c r="K95" s="15">
        <f>INDEX('Re-Sign (Calc)'!$A:$AX,MATCH($A:$A,'Re-Sign (Calc)'!$A:$A,0),48)</f>
        <v>0.85</v>
      </c>
      <c r="L95" s="15">
        <f>IF(AND(AVERAGE(G95,H95)&lt;F95,B95&lt;27),AVERAGE(G95,H95,F95),AVERAGE(G95,H95))</f>
        <v>0.85</v>
      </c>
      <c r="M95" s="15">
        <f>IFERROR(IF(AND(AVERAGE(J95,G95)&lt;F95,B95&lt;27),AVERAGE(J95,G95,F95),AVERAGE(G95,J95)),0)</f>
        <v>0.85</v>
      </c>
      <c r="N95" s="15">
        <f>IFERROR(IF(AND(AVERAGE(G95,I95)&lt;F95,B95&lt;27),AVERAGE(G95,I95,F95),AVERAGE(G95,I95)),0)</f>
        <v>0.85</v>
      </c>
      <c r="O95" s="15">
        <f>IFERROR(IF(AND(AVERAGE(G95,K95)&lt;F95,B95&lt;27),AVERAGE(G95,K95,F95),AVERAGE(G95,K95)),0)</f>
        <v>0.85</v>
      </c>
      <c r="P95" s="15">
        <f>IF(L95&gt;'Re-Sign (Calc)'!$T$1,'Re-Sign (Calc)'!$T$1,IF(L95&lt;'Re-Sign (Calc)'!$T$2,'Re-Sign (Calc)'!$T$2,L95))</f>
        <v>0.85</v>
      </c>
      <c r="Q95" s="15">
        <f>IF(M95&gt;'Re-Sign (Calc)'!$T$1,'Re-Sign (Calc)'!$T$1,IF(M95&lt;'Re-Sign (Calc)'!$T$2,'Re-Sign (Calc)'!$T$2,M95))</f>
        <v>0.85</v>
      </c>
      <c r="R95" s="15">
        <f>IF(N95&gt;'Re-Sign (Calc)'!$T$1,'Re-Sign (Calc)'!$T$1,IF(N95&lt;'Re-Sign (Calc)'!$T$2,'Re-Sign (Calc)'!$T$2,N95))</f>
        <v>0.85</v>
      </c>
      <c r="S95" s="15">
        <f>IF(O95&gt;'Re-Sign (Calc)'!$T$1,'Re-Sign (Calc)'!$T$1,IF(O95&lt;'Re-Sign (Calc)'!$T$2,'Re-Sign (Calc)'!$T$2,O95))</f>
        <v>0.85</v>
      </c>
      <c r="T95" s="16">
        <f>CEILING(IF(IF(F95&gt;AVERAGE(G95,I95,J95,K95),AVERAGE(F95,G95,I95,J95,K95),AVERAGE(G95,I95,J95,K95))&gt;'Re-Sign (Calc)'!$T$1,'Re-Sign (Calc)'!$T$1,IF(F95&gt;AVERAGE(G95,I95,J95,K95),AVERAGE(F95,G95,I95,J95,K95),AVERAGE(G95,I95,J95,K95))),0.05)</f>
        <v>0.85000000000000009</v>
      </c>
      <c r="U95" s="16">
        <f>CEILING(IF(IF(F95&gt;AVERAGE(G95,I95,J95,K95,H95),AVERAGE(F95,G95,I95,J95,K95),AVERAGE(G95,I95,J95,K95,H95))&gt;8.15,8.15,IF(F95&gt;AVERAGE(G95,I95,J95,K95,H95),AVERAGE(F95,G95,I95,J95,K95,H95),AVERAGE(G95,I95,J95,K95,H95))),0.05)</f>
        <v>0.85000000000000009</v>
      </c>
      <c r="V95" s="16">
        <f>CEILING(MAX(Q95:S95),0.05)</f>
        <v>0.85000000000000009</v>
      </c>
      <c r="W95" s="16" t="str">
        <f>IF(AND(B95&lt;26,G95&gt;V95),"Yes"," ")</f>
        <v xml:space="preserve"> </v>
      </c>
      <c r="X95" s="16" t="str">
        <f>IF(AND(B95&lt;30,B95&gt;26),"Yes", " ")</f>
        <v xml:space="preserve"> </v>
      </c>
      <c r="Y95" s="19" t="str">
        <f>INDEX('Player Ratings'!A:B,MATCH(A95,'Player Ratings'!A:A,0),2) &amp;": $"&amp;V95&amp;"M thru "&amp; D95+3</f>
        <v>Caleb Wjab: $0.85M thru 2027</v>
      </c>
    </row>
    <row r="96" spans="1:25" x14ac:dyDescent="0.25">
      <c r="A96" s="17" t="str">
        <f>'Re-Sign (Calc)'!A113</f>
        <v>D. Wilson DAL</v>
      </c>
      <c r="B96" s="18">
        <f>INDEX('Re-Sign (Calc)'!$A:$AU,MATCH('Re-Sign (Report)'!$A:$A,'Re-Sign (Calc)'!$A:$A,0),4)</f>
        <v>28</v>
      </c>
      <c r="C96" s="15" t="str">
        <f>INDEX('Re-Sign (Calc)'!$A:$AU,MATCH('Re-Sign (Report)'!$A:$A,'Re-Sign (Calc)'!$A:$A,0),3)</f>
        <v>DAL</v>
      </c>
      <c r="D96" s="15" t="str">
        <f>+INDEX('Player Ratings'!$A:$AA,MATCH(A96,'Player Ratings'!$A:$A,0),27)</f>
        <v>2024</v>
      </c>
      <c r="F96" s="15">
        <f>INDEX('Re-Sign (Calc)'!$A:$AX,MATCH($A:$A,'Re-Sign (Calc)'!$A:$A,0),23)</f>
        <v>0.85</v>
      </c>
      <c r="G96" s="15">
        <f>INDEX('Re-Sign (Calc)'!$A:$AX,MATCH($A:$A,'Re-Sign (Calc)'!$A:$A,0),28)</f>
        <v>0.85</v>
      </c>
      <c r="H96" s="15" t="str">
        <f>INDEX('Re-Sign (Calc)'!$A:$AX,MATCH($A:$A,'Re-Sign (Calc)'!$A:$A,0),33)</f>
        <v>N/A</v>
      </c>
      <c r="I96" s="15" t="str">
        <f>INDEX('Re-Sign (Calc)'!$A:$AX,MATCH($A:$A,'Re-Sign (Calc)'!$A:$A,0),38)</f>
        <v>N/A</v>
      </c>
      <c r="J96" s="15" t="str">
        <f>INDEX('Re-Sign (Calc)'!$A:$AX,MATCH($A:$A,'Re-Sign (Calc)'!$A:$A,0),43)</f>
        <v>N/A</v>
      </c>
      <c r="K96" s="15" t="str">
        <f>INDEX('Re-Sign (Calc)'!$A:$AX,MATCH($A:$A,'Re-Sign (Calc)'!$A:$A,0),48)</f>
        <v>N/A</v>
      </c>
      <c r="L96" s="15">
        <f>IF(AND(AVERAGE(G96,H96)&lt;F96,B96&lt;27),AVERAGE(G96,H96,F96),AVERAGE(G96,H96))</f>
        <v>0.85</v>
      </c>
      <c r="M96" s="15">
        <f>IFERROR(IF(AND(AVERAGE(J96,G96)&lt;F96,B96&lt;27),AVERAGE(J96,G96,F96),AVERAGE(G96,J96)),0)</f>
        <v>0.85</v>
      </c>
      <c r="N96" s="15">
        <f>IFERROR(IF(AND(AVERAGE(G96,I96)&lt;F96,B96&lt;27),AVERAGE(G96,I96,F96),AVERAGE(G96,I96)),0)</f>
        <v>0.85</v>
      </c>
      <c r="O96" s="15">
        <f>IFERROR(IF(AND(AVERAGE(G96,K96)&lt;F96,B96&lt;27),AVERAGE(G96,K96,F96),AVERAGE(G96,K96)),0)</f>
        <v>0.85</v>
      </c>
      <c r="P96" s="15">
        <f>IF(L96&gt;'Re-Sign (Calc)'!$T$1,'Re-Sign (Calc)'!$T$1,IF(L96&lt;'Re-Sign (Calc)'!$T$2,'Re-Sign (Calc)'!$T$2,L96))</f>
        <v>0.85</v>
      </c>
      <c r="Q96" s="15">
        <f>IF(M96&gt;'Re-Sign (Calc)'!$T$1,'Re-Sign (Calc)'!$T$1,IF(M96&lt;'Re-Sign (Calc)'!$T$2,'Re-Sign (Calc)'!$T$2,M96))</f>
        <v>0.85</v>
      </c>
      <c r="R96" s="15">
        <f>IF(N96&gt;'Re-Sign (Calc)'!$T$1,'Re-Sign (Calc)'!$T$1,IF(N96&lt;'Re-Sign (Calc)'!$T$2,'Re-Sign (Calc)'!$T$2,N96))</f>
        <v>0.85</v>
      </c>
      <c r="S96" s="15">
        <f>IF(O96&gt;'Re-Sign (Calc)'!$T$1,'Re-Sign (Calc)'!$T$1,IF(O96&lt;'Re-Sign (Calc)'!$T$2,'Re-Sign (Calc)'!$T$2,O96))</f>
        <v>0.85</v>
      </c>
      <c r="T96" s="16">
        <f>CEILING(IF(IF(F96&gt;AVERAGE(G96,I96,J96,K96),AVERAGE(F96,G96,I96,J96,K96),AVERAGE(G96,I96,J96,K96))&gt;'Re-Sign (Calc)'!$T$1,'Re-Sign (Calc)'!$T$1,IF(F96&gt;AVERAGE(G96,I96,J96,K96),AVERAGE(F96,G96,I96,J96,K96),AVERAGE(G96,I96,J96,K96))),0.05)</f>
        <v>0.85000000000000009</v>
      </c>
      <c r="U96" s="16">
        <f>CEILING(IF(IF(F96&gt;AVERAGE(G96,I96,J96,K96,H96),AVERAGE(F96,G96,I96,J96,K96),AVERAGE(G96,I96,J96,K96,H96))&gt;8.15,8.15,IF(F96&gt;AVERAGE(G96,I96,J96,K96,H96),AVERAGE(F96,G96,I96,J96,K96,H96),AVERAGE(G96,I96,J96,K96,H96))),0.05)</f>
        <v>0.85000000000000009</v>
      </c>
      <c r="V96" s="16">
        <f>CEILING(MAX(Q96:S96),0.05)</f>
        <v>0.85000000000000009</v>
      </c>
      <c r="W96" s="16" t="str">
        <f>IF(AND(B96&lt;26,G96&gt;V96),"Yes"," ")</f>
        <v xml:space="preserve"> </v>
      </c>
      <c r="X96" s="16" t="str">
        <f>IF(AND(B96&lt;30,B96&gt;26),"Yes", " ")</f>
        <v>Yes</v>
      </c>
      <c r="Y96" s="19" t="str">
        <f>INDEX('Player Ratings'!A:B,MATCH(A96,'Player Ratings'!A:A,0),2) &amp;": $"&amp;V96&amp;"M thru "&amp; D96+3</f>
        <v>DJ Wilson: $0.85M thru 2027</v>
      </c>
    </row>
    <row r="97" spans="1:25" hidden="1" x14ac:dyDescent="0.25">
      <c r="A97" s="17" t="str">
        <f>'Re-Sign (Calc)'!A98</f>
        <v>D. Kersey IND</v>
      </c>
      <c r="B97" s="18">
        <f>INDEX('Re-Sign (Calc)'!$A:$AU,MATCH('Re-Sign (Report)'!$A:$A,'Re-Sign (Calc)'!$A:$A,0),4)</f>
        <v>22</v>
      </c>
      <c r="C97" s="15" t="str">
        <f>INDEX('Re-Sign (Calc)'!$A:$AU,MATCH('Re-Sign (Report)'!$A:$A,'Re-Sign (Calc)'!$A:$A,0),3)</f>
        <v>IND</v>
      </c>
      <c r="D97" s="15" t="str">
        <f>+INDEX('Player Ratings'!$A:$AA,MATCH(A97,'Player Ratings'!$A:$A,0),27)</f>
        <v>2025</v>
      </c>
      <c r="F97" s="15">
        <f>INDEX('Re-Sign (Calc)'!$A:$AX,MATCH($A:$A,'Re-Sign (Calc)'!$A:$A,0),23)</f>
        <v>0.85</v>
      </c>
      <c r="G97" s="15">
        <f>INDEX('Re-Sign (Calc)'!$A:$AX,MATCH($A:$A,'Re-Sign (Calc)'!$A:$A,0),28)</f>
        <v>0.85</v>
      </c>
      <c r="H97" s="15">
        <f>INDEX('Re-Sign (Calc)'!$A:$AX,MATCH($A:$A,'Re-Sign (Calc)'!$A:$A,0),33)</f>
        <v>0.85</v>
      </c>
      <c r="I97" s="15">
        <f>INDEX('Re-Sign (Calc)'!$A:$AX,MATCH($A:$A,'Re-Sign (Calc)'!$A:$A,0),38)</f>
        <v>0.85</v>
      </c>
      <c r="J97" s="15">
        <f>INDEX('Re-Sign (Calc)'!$A:$AX,MATCH($A:$A,'Re-Sign (Calc)'!$A:$A,0),43)</f>
        <v>0.85</v>
      </c>
      <c r="K97" s="15">
        <f>INDEX('Re-Sign (Calc)'!$A:$AX,MATCH($A:$A,'Re-Sign (Calc)'!$A:$A,0),48)</f>
        <v>0.85</v>
      </c>
      <c r="L97" s="15">
        <f>IF(AND(AVERAGE(G97,H97)&lt;F97,B97&lt;27),AVERAGE(G97,H97,F97),AVERAGE(G97,H97))</f>
        <v>0.85</v>
      </c>
      <c r="M97" s="15">
        <f>IFERROR(IF(AND(AVERAGE(J97,G97)&lt;F97,B97&lt;27),AVERAGE(J97,G97,F97),AVERAGE(G97,J97)),0)</f>
        <v>0.85</v>
      </c>
      <c r="N97" s="15">
        <f>IFERROR(IF(AND(AVERAGE(G97,I97)&lt;F97,B97&lt;27),AVERAGE(G97,I97,F97),AVERAGE(G97,I97)),0)</f>
        <v>0.85</v>
      </c>
      <c r="O97" s="15">
        <f>IFERROR(IF(AND(AVERAGE(G97,K97)&lt;F97,B97&lt;27),AVERAGE(G97,K97,F97),AVERAGE(G97,K97)),0)</f>
        <v>0.85</v>
      </c>
      <c r="P97" s="15">
        <f>IF(L97&gt;'Re-Sign (Calc)'!$T$1,'Re-Sign (Calc)'!$T$1,IF(L97&lt;'Re-Sign (Calc)'!$T$2,'Re-Sign (Calc)'!$T$2,L97))</f>
        <v>0.85</v>
      </c>
      <c r="Q97" s="15">
        <f>IF(M97&gt;'Re-Sign (Calc)'!$T$1,'Re-Sign (Calc)'!$T$1,IF(M97&lt;'Re-Sign (Calc)'!$T$2,'Re-Sign (Calc)'!$T$2,M97))</f>
        <v>0.85</v>
      </c>
      <c r="R97" s="15">
        <f>IF(N97&gt;'Re-Sign (Calc)'!$T$1,'Re-Sign (Calc)'!$T$1,IF(N97&lt;'Re-Sign (Calc)'!$T$2,'Re-Sign (Calc)'!$T$2,N97))</f>
        <v>0.85</v>
      </c>
      <c r="S97" s="15">
        <f>IF(O97&gt;'Re-Sign (Calc)'!$T$1,'Re-Sign (Calc)'!$T$1,IF(O97&lt;'Re-Sign (Calc)'!$T$2,'Re-Sign (Calc)'!$T$2,O97))</f>
        <v>0.85</v>
      </c>
      <c r="T97" s="16">
        <f>CEILING(IF(IF(F97&gt;AVERAGE(G97,I97,J97,K97),AVERAGE(F97,G97,I97,J97,K97),AVERAGE(G97,I97,J97,K97))&gt;'Re-Sign (Calc)'!$T$1,'Re-Sign (Calc)'!$T$1,IF(F97&gt;AVERAGE(G97,I97,J97,K97),AVERAGE(F97,G97,I97,J97,K97),AVERAGE(G97,I97,J97,K97))),0.05)</f>
        <v>0.85000000000000009</v>
      </c>
      <c r="U97" s="16">
        <f>CEILING(IF(IF(F97&gt;AVERAGE(G97,I97,J97,K97,H97),AVERAGE(F97,G97,I97,J97,K97),AVERAGE(G97,I97,J97,K97,H97))&gt;8.15,8.15,IF(F97&gt;AVERAGE(G97,I97,J97,K97,H97),AVERAGE(F97,G97,I97,J97,K97,H97),AVERAGE(G97,I97,J97,K97,H97))),0.05)</f>
        <v>0.85000000000000009</v>
      </c>
      <c r="V97" s="16">
        <f>CEILING(MAX(Q97:S97),0.05)</f>
        <v>0.85000000000000009</v>
      </c>
      <c r="W97" s="16" t="str">
        <f>IF(AND(B97&lt;26,G97&gt;V97),"Yes"," ")</f>
        <v xml:space="preserve"> </v>
      </c>
      <c r="X97" s="16" t="str">
        <f>IF(AND(B97&lt;30,B97&gt;26),"Yes", " ")</f>
        <v xml:space="preserve"> </v>
      </c>
      <c r="Y97" s="19" t="str">
        <f>INDEX('Player Ratings'!A:B,MATCH(A97,'Player Ratings'!A:A,0),2) &amp;": $"&amp;V97&amp;"M thru "&amp; D97+3</f>
        <v>Dinno Kersey: $0.85M thru 2028</v>
      </c>
    </row>
    <row r="98" spans="1:25" x14ac:dyDescent="0.25">
      <c r="A98" s="17" t="str">
        <f>'Re-Sign (Calc)'!A114</f>
        <v>D. Windler DAL</v>
      </c>
      <c r="B98" s="18">
        <f>INDEX('Re-Sign (Calc)'!$A:$AU,MATCH('Re-Sign (Report)'!$A:$A,'Re-Sign (Calc)'!$A:$A,0),4)</f>
        <v>28</v>
      </c>
      <c r="C98" s="15" t="str">
        <f>INDEX('Re-Sign (Calc)'!$A:$AU,MATCH('Re-Sign (Report)'!$A:$A,'Re-Sign (Calc)'!$A:$A,0),3)</f>
        <v>DAL</v>
      </c>
      <c r="D98" s="15" t="str">
        <f>+INDEX('Player Ratings'!$A:$AA,MATCH(A98,'Player Ratings'!$A:$A,0),27)</f>
        <v>2024</v>
      </c>
      <c r="F98" s="15">
        <f>INDEX('Re-Sign (Calc)'!$A:$AX,MATCH($A:$A,'Re-Sign (Calc)'!$A:$A,0),23)</f>
        <v>0.85</v>
      </c>
      <c r="G98" s="15">
        <f>INDEX('Re-Sign (Calc)'!$A:$AX,MATCH($A:$A,'Re-Sign (Calc)'!$A:$A,0),28)</f>
        <v>0.85</v>
      </c>
      <c r="H98" s="15" t="str">
        <f>INDEX('Re-Sign (Calc)'!$A:$AX,MATCH($A:$A,'Re-Sign (Calc)'!$A:$A,0),33)</f>
        <v>N/A</v>
      </c>
      <c r="I98" s="15" t="str">
        <f>INDEX('Re-Sign (Calc)'!$A:$AX,MATCH($A:$A,'Re-Sign (Calc)'!$A:$A,0),38)</f>
        <v>N/A</v>
      </c>
      <c r="J98" s="15" t="str">
        <f>INDEX('Re-Sign (Calc)'!$A:$AX,MATCH($A:$A,'Re-Sign (Calc)'!$A:$A,0),43)</f>
        <v>N/A</v>
      </c>
      <c r="K98" s="15" t="str">
        <f>INDEX('Re-Sign (Calc)'!$A:$AX,MATCH($A:$A,'Re-Sign (Calc)'!$A:$A,0),48)</f>
        <v>N/A</v>
      </c>
      <c r="L98" s="15">
        <f>IF(AND(AVERAGE(G98,H98)&lt;F98,B98&lt;27),AVERAGE(G98,H98,F98),AVERAGE(G98,H98))</f>
        <v>0.85</v>
      </c>
      <c r="M98" s="15">
        <f>IFERROR(IF(AND(AVERAGE(J98,G98)&lt;F98,B98&lt;27),AVERAGE(J98,G98,F98),AVERAGE(G98,J98)),0)</f>
        <v>0.85</v>
      </c>
      <c r="N98" s="15">
        <f>IFERROR(IF(AND(AVERAGE(G98,I98)&lt;F98,B98&lt;27),AVERAGE(G98,I98,F98),AVERAGE(G98,I98)),0)</f>
        <v>0.85</v>
      </c>
      <c r="O98" s="15">
        <f>IFERROR(IF(AND(AVERAGE(G98,K98)&lt;F98,B98&lt;27),AVERAGE(G98,K98,F98),AVERAGE(G98,K98)),0)</f>
        <v>0.85</v>
      </c>
      <c r="P98" s="15">
        <f>IF(L98&gt;'Re-Sign (Calc)'!$T$1,'Re-Sign (Calc)'!$T$1,IF(L98&lt;'Re-Sign (Calc)'!$T$2,'Re-Sign (Calc)'!$T$2,L98))</f>
        <v>0.85</v>
      </c>
      <c r="Q98" s="15">
        <f>IF(M98&gt;'Re-Sign (Calc)'!$T$1,'Re-Sign (Calc)'!$T$1,IF(M98&lt;'Re-Sign (Calc)'!$T$2,'Re-Sign (Calc)'!$T$2,M98))</f>
        <v>0.85</v>
      </c>
      <c r="R98" s="15">
        <f>IF(N98&gt;'Re-Sign (Calc)'!$T$1,'Re-Sign (Calc)'!$T$1,IF(N98&lt;'Re-Sign (Calc)'!$T$2,'Re-Sign (Calc)'!$T$2,N98))</f>
        <v>0.85</v>
      </c>
      <c r="S98" s="15">
        <f>IF(O98&gt;'Re-Sign (Calc)'!$T$1,'Re-Sign (Calc)'!$T$1,IF(O98&lt;'Re-Sign (Calc)'!$T$2,'Re-Sign (Calc)'!$T$2,O98))</f>
        <v>0.85</v>
      </c>
      <c r="T98" s="16">
        <f>CEILING(IF(IF(F98&gt;AVERAGE(G98,I98,J98,K98),AVERAGE(F98,G98,I98,J98,K98),AVERAGE(G98,I98,J98,K98))&gt;'Re-Sign (Calc)'!$T$1,'Re-Sign (Calc)'!$T$1,IF(F98&gt;AVERAGE(G98,I98,J98,K98),AVERAGE(F98,G98,I98,J98,K98),AVERAGE(G98,I98,J98,K98))),0.05)</f>
        <v>0.85000000000000009</v>
      </c>
      <c r="U98" s="16">
        <f>CEILING(IF(IF(F98&gt;AVERAGE(G98,I98,J98,K98,H98),AVERAGE(F98,G98,I98,J98,K98),AVERAGE(G98,I98,J98,K98,H98))&gt;8.15,8.15,IF(F98&gt;AVERAGE(G98,I98,J98,K98,H98),AVERAGE(F98,G98,I98,J98,K98,H98),AVERAGE(G98,I98,J98,K98,H98))),0.05)</f>
        <v>0.85000000000000009</v>
      </c>
      <c r="V98" s="16">
        <f>CEILING(MAX(Q98:S98),0.05)</f>
        <v>0.85000000000000009</v>
      </c>
      <c r="W98" s="16" t="str">
        <f>IF(AND(B98&lt;26,G98&gt;V98),"Yes"," ")</f>
        <v xml:space="preserve"> </v>
      </c>
      <c r="X98" s="16" t="str">
        <f>IF(AND(B98&lt;30,B98&gt;26),"Yes", " ")</f>
        <v>Yes</v>
      </c>
      <c r="Y98" s="19" t="str">
        <f>INDEX('Player Ratings'!A:B,MATCH(A98,'Player Ratings'!A:A,0),2) &amp;": $"&amp;V98&amp;"M thru "&amp; D98+3</f>
        <v>Dylan Windler: $0.85M thru 2027</v>
      </c>
    </row>
    <row r="99" spans="1:25" hidden="1" x14ac:dyDescent="0.25">
      <c r="A99" s="17" t="str">
        <f>'Re-Sign (Calc)'!A100</f>
        <v>D. Mitchell DAL</v>
      </c>
      <c r="B99" s="18">
        <f>INDEX('Re-Sign (Calc)'!$A:$AU,MATCH('Re-Sign (Report)'!$A:$A,'Re-Sign (Calc)'!$A:$A,0),4)</f>
        <v>28</v>
      </c>
      <c r="C99" s="15" t="str">
        <f>INDEX('Re-Sign (Calc)'!$A:$AU,MATCH('Re-Sign (Report)'!$A:$A,'Re-Sign (Calc)'!$A:$A,0),3)</f>
        <v>DAL</v>
      </c>
      <c r="D99" s="15" t="str">
        <f>+INDEX('Player Ratings'!$A:$AA,MATCH(A99,'Player Ratings'!$A:$A,0),27)</f>
        <v>2028</v>
      </c>
      <c r="F99" s="15">
        <f>INDEX('Re-Sign (Calc)'!$A:$AX,MATCH($A:$A,'Re-Sign (Calc)'!$A:$A,0),23)</f>
        <v>35</v>
      </c>
      <c r="G99" s="15">
        <f>INDEX('Re-Sign (Calc)'!$A:$AX,MATCH($A:$A,'Re-Sign (Calc)'!$A:$A,0),28)</f>
        <v>38.933393709863331</v>
      </c>
      <c r="H99" s="15">
        <f>INDEX('Re-Sign (Calc)'!$A:$AX,MATCH($A:$A,'Re-Sign (Calc)'!$A:$A,0),33)</f>
        <v>36.140929682883588</v>
      </c>
      <c r="I99" s="15">
        <f>INDEX('Re-Sign (Calc)'!$A:$AX,MATCH($A:$A,'Re-Sign (Calc)'!$A:$A,0),38)</f>
        <v>36.980071101387843</v>
      </c>
      <c r="J99" s="15">
        <f>INDEX('Re-Sign (Calc)'!$A:$AX,MATCH($A:$A,'Re-Sign (Calc)'!$A:$A,0),43)</f>
        <v>43.583600889108418</v>
      </c>
      <c r="K99" s="15">
        <f>INDEX('Re-Sign (Calc)'!$A:$AX,MATCH($A:$A,'Re-Sign (Calc)'!$A:$A,0),48)</f>
        <v>32.804166113838406</v>
      </c>
      <c r="L99" s="15">
        <f>IF(AND(AVERAGE(G99,H99)&lt;F99,B99&lt;27),AVERAGE(G99,H99,F99),AVERAGE(G99,H99))</f>
        <v>37.53716169637346</v>
      </c>
      <c r="M99" s="15">
        <f>IFERROR(IF(AND(AVERAGE(J99,G99)&lt;F99,B99&lt;27),AVERAGE(J99,G99,F99),AVERAGE(G99,J99)),0)</f>
        <v>41.258497299485875</v>
      </c>
      <c r="N99" s="15">
        <f>IFERROR(IF(AND(AVERAGE(G99,I99)&lt;F99,B99&lt;27),AVERAGE(G99,I99,F99),AVERAGE(G99,I99)),0)</f>
        <v>37.956732405625587</v>
      </c>
      <c r="O99" s="15">
        <f>IFERROR(IF(AND(AVERAGE(G99,K99)&lt;F99,B99&lt;27),AVERAGE(G99,K99,F99),AVERAGE(G99,K99)),0)</f>
        <v>35.868779911850865</v>
      </c>
      <c r="P99" s="15">
        <f>IF(L99&gt;'Re-Sign (Calc)'!$T$1,'Re-Sign (Calc)'!$T$1,IF(L99&lt;'Re-Sign (Calc)'!$T$2,'Re-Sign (Calc)'!$T$2,L99))</f>
        <v>35</v>
      </c>
      <c r="Q99" s="15">
        <f>IF(M99&gt;'Re-Sign (Calc)'!$T$1,'Re-Sign (Calc)'!$T$1,IF(M99&lt;'Re-Sign (Calc)'!$T$2,'Re-Sign (Calc)'!$T$2,M99))</f>
        <v>35</v>
      </c>
      <c r="R99" s="15">
        <f>IF(N99&gt;'Re-Sign (Calc)'!$T$1,'Re-Sign (Calc)'!$T$1,IF(N99&lt;'Re-Sign (Calc)'!$T$2,'Re-Sign (Calc)'!$T$2,N99))</f>
        <v>35</v>
      </c>
      <c r="S99" s="15">
        <f>IF(O99&gt;'Re-Sign (Calc)'!$T$1,'Re-Sign (Calc)'!$T$1,IF(O99&lt;'Re-Sign (Calc)'!$T$2,'Re-Sign (Calc)'!$T$2,O99))</f>
        <v>35</v>
      </c>
      <c r="T99" s="16">
        <f>CEILING(IF(IF(F99&gt;AVERAGE(G99,I99,J99,K99),AVERAGE(F99,G99,I99,J99,K99),AVERAGE(G99,I99,J99,K99))&gt;'Re-Sign (Calc)'!$T$1,'Re-Sign (Calc)'!$T$1,IF(F99&gt;AVERAGE(G99,I99,J99,K99),AVERAGE(F99,G99,I99,J99,K99),AVERAGE(G99,I99,J99,K99))),0.05)</f>
        <v>35</v>
      </c>
      <c r="U99" s="16">
        <f>CEILING(IF(IF(F99&gt;AVERAGE(G99,I99,J99,K99,H99),AVERAGE(F99,G99,I99,J99,K99),AVERAGE(G99,I99,J99,K99,H99))&gt;8.15,8.15,IF(F99&gt;AVERAGE(G99,I99,J99,K99,H99),AVERAGE(F99,G99,I99,J99,K99,H99),AVERAGE(G99,I99,J99,K99,H99))),0.05)</f>
        <v>8.15</v>
      </c>
      <c r="V99" s="16">
        <f>CEILING(MAX(Q99:S99),0.05)</f>
        <v>35</v>
      </c>
      <c r="W99" s="16" t="str">
        <f>IF(AND(B99&lt;26,G99&gt;V99),"Yes"," ")</f>
        <v xml:space="preserve"> </v>
      </c>
      <c r="X99" s="16" t="str">
        <f>IF(AND(B99&lt;30,B99&gt;26),"Yes", " ")</f>
        <v>Yes</v>
      </c>
      <c r="Y99" s="19" t="str">
        <f>INDEX('Player Ratings'!A:B,MATCH(A99,'Player Ratings'!A:A,0),2) &amp;": $"&amp;V99&amp;"M thru "&amp; D99+3</f>
        <v>Donovan Mitchell: $35M thru 2031</v>
      </c>
    </row>
    <row r="100" spans="1:25" x14ac:dyDescent="0.25">
      <c r="A100" s="17" t="str">
        <f>'Re-Sign (Calc)'!A202</f>
        <v>J. Johnson DAL</v>
      </c>
      <c r="B100" s="18">
        <f>INDEX('Re-Sign (Calc)'!$A:$AU,MATCH('Re-Sign (Report)'!$A:$A,'Re-Sign (Calc)'!$A:$A,0),4)</f>
        <v>23</v>
      </c>
      <c r="C100" s="15" t="str">
        <f>INDEX('Re-Sign (Calc)'!$A:$AU,MATCH('Re-Sign (Report)'!$A:$A,'Re-Sign (Calc)'!$A:$A,0),3)</f>
        <v>DAL</v>
      </c>
      <c r="D100" s="15" t="str">
        <f>+INDEX('Player Ratings'!$A:$AA,MATCH(A100,'Player Ratings'!$A:$A,0),27)</f>
        <v>2024</v>
      </c>
      <c r="F100" s="15">
        <f>INDEX('Re-Sign (Calc)'!$A:$AX,MATCH($A:$A,'Re-Sign (Calc)'!$A:$A,0),23)</f>
        <v>6.5370866845397737</v>
      </c>
      <c r="G100" s="15">
        <f>INDEX('Re-Sign (Calc)'!$A:$AX,MATCH($A:$A,'Re-Sign (Calc)'!$A:$A,0),28)</f>
        <v>2.2217190844722512</v>
      </c>
      <c r="H100" s="15">
        <f>INDEX('Re-Sign (Calc)'!$A:$AX,MATCH($A:$A,'Re-Sign (Calc)'!$A:$A,0),33)</f>
        <v>0.85</v>
      </c>
      <c r="I100" s="15">
        <f>INDEX('Re-Sign (Calc)'!$A:$AX,MATCH($A:$A,'Re-Sign (Calc)'!$A:$A,0),38)</f>
        <v>0.85</v>
      </c>
      <c r="J100" s="15">
        <f>INDEX('Re-Sign (Calc)'!$A:$AX,MATCH($A:$A,'Re-Sign (Calc)'!$A:$A,0),43)</f>
        <v>0.85</v>
      </c>
      <c r="K100" s="15">
        <f>INDEX('Re-Sign (Calc)'!$A:$AX,MATCH($A:$A,'Re-Sign (Calc)'!$A:$A,0),48)</f>
        <v>0.85</v>
      </c>
      <c r="L100" s="15">
        <f>IF(AND(AVERAGE(G100,H100)&lt;F100,B100&lt;27),AVERAGE(G100,H100,F100),AVERAGE(G100,H100))</f>
        <v>3.2029352563373421</v>
      </c>
      <c r="M100" s="15">
        <f>IFERROR(IF(AND(AVERAGE(J100,G100)&lt;F100,B100&lt;27),AVERAGE(J100,G100,F100),AVERAGE(G100,J100)),0)</f>
        <v>3.2029352563373421</v>
      </c>
      <c r="N100" s="15">
        <f>IFERROR(IF(AND(AVERAGE(G100,I100)&lt;F100,B100&lt;27),AVERAGE(G100,I100,F100),AVERAGE(G100,I100)),0)</f>
        <v>3.2029352563373421</v>
      </c>
      <c r="O100" s="15">
        <f>IFERROR(IF(AND(AVERAGE(G100,K100)&lt;F100,B100&lt;27),AVERAGE(G100,K100,F100),AVERAGE(G100,K100)),0)</f>
        <v>3.2029352563373421</v>
      </c>
      <c r="P100" s="15">
        <f>IF(L100&gt;'Re-Sign (Calc)'!$T$1,'Re-Sign (Calc)'!$T$1,IF(L100&lt;'Re-Sign (Calc)'!$T$2,'Re-Sign (Calc)'!$T$2,L100))</f>
        <v>3.2029352563373421</v>
      </c>
      <c r="Q100" s="15">
        <f>IF(M100&gt;'Re-Sign (Calc)'!$T$1,'Re-Sign (Calc)'!$T$1,IF(M100&lt;'Re-Sign (Calc)'!$T$2,'Re-Sign (Calc)'!$T$2,M100))</f>
        <v>3.2029352563373421</v>
      </c>
      <c r="R100" s="15">
        <f>IF(N100&gt;'Re-Sign (Calc)'!$T$1,'Re-Sign (Calc)'!$T$1,IF(N100&lt;'Re-Sign (Calc)'!$T$2,'Re-Sign (Calc)'!$T$2,N100))</f>
        <v>3.2029352563373421</v>
      </c>
      <c r="S100" s="15">
        <f>IF(O100&gt;'Re-Sign (Calc)'!$T$1,'Re-Sign (Calc)'!$T$1,IF(O100&lt;'Re-Sign (Calc)'!$T$2,'Re-Sign (Calc)'!$T$2,O100))</f>
        <v>3.2029352563373421</v>
      </c>
      <c r="T100" s="16">
        <f>CEILING(IF(IF(F100&gt;AVERAGE(G100,I100,J100,K100),AVERAGE(F100,G100,I100,J100,K100),AVERAGE(G100,I100,J100,K100))&gt;'Re-Sign (Calc)'!$T$1,'Re-Sign (Calc)'!$T$1,IF(F100&gt;AVERAGE(G100,I100,J100,K100),AVERAGE(F100,G100,I100,J100,K100),AVERAGE(G100,I100,J100,K100))),0.05)</f>
        <v>2.3000000000000003</v>
      </c>
      <c r="U100" s="16">
        <f>CEILING(IF(IF(F100&gt;AVERAGE(G100,I100,J100,K100,H100),AVERAGE(F100,G100,I100,J100,K100),AVERAGE(G100,I100,J100,K100,H100))&gt;8.15,8.15,IF(F100&gt;AVERAGE(G100,I100,J100,K100,H100),AVERAGE(F100,G100,I100,J100,K100,H100),AVERAGE(G100,I100,J100,K100,H100))),0.05)</f>
        <v>2.0500000000000003</v>
      </c>
      <c r="V100" s="16">
        <f>CEILING(MAX(Q100:S100),0.05)</f>
        <v>3.25</v>
      </c>
      <c r="W100" s="16" t="str">
        <f>IF(AND(B100&lt;26,G100&gt;V100),"Yes"," ")</f>
        <v xml:space="preserve"> </v>
      </c>
      <c r="X100" s="16" t="str">
        <f>IF(AND(B100&lt;30,B100&gt;26),"Yes", " ")</f>
        <v xml:space="preserve"> </v>
      </c>
      <c r="Y100" s="19" t="str">
        <f>INDEX('Player Ratings'!A:B,MATCH(A100,'Player Ratings'!A:A,0),2) &amp;": $"&amp;V100&amp;"M thru "&amp; D100+3</f>
        <v>Jalen Johnson: $3.25M thru 2027</v>
      </c>
    </row>
    <row r="101" spans="1:25" hidden="1" x14ac:dyDescent="0.25">
      <c r="A101" s="17" t="str">
        <f>'Re-Sign (Calc)'!A102</f>
        <v>D. Nurnberger ORL</v>
      </c>
      <c r="B101" s="18">
        <f>INDEX('Re-Sign (Calc)'!$A:$AU,MATCH('Re-Sign (Report)'!$A:$A,'Re-Sign (Calc)'!$A:$A,0),4)</f>
        <v>23</v>
      </c>
      <c r="C101" s="15" t="str">
        <f>INDEX('Re-Sign (Calc)'!$A:$AU,MATCH('Re-Sign (Report)'!$A:$A,'Re-Sign (Calc)'!$A:$A,0),3)</f>
        <v>ORL</v>
      </c>
      <c r="D101" s="15" t="str">
        <f>+INDEX('Player Ratings'!$A:$AA,MATCH(A101,'Player Ratings'!$A:$A,0),27)</f>
        <v>2025</v>
      </c>
      <c r="F101" s="15">
        <f>INDEX('Re-Sign (Calc)'!$A:$AX,MATCH($A:$A,'Re-Sign (Calc)'!$A:$A,0),23)</f>
        <v>0.85</v>
      </c>
      <c r="G101" s="15">
        <f>INDEX('Re-Sign (Calc)'!$A:$AX,MATCH($A:$A,'Re-Sign (Calc)'!$A:$A,0),28)</f>
        <v>0.85</v>
      </c>
      <c r="H101" s="15" t="str">
        <f>INDEX('Re-Sign (Calc)'!$A:$AX,MATCH($A:$A,'Re-Sign (Calc)'!$A:$A,0),33)</f>
        <v>N/A</v>
      </c>
      <c r="I101" s="15" t="str">
        <f>INDEX('Re-Sign (Calc)'!$A:$AX,MATCH($A:$A,'Re-Sign (Calc)'!$A:$A,0),38)</f>
        <v>N/A</v>
      </c>
      <c r="J101" s="15" t="str">
        <f>INDEX('Re-Sign (Calc)'!$A:$AX,MATCH($A:$A,'Re-Sign (Calc)'!$A:$A,0),43)</f>
        <v>N/A</v>
      </c>
      <c r="K101" s="15" t="str">
        <f>INDEX('Re-Sign (Calc)'!$A:$AX,MATCH($A:$A,'Re-Sign (Calc)'!$A:$A,0),48)</f>
        <v>N/A</v>
      </c>
      <c r="L101" s="15">
        <f>IF(AND(AVERAGE(G101,H101)&lt;F101,B101&lt;27),AVERAGE(G101,H101,F101),AVERAGE(G101,H101))</f>
        <v>0.85</v>
      </c>
      <c r="M101" s="15">
        <f>IFERROR(IF(AND(AVERAGE(J101,G101)&lt;F101,B101&lt;27),AVERAGE(J101,G101,F101),AVERAGE(G101,J101)),0)</f>
        <v>0.85</v>
      </c>
      <c r="N101" s="15">
        <f>IFERROR(IF(AND(AVERAGE(G101,I101)&lt;F101,B101&lt;27),AVERAGE(G101,I101,F101),AVERAGE(G101,I101)),0)</f>
        <v>0.85</v>
      </c>
      <c r="O101" s="15">
        <f>IFERROR(IF(AND(AVERAGE(G101,K101)&lt;F101,B101&lt;27),AVERAGE(G101,K101,F101),AVERAGE(G101,K101)),0)</f>
        <v>0.85</v>
      </c>
      <c r="P101" s="15">
        <f>IF(L101&gt;'Re-Sign (Calc)'!$T$1,'Re-Sign (Calc)'!$T$1,IF(L101&lt;'Re-Sign (Calc)'!$T$2,'Re-Sign (Calc)'!$T$2,L101))</f>
        <v>0.85</v>
      </c>
      <c r="Q101" s="15">
        <f>IF(M101&gt;'Re-Sign (Calc)'!$T$1,'Re-Sign (Calc)'!$T$1,IF(M101&lt;'Re-Sign (Calc)'!$T$2,'Re-Sign (Calc)'!$T$2,M101))</f>
        <v>0.85</v>
      </c>
      <c r="R101" s="15">
        <f>IF(N101&gt;'Re-Sign (Calc)'!$T$1,'Re-Sign (Calc)'!$T$1,IF(N101&lt;'Re-Sign (Calc)'!$T$2,'Re-Sign (Calc)'!$T$2,N101))</f>
        <v>0.85</v>
      </c>
      <c r="S101" s="15">
        <f>IF(O101&gt;'Re-Sign (Calc)'!$T$1,'Re-Sign (Calc)'!$T$1,IF(O101&lt;'Re-Sign (Calc)'!$T$2,'Re-Sign (Calc)'!$T$2,O101))</f>
        <v>0.85</v>
      </c>
      <c r="T101" s="16">
        <f>CEILING(IF(IF(F101&gt;AVERAGE(G101,I101,J101,K101),AVERAGE(F101,G101,I101,J101,K101),AVERAGE(G101,I101,J101,K101))&gt;'Re-Sign (Calc)'!$T$1,'Re-Sign (Calc)'!$T$1,IF(F101&gt;AVERAGE(G101,I101,J101,K101),AVERAGE(F101,G101,I101,J101,K101),AVERAGE(G101,I101,J101,K101))),0.05)</f>
        <v>0.85000000000000009</v>
      </c>
      <c r="U101" s="16">
        <f>CEILING(IF(IF(F101&gt;AVERAGE(G101,I101,J101,K101,H101),AVERAGE(F101,G101,I101,J101,K101),AVERAGE(G101,I101,J101,K101,H101))&gt;8.15,8.15,IF(F101&gt;AVERAGE(G101,I101,J101,K101,H101),AVERAGE(F101,G101,I101,J101,K101,H101),AVERAGE(G101,I101,J101,K101,H101))),0.05)</f>
        <v>0.85000000000000009</v>
      </c>
      <c r="V101" s="16">
        <f>CEILING(MAX(Q101:S101),0.05)</f>
        <v>0.85000000000000009</v>
      </c>
      <c r="W101" s="16" t="str">
        <f>IF(AND(B101&lt;26,G101&gt;V101),"Yes"," ")</f>
        <v xml:space="preserve"> </v>
      </c>
      <c r="X101" s="16" t="str">
        <f>IF(AND(B101&lt;30,B101&gt;26),"Yes", " ")</f>
        <v xml:space="preserve"> </v>
      </c>
      <c r="Y101" s="19" t="str">
        <f>INDEX('Player Ratings'!A:B,MATCH(A101,'Player Ratings'!A:A,0),2) &amp;": $"&amp;V101&amp;"M thru "&amp; D101+3</f>
        <v>Denns Nurnberger: $0.85M thru 2028</v>
      </c>
    </row>
    <row r="102" spans="1:25" hidden="1" x14ac:dyDescent="0.25">
      <c r="A102" s="17" t="str">
        <f>'Re-Sign (Calc)'!A103</f>
        <v>D. Robinson DET</v>
      </c>
      <c r="B102" s="18">
        <f>INDEX('Re-Sign (Calc)'!$A:$AU,MATCH('Re-Sign (Report)'!$A:$A,'Re-Sign (Calc)'!$A:$A,0),4)</f>
        <v>20</v>
      </c>
      <c r="C102" s="15" t="str">
        <f>INDEX('Re-Sign (Calc)'!$A:$AU,MATCH('Re-Sign (Report)'!$A:$A,'Re-Sign (Calc)'!$A:$A,0),3)</f>
        <v>DET</v>
      </c>
      <c r="D102" s="15" t="str">
        <f>+INDEX('Player Ratings'!$A:$AA,MATCH(A102,'Player Ratings'!$A:$A,0),27)</f>
        <v>2026</v>
      </c>
      <c r="F102" s="15">
        <f>INDEX('Re-Sign (Calc)'!$A:$AX,MATCH($A:$A,'Re-Sign (Calc)'!$A:$A,0),23)</f>
        <v>0.85</v>
      </c>
      <c r="G102" s="15">
        <f>INDEX('Re-Sign (Calc)'!$A:$AX,MATCH($A:$A,'Re-Sign (Calc)'!$A:$A,0),28)</f>
        <v>0.85</v>
      </c>
      <c r="H102" s="15" t="str">
        <f>INDEX('Re-Sign (Calc)'!$A:$AX,MATCH($A:$A,'Re-Sign (Calc)'!$A:$A,0),33)</f>
        <v>N/A</v>
      </c>
      <c r="I102" s="15" t="str">
        <f>INDEX('Re-Sign (Calc)'!$A:$AX,MATCH($A:$A,'Re-Sign (Calc)'!$A:$A,0),38)</f>
        <v>N/A</v>
      </c>
      <c r="J102" s="15" t="str">
        <f>INDEX('Re-Sign (Calc)'!$A:$AX,MATCH($A:$A,'Re-Sign (Calc)'!$A:$A,0),43)</f>
        <v>N/A</v>
      </c>
      <c r="K102" s="15" t="str">
        <f>INDEX('Re-Sign (Calc)'!$A:$AX,MATCH($A:$A,'Re-Sign (Calc)'!$A:$A,0),48)</f>
        <v>N/A</v>
      </c>
      <c r="L102" s="15">
        <f>IF(AND(AVERAGE(G102,H102)&lt;F102,B102&lt;27),AVERAGE(G102,H102,F102),AVERAGE(G102,H102))</f>
        <v>0.85</v>
      </c>
      <c r="M102" s="15">
        <f>IFERROR(IF(AND(AVERAGE(J102,G102)&lt;F102,B102&lt;27),AVERAGE(J102,G102,F102),AVERAGE(G102,J102)),0)</f>
        <v>0.85</v>
      </c>
      <c r="N102" s="15">
        <f>IFERROR(IF(AND(AVERAGE(G102,I102)&lt;F102,B102&lt;27),AVERAGE(G102,I102,F102),AVERAGE(G102,I102)),0)</f>
        <v>0.85</v>
      </c>
      <c r="O102" s="15">
        <f>IFERROR(IF(AND(AVERAGE(G102,K102)&lt;F102,B102&lt;27),AVERAGE(G102,K102,F102),AVERAGE(G102,K102)),0)</f>
        <v>0.85</v>
      </c>
      <c r="P102" s="15">
        <f>IF(L102&gt;'Re-Sign (Calc)'!$T$1,'Re-Sign (Calc)'!$T$1,IF(L102&lt;'Re-Sign (Calc)'!$T$2,'Re-Sign (Calc)'!$T$2,L102))</f>
        <v>0.85</v>
      </c>
      <c r="Q102" s="15">
        <f>IF(M102&gt;'Re-Sign (Calc)'!$T$1,'Re-Sign (Calc)'!$T$1,IF(M102&lt;'Re-Sign (Calc)'!$T$2,'Re-Sign (Calc)'!$T$2,M102))</f>
        <v>0.85</v>
      </c>
      <c r="R102" s="15">
        <f>IF(N102&gt;'Re-Sign (Calc)'!$T$1,'Re-Sign (Calc)'!$T$1,IF(N102&lt;'Re-Sign (Calc)'!$T$2,'Re-Sign (Calc)'!$T$2,N102))</f>
        <v>0.85</v>
      </c>
      <c r="S102" s="15">
        <f>IF(O102&gt;'Re-Sign (Calc)'!$T$1,'Re-Sign (Calc)'!$T$1,IF(O102&lt;'Re-Sign (Calc)'!$T$2,'Re-Sign (Calc)'!$T$2,O102))</f>
        <v>0.85</v>
      </c>
      <c r="T102" s="16">
        <f>CEILING(IF(IF(F102&gt;AVERAGE(G102,I102,J102,K102),AVERAGE(F102,G102,I102,J102,K102),AVERAGE(G102,I102,J102,K102))&gt;'Re-Sign (Calc)'!$T$1,'Re-Sign (Calc)'!$T$1,IF(F102&gt;AVERAGE(G102,I102,J102,K102),AVERAGE(F102,G102,I102,J102,K102),AVERAGE(G102,I102,J102,K102))),0.05)</f>
        <v>0.85000000000000009</v>
      </c>
      <c r="U102" s="16">
        <f>CEILING(IF(IF(F102&gt;AVERAGE(G102,I102,J102,K102,H102),AVERAGE(F102,G102,I102,J102,K102),AVERAGE(G102,I102,J102,K102,H102))&gt;8.15,8.15,IF(F102&gt;AVERAGE(G102,I102,J102,K102,H102),AVERAGE(F102,G102,I102,J102,K102,H102),AVERAGE(G102,I102,J102,K102,H102))),0.05)</f>
        <v>0.85000000000000009</v>
      </c>
      <c r="V102" s="16">
        <f>CEILING(MAX(Q102:S102),0.05)</f>
        <v>0.85000000000000009</v>
      </c>
      <c r="W102" s="16" t="str">
        <f>IF(AND(B102&lt;26,G102&gt;V102),"Yes"," ")</f>
        <v xml:space="preserve"> </v>
      </c>
      <c r="X102" s="16" t="str">
        <f>IF(AND(B102&lt;30,B102&gt;26),"Yes", " ")</f>
        <v xml:space="preserve"> </v>
      </c>
      <c r="Y102" s="19" t="str">
        <f>INDEX('Player Ratings'!A:B,MATCH(A102,'Player Ratings'!A:A,0),2) &amp;": $"&amp;V102&amp;"M thru "&amp; D102+3</f>
        <v>Dylan Robinson: $0.85M thru 2029</v>
      </c>
    </row>
    <row r="103" spans="1:25" x14ac:dyDescent="0.25">
      <c r="A103" s="17" t="str">
        <f>'Re-Sign (Calc)'!A327</f>
        <v>M. Singh Bhamara DAL</v>
      </c>
      <c r="B103" s="18">
        <f>INDEX('Re-Sign (Calc)'!$A:$AU,MATCH('Re-Sign (Report)'!$A:$A,'Re-Sign (Calc)'!$A:$A,0),4)</f>
        <v>25</v>
      </c>
      <c r="C103" s="15" t="str">
        <f>INDEX('Re-Sign (Calc)'!$A:$AU,MATCH('Re-Sign (Report)'!$A:$A,'Re-Sign (Calc)'!$A:$A,0),3)</f>
        <v>DAL</v>
      </c>
      <c r="D103" s="15" t="str">
        <f>+INDEX('Player Ratings'!$A:$AA,MATCH(A103,'Player Ratings'!$A:$A,0),27)</f>
        <v>2024</v>
      </c>
      <c r="F103" s="15">
        <f>INDEX('Re-Sign (Calc)'!$A:$AX,MATCH($A:$A,'Re-Sign (Calc)'!$A:$A,0),23)</f>
        <v>0.85</v>
      </c>
      <c r="G103" s="15">
        <f>INDEX('Re-Sign (Calc)'!$A:$AX,MATCH($A:$A,'Re-Sign (Calc)'!$A:$A,0),28)</f>
        <v>4.8439815577144714</v>
      </c>
      <c r="H103" s="15">
        <f>INDEX('Re-Sign (Calc)'!$A:$AX,MATCH($A:$A,'Re-Sign (Calc)'!$A:$A,0),33)</f>
        <v>3.3392012999803065</v>
      </c>
      <c r="I103" s="15">
        <f>INDEX('Re-Sign (Calc)'!$A:$AX,MATCH($A:$A,'Re-Sign (Calc)'!$A:$A,0),38)</f>
        <v>0.85</v>
      </c>
      <c r="J103" s="15">
        <f>INDEX('Re-Sign (Calc)'!$A:$AX,MATCH($A:$A,'Re-Sign (Calc)'!$A:$A,0),43)</f>
        <v>0.85</v>
      </c>
      <c r="K103" s="15">
        <f>INDEX('Re-Sign (Calc)'!$A:$AX,MATCH($A:$A,'Re-Sign (Calc)'!$A:$A,0),48)</f>
        <v>0.85</v>
      </c>
      <c r="L103" s="15">
        <f>IF(AND(AVERAGE(G103,H103)&lt;F103,B103&lt;27),AVERAGE(G103,H103,F103),AVERAGE(G103,H103))</f>
        <v>4.0915914288473889</v>
      </c>
      <c r="M103" s="15">
        <f>IFERROR(IF(AND(AVERAGE(J103,G103)&lt;F103,B103&lt;27),AVERAGE(J103,G103,F103),AVERAGE(G103,J103)),0)</f>
        <v>2.8469907788572355</v>
      </c>
      <c r="N103" s="15">
        <f>IFERROR(IF(AND(AVERAGE(G103,I103)&lt;F103,B103&lt;27),AVERAGE(G103,I103,F103),AVERAGE(G103,I103)),0)</f>
        <v>2.8469907788572355</v>
      </c>
      <c r="O103" s="15">
        <f>IFERROR(IF(AND(AVERAGE(G103,K103)&lt;F103,B103&lt;27),AVERAGE(G103,K103,F103),AVERAGE(G103,K103)),0)</f>
        <v>2.8469907788572355</v>
      </c>
      <c r="P103" s="15">
        <f>IF(L103&gt;'Re-Sign (Calc)'!$T$1,'Re-Sign (Calc)'!$T$1,IF(L103&lt;'Re-Sign (Calc)'!$T$2,'Re-Sign (Calc)'!$T$2,L103))</f>
        <v>4.0915914288473889</v>
      </c>
      <c r="Q103" s="15">
        <f>IF(M103&gt;'Re-Sign (Calc)'!$T$1,'Re-Sign (Calc)'!$T$1,IF(M103&lt;'Re-Sign (Calc)'!$T$2,'Re-Sign (Calc)'!$T$2,M103))</f>
        <v>2.8469907788572355</v>
      </c>
      <c r="R103" s="15">
        <f>IF(N103&gt;'Re-Sign (Calc)'!$T$1,'Re-Sign (Calc)'!$T$1,IF(N103&lt;'Re-Sign (Calc)'!$T$2,'Re-Sign (Calc)'!$T$2,N103))</f>
        <v>2.8469907788572355</v>
      </c>
      <c r="S103" s="15">
        <f>IF(O103&gt;'Re-Sign (Calc)'!$T$1,'Re-Sign (Calc)'!$T$1,IF(O103&lt;'Re-Sign (Calc)'!$T$2,'Re-Sign (Calc)'!$T$2,O103))</f>
        <v>2.8469907788572355</v>
      </c>
      <c r="T103" s="16">
        <f>CEILING(IF(IF(F103&gt;AVERAGE(G103,I103,J103,K103),AVERAGE(F103,G103,I103,J103,K103),AVERAGE(G103,I103,J103,K103))&gt;'Re-Sign (Calc)'!$T$1,'Re-Sign (Calc)'!$T$1,IF(F103&gt;AVERAGE(G103,I103,J103,K103),AVERAGE(F103,G103,I103,J103,K103),AVERAGE(G103,I103,J103,K103))),0.05)</f>
        <v>1.85</v>
      </c>
      <c r="U103" s="16">
        <f>CEILING(IF(IF(F103&gt;AVERAGE(G103,I103,J103,K103,H103),AVERAGE(F103,G103,I103,J103,K103),AVERAGE(G103,I103,J103,K103,H103))&gt;8.15,8.15,IF(F103&gt;AVERAGE(G103,I103,J103,K103,H103),AVERAGE(F103,G103,I103,J103,K103,H103),AVERAGE(G103,I103,J103,K103,H103))),0.05)</f>
        <v>2.15</v>
      </c>
      <c r="V103" s="16">
        <f>CEILING(MAX(Q103:S103),0.05)</f>
        <v>2.85</v>
      </c>
      <c r="W103" s="16" t="str">
        <f>IF(AND(B103&lt;26,G103&gt;V103),"Yes"," ")</f>
        <v>Yes</v>
      </c>
      <c r="X103" s="16" t="str">
        <f>IF(AND(B103&lt;30,B103&gt;26),"Yes", " ")</f>
        <v xml:space="preserve"> </v>
      </c>
      <c r="Y103" s="19" t="str">
        <f>INDEX('Player Ratings'!A:B,MATCH(A103,'Player Ratings'!A:A,0),2) &amp;": $"&amp;V103&amp;"M thru "&amp; D103+3</f>
        <v>Mark Singh Bhamara: $2.85M thru 2027</v>
      </c>
    </row>
    <row r="104" spans="1:25" hidden="1" x14ac:dyDescent="0.25">
      <c r="A104" s="17" t="str">
        <f>'Re-Sign (Calc)'!A105</f>
        <v>D. Sabonis LAL</v>
      </c>
      <c r="B104" s="18">
        <f>INDEX('Re-Sign (Calc)'!$A:$AU,MATCH('Re-Sign (Report)'!$A:$A,'Re-Sign (Calc)'!$A:$A,0),4)</f>
        <v>28</v>
      </c>
      <c r="C104" s="15" t="str">
        <f>INDEX('Re-Sign (Calc)'!$A:$AU,MATCH('Re-Sign (Report)'!$A:$A,'Re-Sign (Calc)'!$A:$A,0),3)</f>
        <v>LAL</v>
      </c>
      <c r="D104" s="15" t="str">
        <f>+INDEX('Player Ratings'!$A:$AA,MATCH(A104,'Player Ratings'!$A:$A,0),27)</f>
        <v>2026</v>
      </c>
      <c r="F104" s="15">
        <f>INDEX('Re-Sign (Calc)'!$A:$AX,MATCH($A:$A,'Re-Sign (Calc)'!$A:$A,0),23)</f>
        <v>0.85</v>
      </c>
      <c r="G104" s="15">
        <f>INDEX('Re-Sign (Calc)'!$A:$AX,MATCH($A:$A,'Re-Sign (Calc)'!$A:$A,0),28)</f>
        <v>6.1551127943355812</v>
      </c>
      <c r="H104" s="15">
        <f>INDEX('Re-Sign (Calc)'!$A:$AX,MATCH($A:$A,'Re-Sign (Calc)'!$A:$A,0),33)</f>
        <v>0.85</v>
      </c>
      <c r="I104" s="15">
        <f>INDEX('Re-Sign (Calc)'!$A:$AX,MATCH($A:$A,'Re-Sign (Calc)'!$A:$A,0),38)</f>
        <v>0.85</v>
      </c>
      <c r="J104" s="15">
        <f>INDEX('Re-Sign (Calc)'!$A:$AX,MATCH($A:$A,'Re-Sign (Calc)'!$A:$A,0),43)</f>
        <v>0.85</v>
      </c>
      <c r="K104" s="15">
        <f>INDEX('Re-Sign (Calc)'!$A:$AX,MATCH($A:$A,'Re-Sign (Calc)'!$A:$A,0),48)</f>
        <v>0.85</v>
      </c>
      <c r="L104" s="15">
        <f>IF(AND(AVERAGE(G104,H104)&lt;F104,B104&lt;27),AVERAGE(G104,H104,F104),AVERAGE(G104,H104))</f>
        <v>3.5025563971677904</v>
      </c>
      <c r="M104" s="15">
        <f>IFERROR(IF(AND(AVERAGE(J104,G104)&lt;F104,B104&lt;27),AVERAGE(J104,G104,F104),AVERAGE(G104,J104)),0)</f>
        <v>3.5025563971677904</v>
      </c>
      <c r="N104" s="15">
        <f>IFERROR(IF(AND(AVERAGE(G104,I104)&lt;F104,B104&lt;27),AVERAGE(G104,I104,F104),AVERAGE(G104,I104)),0)</f>
        <v>3.5025563971677904</v>
      </c>
      <c r="O104" s="15">
        <f>IFERROR(IF(AND(AVERAGE(G104,K104)&lt;F104,B104&lt;27),AVERAGE(G104,K104,F104),AVERAGE(G104,K104)),0)</f>
        <v>3.5025563971677904</v>
      </c>
      <c r="P104" s="15">
        <f>IF(L104&gt;'Re-Sign (Calc)'!$T$1,'Re-Sign (Calc)'!$T$1,IF(L104&lt;'Re-Sign (Calc)'!$T$2,'Re-Sign (Calc)'!$T$2,L104))</f>
        <v>3.5025563971677904</v>
      </c>
      <c r="Q104" s="15">
        <f>IF(M104&gt;'Re-Sign (Calc)'!$T$1,'Re-Sign (Calc)'!$T$1,IF(M104&lt;'Re-Sign (Calc)'!$T$2,'Re-Sign (Calc)'!$T$2,M104))</f>
        <v>3.5025563971677904</v>
      </c>
      <c r="R104" s="15">
        <f>IF(N104&gt;'Re-Sign (Calc)'!$T$1,'Re-Sign (Calc)'!$T$1,IF(N104&lt;'Re-Sign (Calc)'!$T$2,'Re-Sign (Calc)'!$T$2,N104))</f>
        <v>3.5025563971677904</v>
      </c>
      <c r="S104" s="15">
        <f>IF(O104&gt;'Re-Sign (Calc)'!$T$1,'Re-Sign (Calc)'!$T$1,IF(O104&lt;'Re-Sign (Calc)'!$T$2,'Re-Sign (Calc)'!$T$2,O104))</f>
        <v>3.5025563971677904</v>
      </c>
      <c r="T104" s="16">
        <f>CEILING(IF(IF(F104&gt;AVERAGE(G104,I104,J104,K104),AVERAGE(F104,G104,I104,J104,K104),AVERAGE(G104,I104,J104,K104))&gt;'Re-Sign (Calc)'!$T$1,'Re-Sign (Calc)'!$T$1,IF(F104&gt;AVERAGE(G104,I104,J104,K104),AVERAGE(F104,G104,I104,J104,K104),AVERAGE(G104,I104,J104,K104))),0.05)</f>
        <v>2.2000000000000002</v>
      </c>
      <c r="U104" s="16">
        <f>CEILING(IF(IF(F104&gt;AVERAGE(G104,I104,J104,K104,H104),AVERAGE(F104,G104,I104,J104,K104),AVERAGE(G104,I104,J104,K104,H104))&gt;8.15,8.15,IF(F104&gt;AVERAGE(G104,I104,J104,K104,H104),AVERAGE(F104,G104,I104,J104,K104,H104),AVERAGE(G104,I104,J104,K104,H104))),0.05)</f>
        <v>1.9500000000000002</v>
      </c>
      <c r="V104" s="16">
        <f>CEILING(MAX(Q104:S104),0.05)</f>
        <v>3.5500000000000003</v>
      </c>
      <c r="W104" s="16" t="str">
        <f>IF(AND(B104&lt;26,G104&gt;V104),"Yes"," ")</f>
        <v xml:space="preserve"> </v>
      </c>
      <c r="X104" s="16" t="str">
        <f>IF(AND(B104&lt;30,B104&gt;26),"Yes", " ")</f>
        <v>Yes</v>
      </c>
      <c r="Y104" s="19" t="str">
        <f>INDEX('Player Ratings'!A:B,MATCH(A104,'Player Ratings'!A:A,0),2) &amp;": $"&amp;V104&amp;"M thru "&amp; D104+3</f>
        <v>Domantas Sabonis: $3.55M thru 2029</v>
      </c>
    </row>
    <row r="105" spans="1:25" hidden="1" x14ac:dyDescent="0.25">
      <c r="A105" s="17" t="str">
        <f>'Re-Sign (Calc)'!A106</f>
        <v>D. Sima MIN</v>
      </c>
      <c r="B105" s="18">
        <f>INDEX('Re-Sign (Calc)'!$A:$AU,MATCH('Re-Sign (Report)'!$A:$A,'Re-Sign (Calc)'!$A:$A,0),4)</f>
        <v>21</v>
      </c>
      <c r="C105" s="15" t="str">
        <f>INDEX('Re-Sign (Calc)'!$A:$AU,MATCH('Re-Sign (Report)'!$A:$A,'Re-Sign (Calc)'!$A:$A,0),3)</f>
        <v>MIN</v>
      </c>
      <c r="D105" s="15" t="str">
        <f>+INDEX('Player Ratings'!$A:$AA,MATCH(A105,'Player Ratings'!$A:$A,0),27)</f>
        <v>2025</v>
      </c>
      <c r="F105" s="15">
        <f>INDEX('Re-Sign (Calc)'!$A:$AX,MATCH($A:$A,'Re-Sign (Calc)'!$A:$A,0),23)</f>
        <v>0.85</v>
      </c>
      <c r="G105" s="15">
        <f>INDEX('Re-Sign (Calc)'!$A:$AX,MATCH($A:$A,'Re-Sign (Calc)'!$A:$A,0),28)</f>
        <v>0.85</v>
      </c>
      <c r="H105" s="15" t="str">
        <f>INDEX('Re-Sign (Calc)'!$A:$AX,MATCH($A:$A,'Re-Sign (Calc)'!$A:$A,0),33)</f>
        <v>N/A</v>
      </c>
      <c r="I105" s="15" t="str">
        <f>INDEX('Re-Sign (Calc)'!$A:$AX,MATCH($A:$A,'Re-Sign (Calc)'!$A:$A,0),38)</f>
        <v>N/A</v>
      </c>
      <c r="J105" s="15" t="str">
        <f>INDEX('Re-Sign (Calc)'!$A:$AX,MATCH($A:$A,'Re-Sign (Calc)'!$A:$A,0),43)</f>
        <v>N/A</v>
      </c>
      <c r="K105" s="15" t="str">
        <f>INDEX('Re-Sign (Calc)'!$A:$AX,MATCH($A:$A,'Re-Sign (Calc)'!$A:$A,0),48)</f>
        <v>N/A</v>
      </c>
      <c r="L105" s="15">
        <f>IF(AND(AVERAGE(G105,H105)&lt;F105,B105&lt;27),AVERAGE(G105,H105,F105),AVERAGE(G105,H105))</f>
        <v>0.85</v>
      </c>
      <c r="M105" s="15">
        <f>IFERROR(IF(AND(AVERAGE(J105,G105)&lt;F105,B105&lt;27),AVERAGE(J105,G105,F105),AVERAGE(G105,J105)),0)</f>
        <v>0.85</v>
      </c>
      <c r="N105" s="15">
        <f>IFERROR(IF(AND(AVERAGE(G105,I105)&lt;F105,B105&lt;27),AVERAGE(G105,I105,F105),AVERAGE(G105,I105)),0)</f>
        <v>0.85</v>
      </c>
      <c r="O105" s="15">
        <f>IFERROR(IF(AND(AVERAGE(G105,K105)&lt;F105,B105&lt;27),AVERAGE(G105,K105,F105),AVERAGE(G105,K105)),0)</f>
        <v>0.85</v>
      </c>
      <c r="P105" s="15">
        <f>IF(L105&gt;'Re-Sign (Calc)'!$T$1,'Re-Sign (Calc)'!$T$1,IF(L105&lt;'Re-Sign (Calc)'!$T$2,'Re-Sign (Calc)'!$T$2,L105))</f>
        <v>0.85</v>
      </c>
      <c r="Q105" s="15">
        <f>IF(M105&gt;'Re-Sign (Calc)'!$T$1,'Re-Sign (Calc)'!$T$1,IF(M105&lt;'Re-Sign (Calc)'!$T$2,'Re-Sign (Calc)'!$T$2,M105))</f>
        <v>0.85</v>
      </c>
      <c r="R105" s="15">
        <f>IF(N105&gt;'Re-Sign (Calc)'!$T$1,'Re-Sign (Calc)'!$T$1,IF(N105&lt;'Re-Sign (Calc)'!$T$2,'Re-Sign (Calc)'!$T$2,N105))</f>
        <v>0.85</v>
      </c>
      <c r="S105" s="15">
        <f>IF(O105&gt;'Re-Sign (Calc)'!$T$1,'Re-Sign (Calc)'!$T$1,IF(O105&lt;'Re-Sign (Calc)'!$T$2,'Re-Sign (Calc)'!$T$2,O105))</f>
        <v>0.85</v>
      </c>
      <c r="T105" s="16">
        <f>CEILING(IF(IF(F105&gt;AVERAGE(G105,I105,J105,K105),AVERAGE(F105,G105,I105,J105,K105),AVERAGE(G105,I105,J105,K105))&gt;'Re-Sign (Calc)'!$T$1,'Re-Sign (Calc)'!$T$1,IF(F105&gt;AVERAGE(G105,I105,J105,K105),AVERAGE(F105,G105,I105,J105,K105),AVERAGE(G105,I105,J105,K105))),0.05)</f>
        <v>0.85000000000000009</v>
      </c>
      <c r="U105" s="16">
        <f>CEILING(IF(IF(F105&gt;AVERAGE(G105,I105,J105,K105,H105),AVERAGE(F105,G105,I105,J105,K105),AVERAGE(G105,I105,J105,K105,H105))&gt;8.15,8.15,IF(F105&gt;AVERAGE(G105,I105,J105,K105,H105),AVERAGE(F105,G105,I105,J105,K105,H105),AVERAGE(G105,I105,J105,K105,H105))),0.05)</f>
        <v>0.85000000000000009</v>
      </c>
      <c r="V105" s="16">
        <f>CEILING(MAX(Q105:S105),0.05)</f>
        <v>0.85000000000000009</v>
      </c>
      <c r="W105" s="16" t="str">
        <f>IF(AND(B105&lt;26,G105&gt;V105),"Yes"," ")</f>
        <v xml:space="preserve"> </v>
      </c>
      <c r="X105" s="16" t="str">
        <f>IF(AND(B105&lt;30,B105&gt;26),"Yes", " ")</f>
        <v xml:space="preserve"> </v>
      </c>
      <c r="Y105" s="19" t="str">
        <f>INDEX('Player Ratings'!A:B,MATCH(A105,'Player Ratings'!A:A,0),2) &amp;": $"&amp;V105&amp;"M thru "&amp; D105+3</f>
        <v>Diego Sima: $0.85M thru 2028</v>
      </c>
    </row>
    <row r="106" spans="1:25" x14ac:dyDescent="0.25">
      <c r="A106" s="17" t="str">
        <f>'Re-Sign (Calc)'!A354</f>
        <v>P. Washington DAL</v>
      </c>
      <c r="B106" s="18">
        <f>INDEX('Re-Sign (Calc)'!$A:$AU,MATCH('Re-Sign (Report)'!$A:$A,'Re-Sign (Calc)'!$A:$A,0),4)</f>
        <v>26</v>
      </c>
      <c r="C106" s="15" t="str">
        <f>INDEX('Re-Sign (Calc)'!$A:$AU,MATCH('Re-Sign (Report)'!$A:$A,'Re-Sign (Calc)'!$A:$A,0),3)</f>
        <v>DAL</v>
      </c>
      <c r="D106" s="15" t="str">
        <f>+INDEX('Player Ratings'!$A:$AA,MATCH(A106,'Player Ratings'!$A:$A,0),27)</f>
        <v>2024</v>
      </c>
      <c r="F106" s="15">
        <f>INDEX('Re-Sign (Calc)'!$A:$AX,MATCH($A:$A,'Re-Sign (Calc)'!$A:$A,0),23)</f>
        <v>0.85</v>
      </c>
      <c r="G106" s="15">
        <f>INDEX('Re-Sign (Calc)'!$A:$AX,MATCH($A:$A,'Re-Sign (Calc)'!$A:$A,0),28)</f>
        <v>0.85</v>
      </c>
      <c r="H106" s="15">
        <f>INDEX('Re-Sign (Calc)'!$A:$AX,MATCH($A:$A,'Re-Sign (Calc)'!$A:$A,0),33)</f>
        <v>0.85</v>
      </c>
      <c r="I106" s="15">
        <f>INDEX('Re-Sign (Calc)'!$A:$AX,MATCH($A:$A,'Re-Sign (Calc)'!$A:$A,0),38)</f>
        <v>0.85</v>
      </c>
      <c r="J106" s="15">
        <f>INDEX('Re-Sign (Calc)'!$A:$AX,MATCH($A:$A,'Re-Sign (Calc)'!$A:$A,0),43)</f>
        <v>0.85</v>
      </c>
      <c r="K106" s="15">
        <f>INDEX('Re-Sign (Calc)'!$A:$AX,MATCH($A:$A,'Re-Sign (Calc)'!$A:$A,0),48)</f>
        <v>0.85</v>
      </c>
      <c r="L106" s="15">
        <f>IF(AND(AVERAGE(G106,H106)&lt;F106,B106&lt;27),AVERAGE(G106,H106,F106),AVERAGE(G106,H106))</f>
        <v>0.85</v>
      </c>
      <c r="M106" s="15">
        <f>IFERROR(IF(AND(AVERAGE(J106,G106)&lt;F106,B106&lt;27),AVERAGE(J106,G106,F106),AVERAGE(G106,J106)),0)</f>
        <v>0.85</v>
      </c>
      <c r="N106" s="15">
        <f>IFERROR(IF(AND(AVERAGE(G106,I106)&lt;F106,B106&lt;27),AVERAGE(G106,I106,F106),AVERAGE(G106,I106)),0)</f>
        <v>0.85</v>
      </c>
      <c r="O106" s="15">
        <f>IFERROR(IF(AND(AVERAGE(G106,K106)&lt;F106,B106&lt;27),AVERAGE(G106,K106,F106),AVERAGE(G106,K106)),0)</f>
        <v>0.85</v>
      </c>
      <c r="P106" s="15">
        <f>IF(L106&gt;'Re-Sign (Calc)'!$T$1,'Re-Sign (Calc)'!$T$1,IF(L106&lt;'Re-Sign (Calc)'!$T$2,'Re-Sign (Calc)'!$T$2,L106))</f>
        <v>0.85</v>
      </c>
      <c r="Q106" s="15">
        <f>IF(M106&gt;'Re-Sign (Calc)'!$T$1,'Re-Sign (Calc)'!$T$1,IF(M106&lt;'Re-Sign (Calc)'!$T$2,'Re-Sign (Calc)'!$T$2,M106))</f>
        <v>0.85</v>
      </c>
      <c r="R106" s="15">
        <f>IF(N106&gt;'Re-Sign (Calc)'!$T$1,'Re-Sign (Calc)'!$T$1,IF(N106&lt;'Re-Sign (Calc)'!$T$2,'Re-Sign (Calc)'!$T$2,N106))</f>
        <v>0.85</v>
      </c>
      <c r="S106" s="15">
        <f>IF(O106&gt;'Re-Sign (Calc)'!$T$1,'Re-Sign (Calc)'!$T$1,IF(O106&lt;'Re-Sign (Calc)'!$T$2,'Re-Sign (Calc)'!$T$2,O106))</f>
        <v>0.85</v>
      </c>
      <c r="T106" s="16">
        <f>CEILING(IF(IF(F106&gt;AVERAGE(G106,I106,J106,K106),AVERAGE(F106,G106,I106,J106,K106),AVERAGE(G106,I106,J106,K106))&gt;'Re-Sign (Calc)'!$T$1,'Re-Sign (Calc)'!$T$1,IF(F106&gt;AVERAGE(G106,I106,J106,K106),AVERAGE(F106,G106,I106,J106,K106),AVERAGE(G106,I106,J106,K106))),0.05)</f>
        <v>0.85000000000000009</v>
      </c>
      <c r="U106" s="16">
        <f>CEILING(IF(IF(F106&gt;AVERAGE(G106,I106,J106,K106,H106),AVERAGE(F106,G106,I106,J106,K106),AVERAGE(G106,I106,J106,K106,H106))&gt;8.15,8.15,IF(F106&gt;AVERAGE(G106,I106,J106,K106,H106),AVERAGE(F106,G106,I106,J106,K106,H106),AVERAGE(G106,I106,J106,K106,H106))),0.05)</f>
        <v>0.85000000000000009</v>
      </c>
      <c r="V106" s="16">
        <f>CEILING(MAX(Q106:S106),0.05)</f>
        <v>0.85000000000000009</v>
      </c>
      <c r="W106" s="16" t="str">
        <f>IF(AND(B106&lt;26,G106&gt;V106),"Yes"," ")</f>
        <v xml:space="preserve"> </v>
      </c>
      <c r="X106" s="16" t="str">
        <f>IF(AND(B106&lt;30,B106&gt;26),"Yes", " ")</f>
        <v xml:space="preserve"> </v>
      </c>
      <c r="Y106" s="19" t="str">
        <f>INDEX('Player Ratings'!A:B,MATCH(A106,'Player Ratings'!A:A,0),2) &amp;": $"&amp;V106&amp;"M thru "&amp; D106+3</f>
        <v>PJ Washington: $0.85M thru 2027</v>
      </c>
    </row>
    <row r="107" spans="1:25" hidden="1" x14ac:dyDescent="0.25">
      <c r="A107" s="17" t="str">
        <f>'Re-Sign (Calc)'!A108</f>
        <v>D. Smith HOU</v>
      </c>
      <c r="B107" s="18">
        <f>INDEX('Re-Sign (Calc)'!$A:$AU,MATCH('Re-Sign (Report)'!$A:$A,'Re-Sign (Calc)'!$A:$A,0),4)</f>
        <v>27</v>
      </c>
      <c r="C107" s="15" t="str">
        <f>INDEX('Re-Sign (Calc)'!$A:$AU,MATCH('Re-Sign (Report)'!$A:$A,'Re-Sign (Calc)'!$A:$A,0),3)</f>
        <v>HOU</v>
      </c>
      <c r="D107" s="15" t="str">
        <f>+INDEX('Player Ratings'!$A:$AA,MATCH(A107,'Player Ratings'!$A:$A,0),27)</f>
        <v>2026</v>
      </c>
      <c r="F107" s="15">
        <f>INDEX('Re-Sign (Calc)'!$A:$AX,MATCH($A:$A,'Re-Sign (Calc)'!$A:$A,0),23)</f>
        <v>37.846291331546027</v>
      </c>
      <c r="G107" s="15">
        <f>INDEX('Re-Sign (Calc)'!$A:$AX,MATCH($A:$A,'Re-Sign (Calc)'!$A:$A,0),28)</f>
        <v>38.933393709863331</v>
      </c>
      <c r="H107" s="15">
        <f>INDEX('Re-Sign (Calc)'!$A:$AX,MATCH($A:$A,'Re-Sign (Calc)'!$A:$A,0),33)</f>
        <v>42.701275359464262</v>
      </c>
      <c r="I107" s="15">
        <f>INDEX('Re-Sign (Calc)'!$A:$AX,MATCH($A:$A,'Re-Sign (Calc)'!$A:$A,0),38)</f>
        <v>32.227900458057015</v>
      </c>
      <c r="J107" s="15">
        <f>INDEX('Re-Sign (Calc)'!$A:$AX,MATCH($A:$A,'Re-Sign (Calc)'!$A:$A,0),43)</f>
        <v>40.722400592738943</v>
      </c>
      <c r="K107" s="15">
        <f>INDEX('Re-Sign (Calc)'!$A:$AX,MATCH($A:$A,'Re-Sign (Calc)'!$A:$A,0),48)</f>
        <v>44.222502321878743</v>
      </c>
      <c r="L107" s="15">
        <f>IF(AND(AVERAGE(G107,H107)&lt;F107,B107&lt;27),AVERAGE(G107,H107,F107),AVERAGE(G107,H107))</f>
        <v>40.8173345346638</v>
      </c>
      <c r="M107" s="15">
        <f>IFERROR(IF(AND(AVERAGE(J107,G107)&lt;F107,B107&lt;27),AVERAGE(J107,G107,F107),AVERAGE(G107,J107)),0)</f>
        <v>39.827897151301137</v>
      </c>
      <c r="N107" s="15">
        <f>IFERROR(IF(AND(AVERAGE(G107,I107)&lt;F107,B107&lt;27),AVERAGE(G107,I107,F107),AVERAGE(G107,I107)),0)</f>
        <v>35.580647083960173</v>
      </c>
      <c r="O107" s="15">
        <f>IFERROR(IF(AND(AVERAGE(G107,K107)&lt;F107,B107&lt;27),AVERAGE(G107,K107,F107),AVERAGE(G107,K107)),0)</f>
        <v>41.577948015871037</v>
      </c>
      <c r="P107" s="15">
        <f>IF(L107&gt;'Re-Sign (Calc)'!$T$1,'Re-Sign (Calc)'!$T$1,IF(L107&lt;'Re-Sign (Calc)'!$T$2,'Re-Sign (Calc)'!$T$2,L107))</f>
        <v>35</v>
      </c>
      <c r="Q107" s="15">
        <f>IF(M107&gt;'Re-Sign (Calc)'!$T$1,'Re-Sign (Calc)'!$T$1,IF(M107&lt;'Re-Sign (Calc)'!$T$2,'Re-Sign (Calc)'!$T$2,M107))</f>
        <v>35</v>
      </c>
      <c r="R107" s="15">
        <f>IF(N107&gt;'Re-Sign (Calc)'!$T$1,'Re-Sign (Calc)'!$T$1,IF(N107&lt;'Re-Sign (Calc)'!$T$2,'Re-Sign (Calc)'!$T$2,N107))</f>
        <v>35</v>
      </c>
      <c r="S107" s="15">
        <f>IF(O107&gt;'Re-Sign (Calc)'!$T$1,'Re-Sign (Calc)'!$T$1,IF(O107&lt;'Re-Sign (Calc)'!$T$2,'Re-Sign (Calc)'!$T$2,O107))</f>
        <v>35</v>
      </c>
      <c r="T107" s="16">
        <f>CEILING(IF(IF(F107&gt;AVERAGE(G107,I107,J107,K107),AVERAGE(F107,G107,I107,J107,K107),AVERAGE(G107,I107,J107,K107))&gt;'Re-Sign (Calc)'!$T$1,'Re-Sign (Calc)'!$T$1,IF(F107&gt;AVERAGE(G107,I107,J107,K107),AVERAGE(F107,G107,I107,J107,K107),AVERAGE(G107,I107,J107,K107))),0.05)</f>
        <v>35</v>
      </c>
      <c r="U107" s="16">
        <f>CEILING(IF(IF(F107&gt;AVERAGE(G107,I107,J107,K107,H107),AVERAGE(F107,G107,I107,J107,K107),AVERAGE(G107,I107,J107,K107,H107))&gt;8.15,8.15,IF(F107&gt;AVERAGE(G107,I107,J107,K107,H107),AVERAGE(F107,G107,I107,J107,K107,H107),AVERAGE(G107,I107,J107,K107,H107))),0.05)</f>
        <v>8.15</v>
      </c>
      <c r="V107" s="16">
        <f>CEILING(MAX(Q107:S107),0.05)</f>
        <v>35</v>
      </c>
      <c r="W107" s="16" t="str">
        <f>IF(AND(B107&lt;26,G107&gt;V107),"Yes"," ")</f>
        <v xml:space="preserve"> </v>
      </c>
      <c r="X107" s="16" t="str">
        <f>IF(AND(B107&lt;30,B107&gt;26),"Yes", " ")</f>
        <v>Yes</v>
      </c>
      <c r="Y107" s="19" t="str">
        <f>INDEX('Player Ratings'!A:B,MATCH(A107,'Player Ratings'!A:A,0),2) &amp;": $"&amp;V107&amp;"M thru "&amp; D107+3</f>
        <v>Dennis Smith: $35M thru 2029</v>
      </c>
    </row>
    <row r="108" spans="1:25" x14ac:dyDescent="0.25">
      <c r="A108" s="17" t="str">
        <f>'Re-Sign (Calc)'!A384</f>
        <v>S. Martinez DAL</v>
      </c>
      <c r="B108" s="18">
        <f>INDEX('Re-Sign (Calc)'!$A:$AU,MATCH('Re-Sign (Report)'!$A:$A,'Re-Sign (Calc)'!$A:$A,0),4)</f>
        <v>25</v>
      </c>
      <c r="C108" s="15" t="str">
        <f>INDEX('Re-Sign (Calc)'!$A:$AU,MATCH('Re-Sign (Report)'!$A:$A,'Re-Sign (Calc)'!$A:$A,0),3)</f>
        <v>DAL</v>
      </c>
      <c r="D108" s="15" t="str">
        <f>+INDEX('Player Ratings'!$A:$AA,MATCH(A108,'Player Ratings'!$A:$A,0),27)</f>
        <v>2024</v>
      </c>
      <c r="F108" s="15">
        <f>INDEX('Re-Sign (Calc)'!$A:$AX,MATCH($A:$A,'Re-Sign (Calc)'!$A:$A,0),23)</f>
        <v>0.85</v>
      </c>
      <c r="G108" s="15">
        <f>INDEX('Re-Sign (Calc)'!$A:$AX,MATCH($A:$A,'Re-Sign (Calc)'!$A:$A,0),28)</f>
        <v>0.85</v>
      </c>
      <c r="H108" s="15">
        <f>INDEX('Re-Sign (Calc)'!$A:$AX,MATCH($A:$A,'Re-Sign (Calc)'!$A:$A,0),33)</f>
        <v>0.85</v>
      </c>
      <c r="I108" s="15">
        <f>INDEX('Re-Sign (Calc)'!$A:$AX,MATCH($A:$A,'Re-Sign (Calc)'!$A:$A,0),38)</f>
        <v>0.85</v>
      </c>
      <c r="J108" s="15">
        <f>INDEX('Re-Sign (Calc)'!$A:$AX,MATCH($A:$A,'Re-Sign (Calc)'!$A:$A,0),43)</f>
        <v>0.85</v>
      </c>
      <c r="K108" s="15">
        <f>INDEX('Re-Sign (Calc)'!$A:$AX,MATCH($A:$A,'Re-Sign (Calc)'!$A:$A,0),48)</f>
        <v>0.85</v>
      </c>
      <c r="L108" s="15">
        <f>IF(AND(AVERAGE(G108,H108)&lt;F108,B108&lt;27),AVERAGE(G108,H108,F108),AVERAGE(G108,H108))</f>
        <v>0.85</v>
      </c>
      <c r="M108" s="15">
        <f>IFERROR(IF(AND(AVERAGE(J108,G108)&lt;F108,B108&lt;27),AVERAGE(J108,G108,F108),AVERAGE(G108,J108)),0)</f>
        <v>0.85</v>
      </c>
      <c r="N108" s="15">
        <f>IFERROR(IF(AND(AVERAGE(G108,I108)&lt;F108,B108&lt;27),AVERAGE(G108,I108,F108),AVERAGE(G108,I108)),0)</f>
        <v>0.85</v>
      </c>
      <c r="O108" s="15">
        <f>IFERROR(IF(AND(AVERAGE(G108,K108)&lt;F108,B108&lt;27),AVERAGE(G108,K108,F108),AVERAGE(G108,K108)),0)</f>
        <v>0.85</v>
      </c>
      <c r="P108" s="15">
        <f>IF(L108&gt;'Re-Sign (Calc)'!$T$1,'Re-Sign (Calc)'!$T$1,IF(L108&lt;'Re-Sign (Calc)'!$T$2,'Re-Sign (Calc)'!$T$2,L108))</f>
        <v>0.85</v>
      </c>
      <c r="Q108" s="15">
        <f>IF(M108&gt;'Re-Sign (Calc)'!$T$1,'Re-Sign (Calc)'!$T$1,IF(M108&lt;'Re-Sign (Calc)'!$T$2,'Re-Sign (Calc)'!$T$2,M108))</f>
        <v>0.85</v>
      </c>
      <c r="R108" s="15">
        <f>IF(N108&gt;'Re-Sign (Calc)'!$T$1,'Re-Sign (Calc)'!$T$1,IF(N108&lt;'Re-Sign (Calc)'!$T$2,'Re-Sign (Calc)'!$T$2,N108))</f>
        <v>0.85</v>
      </c>
      <c r="S108" s="15">
        <f>IF(O108&gt;'Re-Sign (Calc)'!$T$1,'Re-Sign (Calc)'!$T$1,IF(O108&lt;'Re-Sign (Calc)'!$T$2,'Re-Sign (Calc)'!$T$2,O108))</f>
        <v>0.85</v>
      </c>
      <c r="T108" s="16">
        <f>CEILING(IF(IF(F108&gt;AVERAGE(G108,I108,J108,K108),AVERAGE(F108,G108,I108,J108,K108),AVERAGE(G108,I108,J108,K108))&gt;'Re-Sign (Calc)'!$T$1,'Re-Sign (Calc)'!$T$1,IF(F108&gt;AVERAGE(G108,I108,J108,K108),AVERAGE(F108,G108,I108,J108,K108),AVERAGE(G108,I108,J108,K108))),0.05)</f>
        <v>0.85000000000000009</v>
      </c>
      <c r="U108" s="16">
        <f>CEILING(IF(IF(F108&gt;AVERAGE(G108,I108,J108,K108,H108),AVERAGE(F108,G108,I108,J108,K108),AVERAGE(G108,I108,J108,K108,H108))&gt;8.15,8.15,IF(F108&gt;AVERAGE(G108,I108,J108,K108,H108),AVERAGE(F108,G108,I108,J108,K108,H108),AVERAGE(G108,I108,J108,K108,H108))),0.05)</f>
        <v>0.85000000000000009</v>
      </c>
      <c r="V108" s="16">
        <f>CEILING(MAX(Q108:S108),0.05)</f>
        <v>0.85000000000000009</v>
      </c>
      <c r="W108" s="16" t="str">
        <f>IF(AND(B108&lt;26,G108&gt;V108),"Yes"," ")</f>
        <v xml:space="preserve"> </v>
      </c>
      <c r="X108" s="16" t="str">
        <f>IF(AND(B108&lt;30,B108&gt;26),"Yes", " ")</f>
        <v xml:space="preserve"> </v>
      </c>
      <c r="Y108" s="19" t="str">
        <f>INDEX('Player Ratings'!A:B,MATCH(A108,'Player Ratings'!A:A,0),2) &amp;": $"&amp;V108&amp;"M thru "&amp; D108+3</f>
        <v>Sergi Martinez: $0.85M thru 2027</v>
      </c>
    </row>
    <row r="109" spans="1:25" hidden="1" x14ac:dyDescent="0.25">
      <c r="A109" s="17" t="str">
        <f>'Re-Sign (Calc)'!A110</f>
        <v>D. Taylor TOR</v>
      </c>
      <c r="B109" s="18">
        <f>INDEX('Re-Sign (Calc)'!$A:$AU,MATCH('Re-Sign (Report)'!$A:$A,'Re-Sign (Calc)'!$A:$A,0),4)</f>
        <v>21</v>
      </c>
      <c r="C109" s="15" t="str">
        <f>INDEX('Re-Sign (Calc)'!$A:$AU,MATCH('Re-Sign (Report)'!$A:$A,'Re-Sign (Calc)'!$A:$A,0),3)</f>
        <v>TOR</v>
      </c>
      <c r="D109" s="15" t="str">
        <f>+INDEX('Player Ratings'!$A:$AA,MATCH(A109,'Player Ratings'!$A:$A,0),27)</f>
        <v>2027</v>
      </c>
      <c r="F109" s="15">
        <f>INDEX('Re-Sign (Calc)'!$A:$AX,MATCH($A:$A,'Re-Sign (Calc)'!$A:$A,0),23)</f>
        <v>9.3833780160857962</v>
      </c>
      <c r="G109" s="15">
        <f>INDEX('Re-Sign (Calc)'!$A:$AX,MATCH($A:$A,'Re-Sign (Calc)'!$A:$A,0),28)</f>
        <v>0.85</v>
      </c>
      <c r="H109" s="15" t="str">
        <f>INDEX('Re-Sign (Calc)'!$A:$AX,MATCH($A:$A,'Re-Sign (Calc)'!$A:$A,0),33)</f>
        <v>N/A</v>
      </c>
      <c r="I109" s="15" t="str">
        <f>INDEX('Re-Sign (Calc)'!$A:$AX,MATCH($A:$A,'Re-Sign (Calc)'!$A:$A,0),38)</f>
        <v>N/A</v>
      </c>
      <c r="J109" s="15" t="str">
        <f>INDEX('Re-Sign (Calc)'!$A:$AX,MATCH($A:$A,'Re-Sign (Calc)'!$A:$A,0),43)</f>
        <v>N/A</v>
      </c>
      <c r="K109" s="15" t="str">
        <f>INDEX('Re-Sign (Calc)'!$A:$AX,MATCH($A:$A,'Re-Sign (Calc)'!$A:$A,0),48)</f>
        <v>N/A</v>
      </c>
      <c r="L109" s="15">
        <f>IF(AND(AVERAGE(G109,H109)&lt;F109,B109&lt;27),AVERAGE(G109,H109,F109),AVERAGE(G109,H109))</f>
        <v>5.1166890080428979</v>
      </c>
      <c r="M109" s="15">
        <f>IFERROR(IF(AND(AVERAGE(J109,G109)&lt;F109,B109&lt;27),AVERAGE(J109,G109,F109),AVERAGE(G109,J109)),0)</f>
        <v>5.1166890080428979</v>
      </c>
      <c r="N109" s="15">
        <f>IFERROR(IF(AND(AVERAGE(G109,I109)&lt;F109,B109&lt;27),AVERAGE(G109,I109,F109),AVERAGE(G109,I109)),0)</f>
        <v>5.1166890080428979</v>
      </c>
      <c r="O109" s="15">
        <f>IFERROR(IF(AND(AVERAGE(G109,K109)&lt;F109,B109&lt;27),AVERAGE(G109,K109,F109),AVERAGE(G109,K109)),0)</f>
        <v>5.1166890080428979</v>
      </c>
      <c r="P109" s="15">
        <f>IF(L109&gt;'Re-Sign (Calc)'!$T$1,'Re-Sign (Calc)'!$T$1,IF(L109&lt;'Re-Sign (Calc)'!$T$2,'Re-Sign (Calc)'!$T$2,L109))</f>
        <v>5.1166890080428979</v>
      </c>
      <c r="Q109" s="15">
        <f>IF(M109&gt;'Re-Sign (Calc)'!$T$1,'Re-Sign (Calc)'!$T$1,IF(M109&lt;'Re-Sign (Calc)'!$T$2,'Re-Sign (Calc)'!$T$2,M109))</f>
        <v>5.1166890080428979</v>
      </c>
      <c r="R109" s="15">
        <f>IF(N109&gt;'Re-Sign (Calc)'!$T$1,'Re-Sign (Calc)'!$T$1,IF(N109&lt;'Re-Sign (Calc)'!$T$2,'Re-Sign (Calc)'!$T$2,N109))</f>
        <v>5.1166890080428979</v>
      </c>
      <c r="S109" s="15">
        <f>IF(O109&gt;'Re-Sign (Calc)'!$T$1,'Re-Sign (Calc)'!$T$1,IF(O109&lt;'Re-Sign (Calc)'!$T$2,'Re-Sign (Calc)'!$T$2,O109))</f>
        <v>5.1166890080428979</v>
      </c>
      <c r="T109" s="16">
        <f>CEILING(IF(IF(F109&gt;AVERAGE(G109,I109,J109,K109),AVERAGE(F109,G109,I109,J109,K109),AVERAGE(G109,I109,J109,K109))&gt;'Re-Sign (Calc)'!$T$1,'Re-Sign (Calc)'!$T$1,IF(F109&gt;AVERAGE(G109,I109,J109,K109),AVERAGE(F109,G109,I109,J109,K109),AVERAGE(G109,I109,J109,K109))),0.05)</f>
        <v>5.15</v>
      </c>
      <c r="U109" s="16">
        <f>CEILING(IF(IF(F109&gt;AVERAGE(G109,I109,J109,K109,H109),AVERAGE(F109,G109,I109,J109,K109),AVERAGE(G109,I109,J109,K109,H109))&gt;8.15,8.15,IF(F109&gt;AVERAGE(G109,I109,J109,K109,H109),AVERAGE(F109,G109,I109,J109,K109,H109),AVERAGE(G109,I109,J109,K109,H109))),0.05)</f>
        <v>5.15</v>
      </c>
      <c r="V109" s="16">
        <f>CEILING(MAX(Q109:S109),0.05)</f>
        <v>5.15</v>
      </c>
      <c r="W109" s="16" t="str">
        <f>IF(AND(B109&lt;26,G109&gt;V109),"Yes"," ")</f>
        <v xml:space="preserve"> </v>
      </c>
      <c r="X109" s="16" t="str">
        <f>IF(AND(B109&lt;30,B109&gt;26),"Yes", " ")</f>
        <v xml:space="preserve"> </v>
      </c>
      <c r="Y109" s="19" t="str">
        <f>INDEX('Player Ratings'!A:B,MATCH(A109,'Player Ratings'!A:A,0),2) &amp;": $"&amp;V109&amp;"M thru "&amp; D109+3</f>
        <v>Donte Taylor: $5.15M thru 2030</v>
      </c>
    </row>
    <row r="110" spans="1:25" x14ac:dyDescent="0.25">
      <c r="A110" s="17" t="str">
        <f>'Re-Sign (Calc)'!A115</f>
        <v>E. Adebayo DEN</v>
      </c>
      <c r="B110" s="18">
        <f>INDEX('Re-Sign (Calc)'!$A:$AU,MATCH('Re-Sign (Report)'!$A:$A,'Re-Sign (Calc)'!$A:$A,0),4)</f>
        <v>27</v>
      </c>
      <c r="C110" s="15" t="str">
        <f>INDEX('Re-Sign (Calc)'!$A:$AU,MATCH('Re-Sign (Report)'!$A:$A,'Re-Sign (Calc)'!$A:$A,0),3)</f>
        <v>DEN</v>
      </c>
      <c r="D110" s="15" t="str">
        <f>+INDEX('Player Ratings'!$A:$AA,MATCH(A110,'Player Ratings'!$A:$A,0),27)</f>
        <v>2024</v>
      </c>
      <c r="F110" s="15">
        <f>INDEX('Re-Sign (Calc)'!$A:$AX,MATCH($A:$A,'Re-Sign (Calc)'!$A:$A,0),23)</f>
        <v>12.229669347631818</v>
      </c>
      <c r="G110" s="15">
        <f>INDEX('Re-Sign (Calc)'!$A:$AX,MATCH($A:$A,'Re-Sign (Calc)'!$A:$A,0),28)</f>
        <v>17.955293923925574</v>
      </c>
      <c r="H110" s="15">
        <f>INDEX('Re-Sign (Calc)'!$A:$AX,MATCH($A:$A,'Re-Sign (Calc)'!$A:$A,0),33)</f>
        <v>30.72151368918653</v>
      </c>
      <c r="I110" s="15">
        <f>INDEX('Re-Sign (Calc)'!$A:$AX,MATCH($A:$A,'Re-Sign (Calc)'!$A:$A,0),38)</f>
        <v>2.1308197169617547</v>
      </c>
      <c r="J110" s="15">
        <f>INDEX('Re-Sign (Calc)'!$A:$AX,MATCH($A:$A,'Re-Sign (Calc)'!$A:$A,0),43)</f>
        <v>0.85</v>
      </c>
      <c r="K110" s="15">
        <f>INDEX('Re-Sign (Calc)'!$A:$AX,MATCH($A:$A,'Re-Sign (Calc)'!$A:$A,0),48)</f>
        <v>29.729998673212148</v>
      </c>
      <c r="L110" s="15">
        <f>IF(AND(AVERAGE(G110,H110)&lt;F110,B110&lt;27),AVERAGE(G110,H110,F110),AVERAGE(G110,H110))</f>
        <v>24.338403806556052</v>
      </c>
      <c r="M110" s="15">
        <f>IFERROR(IF(AND(AVERAGE(J110,G110)&lt;F110,B110&lt;27),AVERAGE(J110,G110,F110),AVERAGE(G110,J110)),0)</f>
        <v>9.4026469619627875</v>
      </c>
      <c r="N110" s="15">
        <f>IFERROR(IF(AND(AVERAGE(G110,I110)&lt;F110,B110&lt;27),AVERAGE(G110,I110,F110),AVERAGE(G110,I110)),0)</f>
        <v>10.043056820443663</v>
      </c>
      <c r="O110" s="15">
        <f>IFERROR(IF(AND(AVERAGE(G110,K110)&lt;F110,B110&lt;27),AVERAGE(G110,K110,F110),AVERAGE(G110,K110)),0)</f>
        <v>23.842646298568859</v>
      </c>
      <c r="P110" s="15">
        <f>IF(L110&gt;'Re-Sign (Calc)'!$T$1,'Re-Sign (Calc)'!$T$1,IF(L110&lt;'Re-Sign (Calc)'!$T$2,'Re-Sign (Calc)'!$T$2,L110))</f>
        <v>24.338403806556052</v>
      </c>
      <c r="Q110" s="15">
        <f>IF(M110&gt;'Re-Sign (Calc)'!$T$1,'Re-Sign (Calc)'!$T$1,IF(M110&lt;'Re-Sign (Calc)'!$T$2,'Re-Sign (Calc)'!$T$2,M110))</f>
        <v>9.4026469619627875</v>
      </c>
      <c r="R110" s="15">
        <f>IF(N110&gt;'Re-Sign (Calc)'!$T$1,'Re-Sign (Calc)'!$T$1,IF(N110&lt;'Re-Sign (Calc)'!$T$2,'Re-Sign (Calc)'!$T$2,N110))</f>
        <v>10.043056820443663</v>
      </c>
      <c r="S110" s="15">
        <f>IF(O110&gt;'Re-Sign (Calc)'!$T$1,'Re-Sign (Calc)'!$T$1,IF(O110&lt;'Re-Sign (Calc)'!$T$2,'Re-Sign (Calc)'!$T$2,O110))</f>
        <v>23.842646298568859</v>
      </c>
      <c r="T110" s="16">
        <f>CEILING(IF(IF(F110&gt;AVERAGE(G110,I110,J110,K110),AVERAGE(F110,G110,I110,J110,K110),AVERAGE(G110,I110,J110,K110))&gt;'Re-Sign (Calc)'!$T$1,'Re-Sign (Calc)'!$T$1,IF(F110&gt;AVERAGE(G110,I110,J110,K110),AVERAGE(F110,G110,I110,J110,K110),AVERAGE(G110,I110,J110,K110))),0.05)</f>
        <v>12.700000000000001</v>
      </c>
      <c r="U110" s="16">
        <f>CEILING(IF(IF(F110&gt;AVERAGE(G110,I110,J110,K110,H110),AVERAGE(F110,G110,I110,J110,K110),AVERAGE(G110,I110,J110,K110,H110))&gt;8.15,8.15,IF(F110&gt;AVERAGE(G110,I110,J110,K110,H110),AVERAGE(F110,G110,I110,J110,K110,H110),AVERAGE(G110,I110,J110,K110,H110))),0.05)</f>
        <v>8.15</v>
      </c>
      <c r="V110" s="16">
        <f>CEILING(MAX(Q110:S110),0.05)</f>
        <v>23.85</v>
      </c>
      <c r="W110" s="16" t="str">
        <f>IF(AND(B110&lt;26,G110&gt;V110),"Yes"," ")</f>
        <v xml:space="preserve"> </v>
      </c>
      <c r="X110" s="16" t="str">
        <f>IF(AND(B110&lt;30,B110&gt;26),"Yes", " ")</f>
        <v>Yes</v>
      </c>
      <c r="Y110" s="19" t="str">
        <f>INDEX('Player Ratings'!A:B,MATCH(A110,'Player Ratings'!A:A,0),2) &amp;": $"&amp;V110&amp;"M thru "&amp; D110+3</f>
        <v>Edrice Adebayo: $23.85M thru 2027</v>
      </c>
    </row>
    <row r="111" spans="1:25" x14ac:dyDescent="0.25">
      <c r="A111" s="17" t="str">
        <f>'Re-Sign (Calc)'!A269</f>
        <v>K. Martin Jr. DEN</v>
      </c>
      <c r="B111" s="18">
        <f>INDEX('Re-Sign (Calc)'!$A:$AU,MATCH('Re-Sign (Report)'!$A:$A,'Re-Sign (Calc)'!$A:$A,0),4)</f>
        <v>23</v>
      </c>
      <c r="C111" s="15" t="str">
        <f>INDEX('Re-Sign (Calc)'!$A:$AU,MATCH('Re-Sign (Report)'!$A:$A,'Re-Sign (Calc)'!$A:$A,0),3)</f>
        <v>DEN</v>
      </c>
      <c r="D111" s="15" t="str">
        <f>+INDEX('Player Ratings'!$A:$AA,MATCH(A111,'Player Ratings'!$A:$A,0),27)</f>
        <v>2024</v>
      </c>
      <c r="F111" s="15">
        <f>INDEX('Re-Sign (Calc)'!$A:$AX,MATCH($A:$A,'Re-Sign (Calc)'!$A:$A,0),23)</f>
        <v>0.85</v>
      </c>
      <c r="G111" s="15">
        <f>INDEX('Re-Sign (Calc)'!$A:$AX,MATCH($A:$A,'Re-Sign (Calc)'!$A:$A,0),28)</f>
        <v>0.85</v>
      </c>
      <c r="H111" s="15">
        <f>INDEX('Re-Sign (Calc)'!$A:$AX,MATCH($A:$A,'Re-Sign (Calc)'!$A:$A,0),33)</f>
        <v>0.85</v>
      </c>
      <c r="I111" s="15">
        <f>INDEX('Re-Sign (Calc)'!$A:$AX,MATCH($A:$A,'Re-Sign (Calc)'!$A:$A,0),38)</f>
        <v>0.85</v>
      </c>
      <c r="J111" s="15">
        <f>INDEX('Re-Sign (Calc)'!$A:$AX,MATCH($A:$A,'Re-Sign (Calc)'!$A:$A,0),43)</f>
        <v>0.85</v>
      </c>
      <c r="K111" s="15">
        <f>INDEX('Re-Sign (Calc)'!$A:$AX,MATCH($A:$A,'Re-Sign (Calc)'!$A:$A,0),48)</f>
        <v>0.85</v>
      </c>
      <c r="L111" s="15">
        <f>IF(AND(AVERAGE(G111,H111)&lt;F111,B111&lt;27),AVERAGE(G111,H111,F111),AVERAGE(G111,H111))</f>
        <v>0.85</v>
      </c>
      <c r="M111" s="15">
        <f>IFERROR(IF(AND(AVERAGE(J111,G111)&lt;F111,B111&lt;27),AVERAGE(J111,G111,F111),AVERAGE(G111,J111)),0)</f>
        <v>0.85</v>
      </c>
      <c r="N111" s="15">
        <f>IFERROR(IF(AND(AVERAGE(G111,I111)&lt;F111,B111&lt;27),AVERAGE(G111,I111,F111),AVERAGE(G111,I111)),0)</f>
        <v>0.85</v>
      </c>
      <c r="O111" s="15">
        <f>IFERROR(IF(AND(AVERAGE(G111,K111)&lt;F111,B111&lt;27),AVERAGE(G111,K111,F111),AVERAGE(G111,K111)),0)</f>
        <v>0.85</v>
      </c>
      <c r="P111" s="15">
        <f>IF(L111&gt;'Re-Sign (Calc)'!$T$1,'Re-Sign (Calc)'!$T$1,IF(L111&lt;'Re-Sign (Calc)'!$T$2,'Re-Sign (Calc)'!$T$2,L111))</f>
        <v>0.85</v>
      </c>
      <c r="Q111" s="15">
        <f>IF(M111&gt;'Re-Sign (Calc)'!$T$1,'Re-Sign (Calc)'!$T$1,IF(M111&lt;'Re-Sign (Calc)'!$T$2,'Re-Sign (Calc)'!$T$2,M111))</f>
        <v>0.85</v>
      </c>
      <c r="R111" s="15">
        <f>IF(N111&gt;'Re-Sign (Calc)'!$T$1,'Re-Sign (Calc)'!$T$1,IF(N111&lt;'Re-Sign (Calc)'!$T$2,'Re-Sign (Calc)'!$T$2,N111))</f>
        <v>0.85</v>
      </c>
      <c r="S111" s="15">
        <f>IF(O111&gt;'Re-Sign (Calc)'!$T$1,'Re-Sign (Calc)'!$T$1,IF(O111&lt;'Re-Sign (Calc)'!$T$2,'Re-Sign (Calc)'!$T$2,O111))</f>
        <v>0.85</v>
      </c>
      <c r="T111" s="16">
        <f>CEILING(IF(IF(F111&gt;AVERAGE(G111,I111,J111,K111),AVERAGE(F111,G111,I111,J111,K111),AVERAGE(G111,I111,J111,K111))&gt;'Re-Sign (Calc)'!$T$1,'Re-Sign (Calc)'!$T$1,IF(F111&gt;AVERAGE(G111,I111,J111,K111),AVERAGE(F111,G111,I111,J111,K111),AVERAGE(G111,I111,J111,K111))),0.05)</f>
        <v>0.85000000000000009</v>
      </c>
      <c r="U111" s="16">
        <f>CEILING(IF(IF(F111&gt;AVERAGE(G111,I111,J111,K111,H111),AVERAGE(F111,G111,I111,J111,K111),AVERAGE(G111,I111,J111,K111,H111))&gt;8.15,8.15,IF(F111&gt;AVERAGE(G111,I111,J111,K111,H111),AVERAGE(F111,G111,I111,J111,K111,H111),AVERAGE(G111,I111,J111,K111,H111))),0.05)</f>
        <v>0.85000000000000009</v>
      </c>
      <c r="V111" s="16">
        <f>CEILING(MAX(Q111:S111),0.05)</f>
        <v>0.85000000000000009</v>
      </c>
      <c r="W111" s="16" t="str">
        <f>IF(AND(B111&lt;26,G111&gt;V111),"Yes"," ")</f>
        <v xml:space="preserve"> </v>
      </c>
      <c r="X111" s="16" t="str">
        <f>IF(AND(B111&lt;30,B111&gt;26),"Yes", " ")</f>
        <v xml:space="preserve"> </v>
      </c>
      <c r="Y111" s="19" t="str">
        <f>INDEX('Player Ratings'!A:B,MATCH(A111,'Player Ratings'!A:A,0),2) &amp;": $"&amp;V111&amp;"M thru "&amp; D111+3</f>
        <v>Kenyon Martin Jr.: $0.85M thru 2027</v>
      </c>
    </row>
    <row r="112" spans="1:25" x14ac:dyDescent="0.25">
      <c r="A112" s="17" t="str">
        <f>'Re-Sign (Calc)'!A351</f>
        <v>P. Eboua DEN</v>
      </c>
      <c r="B112" s="18">
        <f>INDEX('Re-Sign (Calc)'!$A:$AU,MATCH('Re-Sign (Report)'!$A:$A,'Re-Sign (Calc)'!$A:$A,0),4)</f>
        <v>22</v>
      </c>
      <c r="C112" s="15" t="str">
        <f>INDEX('Re-Sign (Calc)'!$A:$AU,MATCH('Re-Sign (Report)'!$A:$A,'Re-Sign (Calc)'!$A:$A,0),3)</f>
        <v>DEN</v>
      </c>
      <c r="D112" s="15" t="str">
        <f>+INDEX('Player Ratings'!$A:$AA,MATCH(A112,'Player Ratings'!$A:$A,0),27)</f>
        <v>2024</v>
      </c>
      <c r="F112" s="15">
        <f>INDEX('Re-Sign (Calc)'!$A:$AX,MATCH($A:$A,'Re-Sign (Calc)'!$A:$A,0),23)</f>
        <v>15.075960679177841</v>
      </c>
      <c r="G112" s="15">
        <f>INDEX('Re-Sign (Calc)'!$A:$AX,MATCH($A:$A,'Re-Sign (Calc)'!$A:$A,0),28)</f>
        <v>7.4662440309566911</v>
      </c>
      <c r="H112" s="15">
        <f>INDEX('Re-Sign (Calc)'!$A:$AX,MATCH($A:$A,'Re-Sign (Calc)'!$A:$A,0),33)</f>
        <v>0.85</v>
      </c>
      <c r="I112" s="15">
        <f>INDEX('Re-Sign (Calc)'!$A:$AX,MATCH($A:$A,'Re-Sign (Calc)'!$A:$A,0),38)</f>
        <v>0.85</v>
      </c>
      <c r="J112" s="15">
        <f>INDEX('Re-Sign (Calc)'!$A:$AX,MATCH($A:$A,'Re-Sign (Calc)'!$A:$A,0),43)</f>
        <v>0.85</v>
      </c>
      <c r="K112" s="15">
        <f>INDEX('Re-Sign (Calc)'!$A:$AX,MATCH($A:$A,'Re-Sign (Calc)'!$A:$A,0),48)</f>
        <v>0.85</v>
      </c>
      <c r="L112" s="15">
        <f>IF(AND(AVERAGE(G112,H112)&lt;F112,B112&lt;27),AVERAGE(G112,H112,F112),AVERAGE(G112,H112))</f>
        <v>7.797401570044844</v>
      </c>
      <c r="M112" s="15">
        <f>IFERROR(IF(AND(AVERAGE(J112,G112)&lt;F112,B112&lt;27),AVERAGE(J112,G112,F112),AVERAGE(G112,J112)),0)</f>
        <v>7.797401570044844</v>
      </c>
      <c r="N112" s="15">
        <f>IFERROR(IF(AND(AVERAGE(G112,I112)&lt;F112,B112&lt;27),AVERAGE(G112,I112,F112),AVERAGE(G112,I112)),0)</f>
        <v>7.797401570044844</v>
      </c>
      <c r="O112" s="15">
        <f>IFERROR(IF(AND(AVERAGE(G112,K112)&lt;F112,B112&lt;27),AVERAGE(G112,K112,F112),AVERAGE(G112,K112)),0)</f>
        <v>7.797401570044844</v>
      </c>
      <c r="P112" s="15">
        <f>IF(L112&gt;'Re-Sign (Calc)'!$T$1,'Re-Sign (Calc)'!$T$1,IF(L112&lt;'Re-Sign (Calc)'!$T$2,'Re-Sign (Calc)'!$T$2,L112))</f>
        <v>7.797401570044844</v>
      </c>
      <c r="Q112" s="15">
        <f>IF(M112&gt;'Re-Sign (Calc)'!$T$1,'Re-Sign (Calc)'!$T$1,IF(M112&lt;'Re-Sign (Calc)'!$T$2,'Re-Sign (Calc)'!$T$2,M112))</f>
        <v>7.797401570044844</v>
      </c>
      <c r="R112" s="15">
        <f>IF(N112&gt;'Re-Sign (Calc)'!$T$1,'Re-Sign (Calc)'!$T$1,IF(N112&lt;'Re-Sign (Calc)'!$T$2,'Re-Sign (Calc)'!$T$2,N112))</f>
        <v>7.797401570044844</v>
      </c>
      <c r="S112" s="15">
        <f>IF(O112&gt;'Re-Sign (Calc)'!$T$1,'Re-Sign (Calc)'!$T$1,IF(O112&lt;'Re-Sign (Calc)'!$T$2,'Re-Sign (Calc)'!$T$2,O112))</f>
        <v>7.797401570044844</v>
      </c>
      <c r="T112" s="16">
        <f>CEILING(IF(IF(F112&gt;AVERAGE(G112,I112,J112,K112),AVERAGE(F112,G112,I112,J112,K112),AVERAGE(G112,I112,J112,K112))&gt;'Re-Sign (Calc)'!$T$1,'Re-Sign (Calc)'!$T$1,IF(F112&gt;AVERAGE(G112,I112,J112,K112),AVERAGE(F112,G112,I112,J112,K112),AVERAGE(G112,I112,J112,K112))),0.05)</f>
        <v>5.0500000000000007</v>
      </c>
      <c r="U112" s="16">
        <f>CEILING(IF(IF(F112&gt;AVERAGE(G112,I112,J112,K112,H112),AVERAGE(F112,G112,I112,J112,K112),AVERAGE(G112,I112,J112,K112,H112))&gt;8.15,8.15,IF(F112&gt;AVERAGE(G112,I112,J112,K112,H112),AVERAGE(F112,G112,I112,J112,K112,H112),AVERAGE(G112,I112,J112,K112,H112))),0.05)</f>
        <v>4.3500000000000005</v>
      </c>
      <c r="V112" s="16">
        <f>CEILING(MAX(Q112:S112),0.05)</f>
        <v>7.8000000000000007</v>
      </c>
      <c r="W112" s="16" t="str">
        <f>IF(AND(B112&lt;26,G112&gt;V112),"Yes"," ")</f>
        <v xml:space="preserve"> </v>
      </c>
      <c r="X112" s="16" t="str">
        <f>IF(AND(B112&lt;30,B112&gt;26),"Yes", " ")</f>
        <v xml:space="preserve"> </v>
      </c>
      <c r="Y112" s="19" t="str">
        <f>INDEX('Player Ratings'!A:B,MATCH(A112,'Player Ratings'!A:A,0),2) &amp;": $"&amp;V112&amp;"M thru "&amp; D112+3</f>
        <v>Paul Eboua: $7.8M thru 2027</v>
      </c>
    </row>
    <row r="113" spans="1:29" x14ac:dyDescent="0.25">
      <c r="A113" s="17" t="str">
        <f>'Re-Sign (Calc)'!A361</f>
        <v>R. Hollis-Jefferson DEN</v>
      </c>
      <c r="B113" s="18">
        <f>INDEX('Re-Sign (Calc)'!$A:$AU,MATCH('Re-Sign (Report)'!$A:$A,'Re-Sign (Calc)'!$A:$A,0),4)</f>
        <v>29</v>
      </c>
      <c r="C113" s="15" t="str">
        <f>INDEX('Re-Sign (Calc)'!$A:$AU,MATCH('Re-Sign (Report)'!$A:$A,'Re-Sign (Calc)'!$A:$A,0),3)</f>
        <v>DEN</v>
      </c>
      <c r="D113" s="15" t="str">
        <f>+INDEX('Player Ratings'!$A:$AA,MATCH(A113,'Player Ratings'!$A:$A,0),27)</f>
        <v>2024</v>
      </c>
      <c r="F113" s="15">
        <f>INDEX('Re-Sign (Calc)'!$A:$AX,MATCH($A:$A,'Re-Sign (Calc)'!$A:$A,0),23)</f>
        <v>20.768543342269886</v>
      </c>
      <c r="G113" s="15">
        <f>INDEX('Re-Sign (Calc)'!$A:$AX,MATCH($A:$A,'Re-Sign (Calc)'!$A:$A,0),28)</f>
        <v>25.822081343652233</v>
      </c>
      <c r="H113" s="15">
        <f>INDEX('Re-Sign (Calc)'!$A:$AX,MATCH($A:$A,'Re-Sign (Calc)'!$A:$A,0),33)</f>
        <v>38.422789048650785</v>
      </c>
      <c r="I113" s="15">
        <f>INDEX('Re-Sign (Calc)'!$A:$AX,MATCH($A:$A,'Re-Sign (Calc)'!$A:$A,0),38)</f>
        <v>22.32754495111779</v>
      </c>
      <c r="J113" s="15">
        <f>INDEX('Re-Sign (Calc)'!$A:$AX,MATCH($A:$A,'Re-Sign (Calc)'!$A:$A,0),43)</f>
        <v>24.372684613484807</v>
      </c>
      <c r="K113" s="15">
        <f>INDEX('Re-Sign (Calc)'!$A:$AX,MATCH($A:$A,'Re-Sign (Calc)'!$A:$A,0),48)</f>
        <v>46.418336208040351</v>
      </c>
      <c r="L113" s="15">
        <f>IF(AND(AVERAGE(G113,H113)&lt;F113,B113&lt;27),AVERAGE(G113,H113,F113),AVERAGE(G113,H113))</f>
        <v>32.122435196151507</v>
      </c>
      <c r="M113" s="15">
        <f>IFERROR(IF(AND(AVERAGE(J113,G113)&lt;F113,B113&lt;27),AVERAGE(J113,G113,F113),AVERAGE(G113,J113)),0)</f>
        <v>25.097382978568518</v>
      </c>
      <c r="N113" s="15">
        <f>IFERROR(IF(AND(AVERAGE(G113,I113)&lt;F113,B113&lt;27),AVERAGE(G113,I113,F113),AVERAGE(G113,I113)),0)</f>
        <v>24.074813147385012</v>
      </c>
      <c r="O113" s="15">
        <f>IFERROR(IF(AND(AVERAGE(G113,K113)&lt;F113,B113&lt;27),AVERAGE(G113,K113,F113),AVERAGE(G113,K113)),0)</f>
        <v>36.120208775846294</v>
      </c>
      <c r="P113" s="15">
        <f>IF(L113&gt;'Re-Sign (Calc)'!$T$1,'Re-Sign (Calc)'!$T$1,IF(L113&lt;'Re-Sign (Calc)'!$T$2,'Re-Sign (Calc)'!$T$2,L113))</f>
        <v>32.122435196151507</v>
      </c>
      <c r="Q113" s="15">
        <f>IF(M113&gt;'Re-Sign (Calc)'!$T$1,'Re-Sign (Calc)'!$T$1,IF(M113&lt;'Re-Sign (Calc)'!$T$2,'Re-Sign (Calc)'!$T$2,M113))</f>
        <v>25.097382978568518</v>
      </c>
      <c r="R113" s="15">
        <f>IF(N113&gt;'Re-Sign (Calc)'!$T$1,'Re-Sign (Calc)'!$T$1,IF(N113&lt;'Re-Sign (Calc)'!$T$2,'Re-Sign (Calc)'!$T$2,N113))</f>
        <v>24.074813147385012</v>
      </c>
      <c r="S113" s="15">
        <f>IF(O113&gt;'Re-Sign (Calc)'!$T$1,'Re-Sign (Calc)'!$T$1,IF(O113&lt;'Re-Sign (Calc)'!$T$2,'Re-Sign (Calc)'!$T$2,O113))</f>
        <v>35</v>
      </c>
      <c r="T113" s="16">
        <f>CEILING(IF(IF(F113&gt;AVERAGE(G113,I113,J113,K113),AVERAGE(F113,G113,I113,J113,K113),AVERAGE(G113,I113,J113,K113))&gt;'Re-Sign (Calc)'!$T$1,'Re-Sign (Calc)'!$T$1,IF(F113&gt;AVERAGE(G113,I113,J113,K113),AVERAGE(F113,G113,I113,J113,K113),AVERAGE(G113,I113,J113,K113))),0.05)</f>
        <v>29.75</v>
      </c>
      <c r="U113" s="16">
        <f>CEILING(IF(IF(F113&gt;AVERAGE(G113,I113,J113,K113,H113),AVERAGE(F113,G113,I113,J113,K113),AVERAGE(G113,I113,J113,K113,H113))&gt;8.15,8.15,IF(F113&gt;AVERAGE(G113,I113,J113,K113,H113),AVERAGE(F113,G113,I113,J113,K113,H113),AVERAGE(G113,I113,J113,K113,H113))),0.05)</f>
        <v>8.15</v>
      </c>
      <c r="V113" s="16">
        <f>CEILING(MAX(Q113:S113),0.05)</f>
        <v>35</v>
      </c>
      <c r="W113" s="16" t="str">
        <f>IF(AND(B113&lt;26,G113&gt;V113),"Yes"," ")</f>
        <v xml:space="preserve"> </v>
      </c>
      <c r="X113" s="16" t="str">
        <f>IF(AND(B113&lt;30,B113&gt;26),"Yes", " ")</f>
        <v>Yes</v>
      </c>
      <c r="Y113" s="19" t="str">
        <f>INDEX('Player Ratings'!A:B,MATCH(A113,'Player Ratings'!A:A,0),2) &amp;": $"&amp;V113&amp;"M thru "&amp; D113+3</f>
        <v>Rondae Hollis-Jefferson: $35M thru 2027</v>
      </c>
    </row>
    <row r="114" spans="1:29" x14ac:dyDescent="0.25">
      <c r="A114" s="17" t="str">
        <f>'Re-Sign (Calc)'!A438</f>
        <v>V. Charalampopoulos DEN</v>
      </c>
      <c r="B114" s="18">
        <f>INDEX('Re-Sign (Calc)'!$A:$AU,MATCH('Re-Sign (Report)'!$A:$A,'Re-Sign (Calc)'!$A:$A,0),4)</f>
        <v>27</v>
      </c>
      <c r="C114" s="15" t="str">
        <f>INDEX('Re-Sign (Calc)'!$A:$AU,MATCH('Re-Sign (Report)'!$A:$A,'Re-Sign (Calc)'!$A:$A,0),3)</f>
        <v>DEN</v>
      </c>
      <c r="D114" s="15" t="str">
        <f>+INDEX('Player Ratings'!$A:$AA,MATCH(A114,'Player Ratings'!$A:$A,0),27)</f>
        <v>2024</v>
      </c>
      <c r="F114" s="15">
        <f>INDEX('Re-Sign (Calc)'!$A:$AX,MATCH($A:$A,'Re-Sign (Calc)'!$A:$A,0),23)</f>
        <v>0.85</v>
      </c>
      <c r="G114" s="15">
        <f>INDEX('Re-Sign (Calc)'!$A:$AX,MATCH($A:$A,'Re-Sign (Calc)'!$A:$A,0),28)</f>
        <v>0.85</v>
      </c>
      <c r="H114" s="15">
        <f>INDEX('Re-Sign (Calc)'!$A:$AX,MATCH($A:$A,'Re-Sign (Calc)'!$A:$A,0),33)</f>
        <v>0.85</v>
      </c>
      <c r="I114" s="15">
        <f>INDEX('Re-Sign (Calc)'!$A:$AX,MATCH($A:$A,'Re-Sign (Calc)'!$A:$A,0),38)</f>
        <v>0.85</v>
      </c>
      <c r="J114" s="15">
        <f>INDEX('Re-Sign (Calc)'!$A:$AX,MATCH($A:$A,'Re-Sign (Calc)'!$A:$A,0),43)</f>
        <v>0.85</v>
      </c>
      <c r="K114" s="15">
        <f>INDEX('Re-Sign (Calc)'!$A:$AX,MATCH($A:$A,'Re-Sign (Calc)'!$A:$A,0),48)</f>
        <v>0.85</v>
      </c>
      <c r="L114" s="15">
        <f>IF(AND(AVERAGE(G114,H114)&lt;F114,B114&lt;27),AVERAGE(G114,H114,F114),AVERAGE(G114,H114))</f>
        <v>0.85</v>
      </c>
      <c r="M114" s="15">
        <f>IFERROR(IF(AND(AVERAGE(J114,G114)&lt;F114,B114&lt;27),AVERAGE(J114,G114,F114),AVERAGE(G114,J114)),0)</f>
        <v>0.85</v>
      </c>
      <c r="N114" s="15">
        <f>IFERROR(IF(AND(AVERAGE(G114,I114)&lt;F114,B114&lt;27),AVERAGE(G114,I114,F114),AVERAGE(G114,I114)),0)</f>
        <v>0.85</v>
      </c>
      <c r="O114" s="15">
        <f>IFERROR(IF(AND(AVERAGE(G114,K114)&lt;F114,B114&lt;27),AVERAGE(G114,K114,F114),AVERAGE(G114,K114)),0)</f>
        <v>0.85</v>
      </c>
      <c r="P114" s="15">
        <f>IF(L114&gt;'Re-Sign (Calc)'!$T$1,'Re-Sign (Calc)'!$T$1,IF(L114&lt;'Re-Sign (Calc)'!$T$2,'Re-Sign (Calc)'!$T$2,L114))</f>
        <v>0.85</v>
      </c>
      <c r="Q114" s="15">
        <f>IF(M114&gt;'Re-Sign (Calc)'!$T$1,'Re-Sign (Calc)'!$T$1,IF(M114&lt;'Re-Sign (Calc)'!$T$2,'Re-Sign (Calc)'!$T$2,M114))</f>
        <v>0.85</v>
      </c>
      <c r="R114" s="15">
        <f>IF(N114&gt;'Re-Sign (Calc)'!$T$1,'Re-Sign (Calc)'!$T$1,IF(N114&lt;'Re-Sign (Calc)'!$T$2,'Re-Sign (Calc)'!$T$2,N114))</f>
        <v>0.85</v>
      </c>
      <c r="S114" s="15">
        <f>IF(O114&gt;'Re-Sign (Calc)'!$T$1,'Re-Sign (Calc)'!$T$1,IF(O114&lt;'Re-Sign (Calc)'!$T$2,'Re-Sign (Calc)'!$T$2,O114))</f>
        <v>0.85</v>
      </c>
      <c r="T114" s="16">
        <f>CEILING(IF(IF(F114&gt;AVERAGE(G114,I114,J114,K114),AVERAGE(F114,G114,I114,J114,K114),AVERAGE(G114,I114,J114,K114))&gt;'Re-Sign (Calc)'!$T$1,'Re-Sign (Calc)'!$T$1,IF(F114&gt;AVERAGE(G114,I114,J114,K114),AVERAGE(F114,G114,I114,J114,K114),AVERAGE(G114,I114,J114,K114))),0.05)</f>
        <v>0.85000000000000009</v>
      </c>
      <c r="U114" s="16">
        <f>CEILING(IF(IF(F114&gt;AVERAGE(G114,I114,J114,K114,H114),AVERAGE(F114,G114,I114,J114,K114),AVERAGE(G114,I114,J114,K114,H114))&gt;8.15,8.15,IF(F114&gt;AVERAGE(G114,I114,J114,K114,H114),AVERAGE(F114,G114,I114,J114,K114,H114),AVERAGE(G114,I114,J114,K114,H114))),0.05)</f>
        <v>0.85000000000000009</v>
      </c>
      <c r="V114" s="16">
        <f>CEILING(MAX(Q114:S114),0.05)</f>
        <v>0.85000000000000009</v>
      </c>
      <c r="W114" s="16" t="str">
        <f>IF(AND(B114&lt;26,G114&gt;V114),"Yes"," ")</f>
        <v xml:space="preserve"> </v>
      </c>
      <c r="X114" s="16" t="str">
        <f>IF(AND(B114&lt;30,B114&gt;26),"Yes", " ")</f>
        <v>Yes</v>
      </c>
      <c r="Y114" s="19" t="str">
        <f>INDEX('Player Ratings'!A:B,MATCH(A114,'Player Ratings'!A:A,0),2) &amp;": $"&amp;V114&amp;"M thru "&amp; D114+3</f>
        <v>Vasilis Charalampopoulos: $0.85M thru 2027</v>
      </c>
    </row>
    <row r="115" spans="1:29" hidden="1" x14ac:dyDescent="0.25">
      <c r="A115" s="17" t="str">
        <f>'Re-Sign (Calc)'!A116</f>
        <v>E. Akot PHX</v>
      </c>
      <c r="B115" s="18">
        <f>INDEX('Re-Sign (Calc)'!$A:$AU,MATCH('Re-Sign (Report)'!$A:$A,'Re-Sign (Calc)'!$A:$A,0),4)</f>
        <v>25</v>
      </c>
      <c r="C115" s="15" t="str">
        <f>INDEX('Re-Sign (Calc)'!$A:$AU,MATCH('Re-Sign (Report)'!$A:$A,'Re-Sign (Calc)'!$A:$A,0),3)</f>
        <v>PHX</v>
      </c>
      <c r="D115" s="15" t="str">
        <f>+INDEX('Player Ratings'!$A:$AA,MATCH(A115,'Player Ratings'!$A:$A,0),27)</f>
        <v>2025</v>
      </c>
      <c r="F115" s="15">
        <f>INDEX('Re-Sign (Calc)'!$A:$AX,MATCH($A:$A,'Re-Sign (Calc)'!$A:$A,0),23)</f>
        <v>0.85</v>
      </c>
      <c r="G115" s="15">
        <f>INDEX('Re-Sign (Calc)'!$A:$AX,MATCH($A:$A,'Re-Sign (Calc)'!$A:$A,0),28)</f>
        <v>0.85</v>
      </c>
      <c r="H115" s="15" t="str">
        <f>INDEX('Re-Sign (Calc)'!$A:$AX,MATCH($A:$A,'Re-Sign (Calc)'!$A:$A,0),33)</f>
        <v>N/A</v>
      </c>
      <c r="I115" s="15" t="str">
        <f>INDEX('Re-Sign (Calc)'!$A:$AX,MATCH($A:$A,'Re-Sign (Calc)'!$A:$A,0),38)</f>
        <v>N/A</v>
      </c>
      <c r="J115" s="15" t="str">
        <f>INDEX('Re-Sign (Calc)'!$A:$AX,MATCH($A:$A,'Re-Sign (Calc)'!$A:$A,0),43)</f>
        <v>N/A</v>
      </c>
      <c r="K115" s="15" t="str">
        <f>INDEX('Re-Sign (Calc)'!$A:$AX,MATCH($A:$A,'Re-Sign (Calc)'!$A:$A,0),48)</f>
        <v>N/A</v>
      </c>
      <c r="L115" s="15">
        <f>IF(AND(AVERAGE(G115,H115)&lt;F115,B115&lt;27),AVERAGE(G115,H115,F115),AVERAGE(G115,H115))</f>
        <v>0.85</v>
      </c>
      <c r="M115" s="15">
        <f>IFERROR(IF(AND(AVERAGE(J115,G115)&lt;F115,B115&lt;27),AVERAGE(J115,G115,F115),AVERAGE(G115,J115)),0)</f>
        <v>0.85</v>
      </c>
      <c r="N115" s="15">
        <f>IFERROR(IF(AND(AVERAGE(G115,I115)&lt;F115,B115&lt;27),AVERAGE(G115,I115,F115),AVERAGE(G115,I115)),0)</f>
        <v>0.85</v>
      </c>
      <c r="O115" s="15">
        <f>IFERROR(IF(AND(AVERAGE(G115,K115)&lt;F115,B115&lt;27),AVERAGE(G115,K115,F115),AVERAGE(G115,K115)),0)</f>
        <v>0.85</v>
      </c>
      <c r="P115" s="15">
        <f>IF(L115&gt;'Re-Sign (Calc)'!$T$1,'Re-Sign (Calc)'!$T$1,IF(L115&lt;'Re-Sign (Calc)'!$T$2,'Re-Sign (Calc)'!$T$2,L115))</f>
        <v>0.85</v>
      </c>
      <c r="Q115" s="15">
        <f>IF(M115&gt;'Re-Sign (Calc)'!$T$1,'Re-Sign (Calc)'!$T$1,IF(M115&lt;'Re-Sign (Calc)'!$T$2,'Re-Sign (Calc)'!$T$2,M115))</f>
        <v>0.85</v>
      </c>
      <c r="R115" s="15">
        <f>IF(N115&gt;'Re-Sign (Calc)'!$T$1,'Re-Sign (Calc)'!$T$1,IF(N115&lt;'Re-Sign (Calc)'!$T$2,'Re-Sign (Calc)'!$T$2,N115))</f>
        <v>0.85</v>
      </c>
      <c r="S115" s="15">
        <f>IF(O115&gt;'Re-Sign (Calc)'!$T$1,'Re-Sign (Calc)'!$T$1,IF(O115&lt;'Re-Sign (Calc)'!$T$2,'Re-Sign (Calc)'!$T$2,O115))</f>
        <v>0.85</v>
      </c>
      <c r="T115" s="16">
        <f>CEILING(IF(IF(F115&gt;AVERAGE(G115,I115,J115,K115),AVERAGE(F115,G115,I115,J115,K115),AVERAGE(G115,I115,J115,K115))&gt;'Re-Sign (Calc)'!$T$1,'Re-Sign (Calc)'!$T$1,IF(F115&gt;AVERAGE(G115,I115,J115,K115),AVERAGE(F115,G115,I115,J115,K115),AVERAGE(G115,I115,J115,K115))),0.05)</f>
        <v>0.85000000000000009</v>
      </c>
      <c r="U115" s="16">
        <f>CEILING(IF(IF(F115&gt;AVERAGE(G115,I115,J115,K115,H115),AVERAGE(F115,G115,I115,J115,K115),AVERAGE(G115,I115,J115,K115,H115))&gt;8.15,8.15,IF(F115&gt;AVERAGE(G115,I115,J115,K115,H115),AVERAGE(F115,G115,I115,J115,K115,H115),AVERAGE(G115,I115,J115,K115,H115))),0.05)</f>
        <v>0.85000000000000009</v>
      </c>
      <c r="V115" s="16">
        <f>CEILING(MAX(Q115:S115),0.05)</f>
        <v>0.85000000000000009</v>
      </c>
      <c r="W115" s="16" t="str">
        <f>IF(AND(B115&lt;26,G115&gt;V115),"Yes"," ")</f>
        <v xml:space="preserve"> </v>
      </c>
      <c r="X115" s="16" t="str">
        <f>IF(AND(B115&lt;30,B115&gt;26),"Yes", " ")</f>
        <v xml:space="preserve"> </v>
      </c>
      <c r="Y115" s="19" t="str">
        <f>INDEX('Player Ratings'!A:B,MATCH(A115,'Player Ratings'!A:A,0),2) &amp;": $"&amp;V115&amp;"M thru "&amp; D115+3</f>
        <v>Emmanuel Akot: $0.85M thru 2028</v>
      </c>
    </row>
    <row r="116" spans="1:29" hidden="1" x14ac:dyDescent="0.25">
      <c r="A116" s="17" t="str">
        <f>'Re-Sign (Calc)'!A117</f>
        <v>E. Bates OKC</v>
      </c>
      <c r="B116" s="18">
        <f>INDEX('Re-Sign (Calc)'!$A:$AU,MATCH('Re-Sign (Report)'!$A:$A,'Re-Sign (Calc)'!$A:$A,0),4)</f>
        <v>20</v>
      </c>
      <c r="C116" s="15" t="str">
        <f>INDEX('Re-Sign (Calc)'!$A:$AU,MATCH('Re-Sign (Report)'!$A:$A,'Re-Sign (Calc)'!$A:$A,0),3)</f>
        <v>OKC</v>
      </c>
      <c r="D116" s="15" t="str">
        <f>+INDEX('Player Ratings'!$A:$AA,MATCH(A116,'Player Ratings'!$A:$A,0),27)</f>
        <v>2026</v>
      </c>
      <c r="F116" s="15">
        <f>INDEX('Re-Sign (Calc)'!$A:$AX,MATCH($A:$A,'Re-Sign (Calc)'!$A:$A,0),23)</f>
        <v>6.5370866845397737</v>
      </c>
      <c r="G116" s="15">
        <f>INDEX('Re-Sign (Calc)'!$A:$AX,MATCH($A:$A,'Re-Sign (Calc)'!$A:$A,0),28)</f>
        <v>0.85</v>
      </c>
      <c r="H116" s="15">
        <f>INDEX('Re-Sign (Calc)'!$A:$AX,MATCH($A:$A,'Re-Sign (Calc)'!$A:$A,0),33)</f>
        <v>0.85</v>
      </c>
      <c r="I116" s="15">
        <f>INDEX('Re-Sign (Calc)'!$A:$AX,MATCH($A:$A,'Re-Sign (Calc)'!$A:$A,0),38)</f>
        <v>0.85</v>
      </c>
      <c r="J116" s="15">
        <f>INDEX('Re-Sign (Calc)'!$A:$AX,MATCH($A:$A,'Re-Sign (Calc)'!$A:$A,0),43)</f>
        <v>0.85</v>
      </c>
      <c r="K116" s="15">
        <f>INDEX('Re-Sign (Calc)'!$A:$AX,MATCH($A:$A,'Re-Sign (Calc)'!$A:$A,0),48)</f>
        <v>0.85</v>
      </c>
      <c r="L116" s="15">
        <f>IF(AND(AVERAGE(G116,H116)&lt;F116,B116&lt;27),AVERAGE(G116,H116,F116),AVERAGE(G116,H116))</f>
        <v>2.7456955615132581</v>
      </c>
      <c r="M116" s="15">
        <f>IFERROR(IF(AND(AVERAGE(J116,G116)&lt;F116,B116&lt;27),AVERAGE(J116,G116,F116),AVERAGE(G116,J116)),0)</f>
        <v>2.7456955615132581</v>
      </c>
      <c r="N116" s="15">
        <f>IFERROR(IF(AND(AVERAGE(G116,I116)&lt;F116,B116&lt;27),AVERAGE(G116,I116,F116),AVERAGE(G116,I116)),0)</f>
        <v>2.7456955615132581</v>
      </c>
      <c r="O116" s="15">
        <f>IFERROR(IF(AND(AVERAGE(G116,K116)&lt;F116,B116&lt;27),AVERAGE(G116,K116,F116),AVERAGE(G116,K116)),0)</f>
        <v>2.7456955615132581</v>
      </c>
      <c r="P116" s="15">
        <f>IF(L116&gt;'Re-Sign (Calc)'!$T$1,'Re-Sign (Calc)'!$T$1,IF(L116&lt;'Re-Sign (Calc)'!$T$2,'Re-Sign (Calc)'!$T$2,L116))</f>
        <v>2.7456955615132581</v>
      </c>
      <c r="Q116" s="15">
        <f>IF(M116&gt;'Re-Sign (Calc)'!$T$1,'Re-Sign (Calc)'!$T$1,IF(M116&lt;'Re-Sign (Calc)'!$T$2,'Re-Sign (Calc)'!$T$2,M116))</f>
        <v>2.7456955615132581</v>
      </c>
      <c r="R116" s="15">
        <f>IF(N116&gt;'Re-Sign (Calc)'!$T$1,'Re-Sign (Calc)'!$T$1,IF(N116&lt;'Re-Sign (Calc)'!$T$2,'Re-Sign (Calc)'!$T$2,N116))</f>
        <v>2.7456955615132581</v>
      </c>
      <c r="S116" s="15">
        <f>IF(O116&gt;'Re-Sign (Calc)'!$T$1,'Re-Sign (Calc)'!$T$1,IF(O116&lt;'Re-Sign (Calc)'!$T$2,'Re-Sign (Calc)'!$T$2,O116))</f>
        <v>2.7456955615132581</v>
      </c>
      <c r="T116" s="16">
        <f>CEILING(IF(IF(F116&gt;AVERAGE(G116,I116,J116,K116),AVERAGE(F116,G116,I116,J116,K116),AVERAGE(G116,I116,J116,K116))&gt;'Re-Sign (Calc)'!$T$1,'Re-Sign (Calc)'!$T$1,IF(F116&gt;AVERAGE(G116,I116,J116,K116),AVERAGE(F116,G116,I116,J116,K116),AVERAGE(G116,I116,J116,K116))),0.05)</f>
        <v>2</v>
      </c>
      <c r="U116" s="16">
        <f>CEILING(IF(IF(F116&gt;AVERAGE(G116,I116,J116,K116,H116),AVERAGE(F116,G116,I116,J116,K116),AVERAGE(G116,I116,J116,K116,H116))&gt;8.15,8.15,IF(F116&gt;AVERAGE(G116,I116,J116,K116,H116),AVERAGE(F116,G116,I116,J116,K116,H116),AVERAGE(G116,I116,J116,K116,H116))),0.05)</f>
        <v>1.8</v>
      </c>
      <c r="V116" s="16">
        <f>CEILING(MAX(Q116:S116),0.05)</f>
        <v>2.75</v>
      </c>
      <c r="W116" s="16" t="str">
        <f>IF(AND(B116&lt;26,G116&gt;V116),"Yes"," ")</f>
        <v xml:space="preserve"> </v>
      </c>
      <c r="X116" s="16" t="str">
        <f>IF(AND(B116&lt;30,B116&gt;26),"Yes", " ")</f>
        <v xml:space="preserve"> </v>
      </c>
      <c r="Y116" s="19" t="str">
        <f>INDEX('Player Ratings'!A:B,MATCH(A116,'Player Ratings'!A:A,0),2) &amp;": $"&amp;V116&amp;"M thru "&amp; D116+3</f>
        <v>Emoni Bates: $2.75M thru 2029</v>
      </c>
    </row>
    <row r="117" spans="1:29" hidden="1" x14ac:dyDescent="0.25">
      <c r="A117" s="17" t="str">
        <f>'Re-Sign (Calc)'!A118</f>
        <v>E. Fisher TOR</v>
      </c>
      <c r="B117" s="18">
        <f>INDEX('Re-Sign (Calc)'!$A:$AU,MATCH('Re-Sign (Report)'!$A:$A,'Re-Sign (Calc)'!$A:$A,0),4)</f>
        <v>20</v>
      </c>
      <c r="C117" s="15" t="str">
        <f>INDEX('Re-Sign (Calc)'!$A:$AU,MATCH('Re-Sign (Report)'!$A:$A,'Re-Sign (Calc)'!$A:$A,0),3)</f>
        <v>TOR</v>
      </c>
      <c r="D117" s="15" t="str">
        <f>+INDEX('Player Ratings'!$A:$AA,MATCH(A117,'Player Ratings'!$A:$A,0),27)</f>
        <v>2026</v>
      </c>
      <c r="F117" s="15">
        <f>INDEX('Re-Sign (Calc)'!$A:$AX,MATCH($A:$A,'Re-Sign (Calc)'!$A:$A,0),23)</f>
        <v>20.768543342269886</v>
      </c>
      <c r="G117" s="15">
        <f>INDEX('Re-Sign (Calc)'!$A:$AX,MATCH($A:$A,'Re-Sign (Calc)'!$A:$A,0),28)</f>
        <v>8.7773752675778027</v>
      </c>
      <c r="H117" s="15">
        <f>INDEX('Re-Sign (Calc)'!$A:$AX,MATCH($A:$A,'Re-Sign (Calc)'!$A:$A,0),33)</f>
        <v>0.85</v>
      </c>
      <c r="I117" s="15">
        <f>INDEX('Re-Sign (Calc)'!$A:$AX,MATCH($A:$A,'Re-Sign (Calc)'!$A:$A,0),38)</f>
        <v>0.85</v>
      </c>
      <c r="J117" s="15">
        <f>INDEX('Re-Sign (Calc)'!$A:$AX,MATCH($A:$A,'Re-Sign (Calc)'!$A:$A,0),43)</f>
        <v>0.85</v>
      </c>
      <c r="K117" s="15">
        <f>INDEX('Re-Sign (Calc)'!$A:$AX,MATCH($A:$A,'Re-Sign (Calc)'!$A:$A,0),48)</f>
        <v>0.85</v>
      </c>
      <c r="L117" s="15">
        <f>IF(AND(AVERAGE(G117,H117)&lt;F117,B117&lt;27),AVERAGE(G117,H117,F117),AVERAGE(G117,H117))</f>
        <v>10.13197286994923</v>
      </c>
      <c r="M117" s="15">
        <f>IFERROR(IF(AND(AVERAGE(J117,G117)&lt;F117,B117&lt;27),AVERAGE(J117,G117,F117),AVERAGE(G117,J117)),0)</f>
        <v>10.13197286994923</v>
      </c>
      <c r="N117" s="15">
        <f>IFERROR(IF(AND(AVERAGE(G117,I117)&lt;F117,B117&lt;27),AVERAGE(G117,I117,F117),AVERAGE(G117,I117)),0)</f>
        <v>10.13197286994923</v>
      </c>
      <c r="O117" s="15">
        <f>IFERROR(IF(AND(AVERAGE(G117,K117)&lt;F117,B117&lt;27),AVERAGE(G117,K117,F117),AVERAGE(G117,K117)),0)</f>
        <v>10.13197286994923</v>
      </c>
      <c r="P117" s="15">
        <f>IF(L117&gt;'Re-Sign (Calc)'!$T$1,'Re-Sign (Calc)'!$T$1,IF(L117&lt;'Re-Sign (Calc)'!$T$2,'Re-Sign (Calc)'!$T$2,L117))</f>
        <v>10.13197286994923</v>
      </c>
      <c r="Q117" s="15">
        <f>IF(M117&gt;'Re-Sign (Calc)'!$T$1,'Re-Sign (Calc)'!$T$1,IF(M117&lt;'Re-Sign (Calc)'!$T$2,'Re-Sign (Calc)'!$T$2,M117))</f>
        <v>10.13197286994923</v>
      </c>
      <c r="R117" s="15">
        <f>IF(N117&gt;'Re-Sign (Calc)'!$T$1,'Re-Sign (Calc)'!$T$1,IF(N117&lt;'Re-Sign (Calc)'!$T$2,'Re-Sign (Calc)'!$T$2,N117))</f>
        <v>10.13197286994923</v>
      </c>
      <c r="S117" s="15">
        <f>IF(O117&gt;'Re-Sign (Calc)'!$T$1,'Re-Sign (Calc)'!$T$1,IF(O117&lt;'Re-Sign (Calc)'!$T$2,'Re-Sign (Calc)'!$T$2,O117))</f>
        <v>10.13197286994923</v>
      </c>
      <c r="T117" s="16">
        <f>CEILING(IF(IF(F117&gt;AVERAGE(G117,I117,J117,K117),AVERAGE(F117,G117,I117,J117,K117),AVERAGE(G117,I117,J117,K117))&gt;'Re-Sign (Calc)'!$T$1,'Re-Sign (Calc)'!$T$1,IF(F117&gt;AVERAGE(G117,I117,J117,K117),AVERAGE(F117,G117,I117,J117,K117),AVERAGE(G117,I117,J117,K117))),0.05)</f>
        <v>6.45</v>
      </c>
      <c r="U117" s="16">
        <f>CEILING(IF(IF(F117&gt;AVERAGE(G117,I117,J117,K117,H117),AVERAGE(F117,G117,I117,J117,K117),AVERAGE(G117,I117,J117,K117,H117))&gt;8.15,8.15,IF(F117&gt;AVERAGE(G117,I117,J117,K117,H117),AVERAGE(F117,G117,I117,J117,K117,H117),AVERAGE(G117,I117,J117,K117,H117))),0.05)</f>
        <v>5.5</v>
      </c>
      <c r="V117" s="16">
        <f>CEILING(MAX(Q117:S117),0.05)</f>
        <v>10.15</v>
      </c>
      <c r="W117" s="16" t="str">
        <f>IF(AND(B117&lt;26,G117&gt;V117),"Yes"," ")</f>
        <v xml:space="preserve"> </v>
      </c>
      <c r="X117" s="16" t="str">
        <f>IF(AND(B117&lt;30,B117&gt;26),"Yes", " ")</f>
        <v xml:space="preserve"> </v>
      </c>
      <c r="Y117" s="19" t="str">
        <f>INDEX('Player Ratings'!A:B,MATCH(A117,'Player Ratings'!A:A,0),2) &amp;": $"&amp;V117&amp;"M thru "&amp; D117+3</f>
        <v>Elijah Fisher: $10.15M thru 2029</v>
      </c>
    </row>
    <row r="118" spans="1:29" x14ac:dyDescent="0.25">
      <c r="A118" s="17" t="str">
        <f>'Re-Sign (Calc)'!A99</f>
        <v>D. Lillard DET</v>
      </c>
      <c r="B118" s="18">
        <f>INDEX('Re-Sign (Calc)'!$A:$AU,MATCH('Re-Sign (Report)'!$A:$A,'Re-Sign (Calc)'!$A:$A,0),4)</f>
        <v>34</v>
      </c>
      <c r="C118" s="15" t="str">
        <f>INDEX('Re-Sign (Calc)'!$A:$AU,MATCH('Re-Sign (Report)'!$A:$A,'Re-Sign (Calc)'!$A:$A,0),3)</f>
        <v>DET</v>
      </c>
      <c r="D118" s="15" t="str">
        <f>+INDEX('Player Ratings'!$A:$AA,MATCH(A118,'Player Ratings'!$A:$A,0),27)</f>
        <v>2024</v>
      </c>
      <c r="F118" s="15">
        <f>INDEX('Re-Sign (Calc)'!$A:$AX,MATCH($A:$A,'Re-Sign (Calc)'!$A:$A,0),23)</f>
        <v>12.663745940408466</v>
      </c>
      <c r="G118" s="15">
        <f>INDEX('Re-Sign (Calc)'!$A:$AX,MATCH($A:$A,'Re-Sign (Calc)'!$A:$A,0),28)</f>
        <v>15.745171551007457</v>
      </c>
      <c r="H118" s="15">
        <f>INDEX('Re-Sign (Calc)'!$A:$AX,MATCH($A:$A,'Re-Sign (Calc)'!$A:$A,0),33)</f>
        <v>15.254186143151566</v>
      </c>
      <c r="I118" s="15">
        <f>INDEX('Re-Sign (Calc)'!$A:$AX,MATCH($A:$A,'Re-Sign (Calc)'!$A:$A,0),38)</f>
        <v>23.273240098914972</v>
      </c>
      <c r="J118" s="15">
        <f>INDEX('Re-Sign (Calc)'!$A:$AX,MATCH($A:$A,'Re-Sign (Calc)'!$A:$A,0),43)</f>
        <v>18.350661711112046</v>
      </c>
      <c r="K118" s="15">
        <f>INDEX('Re-Sign (Calc)'!$A:$AX,MATCH($A:$A,'Re-Sign (Calc)'!$A:$A,0),48)</f>
        <v>21.341463414634145</v>
      </c>
      <c r="L118" s="15">
        <f>IF(AND(AVERAGE(G118,H118)&lt;F118,B118&lt;27),AVERAGE(G118,H118,F118),AVERAGE(G118,H118))</f>
        <v>15.499678847079512</v>
      </c>
      <c r="M118" s="15">
        <f>IFERROR(IF(AND(AVERAGE(J118,G118)&lt;F118,B118&lt;27),AVERAGE(J118,G118,F118),AVERAGE(G118,J118)),0)</f>
        <v>17.047916631059753</v>
      </c>
      <c r="N118" s="15">
        <f>IFERROR(IF(AND(AVERAGE(G118,I118)&lt;F118,B118&lt;27),AVERAGE(G118,I118,F118),AVERAGE(G118,I118)),0)</f>
        <v>19.509205824961214</v>
      </c>
      <c r="O118" s="15">
        <f>IFERROR(IF(AND(AVERAGE(G118,K118)&lt;F118,B118&lt;27),AVERAGE(G118,K118,F118),AVERAGE(G118,K118)),0)</f>
        <v>18.5433174828208</v>
      </c>
      <c r="P118" s="15">
        <f>IF(L118&gt;'Re-Sign (Calc)'!$T$1,'Re-Sign (Calc)'!$T$1,IF(L118&lt;'Re-Sign (Calc)'!$T$2,'Re-Sign (Calc)'!$T$2,L118))</f>
        <v>15.499678847079512</v>
      </c>
      <c r="Q118" s="15">
        <f>IF(M118&gt;'Re-Sign (Calc)'!$T$1,'Re-Sign (Calc)'!$T$1,IF(M118&lt;'Re-Sign (Calc)'!$T$2,'Re-Sign (Calc)'!$T$2,M118))</f>
        <v>17.047916631059753</v>
      </c>
      <c r="R118" s="15">
        <f>IF(N118&gt;'Re-Sign (Calc)'!$T$1,'Re-Sign (Calc)'!$T$1,IF(N118&lt;'Re-Sign (Calc)'!$T$2,'Re-Sign (Calc)'!$T$2,N118))</f>
        <v>19.509205824961214</v>
      </c>
      <c r="S118" s="15">
        <f>IF(O118&gt;'Re-Sign (Calc)'!$T$1,'Re-Sign (Calc)'!$T$1,IF(O118&lt;'Re-Sign (Calc)'!$T$2,'Re-Sign (Calc)'!$T$2,O118))</f>
        <v>18.5433174828208</v>
      </c>
      <c r="T118" s="16">
        <f>CEILING(IF(IF(F118&gt;AVERAGE(G118,I118,J118,K118),AVERAGE(F118,G118,I118,J118,K118),AVERAGE(G118,I118,J118,K118))&gt;'Re-Sign (Calc)'!$T$1,'Re-Sign (Calc)'!$T$1,IF(F118&gt;AVERAGE(G118,I118,J118,K118),AVERAGE(F118,G118,I118,J118,K118),AVERAGE(G118,I118,J118,K118))),0.05)</f>
        <v>19.700000000000003</v>
      </c>
      <c r="U118" s="16">
        <f>CEILING(IF(IF(F118&gt;AVERAGE(G118,I118,J118,K118,H118),AVERAGE(F118,G118,I118,J118,K118),AVERAGE(G118,I118,J118,K118,H118))&gt;8.15,8.15,IF(F118&gt;AVERAGE(G118,I118,J118,K118,H118),AVERAGE(F118,G118,I118,J118,K118,H118),AVERAGE(G118,I118,J118,K118,H118))),0.05)</f>
        <v>8.15</v>
      </c>
      <c r="V118" s="16">
        <f>CEILING(MAX(Q118:S118),0.05)</f>
        <v>19.55</v>
      </c>
      <c r="W118" s="16" t="str">
        <f>IF(AND(B118&lt;26,G118&gt;V118),"Yes"," ")</f>
        <v xml:space="preserve"> </v>
      </c>
      <c r="X118" s="16" t="str">
        <f>IF(AND(B118&lt;30,B118&gt;26),"Yes", " ")</f>
        <v xml:space="preserve"> </v>
      </c>
      <c r="Y118" s="19" t="str">
        <f>INDEX('Player Ratings'!A:B,MATCH(A118,'Player Ratings'!A:A,0),2) &amp;": $"&amp;V118&amp;"M thru "&amp; D118+3</f>
        <v>Damian Lillard: $19.55M thru 2027</v>
      </c>
    </row>
    <row r="119" spans="1:29" x14ac:dyDescent="0.25">
      <c r="A119" s="17" t="str">
        <f>'Re-Sign (Calc)'!A107</f>
        <v>D. Sirvydis DET</v>
      </c>
      <c r="B119" s="18">
        <f>INDEX('Re-Sign (Calc)'!$A:$AU,MATCH('Re-Sign (Report)'!$A:$A,'Re-Sign (Calc)'!$A:$A,0),4)</f>
        <v>24</v>
      </c>
      <c r="C119" s="15" t="str">
        <f>INDEX('Re-Sign (Calc)'!$A:$AU,MATCH('Re-Sign (Report)'!$A:$A,'Re-Sign (Calc)'!$A:$A,0),3)</f>
        <v>DET</v>
      </c>
      <c r="D119" s="15" t="str">
        <f>+INDEX('Player Ratings'!$A:$AA,MATCH(A119,'Player Ratings'!$A:$A,0),27)</f>
        <v>2024</v>
      </c>
      <c r="F119" s="15">
        <f>INDEX('Re-Sign (Calc)'!$A:$AX,MATCH($A:$A,'Re-Sign (Calc)'!$A:$A,0),23)</f>
        <v>0.85</v>
      </c>
      <c r="G119" s="15">
        <f>INDEX('Re-Sign (Calc)'!$A:$AX,MATCH($A:$A,'Re-Sign (Calc)'!$A:$A,0),28)</f>
        <v>0.85</v>
      </c>
      <c r="H119" s="15">
        <f>INDEX('Re-Sign (Calc)'!$A:$AX,MATCH($A:$A,'Re-Sign (Calc)'!$A:$A,0),33)</f>
        <v>0.85</v>
      </c>
      <c r="I119" s="15">
        <f>INDEX('Re-Sign (Calc)'!$A:$AX,MATCH($A:$A,'Re-Sign (Calc)'!$A:$A,0),38)</f>
        <v>0.85</v>
      </c>
      <c r="J119" s="15">
        <f>INDEX('Re-Sign (Calc)'!$A:$AX,MATCH($A:$A,'Re-Sign (Calc)'!$A:$A,0),43)</f>
        <v>0.85</v>
      </c>
      <c r="K119" s="15">
        <f>INDEX('Re-Sign (Calc)'!$A:$AX,MATCH($A:$A,'Re-Sign (Calc)'!$A:$A,0),48)</f>
        <v>0.85</v>
      </c>
      <c r="L119" s="15">
        <f>IF(AND(AVERAGE(G119,H119)&lt;F119,B119&lt;27),AVERAGE(G119,H119,F119),AVERAGE(G119,H119))</f>
        <v>0.85</v>
      </c>
      <c r="M119" s="15">
        <f>IFERROR(IF(AND(AVERAGE(J119,G119)&lt;F119,B119&lt;27),AVERAGE(J119,G119,F119),AVERAGE(G119,J119)),0)</f>
        <v>0.85</v>
      </c>
      <c r="N119" s="15">
        <f>IFERROR(IF(AND(AVERAGE(G119,I119)&lt;F119,B119&lt;27),AVERAGE(G119,I119,F119),AVERAGE(G119,I119)),0)</f>
        <v>0.85</v>
      </c>
      <c r="O119" s="15">
        <f>IFERROR(IF(AND(AVERAGE(G119,K119)&lt;F119,B119&lt;27),AVERAGE(G119,K119,F119),AVERAGE(G119,K119)),0)</f>
        <v>0.85</v>
      </c>
      <c r="P119" s="15">
        <f>IF(L119&gt;'Re-Sign (Calc)'!$T$1,'Re-Sign (Calc)'!$T$1,IF(L119&lt;'Re-Sign (Calc)'!$T$2,'Re-Sign (Calc)'!$T$2,L119))</f>
        <v>0.85</v>
      </c>
      <c r="Q119" s="15">
        <f>IF(M119&gt;'Re-Sign (Calc)'!$T$1,'Re-Sign (Calc)'!$T$1,IF(M119&lt;'Re-Sign (Calc)'!$T$2,'Re-Sign (Calc)'!$T$2,M119))</f>
        <v>0.85</v>
      </c>
      <c r="R119" s="15">
        <f>IF(N119&gt;'Re-Sign (Calc)'!$T$1,'Re-Sign (Calc)'!$T$1,IF(N119&lt;'Re-Sign (Calc)'!$T$2,'Re-Sign (Calc)'!$T$2,N119))</f>
        <v>0.85</v>
      </c>
      <c r="S119" s="15">
        <f>IF(O119&gt;'Re-Sign (Calc)'!$T$1,'Re-Sign (Calc)'!$T$1,IF(O119&lt;'Re-Sign (Calc)'!$T$2,'Re-Sign (Calc)'!$T$2,O119))</f>
        <v>0.85</v>
      </c>
      <c r="T119" s="16">
        <f>CEILING(IF(IF(F119&gt;AVERAGE(G119,I119,J119,K119),AVERAGE(F119,G119,I119,J119,K119),AVERAGE(G119,I119,J119,K119))&gt;'Re-Sign (Calc)'!$T$1,'Re-Sign (Calc)'!$T$1,IF(F119&gt;AVERAGE(G119,I119,J119,K119),AVERAGE(F119,G119,I119,J119,K119),AVERAGE(G119,I119,J119,K119))),0.05)</f>
        <v>0.85000000000000009</v>
      </c>
      <c r="U119" s="16">
        <f>CEILING(IF(IF(F119&gt;AVERAGE(G119,I119,J119,K119,H119),AVERAGE(F119,G119,I119,J119,K119),AVERAGE(G119,I119,J119,K119,H119))&gt;8.15,8.15,IF(F119&gt;AVERAGE(G119,I119,J119,K119,H119),AVERAGE(F119,G119,I119,J119,K119,H119),AVERAGE(G119,I119,J119,K119,H119))),0.05)</f>
        <v>0.85000000000000009</v>
      </c>
      <c r="V119" s="16">
        <f>CEILING(MAX(Q119:S119),0.05)</f>
        <v>0.85000000000000009</v>
      </c>
      <c r="W119" s="16" t="str">
        <f>IF(AND(B119&lt;26,G119&gt;V119),"Yes"," ")</f>
        <v xml:space="preserve"> </v>
      </c>
      <c r="X119" s="16" t="str">
        <f>IF(AND(B119&lt;30,B119&gt;26),"Yes", " ")</f>
        <v xml:space="preserve"> </v>
      </c>
      <c r="Y119" s="19" t="str">
        <f>INDEX('Player Ratings'!A:B,MATCH(A119,'Player Ratings'!A:A,0),2) &amp;": $"&amp;V119&amp;"M thru "&amp; D119+3</f>
        <v>Deividas Sirvydis: $0.85M thru 2027</v>
      </c>
    </row>
    <row r="120" spans="1:29" hidden="1" x14ac:dyDescent="0.25">
      <c r="A120" s="17" t="str">
        <f>'Re-Sign (Calc)'!A121</f>
        <v>E. Mudiay IND</v>
      </c>
      <c r="B120" s="18">
        <f>INDEX('Re-Sign (Calc)'!$A:$AU,MATCH('Re-Sign (Report)'!$A:$A,'Re-Sign (Calc)'!$A:$A,0),4)</f>
        <v>28</v>
      </c>
      <c r="C120" s="15" t="str">
        <f>INDEX('Re-Sign (Calc)'!$A:$AU,MATCH('Re-Sign (Report)'!$A:$A,'Re-Sign (Calc)'!$A:$A,0),3)</f>
        <v>IND</v>
      </c>
      <c r="D120" s="15" t="str">
        <f>+INDEX('Player Ratings'!$A:$AA,MATCH(A120,'Player Ratings'!$A:$A,0),27)</f>
        <v>2026</v>
      </c>
      <c r="F120" s="15">
        <f>INDEX('Re-Sign (Calc)'!$A:$AX,MATCH($A:$A,'Re-Sign (Calc)'!$A:$A,0),23)</f>
        <v>23.614834673815913</v>
      </c>
      <c r="G120" s="15">
        <f>INDEX('Re-Sign (Calc)'!$A:$AX,MATCH($A:$A,'Re-Sign (Calc)'!$A:$A,0),28)</f>
        <v>27.133212580273341</v>
      </c>
      <c r="H120" s="15">
        <f>INDEX('Re-Sign (Calc)'!$A:$AX,MATCH($A:$A,'Re-Sign (Calc)'!$A:$A,0),33)</f>
        <v>37.567091786488078</v>
      </c>
      <c r="I120" s="15">
        <f>INDEX('Re-Sign (Calc)'!$A:$AX,MATCH($A:$A,'Re-Sign (Calc)'!$A:$A,0),38)</f>
        <v>30.247829356669172</v>
      </c>
      <c r="J120" s="15">
        <f>INDEX('Re-Sign (Calc)'!$A:$AX,MATCH($A:$A,'Re-Sign (Calc)'!$A:$A,0),43)</f>
        <v>35.817485798962707</v>
      </c>
      <c r="K120" s="15">
        <f>INDEX('Re-Sign (Calc)'!$A:$AX,MATCH($A:$A,'Re-Sign (Calc)'!$A:$A,0),48)</f>
        <v>46.637919596656509</v>
      </c>
      <c r="L120" s="15">
        <f>IF(AND(AVERAGE(G120,H120)&lt;F120,B120&lt;27),AVERAGE(G120,H120,F120),AVERAGE(G120,H120))</f>
        <v>32.350152183380708</v>
      </c>
      <c r="M120" s="15">
        <f>IFERROR(IF(AND(AVERAGE(J120,G120)&lt;F120,B120&lt;27),AVERAGE(J120,G120,F120),AVERAGE(G120,J120)),0)</f>
        <v>31.475349189618022</v>
      </c>
      <c r="N120" s="15">
        <f>IFERROR(IF(AND(AVERAGE(G120,I120)&lt;F120,B120&lt;27),AVERAGE(G120,I120,F120),AVERAGE(G120,I120)),0)</f>
        <v>28.690520968471255</v>
      </c>
      <c r="O120" s="15">
        <f>IFERROR(IF(AND(AVERAGE(G120,K120)&lt;F120,B120&lt;27),AVERAGE(G120,K120,F120),AVERAGE(G120,K120)),0)</f>
        <v>36.885566088464927</v>
      </c>
      <c r="P120" s="15">
        <f>IF(L120&gt;'Re-Sign (Calc)'!$T$1,'Re-Sign (Calc)'!$T$1,IF(L120&lt;'Re-Sign (Calc)'!$T$2,'Re-Sign (Calc)'!$T$2,L120))</f>
        <v>32.350152183380708</v>
      </c>
      <c r="Q120" s="15">
        <f>IF(M120&gt;'Re-Sign (Calc)'!$T$1,'Re-Sign (Calc)'!$T$1,IF(M120&lt;'Re-Sign (Calc)'!$T$2,'Re-Sign (Calc)'!$T$2,M120))</f>
        <v>31.475349189618022</v>
      </c>
      <c r="R120" s="15">
        <f>IF(N120&gt;'Re-Sign (Calc)'!$T$1,'Re-Sign (Calc)'!$T$1,IF(N120&lt;'Re-Sign (Calc)'!$T$2,'Re-Sign (Calc)'!$T$2,N120))</f>
        <v>28.690520968471255</v>
      </c>
      <c r="S120" s="15">
        <f>IF(O120&gt;'Re-Sign (Calc)'!$T$1,'Re-Sign (Calc)'!$T$1,IF(O120&lt;'Re-Sign (Calc)'!$T$2,'Re-Sign (Calc)'!$T$2,O120))</f>
        <v>35</v>
      </c>
      <c r="T120" s="16">
        <f>CEILING(IF(IF(F120&gt;AVERAGE(G120,I120,J120,K120),AVERAGE(F120,G120,I120,J120,K120),AVERAGE(G120,I120,J120,K120))&gt;'Re-Sign (Calc)'!$T$1,'Re-Sign (Calc)'!$T$1,IF(F120&gt;AVERAGE(G120,I120,J120,K120),AVERAGE(F120,G120,I120,J120,K120),AVERAGE(G120,I120,J120,K120))),0.05)</f>
        <v>35</v>
      </c>
      <c r="U120" s="16">
        <f>CEILING(IF(IF(F120&gt;AVERAGE(G120,I120,J120,K120,H120),AVERAGE(F120,G120,I120,J120,K120),AVERAGE(G120,I120,J120,K120,H120))&gt;8.15,8.15,IF(F120&gt;AVERAGE(G120,I120,J120,K120,H120),AVERAGE(F120,G120,I120,J120,K120,H120),AVERAGE(G120,I120,J120,K120,H120))),0.05)</f>
        <v>8.15</v>
      </c>
      <c r="V120" s="16">
        <f>CEILING(MAX(Q120:S120),0.05)</f>
        <v>35</v>
      </c>
      <c r="W120" s="16" t="str">
        <f>IF(AND(B120&lt;26,G120&gt;V120),"Yes"," ")</f>
        <v xml:space="preserve"> </v>
      </c>
      <c r="X120" s="16" t="str">
        <f>IF(AND(B120&lt;30,B120&gt;26),"Yes", " ")</f>
        <v>Yes</v>
      </c>
      <c r="Y120" s="19" t="str">
        <f>INDEX('Player Ratings'!A:B,MATCH(A120,'Player Ratings'!A:A,0),2) &amp;": $"&amp;V120&amp;"M thru "&amp; D120+3</f>
        <v>Emmanuel Mudiay: $35M thru 2029</v>
      </c>
    </row>
    <row r="121" spans="1:29" hidden="1" x14ac:dyDescent="0.25">
      <c r="A121" s="17" t="str">
        <f>'Re-Sign (Calc)'!A122</f>
        <v>E. Williams NOP</v>
      </c>
      <c r="B121" s="18">
        <f>INDEX('Re-Sign (Calc)'!$A:$AU,MATCH('Re-Sign (Report)'!$A:$A,'Re-Sign (Calc)'!$A:$A,0),4)</f>
        <v>26</v>
      </c>
      <c r="C121" s="15" t="str">
        <f>INDEX('Re-Sign (Calc)'!$A:$AU,MATCH('Re-Sign (Report)'!$A:$A,'Re-Sign (Calc)'!$A:$A,0),3)</f>
        <v>NOP</v>
      </c>
      <c r="D121" s="15" t="str">
        <f>+INDEX('Player Ratings'!$A:$AA,MATCH(A121,'Player Ratings'!$A:$A,0),27)</f>
        <v>2025</v>
      </c>
      <c r="F121" s="15">
        <f>INDEX('Re-Sign (Calc)'!$A:$AX,MATCH($A:$A,'Re-Sign (Calc)'!$A:$A,0),23)</f>
        <v>0.85</v>
      </c>
      <c r="G121" s="15">
        <f>INDEX('Re-Sign (Calc)'!$A:$AX,MATCH($A:$A,'Re-Sign (Calc)'!$A:$A,0),28)</f>
        <v>0.85</v>
      </c>
      <c r="H121" s="15">
        <f>INDEX('Re-Sign (Calc)'!$A:$AX,MATCH($A:$A,'Re-Sign (Calc)'!$A:$A,0),33)</f>
        <v>0.85</v>
      </c>
      <c r="I121" s="15">
        <f>INDEX('Re-Sign (Calc)'!$A:$AX,MATCH($A:$A,'Re-Sign (Calc)'!$A:$A,0),38)</f>
        <v>0.85</v>
      </c>
      <c r="J121" s="15">
        <f>INDEX('Re-Sign (Calc)'!$A:$AX,MATCH($A:$A,'Re-Sign (Calc)'!$A:$A,0),43)</f>
        <v>0.85</v>
      </c>
      <c r="K121" s="15">
        <f>INDEX('Re-Sign (Calc)'!$A:$AX,MATCH($A:$A,'Re-Sign (Calc)'!$A:$A,0),48)</f>
        <v>0.85</v>
      </c>
      <c r="L121" s="15">
        <f>IF(AND(AVERAGE(G121,H121)&lt;F121,B121&lt;27),AVERAGE(G121,H121,F121),AVERAGE(G121,H121))</f>
        <v>0.85</v>
      </c>
      <c r="M121" s="15">
        <f>IFERROR(IF(AND(AVERAGE(J121,G121)&lt;F121,B121&lt;27),AVERAGE(J121,G121,F121),AVERAGE(G121,J121)),0)</f>
        <v>0.85</v>
      </c>
      <c r="N121" s="15">
        <f>IFERROR(IF(AND(AVERAGE(G121,I121)&lt;F121,B121&lt;27),AVERAGE(G121,I121,F121),AVERAGE(G121,I121)),0)</f>
        <v>0.85</v>
      </c>
      <c r="O121" s="15">
        <f>IFERROR(IF(AND(AVERAGE(G121,K121)&lt;F121,B121&lt;27),AVERAGE(G121,K121,F121),AVERAGE(G121,K121)),0)</f>
        <v>0.85</v>
      </c>
      <c r="P121" s="15">
        <f>IF(L121&gt;'Re-Sign (Calc)'!$T$1,'Re-Sign (Calc)'!$T$1,IF(L121&lt;'Re-Sign (Calc)'!$T$2,'Re-Sign (Calc)'!$T$2,L121))</f>
        <v>0.85</v>
      </c>
      <c r="Q121" s="15">
        <f>IF(M121&gt;'Re-Sign (Calc)'!$T$1,'Re-Sign (Calc)'!$T$1,IF(M121&lt;'Re-Sign (Calc)'!$T$2,'Re-Sign (Calc)'!$T$2,M121))</f>
        <v>0.85</v>
      </c>
      <c r="R121" s="15">
        <f>IF(N121&gt;'Re-Sign (Calc)'!$T$1,'Re-Sign (Calc)'!$T$1,IF(N121&lt;'Re-Sign (Calc)'!$T$2,'Re-Sign (Calc)'!$T$2,N121))</f>
        <v>0.85</v>
      </c>
      <c r="S121" s="15">
        <f>IF(O121&gt;'Re-Sign (Calc)'!$T$1,'Re-Sign (Calc)'!$T$1,IF(O121&lt;'Re-Sign (Calc)'!$T$2,'Re-Sign (Calc)'!$T$2,O121))</f>
        <v>0.85</v>
      </c>
      <c r="T121" s="16">
        <f>CEILING(IF(IF(F121&gt;AVERAGE(G121,I121,J121,K121),AVERAGE(F121,G121,I121,J121,K121),AVERAGE(G121,I121,J121,K121))&gt;'Re-Sign (Calc)'!$T$1,'Re-Sign (Calc)'!$T$1,IF(F121&gt;AVERAGE(G121,I121,J121,K121),AVERAGE(F121,G121,I121,J121,K121),AVERAGE(G121,I121,J121,K121))),0.05)</f>
        <v>0.85000000000000009</v>
      </c>
      <c r="U121" s="16">
        <f>CEILING(IF(IF(F121&gt;AVERAGE(G121,I121,J121,K121,H121),AVERAGE(F121,G121,I121,J121,K121),AVERAGE(G121,I121,J121,K121,H121))&gt;8.15,8.15,IF(F121&gt;AVERAGE(G121,I121,J121,K121,H121),AVERAGE(F121,G121,I121,J121,K121,H121),AVERAGE(G121,I121,J121,K121,H121))),0.05)</f>
        <v>0.85000000000000009</v>
      </c>
      <c r="V121" s="16">
        <f>CEILING(MAX(Q121:S121),0.05)</f>
        <v>0.85000000000000009</v>
      </c>
      <c r="W121" s="16" t="str">
        <f>IF(AND(B121&lt;26,G121&gt;V121),"Yes"," ")</f>
        <v xml:space="preserve"> </v>
      </c>
      <c r="X121" s="16" t="str">
        <f>IF(AND(B121&lt;30,B121&gt;26),"Yes", " ")</f>
        <v xml:space="preserve"> </v>
      </c>
      <c r="Y121" s="19" t="str">
        <f>INDEX('Player Ratings'!A:B,MATCH(A121,'Player Ratings'!A:A,0),2) &amp;": $"&amp;V121&amp;"M thru "&amp; D121+3</f>
        <v>Emmitt Williams: $0.85M thru 2028</v>
      </c>
    </row>
    <row r="122" spans="1:29" hidden="1" x14ac:dyDescent="0.25">
      <c r="A122" s="17" t="str">
        <f>'Re-Sign (Calc)'!A123</f>
        <v>F. Baker WAS</v>
      </c>
      <c r="B122" s="18">
        <f>INDEX('Re-Sign (Calc)'!$A:$AU,MATCH('Re-Sign (Report)'!$A:$A,'Re-Sign (Calc)'!$A:$A,0),4)</f>
        <v>22</v>
      </c>
      <c r="C122" s="15" t="str">
        <f>INDEX('Re-Sign (Calc)'!$A:$AU,MATCH('Re-Sign (Report)'!$A:$A,'Re-Sign (Calc)'!$A:$A,0),3)</f>
        <v>WAS</v>
      </c>
      <c r="D122" s="15" t="str">
        <f>+INDEX('Player Ratings'!$A:$AA,MATCH(A122,'Player Ratings'!$A:$A,0),27)</f>
        <v>2025</v>
      </c>
      <c r="F122" s="15">
        <f>INDEX('Re-Sign (Calc)'!$A:$AX,MATCH($A:$A,'Re-Sign (Calc)'!$A:$A,0),23)</f>
        <v>0.85</v>
      </c>
      <c r="G122" s="15">
        <f>INDEX('Re-Sign (Calc)'!$A:$AX,MATCH($A:$A,'Re-Sign (Calc)'!$A:$A,0),28)</f>
        <v>0.85</v>
      </c>
      <c r="H122" s="15" t="str">
        <f>INDEX('Re-Sign (Calc)'!$A:$AX,MATCH($A:$A,'Re-Sign (Calc)'!$A:$A,0),33)</f>
        <v>N/A</v>
      </c>
      <c r="I122" s="15" t="str">
        <f>INDEX('Re-Sign (Calc)'!$A:$AX,MATCH($A:$A,'Re-Sign (Calc)'!$A:$A,0),38)</f>
        <v>N/A</v>
      </c>
      <c r="J122" s="15" t="str">
        <f>INDEX('Re-Sign (Calc)'!$A:$AX,MATCH($A:$A,'Re-Sign (Calc)'!$A:$A,0),43)</f>
        <v>N/A</v>
      </c>
      <c r="K122" s="15" t="str">
        <f>INDEX('Re-Sign (Calc)'!$A:$AX,MATCH($A:$A,'Re-Sign (Calc)'!$A:$A,0),48)</f>
        <v>N/A</v>
      </c>
      <c r="L122" s="15">
        <f>IF(AND(AVERAGE(G122,H122)&lt;F122,B122&lt;27),AVERAGE(G122,H122,F122),AVERAGE(G122,H122))</f>
        <v>0.85</v>
      </c>
      <c r="M122" s="15">
        <f>IFERROR(IF(AND(AVERAGE(J122,G122)&lt;F122,B122&lt;27),AVERAGE(J122,G122,F122),AVERAGE(G122,J122)),0)</f>
        <v>0.85</v>
      </c>
      <c r="N122" s="15">
        <f>IFERROR(IF(AND(AVERAGE(G122,I122)&lt;F122,B122&lt;27),AVERAGE(G122,I122,F122),AVERAGE(G122,I122)),0)</f>
        <v>0.85</v>
      </c>
      <c r="O122" s="15">
        <f>IFERROR(IF(AND(AVERAGE(G122,K122)&lt;F122,B122&lt;27),AVERAGE(G122,K122,F122),AVERAGE(G122,K122)),0)</f>
        <v>0.85</v>
      </c>
      <c r="P122" s="15">
        <f>IF(L122&gt;'Re-Sign (Calc)'!$T$1,'Re-Sign (Calc)'!$T$1,IF(L122&lt;'Re-Sign (Calc)'!$T$2,'Re-Sign (Calc)'!$T$2,L122))</f>
        <v>0.85</v>
      </c>
      <c r="Q122" s="15">
        <f>IF(M122&gt;'Re-Sign (Calc)'!$T$1,'Re-Sign (Calc)'!$T$1,IF(M122&lt;'Re-Sign (Calc)'!$T$2,'Re-Sign (Calc)'!$T$2,M122))</f>
        <v>0.85</v>
      </c>
      <c r="R122" s="15">
        <f>IF(N122&gt;'Re-Sign (Calc)'!$T$1,'Re-Sign (Calc)'!$T$1,IF(N122&lt;'Re-Sign (Calc)'!$T$2,'Re-Sign (Calc)'!$T$2,N122))</f>
        <v>0.85</v>
      </c>
      <c r="S122" s="15">
        <f>IF(O122&gt;'Re-Sign (Calc)'!$T$1,'Re-Sign (Calc)'!$T$1,IF(O122&lt;'Re-Sign (Calc)'!$T$2,'Re-Sign (Calc)'!$T$2,O122))</f>
        <v>0.85</v>
      </c>
      <c r="T122" s="16">
        <f>CEILING(IF(IF(F122&gt;AVERAGE(G122,I122,J122,K122),AVERAGE(F122,G122,I122,J122,K122),AVERAGE(G122,I122,J122,K122))&gt;'Re-Sign (Calc)'!$T$1,'Re-Sign (Calc)'!$T$1,IF(F122&gt;AVERAGE(G122,I122,J122,K122),AVERAGE(F122,G122,I122,J122,K122),AVERAGE(G122,I122,J122,K122))),0.05)</f>
        <v>0.85000000000000009</v>
      </c>
      <c r="U122" s="16">
        <f>CEILING(IF(IF(F122&gt;AVERAGE(G122,I122,J122,K122,H122),AVERAGE(F122,G122,I122,J122,K122),AVERAGE(G122,I122,J122,K122,H122))&gt;8.15,8.15,IF(F122&gt;AVERAGE(G122,I122,J122,K122,H122),AVERAGE(F122,G122,I122,J122,K122,H122),AVERAGE(G122,I122,J122,K122,H122))),0.05)</f>
        <v>0.85000000000000009</v>
      </c>
      <c r="V122" s="16">
        <f>CEILING(MAX(Q122:S122),0.05)</f>
        <v>0.85000000000000009</v>
      </c>
      <c r="W122" s="16" t="str">
        <f>IF(AND(B122&lt;26,G122&gt;V122),"Yes"," ")</f>
        <v xml:space="preserve"> </v>
      </c>
      <c r="X122" s="16" t="str">
        <f>IF(AND(B122&lt;30,B122&gt;26),"Yes", " ")</f>
        <v xml:space="preserve"> </v>
      </c>
      <c r="Y122" s="19" t="str">
        <f>INDEX('Player Ratings'!A:B,MATCH(A122,'Player Ratings'!A:A,0),2) &amp;": $"&amp;V122&amp;"M thru "&amp; D122+3</f>
        <v>Flynn Baker: $0.85M thru 2028</v>
      </c>
    </row>
    <row r="123" spans="1:29" x14ac:dyDescent="0.25">
      <c r="A123" s="17" t="str">
        <f>'Re-Sign (Calc)'!A236</f>
        <v>J. Strawther DET</v>
      </c>
      <c r="B123" s="18">
        <f>INDEX('Re-Sign (Calc)'!$A:$AU,MATCH('Re-Sign (Report)'!$A:$A,'Re-Sign (Calc)'!$A:$A,0),4)</f>
        <v>22</v>
      </c>
      <c r="C123" s="15" t="str">
        <f>INDEX('Re-Sign (Calc)'!$A:$AU,MATCH('Re-Sign (Report)'!$A:$A,'Re-Sign (Calc)'!$A:$A,0),3)</f>
        <v>DET</v>
      </c>
      <c r="D123" s="15" t="str">
        <f>+INDEX('Player Ratings'!$A:$AA,MATCH(A123,'Player Ratings'!$A:$A,0),27)</f>
        <v>2024</v>
      </c>
      <c r="F123" s="15">
        <f>INDEX('Re-Sign (Calc)'!$A:$AX,MATCH($A:$A,'Re-Sign (Calc)'!$A:$A,0),23)</f>
        <v>9.3833780160857962</v>
      </c>
      <c r="G123" s="15">
        <f>INDEX('Re-Sign (Calc)'!$A:$AX,MATCH($A:$A,'Re-Sign (Calc)'!$A:$A,0),28)</f>
        <v>0.85</v>
      </c>
      <c r="H123" s="15">
        <f>INDEX('Re-Sign (Calc)'!$A:$AX,MATCH($A:$A,'Re-Sign (Calc)'!$A:$A,0),33)</f>
        <v>0.85</v>
      </c>
      <c r="I123" s="15">
        <f>INDEX('Re-Sign (Calc)'!$A:$AX,MATCH($A:$A,'Re-Sign (Calc)'!$A:$A,0),38)</f>
        <v>0.85</v>
      </c>
      <c r="J123" s="15">
        <f>INDEX('Re-Sign (Calc)'!$A:$AX,MATCH($A:$A,'Re-Sign (Calc)'!$A:$A,0),43)</f>
        <v>0.85</v>
      </c>
      <c r="K123" s="15">
        <f>INDEX('Re-Sign (Calc)'!$A:$AX,MATCH($A:$A,'Re-Sign (Calc)'!$A:$A,0),48)</f>
        <v>0.85</v>
      </c>
      <c r="L123" s="15">
        <f>IF(AND(AVERAGE(G123,H123)&lt;F123,B123&lt;27),AVERAGE(G123,H123,F123),AVERAGE(G123,H123))</f>
        <v>3.6944593386952653</v>
      </c>
      <c r="M123" s="15">
        <f>IFERROR(IF(AND(AVERAGE(J123,G123)&lt;F123,B123&lt;27),AVERAGE(J123,G123,F123),AVERAGE(G123,J123)),0)</f>
        <v>3.6944593386952653</v>
      </c>
      <c r="N123" s="15">
        <f>IFERROR(IF(AND(AVERAGE(G123,I123)&lt;F123,B123&lt;27),AVERAGE(G123,I123,F123),AVERAGE(G123,I123)),0)</f>
        <v>3.6944593386952653</v>
      </c>
      <c r="O123" s="15">
        <f>IFERROR(IF(AND(AVERAGE(G123,K123)&lt;F123,B123&lt;27),AVERAGE(G123,K123,F123),AVERAGE(G123,K123)),0)</f>
        <v>3.6944593386952653</v>
      </c>
      <c r="P123" s="15">
        <f>IF(L123&gt;'Re-Sign (Calc)'!$T$1,'Re-Sign (Calc)'!$T$1,IF(L123&lt;'Re-Sign (Calc)'!$T$2,'Re-Sign (Calc)'!$T$2,L123))</f>
        <v>3.6944593386952653</v>
      </c>
      <c r="Q123" s="15">
        <f>IF(M123&gt;'Re-Sign (Calc)'!$T$1,'Re-Sign (Calc)'!$T$1,IF(M123&lt;'Re-Sign (Calc)'!$T$2,'Re-Sign (Calc)'!$T$2,M123))</f>
        <v>3.6944593386952653</v>
      </c>
      <c r="R123" s="15">
        <f>IF(N123&gt;'Re-Sign (Calc)'!$T$1,'Re-Sign (Calc)'!$T$1,IF(N123&lt;'Re-Sign (Calc)'!$T$2,'Re-Sign (Calc)'!$T$2,N123))</f>
        <v>3.6944593386952653</v>
      </c>
      <c r="S123" s="15">
        <f>IF(O123&gt;'Re-Sign (Calc)'!$T$1,'Re-Sign (Calc)'!$T$1,IF(O123&lt;'Re-Sign (Calc)'!$T$2,'Re-Sign (Calc)'!$T$2,O123))</f>
        <v>3.6944593386952653</v>
      </c>
      <c r="T123" s="16">
        <f>CEILING(IF(IF(F123&gt;AVERAGE(G123,I123,J123,K123),AVERAGE(F123,G123,I123,J123,K123),AVERAGE(G123,I123,J123,K123))&gt;'Re-Sign (Calc)'!$T$1,'Re-Sign (Calc)'!$T$1,IF(F123&gt;AVERAGE(G123,I123,J123,K123),AVERAGE(F123,G123,I123,J123,K123),AVERAGE(G123,I123,J123,K123))),0.05)</f>
        <v>2.6</v>
      </c>
      <c r="U123" s="16">
        <f>CEILING(IF(IF(F123&gt;AVERAGE(G123,I123,J123,K123,H123),AVERAGE(F123,G123,I123,J123,K123),AVERAGE(G123,I123,J123,K123,H123))&gt;8.15,8.15,IF(F123&gt;AVERAGE(G123,I123,J123,K123,H123),AVERAGE(F123,G123,I123,J123,K123,H123),AVERAGE(G123,I123,J123,K123,H123))),0.05)</f>
        <v>2.3000000000000003</v>
      </c>
      <c r="V123" s="16">
        <f>CEILING(MAX(Q123:S123),0.05)</f>
        <v>3.7</v>
      </c>
      <c r="W123" s="16" t="str">
        <f>IF(AND(B123&lt;26,G123&gt;V123),"Yes"," ")</f>
        <v xml:space="preserve"> </v>
      </c>
      <c r="X123" s="16" t="str">
        <f>IF(AND(B123&lt;30,B123&gt;26),"Yes", " ")</f>
        <v xml:space="preserve"> </v>
      </c>
      <c r="Y123" s="19" t="str">
        <f>INDEX('Player Ratings'!A:B,MATCH(A123,'Player Ratings'!A:A,0),2) &amp;": $"&amp;V123&amp;"M thru "&amp; D123+3</f>
        <v>Julian Strawther: $3.7M thru 2027</v>
      </c>
    </row>
    <row r="124" spans="1:29" hidden="1" x14ac:dyDescent="0.25">
      <c r="A124" s="17" t="str">
        <f>'Re-Sign (Calc)'!A125</f>
        <v>F. Ntilikina ATL</v>
      </c>
      <c r="B124" s="18">
        <f>INDEX('Re-Sign (Calc)'!$A:$AU,MATCH('Re-Sign (Report)'!$A:$A,'Re-Sign (Calc)'!$A:$A,0),4)</f>
        <v>26</v>
      </c>
      <c r="C124" s="15" t="str">
        <f>INDEX('Re-Sign (Calc)'!$A:$AU,MATCH('Re-Sign (Report)'!$A:$A,'Re-Sign (Calc)'!$A:$A,0),3)</f>
        <v>ATL</v>
      </c>
      <c r="D124" s="15" t="str">
        <f>+INDEX('Player Ratings'!$A:$AA,MATCH(A124,'Player Ratings'!$A:$A,0),27)</f>
        <v>2026</v>
      </c>
      <c r="F124" s="15">
        <f>INDEX('Re-Sign (Calc)'!$A:$AX,MATCH($A:$A,'Re-Sign (Calc)'!$A:$A,0),23)</f>
        <v>0.85</v>
      </c>
      <c r="G124" s="15">
        <f>INDEX('Re-Sign (Calc)'!$A:$AX,MATCH($A:$A,'Re-Sign (Calc)'!$A:$A,0),28)</f>
        <v>0.85</v>
      </c>
      <c r="H124" s="15">
        <f>INDEX('Re-Sign (Calc)'!$A:$AX,MATCH($A:$A,'Re-Sign (Calc)'!$A:$A,0),33)</f>
        <v>4.4801309828639049</v>
      </c>
      <c r="I124" s="15">
        <f>INDEX('Re-Sign (Calc)'!$A:$AX,MATCH($A:$A,'Re-Sign (Calc)'!$A:$A,0),38)</f>
        <v>0.85</v>
      </c>
      <c r="J124" s="15">
        <f>INDEX('Re-Sign (Calc)'!$A:$AX,MATCH($A:$A,'Re-Sign (Calc)'!$A:$A,0),43)</f>
        <v>0.85</v>
      </c>
      <c r="K124" s="15">
        <f>INDEX('Re-Sign (Calc)'!$A:$AX,MATCH($A:$A,'Re-Sign (Calc)'!$A:$A,0),48)</f>
        <v>0.85</v>
      </c>
      <c r="L124" s="15">
        <f>IF(AND(AVERAGE(G124,H124)&lt;F124,B124&lt;27),AVERAGE(G124,H124,F124),AVERAGE(G124,H124))</f>
        <v>2.6650654914319523</v>
      </c>
      <c r="M124" s="15">
        <f>IFERROR(IF(AND(AVERAGE(J124,G124)&lt;F124,B124&lt;27),AVERAGE(J124,G124,F124),AVERAGE(G124,J124)),0)</f>
        <v>0.85</v>
      </c>
      <c r="N124" s="15">
        <f>IFERROR(IF(AND(AVERAGE(G124,I124)&lt;F124,B124&lt;27),AVERAGE(G124,I124,F124),AVERAGE(G124,I124)),0)</f>
        <v>0.85</v>
      </c>
      <c r="O124" s="15">
        <f>IFERROR(IF(AND(AVERAGE(G124,K124)&lt;F124,B124&lt;27),AVERAGE(G124,K124,F124),AVERAGE(G124,K124)),0)</f>
        <v>0.85</v>
      </c>
      <c r="P124" s="15">
        <f>IF(L124&gt;'Re-Sign (Calc)'!$T$1,'Re-Sign (Calc)'!$T$1,IF(L124&lt;'Re-Sign (Calc)'!$T$2,'Re-Sign (Calc)'!$T$2,L124))</f>
        <v>2.6650654914319523</v>
      </c>
      <c r="Q124" s="15">
        <f>IF(M124&gt;'Re-Sign (Calc)'!$T$1,'Re-Sign (Calc)'!$T$1,IF(M124&lt;'Re-Sign (Calc)'!$T$2,'Re-Sign (Calc)'!$T$2,M124))</f>
        <v>0.85</v>
      </c>
      <c r="R124" s="15">
        <f>IF(N124&gt;'Re-Sign (Calc)'!$T$1,'Re-Sign (Calc)'!$T$1,IF(N124&lt;'Re-Sign (Calc)'!$T$2,'Re-Sign (Calc)'!$T$2,N124))</f>
        <v>0.85</v>
      </c>
      <c r="S124" s="15">
        <f>IF(O124&gt;'Re-Sign (Calc)'!$T$1,'Re-Sign (Calc)'!$T$1,IF(O124&lt;'Re-Sign (Calc)'!$T$2,'Re-Sign (Calc)'!$T$2,O124))</f>
        <v>0.85</v>
      </c>
      <c r="T124" s="16">
        <f>CEILING(IF(IF(F124&gt;AVERAGE(G124,I124,J124,K124),AVERAGE(F124,G124,I124,J124,K124),AVERAGE(G124,I124,J124,K124))&gt;'Re-Sign (Calc)'!$T$1,'Re-Sign (Calc)'!$T$1,IF(F124&gt;AVERAGE(G124,I124,J124,K124),AVERAGE(F124,G124,I124,J124,K124),AVERAGE(G124,I124,J124,K124))),0.05)</f>
        <v>0.85000000000000009</v>
      </c>
      <c r="U124" s="16">
        <f>CEILING(IF(IF(F124&gt;AVERAGE(G124,I124,J124,K124,H124),AVERAGE(F124,G124,I124,J124,K124),AVERAGE(G124,I124,J124,K124,H124))&gt;8.15,8.15,IF(F124&gt;AVERAGE(G124,I124,J124,K124,H124),AVERAGE(F124,G124,I124,J124,K124,H124),AVERAGE(G124,I124,J124,K124,H124))),0.05)</f>
        <v>1.6</v>
      </c>
      <c r="V124" s="16">
        <f>CEILING(MAX(Q124:S124),0.05)</f>
        <v>0.85000000000000009</v>
      </c>
      <c r="W124" s="16" t="str">
        <f>IF(AND(B124&lt;26,G124&gt;V124),"Yes"," ")</f>
        <v xml:space="preserve"> </v>
      </c>
      <c r="X124" s="16" t="str">
        <f>IF(AND(B124&lt;30,B124&gt;26),"Yes", " ")</f>
        <v xml:space="preserve"> </v>
      </c>
      <c r="Y124" s="19" t="str">
        <f>INDEX('Player Ratings'!A:B,MATCH(A124,'Player Ratings'!A:A,0),2) &amp;": $"&amp;V124&amp;"M thru "&amp; D124+3</f>
        <v>Frank Ntilikina: $0.85M thru 2029</v>
      </c>
    </row>
    <row r="125" spans="1:29" x14ac:dyDescent="0.25">
      <c r="A125" s="17" t="str">
        <f>'Re-Sign (Calc)'!A297</f>
        <v>M. Bagley DET</v>
      </c>
      <c r="B125" s="18">
        <f>INDEX('Re-Sign (Calc)'!$A:$AU,MATCH('Re-Sign (Report)'!$A:$A,'Re-Sign (Calc)'!$A:$A,0),4)</f>
        <v>23</v>
      </c>
      <c r="C125" s="15" t="str">
        <f>INDEX('Re-Sign (Calc)'!$A:$AU,MATCH('Re-Sign (Report)'!$A:$A,'Re-Sign (Calc)'!$A:$A,0),3)</f>
        <v>DET</v>
      </c>
      <c r="D125" s="15" t="str">
        <f>+INDEX('Player Ratings'!$A:$AA,MATCH(A125,'Player Ratings'!$A:$A,0),27)</f>
        <v>2024</v>
      </c>
      <c r="F125" s="15">
        <f>INDEX('Re-Sign (Calc)'!$A:$AX,MATCH($A:$A,'Re-Sign (Calc)'!$A:$A,0),23)</f>
        <v>15.075960679177841</v>
      </c>
      <c r="G125" s="15">
        <f>INDEX('Re-Sign (Calc)'!$A:$AX,MATCH($A:$A,'Re-Sign (Calc)'!$A:$A,0),28)</f>
        <v>11.399637740820021</v>
      </c>
      <c r="H125" s="15">
        <f>INDEX('Re-Sign (Calc)'!$A:$AX,MATCH($A:$A,'Re-Sign (Calc)'!$A:$A,0),33)</f>
        <v>1.3425743549340217</v>
      </c>
      <c r="I125" s="15">
        <f>INDEX('Re-Sign (Calc)'!$A:$AX,MATCH($A:$A,'Re-Sign (Calc)'!$A:$A,0),38)</f>
        <v>0.85</v>
      </c>
      <c r="J125" s="15">
        <f>INDEX('Re-Sign (Calc)'!$A:$AX,MATCH($A:$A,'Re-Sign (Calc)'!$A:$A,0),43)</f>
        <v>0.85</v>
      </c>
      <c r="K125" s="15">
        <f>INDEX('Re-Sign (Calc)'!$A:$AX,MATCH($A:$A,'Re-Sign (Calc)'!$A:$A,0),48)</f>
        <v>0.85</v>
      </c>
      <c r="L125" s="15">
        <f>IF(AND(AVERAGE(G125,H125)&lt;F125,B125&lt;27),AVERAGE(G125,H125,F125),AVERAGE(G125,H125))</f>
        <v>9.2727242583106264</v>
      </c>
      <c r="M125" s="15">
        <f>IFERROR(IF(AND(AVERAGE(J125,G125)&lt;F125,B125&lt;27),AVERAGE(J125,G125,F125),AVERAGE(G125,J125)),0)</f>
        <v>9.1085328066659539</v>
      </c>
      <c r="N125" s="15">
        <f>IFERROR(IF(AND(AVERAGE(G125,I125)&lt;F125,B125&lt;27),AVERAGE(G125,I125,F125),AVERAGE(G125,I125)),0)</f>
        <v>9.1085328066659539</v>
      </c>
      <c r="O125" s="15">
        <f>IFERROR(IF(AND(AVERAGE(G125,K125)&lt;F125,B125&lt;27),AVERAGE(G125,K125,F125),AVERAGE(G125,K125)),0)</f>
        <v>9.1085328066659539</v>
      </c>
      <c r="P125" s="15">
        <f>IF(L125&gt;'Re-Sign (Calc)'!$T$1,'Re-Sign (Calc)'!$T$1,IF(L125&lt;'Re-Sign (Calc)'!$T$2,'Re-Sign (Calc)'!$T$2,L125))</f>
        <v>9.2727242583106264</v>
      </c>
      <c r="Q125" s="15">
        <f>IF(M125&gt;'Re-Sign (Calc)'!$T$1,'Re-Sign (Calc)'!$T$1,IF(M125&lt;'Re-Sign (Calc)'!$T$2,'Re-Sign (Calc)'!$T$2,M125))</f>
        <v>9.1085328066659539</v>
      </c>
      <c r="R125" s="15">
        <f>IF(N125&gt;'Re-Sign (Calc)'!$T$1,'Re-Sign (Calc)'!$T$1,IF(N125&lt;'Re-Sign (Calc)'!$T$2,'Re-Sign (Calc)'!$T$2,N125))</f>
        <v>9.1085328066659539</v>
      </c>
      <c r="S125" s="15">
        <f>IF(O125&gt;'Re-Sign (Calc)'!$T$1,'Re-Sign (Calc)'!$T$1,IF(O125&lt;'Re-Sign (Calc)'!$T$2,'Re-Sign (Calc)'!$T$2,O125))</f>
        <v>9.1085328066659539</v>
      </c>
      <c r="T125" s="16">
        <f>CEILING(IF(IF(F125&gt;AVERAGE(G125,I125,J125,K125),AVERAGE(F125,G125,I125,J125,K125),AVERAGE(G125,I125,J125,K125))&gt;'Re-Sign (Calc)'!$T$1,'Re-Sign (Calc)'!$T$1,IF(F125&gt;AVERAGE(G125,I125,J125,K125),AVERAGE(F125,G125,I125,J125,K125),AVERAGE(G125,I125,J125,K125))),0.05)</f>
        <v>5.8500000000000005</v>
      </c>
      <c r="U125" s="16">
        <f>CEILING(IF(IF(F125&gt;AVERAGE(G125,I125,J125,K125,H125),AVERAGE(F125,G125,I125,J125,K125),AVERAGE(G125,I125,J125,K125,H125))&gt;8.15,8.15,IF(F125&gt;AVERAGE(G125,I125,J125,K125,H125),AVERAGE(F125,G125,I125,J125,K125,H125),AVERAGE(G125,I125,J125,K125,H125))),0.05)</f>
        <v>5.1000000000000005</v>
      </c>
      <c r="V125" s="16">
        <f>CEILING(MAX(Q125:S125),0.05)</f>
        <v>9.15</v>
      </c>
      <c r="W125" s="16" t="str">
        <f>IF(AND(B125&lt;26,G125&gt;V125),"Yes"," ")</f>
        <v>Yes</v>
      </c>
      <c r="X125" s="16" t="str">
        <f>IF(AND(B125&lt;30,B125&gt;26),"Yes", " ")</f>
        <v xml:space="preserve"> </v>
      </c>
      <c r="Y125" s="19" t="str">
        <f>INDEX('Player Ratings'!A:B,MATCH(A125,'Player Ratings'!A:A,0),2) &amp;": $"&amp;V125&amp;"M thru "&amp; D125+3</f>
        <v>Marcus Bagley: $9.15M thru 2027</v>
      </c>
    </row>
    <row r="126" spans="1:29" hidden="1" x14ac:dyDescent="0.25">
      <c r="A126" s="17" t="str">
        <f>'Re-Sign (Calc)'!A127</f>
        <v>F. Russell TOR</v>
      </c>
      <c r="B126" s="18">
        <f>INDEX('Re-Sign (Calc)'!$A:$AU,MATCH('Re-Sign (Report)'!$A:$A,'Re-Sign (Calc)'!$A:$A,0),4)</f>
        <v>25</v>
      </c>
      <c r="C126" s="15" t="str">
        <f>INDEX('Re-Sign (Calc)'!$A:$AU,MATCH('Re-Sign (Report)'!$A:$A,'Re-Sign (Calc)'!$A:$A,0),3)</f>
        <v>TOR</v>
      </c>
      <c r="D126" s="15" t="str">
        <f>+INDEX('Player Ratings'!$A:$AA,MATCH(A126,'Player Ratings'!$A:$A,0),27)</f>
        <v>2025</v>
      </c>
      <c r="F126" s="15">
        <f>INDEX('Re-Sign (Calc)'!$A:$AX,MATCH($A:$A,'Re-Sign (Calc)'!$A:$A,0),23)</f>
        <v>0.85</v>
      </c>
      <c r="G126" s="15">
        <f>INDEX('Re-Sign (Calc)'!$A:$AX,MATCH($A:$A,'Re-Sign (Calc)'!$A:$A,0),28)</f>
        <v>0.85</v>
      </c>
      <c r="H126" s="15">
        <f>INDEX('Re-Sign (Calc)'!$A:$AX,MATCH($A:$A,'Re-Sign (Calc)'!$A:$A,0),33)</f>
        <v>0.85</v>
      </c>
      <c r="I126" s="15">
        <f>INDEX('Re-Sign (Calc)'!$A:$AX,MATCH($A:$A,'Re-Sign (Calc)'!$A:$A,0),38)</f>
        <v>0.85</v>
      </c>
      <c r="J126" s="15">
        <f>INDEX('Re-Sign (Calc)'!$A:$AX,MATCH($A:$A,'Re-Sign (Calc)'!$A:$A,0),43)</f>
        <v>0.85</v>
      </c>
      <c r="K126" s="15">
        <f>INDEX('Re-Sign (Calc)'!$A:$AX,MATCH($A:$A,'Re-Sign (Calc)'!$A:$A,0),48)</f>
        <v>0.85</v>
      </c>
      <c r="L126" s="15">
        <f>IF(AND(AVERAGE(G126,H126)&lt;F126,B126&lt;27),AVERAGE(G126,H126,F126),AVERAGE(G126,H126))</f>
        <v>0.85</v>
      </c>
      <c r="M126" s="15">
        <f>IFERROR(IF(AND(AVERAGE(J126,G126)&lt;F126,B126&lt;27),AVERAGE(J126,G126,F126),AVERAGE(G126,J126)),0)</f>
        <v>0.85</v>
      </c>
      <c r="N126" s="15">
        <f>IFERROR(IF(AND(AVERAGE(G126,I126)&lt;F126,B126&lt;27),AVERAGE(G126,I126,F126),AVERAGE(G126,I126)),0)</f>
        <v>0.85</v>
      </c>
      <c r="O126" s="15">
        <f>IFERROR(IF(AND(AVERAGE(G126,K126)&lt;F126,B126&lt;27),AVERAGE(G126,K126,F126),AVERAGE(G126,K126)),0)</f>
        <v>0.85</v>
      </c>
      <c r="P126" s="15">
        <f>IF(L126&gt;'Re-Sign (Calc)'!$T$1,'Re-Sign (Calc)'!$T$1,IF(L126&lt;'Re-Sign (Calc)'!$T$2,'Re-Sign (Calc)'!$T$2,L126))</f>
        <v>0.85</v>
      </c>
      <c r="Q126" s="15">
        <f>IF(M126&gt;'Re-Sign (Calc)'!$T$1,'Re-Sign (Calc)'!$T$1,IF(M126&lt;'Re-Sign (Calc)'!$T$2,'Re-Sign (Calc)'!$T$2,M126))</f>
        <v>0.85</v>
      </c>
      <c r="R126" s="15">
        <f>IF(N126&gt;'Re-Sign (Calc)'!$T$1,'Re-Sign (Calc)'!$T$1,IF(N126&lt;'Re-Sign (Calc)'!$T$2,'Re-Sign (Calc)'!$T$2,N126))</f>
        <v>0.85</v>
      </c>
      <c r="S126" s="15">
        <f>IF(O126&gt;'Re-Sign (Calc)'!$T$1,'Re-Sign (Calc)'!$T$1,IF(O126&lt;'Re-Sign (Calc)'!$T$2,'Re-Sign (Calc)'!$T$2,O126))</f>
        <v>0.85</v>
      </c>
      <c r="T126" s="16">
        <f>CEILING(IF(IF(F126&gt;AVERAGE(G126,I126,J126,K126),AVERAGE(F126,G126,I126,J126,K126),AVERAGE(G126,I126,J126,K126))&gt;'Re-Sign (Calc)'!$T$1,'Re-Sign (Calc)'!$T$1,IF(F126&gt;AVERAGE(G126,I126,J126,K126),AVERAGE(F126,G126,I126,J126,K126),AVERAGE(G126,I126,J126,K126))),0.05)</f>
        <v>0.85000000000000009</v>
      </c>
      <c r="U126" s="16">
        <f>CEILING(IF(IF(F126&gt;AVERAGE(G126,I126,J126,K126,H126),AVERAGE(F126,G126,I126,J126,K126),AVERAGE(G126,I126,J126,K126,H126))&gt;8.15,8.15,IF(F126&gt;AVERAGE(G126,I126,J126,K126,H126),AVERAGE(F126,G126,I126,J126,K126,H126),AVERAGE(G126,I126,J126,K126,H126))),0.05)</f>
        <v>0.85000000000000009</v>
      </c>
      <c r="V126" s="16">
        <f>CEILING(MAX(Q126:S126),0.05)</f>
        <v>0.85000000000000009</v>
      </c>
      <c r="W126" s="16" t="str">
        <f>IF(AND(B126&lt;26,G126&gt;V126),"Yes"," ")</f>
        <v xml:space="preserve"> </v>
      </c>
      <c r="X126" s="16" t="str">
        <f>IF(AND(B126&lt;30,B126&gt;26),"Yes", " ")</f>
        <v xml:space="preserve"> </v>
      </c>
      <c r="Y126" s="19" t="str">
        <f>INDEX('Player Ratings'!A:B,MATCH(A126,'Player Ratings'!A:A,0),2) &amp;": $"&amp;V126&amp;"M thru "&amp; D126+3</f>
        <v>Fatts Russell: $0.85M thru 2028</v>
      </c>
      <c r="AB126" s="20">
        <f>SUM(T:T)/29</f>
        <v>117.33965517241339</v>
      </c>
      <c r="AC126" s="20">
        <f>(('Re-Sign (Calc)'!$T$3*'Re-Sign (Calc)'!$T$5))-SUM(T:T)</f>
        <v>277.15000000001191</v>
      </c>
    </row>
    <row r="127" spans="1:29" hidden="1" x14ac:dyDescent="0.25">
      <c r="A127" s="17" t="str">
        <f>'Re-Sign (Calc)'!A128</f>
        <v>F. Wagner SAC</v>
      </c>
      <c r="B127" s="18">
        <f>INDEX('Re-Sign (Calc)'!$A:$AU,MATCH('Re-Sign (Report)'!$A:$A,'Re-Sign (Calc)'!$A:$A,0),4)</f>
        <v>23</v>
      </c>
      <c r="C127" s="15" t="str">
        <f>INDEX('Re-Sign (Calc)'!$A:$AU,MATCH('Re-Sign (Report)'!$A:$A,'Re-Sign (Calc)'!$A:$A,0),3)</f>
        <v>SAC</v>
      </c>
      <c r="D127" s="15" t="str">
        <f>+INDEX('Player Ratings'!$A:$AA,MATCH(A127,'Player Ratings'!$A:$A,0),27)</f>
        <v>2025</v>
      </c>
      <c r="F127" s="15">
        <f>INDEX('Re-Sign (Calc)'!$A:$AX,MATCH($A:$A,'Re-Sign (Calc)'!$A:$A,0),23)</f>
        <v>0.85</v>
      </c>
      <c r="G127" s="15">
        <f>INDEX('Re-Sign (Calc)'!$A:$AX,MATCH($A:$A,'Re-Sign (Calc)'!$A:$A,0),28)</f>
        <v>0.85</v>
      </c>
      <c r="H127" s="15" t="str">
        <f>INDEX('Re-Sign (Calc)'!$A:$AX,MATCH($A:$A,'Re-Sign (Calc)'!$A:$A,0),33)</f>
        <v>N/A</v>
      </c>
      <c r="I127" s="15" t="str">
        <f>INDEX('Re-Sign (Calc)'!$A:$AX,MATCH($A:$A,'Re-Sign (Calc)'!$A:$A,0),38)</f>
        <v>N/A</v>
      </c>
      <c r="J127" s="15" t="str">
        <f>INDEX('Re-Sign (Calc)'!$A:$AX,MATCH($A:$A,'Re-Sign (Calc)'!$A:$A,0),43)</f>
        <v>N/A</v>
      </c>
      <c r="K127" s="15" t="str">
        <f>INDEX('Re-Sign (Calc)'!$A:$AX,MATCH($A:$A,'Re-Sign (Calc)'!$A:$A,0),48)</f>
        <v>N/A</v>
      </c>
      <c r="L127" s="15">
        <f>IF(AND(AVERAGE(G127,H127)&lt;F127,B127&lt;27),AVERAGE(G127,H127,F127),AVERAGE(G127,H127))</f>
        <v>0.85</v>
      </c>
      <c r="M127" s="15">
        <f>IFERROR(IF(AND(AVERAGE(J127,G127)&lt;F127,B127&lt;27),AVERAGE(J127,G127,F127),AVERAGE(G127,J127)),0)</f>
        <v>0.85</v>
      </c>
      <c r="N127" s="15">
        <f>IFERROR(IF(AND(AVERAGE(G127,I127)&lt;F127,B127&lt;27),AVERAGE(G127,I127,F127),AVERAGE(G127,I127)),0)</f>
        <v>0.85</v>
      </c>
      <c r="O127" s="15">
        <f>IFERROR(IF(AND(AVERAGE(G127,K127)&lt;F127,B127&lt;27),AVERAGE(G127,K127,F127),AVERAGE(G127,K127)),0)</f>
        <v>0.85</v>
      </c>
      <c r="P127" s="15">
        <f>IF(L127&gt;'Re-Sign (Calc)'!$T$1,'Re-Sign (Calc)'!$T$1,IF(L127&lt;'Re-Sign (Calc)'!$T$2,'Re-Sign (Calc)'!$T$2,L127))</f>
        <v>0.85</v>
      </c>
      <c r="Q127" s="15">
        <f>IF(M127&gt;'Re-Sign (Calc)'!$T$1,'Re-Sign (Calc)'!$T$1,IF(M127&lt;'Re-Sign (Calc)'!$T$2,'Re-Sign (Calc)'!$T$2,M127))</f>
        <v>0.85</v>
      </c>
      <c r="R127" s="15">
        <f>IF(N127&gt;'Re-Sign (Calc)'!$T$1,'Re-Sign (Calc)'!$T$1,IF(N127&lt;'Re-Sign (Calc)'!$T$2,'Re-Sign (Calc)'!$T$2,N127))</f>
        <v>0.85</v>
      </c>
      <c r="S127" s="15">
        <f>IF(O127&gt;'Re-Sign (Calc)'!$T$1,'Re-Sign (Calc)'!$T$1,IF(O127&lt;'Re-Sign (Calc)'!$T$2,'Re-Sign (Calc)'!$T$2,O127))</f>
        <v>0.85</v>
      </c>
      <c r="T127" s="16">
        <f>CEILING(IF(IF(F127&gt;AVERAGE(G127,I127,J127,K127),AVERAGE(F127,G127,I127,J127,K127),AVERAGE(G127,I127,J127,K127))&gt;'Re-Sign (Calc)'!$T$1,'Re-Sign (Calc)'!$T$1,IF(F127&gt;AVERAGE(G127,I127,J127,K127),AVERAGE(F127,G127,I127,J127,K127),AVERAGE(G127,I127,J127,K127))),0.05)</f>
        <v>0.85000000000000009</v>
      </c>
      <c r="U127" s="16">
        <f>CEILING(IF(IF(F127&gt;AVERAGE(G127,I127,J127,K127,H127),AVERAGE(F127,G127,I127,J127,K127),AVERAGE(G127,I127,J127,K127,H127))&gt;8.15,8.15,IF(F127&gt;AVERAGE(G127,I127,J127,K127,H127),AVERAGE(F127,G127,I127,J127,K127,H127),AVERAGE(G127,I127,J127,K127,H127))),0.05)</f>
        <v>0.85000000000000009</v>
      </c>
      <c r="V127" s="16">
        <f>CEILING(MAX(Q127:S127),0.05)</f>
        <v>0.85000000000000009</v>
      </c>
      <c r="W127" s="16" t="str">
        <f>IF(AND(B127&lt;26,G127&gt;V127),"Yes"," ")</f>
        <v xml:space="preserve"> </v>
      </c>
      <c r="X127" s="16" t="str">
        <f>IF(AND(B127&lt;30,B127&gt;26),"Yes", " ")</f>
        <v xml:space="preserve"> </v>
      </c>
      <c r="Y127" s="19" t="str">
        <f>INDEX('Player Ratings'!A:B,MATCH(A127,'Player Ratings'!A:A,0),2) &amp;": $"&amp;V127&amp;"M thru "&amp; D127+3</f>
        <v>Franz Wagner: $0.85M thru 2028</v>
      </c>
    </row>
    <row r="128" spans="1:29" hidden="1" x14ac:dyDescent="0.25">
      <c r="A128" s="17" t="str">
        <f>'Re-Sign (Calc)'!A129</f>
        <v>G. Antetokounmpo MIL</v>
      </c>
      <c r="B128" s="18">
        <f>INDEX('Re-Sign (Calc)'!$A:$AU,MATCH('Re-Sign (Report)'!$A:$A,'Re-Sign (Calc)'!$A:$A,0),4)</f>
        <v>30</v>
      </c>
      <c r="C128" s="15" t="str">
        <f>INDEX('Re-Sign (Calc)'!$A:$AU,MATCH('Re-Sign (Report)'!$A:$A,'Re-Sign (Calc)'!$A:$A,0),3)</f>
        <v>MIL</v>
      </c>
      <c r="D128" s="15" t="str">
        <f>+INDEX('Player Ratings'!$A:$AA,MATCH(A128,'Player Ratings'!$A:$A,0),27)</f>
        <v>2025</v>
      </c>
      <c r="F128" s="15">
        <f>INDEX('Re-Sign (Calc)'!$A:$AX,MATCH($A:$A,'Re-Sign (Calc)'!$A:$A,0),23)</f>
        <v>49.231456657730114</v>
      </c>
      <c r="G128" s="15">
        <f>INDEX('Re-Sign (Calc)'!$A:$AX,MATCH($A:$A,'Re-Sign (Calc)'!$A:$A,0),28)</f>
        <v>52.044706076074434</v>
      </c>
      <c r="H128" s="15">
        <f>INDEX('Re-Sign (Calc)'!$A:$AX,MATCH($A:$A,'Re-Sign (Calc)'!$A:$A,0),33)</f>
        <v>48.976388615324012</v>
      </c>
      <c r="I128" s="15">
        <f>INDEX('Re-Sign (Calc)'!$A:$AX,MATCH($A:$A,'Re-Sign (Calc)'!$A:$A,0),38)</f>
        <v>42.524270185273807</v>
      </c>
      <c r="J128" s="15">
        <f>INDEX('Re-Sign (Calc)'!$A:$AX,MATCH($A:$A,'Re-Sign (Calc)'!$A:$A,0),43)</f>
        <v>54.619659175104964</v>
      </c>
      <c r="K128" s="15">
        <f>INDEX('Re-Sign (Calc)'!$A:$AX,MATCH($A:$A,'Re-Sign (Calc)'!$A:$A,0),48)</f>
        <v>46.418336208040351</v>
      </c>
      <c r="L128" s="15">
        <f>IF(AND(AVERAGE(G128,H128)&lt;F128,B128&lt;27),AVERAGE(G128,H128,F128),AVERAGE(G128,H128))</f>
        <v>50.510547345699223</v>
      </c>
      <c r="M128" s="15">
        <f>IFERROR(IF(AND(AVERAGE(J128,G128)&lt;F128,B128&lt;27),AVERAGE(J128,G128,F128),AVERAGE(G128,J128)),0)</f>
        <v>53.332182625589695</v>
      </c>
      <c r="N128" s="15">
        <f>IFERROR(IF(AND(AVERAGE(G128,I128)&lt;F128,B128&lt;27),AVERAGE(G128,I128,F128),AVERAGE(G128,I128)),0)</f>
        <v>47.28448813067412</v>
      </c>
      <c r="O128" s="15">
        <f>IFERROR(IF(AND(AVERAGE(G128,K128)&lt;F128,B128&lt;27),AVERAGE(G128,K128,F128),AVERAGE(G128,K128)),0)</f>
        <v>49.231521142057389</v>
      </c>
      <c r="P128" s="15">
        <f>IF(L128&gt;'Re-Sign (Calc)'!$T$1,'Re-Sign (Calc)'!$T$1,IF(L128&lt;'Re-Sign (Calc)'!$T$2,'Re-Sign (Calc)'!$T$2,L128))</f>
        <v>35</v>
      </c>
      <c r="Q128" s="15">
        <f>IF(M128&gt;'Re-Sign (Calc)'!$T$1,'Re-Sign (Calc)'!$T$1,IF(M128&lt;'Re-Sign (Calc)'!$T$2,'Re-Sign (Calc)'!$T$2,M128))</f>
        <v>35</v>
      </c>
      <c r="R128" s="15">
        <f>IF(N128&gt;'Re-Sign (Calc)'!$T$1,'Re-Sign (Calc)'!$T$1,IF(N128&lt;'Re-Sign (Calc)'!$T$2,'Re-Sign (Calc)'!$T$2,N128))</f>
        <v>35</v>
      </c>
      <c r="S128" s="15">
        <f>IF(O128&gt;'Re-Sign (Calc)'!$T$1,'Re-Sign (Calc)'!$T$1,IF(O128&lt;'Re-Sign (Calc)'!$T$2,'Re-Sign (Calc)'!$T$2,O128))</f>
        <v>35</v>
      </c>
      <c r="T128" s="16">
        <f>CEILING(IF(IF(F128&gt;AVERAGE(G128,I128,J128,K128),AVERAGE(F128,G128,I128,J128,K128),AVERAGE(G128,I128,J128,K128))&gt;'Re-Sign (Calc)'!$T$1,'Re-Sign (Calc)'!$T$1,IF(F128&gt;AVERAGE(G128,I128,J128,K128),AVERAGE(F128,G128,I128,J128,K128),AVERAGE(G128,I128,J128,K128))),0.05)</f>
        <v>35</v>
      </c>
      <c r="U128" s="16">
        <f>CEILING(IF(IF(F128&gt;AVERAGE(G128,I128,J128,K128,H128),AVERAGE(F128,G128,I128,J128,K128),AVERAGE(G128,I128,J128,K128,H128))&gt;8.15,8.15,IF(F128&gt;AVERAGE(G128,I128,J128,K128,H128),AVERAGE(F128,G128,I128,J128,K128,H128),AVERAGE(G128,I128,J128,K128,H128))),0.05)</f>
        <v>8.15</v>
      </c>
      <c r="V128" s="16">
        <f>CEILING(MAX(Q128:S128),0.05)</f>
        <v>35</v>
      </c>
      <c r="W128" s="16" t="str">
        <f>IF(AND(B128&lt;26,G128&gt;V128),"Yes"," ")</f>
        <v xml:space="preserve"> </v>
      </c>
      <c r="X128" s="16" t="str">
        <f>IF(AND(B128&lt;30,B128&gt;26),"Yes", " ")</f>
        <v xml:space="preserve"> </v>
      </c>
      <c r="Y128" s="19" t="str">
        <f>INDEX('Player Ratings'!A:B,MATCH(A128,'Player Ratings'!A:A,0),2) &amp;": $"&amp;V128&amp;"M thru "&amp; D128+3</f>
        <v>Giannis Antetokounmpo: $35M thru 2028</v>
      </c>
    </row>
    <row r="129" spans="1:25" x14ac:dyDescent="0.25">
      <c r="A129" s="17" t="str">
        <f>'Re-Sign (Calc)'!A335</f>
        <v>N. Dante DET</v>
      </c>
      <c r="B129" s="18">
        <f>INDEX('Re-Sign (Calc)'!$A:$AU,MATCH('Re-Sign (Report)'!$A:$A,'Re-Sign (Calc)'!$A:$A,0),4)</f>
        <v>23</v>
      </c>
      <c r="C129" s="15" t="str">
        <f>INDEX('Re-Sign (Calc)'!$A:$AU,MATCH('Re-Sign (Report)'!$A:$A,'Re-Sign (Calc)'!$A:$A,0),3)</f>
        <v>DET</v>
      </c>
      <c r="D129" s="15" t="str">
        <f>+INDEX('Player Ratings'!$A:$AA,MATCH(A129,'Player Ratings'!$A:$A,0),27)</f>
        <v>2024</v>
      </c>
      <c r="F129" s="15">
        <f>INDEX('Re-Sign (Calc)'!$A:$AX,MATCH($A:$A,'Re-Sign (Calc)'!$A:$A,0),23)</f>
        <v>3.6907953529937507</v>
      </c>
      <c r="G129" s="15">
        <f>INDEX('Re-Sign (Calc)'!$A:$AX,MATCH($A:$A,'Re-Sign (Calc)'!$A:$A,0),28)</f>
        <v>0.85</v>
      </c>
      <c r="H129" s="15">
        <f>INDEX('Re-Sign (Calc)'!$A:$AX,MATCH($A:$A,'Re-Sign (Calc)'!$A:$A,0),33)</f>
        <v>0.85</v>
      </c>
      <c r="I129" s="15">
        <f>INDEX('Re-Sign (Calc)'!$A:$AX,MATCH($A:$A,'Re-Sign (Calc)'!$A:$A,0),38)</f>
        <v>0.85</v>
      </c>
      <c r="J129" s="15">
        <f>INDEX('Re-Sign (Calc)'!$A:$AX,MATCH($A:$A,'Re-Sign (Calc)'!$A:$A,0),43)</f>
        <v>0.85</v>
      </c>
      <c r="K129" s="15">
        <f>INDEX('Re-Sign (Calc)'!$A:$AX,MATCH($A:$A,'Re-Sign (Calc)'!$A:$A,0),48)</f>
        <v>0.85</v>
      </c>
      <c r="L129" s="15">
        <f>IF(AND(AVERAGE(G129,H129)&lt;F129,B129&lt;27),AVERAGE(G129,H129,F129),AVERAGE(G129,H129))</f>
        <v>1.7969317843312502</v>
      </c>
      <c r="M129" s="15">
        <f>IFERROR(IF(AND(AVERAGE(J129,G129)&lt;F129,B129&lt;27),AVERAGE(J129,G129,F129),AVERAGE(G129,J129)),0)</f>
        <v>1.7969317843312502</v>
      </c>
      <c r="N129" s="15">
        <f>IFERROR(IF(AND(AVERAGE(G129,I129)&lt;F129,B129&lt;27),AVERAGE(G129,I129,F129),AVERAGE(G129,I129)),0)</f>
        <v>1.7969317843312502</v>
      </c>
      <c r="O129" s="15">
        <f>IFERROR(IF(AND(AVERAGE(G129,K129)&lt;F129,B129&lt;27),AVERAGE(G129,K129,F129),AVERAGE(G129,K129)),0)</f>
        <v>1.7969317843312502</v>
      </c>
      <c r="P129" s="15">
        <f>IF(L129&gt;'Re-Sign (Calc)'!$T$1,'Re-Sign (Calc)'!$T$1,IF(L129&lt;'Re-Sign (Calc)'!$T$2,'Re-Sign (Calc)'!$T$2,L129))</f>
        <v>1.7969317843312502</v>
      </c>
      <c r="Q129" s="15">
        <f>IF(M129&gt;'Re-Sign (Calc)'!$T$1,'Re-Sign (Calc)'!$T$1,IF(M129&lt;'Re-Sign (Calc)'!$T$2,'Re-Sign (Calc)'!$T$2,M129))</f>
        <v>1.7969317843312502</v>
      </c>
      <c r="R129" s="15">
        <f>IF(N129&gt;'Re-Sign (Calc)'!$T$1,'Re-Sign (Calc)'!$T$1,IF(N129&lt;'Re-Sign (Calc)'!$T$2,'Re-Sign (Calc)'!$T$2,N129))</f>
        <v>1.7969317843312502</v>
      </c>
      <c r="S129" s="15">
        <f>IF(O129&gt;'Re-Sign (Calc)'!$T$1,'Re-Sign (Calc)'!$T$1,IF(O129&lt;'Re-Sign (Calc)'!$T$2,'Re-Sign (Calc)'!$T$2,O129))</f>
        <v>1.7969317843312502</v>
      </c>
      <c r="T129" s="16">
        <f>CEILING(IF(IF(F129&gt;AVERAGE(G129,I129,J129,K129),AVERAGE(F129,G129,I129,J129,K129),AVERAGE(G129,I129,J129,K129))&gt;'Re-Sign (Calc)'!$T$1,'Re-Sign (Calc)'!$T$1,IF(F129&gt;AVERAGE(G129,I129,J129,K129),AVERAGE(F129,G129,I129,J129,K129),AVERAGE(G129,I129,J129,K129))),0.05)</f>
        <v>1.4500000000000002</v>
      </c>
      <c r="U129" s="16">
        <f>CEILING(IF(IF(F129&gt;AVERAGE(G129,I129,J129,K129,H129),AVERAGE(F129,G129,I129,J129,K129),AVERAGE(G129,I129,J129,K129,H129))&gt;8.15,8.15,IF(F129&gt;AVERAGE(G129,I129,J129,K129,H129),AVERAGE(F129,G129,I129,J129,K129,H129),AVERAGE(G129,I129,J129,K129,H129))),0.05)</f>
        <v>1.35</v>
      </c>
      <c r="V129" s="16">
        <f>CEILING(MAX(Q129:S129),0.05)</f>
        <v>1.8</v>
      </c>
      <c r="W129" s="16" t="str">
        <f>IF(AND(B129&lt;26,G129&gt;V129),"Yes"," ")</f>
        <v xml:space="preserve"> </v>
      </c>
      <c r="X129" s="16" t="str">
        <f>IF(AND(B129&lt;30,B129&gt;26),"Yes", " ")</f>
        <v xml:space="preserve"> </v>
      </c>
      <c r="Y129" s="19" t="str">
        <f>INDEX('Player Ratings'!A:B,MATCH(A129,'Player Ratings'!A:A,0),2) &amp;": $"&amp;V129&amp;"M thru "&amp; D129+3</f>
        <v>N'Faly Dante: $1.8M thru 2027</v>
      </c>
    </row>
    <row r="130" spans="1:25" x14ac:dyDescent="0.25">
      <c r="A130" s="17" t="str">
        <f>'Re-Sign (Calc)'!A403</f>
        <v>T. Haliburton DET</v>
      </c>
      <c r="B130" s="18">
        <f>INDEX('Re-Sign (Calc)'!$A:$AU,MATCH('Re-Sign (Report)'!$A:$A,'Re-Sign (Calc)'!$A:$A,0),4)</f>
        <v>24</v>
      </c>
      <c r="C130" s="15" t="str">
        <f>INDEX('Re-Sign (Calc)'!$A:$AU,MATCH('Re-Sign (Report)'!$A:$A,'Re-Sign (Calc)'!$A:$A,0),3)</f>
        <v>DET</v>
      </c>
      <c r="D130" s="15" t="str">
        <f>+INDEX('Player Ratings'!$A:$AA,MATCH(A130,'Player Ratings'!$A:$A,0),27)</f>
        <v>2024</v>
      </c>
      <c r="F130" s="15">
        <f>INDEX('Re-Sign (Calc)'!$A:$AX,MATCH($A:$A,'Re-Sign (Calc)'!$A:$A,0),23)</f>
        <v>0.85</v>
      </c>
      <c r="G130" s="15">
        <f>INDEX('Re-Sign (Calc)'!$A:$AX,MATCH($A:$A,'Re-Sign (Calc)'!$A:$A,0),28)</f>
        <v>0.85</v>
      </c>
      <c r="H130" s="15">
        <f>INDEX('Re-Sign (Calc)'!$A:$AX,MATCH($A:$A,'Re-Sign (Calc)'!$A:$A,0),33)</f>
        <v>0.85</v>
      </c>
      <c r="I130" s="15">
        <f>INDEX('Re-Sign (Calc)'!$A:$AX,MATCH($A:$A,'Re-Sign (Calc)'!$A:$A,0),38)</f>
        <v>0.85</v>
      </c>
      <c r="J130" s="15">
        <f>INDEX('Re-Sign (Calc)'!$A:$AX,MATCH($A:$A,'Re-Sign (Calc)'!$A:$A,0),43)</f>
        <v>0.85</v>
      </c>
      <c r="K130" s="15">
        <f>INDEX('Re-Sign (Calc)'!$A:$AX,MATCH($A:$A,'Re-Sign (Calc)'!$A:$A,0),48)</f>
        <v>0.85</v>
      </c>
      <c r="L130" s="15">
        <f>IF(AND(AVERAGE(G130,H130)&lt;F130,B130&lt;27),AVERAGE(G130,H130,F130),AVERAGE(G130,H130))</f>
        <v>0.85</v>
      </c>
      <c r="M130" s="15">
        <f>IFERROR(IF(AND(AVERAGE(J130,G130)&lt;F130,B130&lt;27),AVERAGE(J130,G130,F130),AVERAGE(G130,J130)),0)</f>
        <v>0.85</v>
      </c>
      <c r="N130" s="15">
        <f>IFERROR(IF(AND(AVERAGE(G130,I130)&lt;F130,B130&lt;27),AVERAGE(G130,I130,F130),AVERAGE(G130,I130)),0)</f>
        <v>0.85</v>
      </c>
      <c r="O130" s="15">
        <f>IFERROR(IF(AND(AVERAGE(G130,K130)&lt;F130,B130&lt;27),AVERAGE(G130,K130,F130),AVERAGE(G130,K130)),0)</f>
        <v>0.85</v>
      </c>
      <c r="P130" s="15">
        <f>IF(L130&gt;'Re-Sign (Calc)'!$T$1,'Re-Sign (Calc)'!$T$1,IF(L130&lt;'Re-Sign (Calc)'!$T$2,'Re-Sign (Calc)'!$T$2,L130))</f>
        <v>0.85</v>
      </c>
      <c r="Q130" s="15">
        <f>IF(M130&gt;'Re-Sign (Calc)'!$T$1,'Re-Sign (Calc)'!$T$1,IF(M130&lt;'Re-Sign (Calc)'!$T$2,'Re-Sign (Calc)'!$T$2,M130))</f>
        <v>0.85</v>
      </c>
      <c r="R130" s="15">
        <f>IF(N130&gt;'Re-Sign (Calc)'!$T$1,'Re-Sign (Calc)'!$T$1,IF(N130&lt;'Re-Sign (Calc)'!$T$2,'Re-Sign (Calc)'!$T$2,N130))</f>
        <v>0.85</v>
      </c>
      <c r="S130" s="15">
        <f>IF(O130&gt;'Re-Sign (Calc)'!$T$1,'Re-Sign (Calc)'!$T$1,IF(O130&lt;'Re-Sign (Calc)'!$T$2,'Re-Sign (Calc)'!$T$2,O130))</f>
        <v>0.85</v>
      </c>
      <c r="T130" s="16">
        <f>CEILING(IF(IF(F130&gt;AVERAGE(G130,I130,J130,K130),AVERAGE(F130,G130,I130,J130,K130),AVERAGE(G130,I130,J130,K130))&gt;'Re-Sign (Calc)'!$T$1,'Re-Sign (Calc)'!$T$1,IF(F130&gt;AVERAGE(G130,I130,J130,K130),AVERAGE(F130,G130,I130,J130,K130),AVERAGE(G130,I130,J130,K130))),0.05)</f>
        <v>0.85000000000000009</v>
      </c>
      <c r="U130" s="16">
        <f>CEILING(IF(IF(F130&gt;AVERAGE(G130,I130,J130,K130,H130),AVERAGE(F130,G130,I130,J130,K130),AVERAGE(G130,I130,J130,K130,H130))&gt;8.15,8.15,IF(F130&gt;AVERAGE(G130,I130,J130,K130,H130),AVERAGE(F130,G130,I130,J130,K130,H130),AVERAGE(G130,I130,J130,K130,H130))),0.05)</f>
        <v>0.85000000000000009</v>
      </c>
      <c r="V130" s="16">
        <f>CEILING(MAX(Q130:S130),0.05)</f>
        <v>0.85000000000000009</v>
      </c>
      <c r="W130" s="16" t="str">
        <f>IF(AND(B130&lt;26,G130&gt;V130),"Yes"," ")</f>
        <v xml:space="preserve"> </v>
      </c>
      <c r="X130" s="16" t="str">
        <f>IF(AND(B130&lt;30,B130&gt;26),"Yes", " ")</f>
        <v xml:space="preserve"> </v>
      </c>
      <c r="Y130" s="19" t="str">
        <f>INDEX('Player Ratings'!A:B,MATCH(A130,'Player Ratings'!A:A,0),2) &amp;": $"&amp;V130&amp;"M thru "&amp; D130+3</f>
        <v>Tyrese Haliburton: $0.85M thru 2027</v>
      </c>
    </row>
    <row r="131" spans="1:25" x14ac:dyDescent="0.25">
      <c r="A131" s="17" t="str">
        <f>'Re-Sign (Calc)'!A201</f>
        <v>J. Jeanne GSW</v>
      </c>
      <c r="B131" s="18">
        <f>INDEX('Re-Sign (Calc)'!$A:$AU,MATCH('Re-Sign (Report)'!$A:$A,'Re-Sign (Calc)'!$A:$A,0),4)</f>
        <v>27</v>
      </c>
      <c r="C131" s="15" t="str">
        <f>INDEX('Re-Sign (Calc)'!$A:$AU,MATCH('Re-Sign (Report)'!$A:$A,'Re-Sign (Calc)'!$A:$A,0),3)</f>
        <v>GSW</v>
      </c>
      <c r="D131" s="15" t="str">
        <f>+INDEX('Player Ratings'!$A:$AA,MATCH(A131,'Player Ratings'!$A:$A,0),27)</f>
        <v>2024</v>
      </c>
      <c r="F131" s="15">
        <f>INDEX('Re-Sign (Calc)'!$A:$AX,MATCH($A:$A,'Re-Sign (Calc)'!$A:$A,0),23)</f>
        <v>0.85</v>
      </c>
      <c r="G131" s="15">
        <f>INDEX('Re-Sign (Calc)'!$A:$AX,MATCH($A:$A,'Re-Sign (Calc)'!$A:$A,0),28)</f>
        <v>0.85</v>
      </c>
      <c r="H131" s="15">
        <f>INDEX('Re-Sign (Calc)'!$A:$AX,MATCH($A:$A,'Re-Sign (Calc)'!$A:$A,0),33)</f>
        <v>0.85</v>
      </c>
      <c r="I131" s="15">
        <f>INDEX('Re-Sign (Calc)'!$A:$AX,MATCH($A:$A,'Re-Sign (Calc)'!$A:$A,0),38)</f>
        <v>2.9228481575168974</v>
      </c>
      <c r="J131" s="15">
        <f>INDEX('Re-Sign (Calc)'!$A:$AX,MATCH($A:$A,'Re-Sign (Calc)'!$A:$A,0),43)</f>
        <v>0.85</v>
      </c>
      <c r="K131" s="15">
        <f>INDEX('Re-Sign (Calc)'!$A:$AX,MATCH($A:$A,'Re-Sign (Calc)'!$A:$A,0),48)</f>
        <v>0.85</v>
      </c>
      <c r="L131" s="15">
        <f>IF(AND(AVERAGE(G131,H131)&lt;F131,B131&lt;27),AVERAGE(G131,H131,F131),AVERAGE(G131,H131))</f>
        <v>0.85</v>
      </c>
      <c r="M131" s="15">
        <f>IFERROR(IF(AND(AVERAGE(J131,G131)&lt;F131,B131&lt;27),AVERAGE(J131,G131,F131),AVERAGE(G131,J131)),0)</f>
        <v>0.85</v>
      </c>
      <c r="N131" s="15">
        <f>IFERROR(IF(AND(AVERAGE(G131,I131)&lt;F131,B131&lt;27),AVERAGE(G131,I131,F131),AVERAGE(G131,I131)),0)</f>
        <v>1.8864240787584488</v>
      </c>
      <c r="O131" s="15">
        <f>IFERROR(IF(AND(AVERAGE(G131,K131)&lt;F131,B131&lt;27),AVERAGE(G131,K131,F131),AVERAGE(G131,K131)),0)</f>
        <v>0.85</v>
      </c>
      <c r="P131" s="15">
        <f>IF(L131&gt;'Re-Sign (Calc)'!$T$1,'Re-Sign (Calc)'!$T$1,IF(L131&lt;'Re-Sign (Calc)'!$T$2,'Re-Sign (Calc)'!$T$2,L131))</f>
        <v>0.85</v>
      </c>
      <c r="Q131" s="15">
        <f>IF(M131&gt;'Re-Sign (Calc)'!$T$1,'Re-Sign (Calc)'!$T$1,IF(M131&lt;'Re-Sign (Calc)'!$T$2,'Re-Sign (Calc)'!$T$2,M131))</f>
        <v>0.85</v>
      </c>
      <c r="R131" s="15">
        <f>IF(N131&gt;'Re-Sign (Calc)'!$T$1,'Re-Sign (Calc)'!$T$1,IF(N131&lt;'Re-Sign (Calc)'!$T$2,'Re-Sign (Calc)'!$T$2,N131))</f>
        <v>1.8864240787584488</v>
      </c>
      <c r="S131" s="15">
        <f>IF(O131&gt;'Re-Sign (Calc)'!$T$1,'Re-Sign (Calc)'!$T$1,IF(O131&lt;'Re-Sign (Calc)'!$T$2,'Re-Sign (Calc)'!$T$2,O131))</f>
        <v>0.85</v>
      </c>
      <c r="T131" s="16">
        <f>CEILING(IF(IF(F131&gt;AVERAGE(G131,I131,J131,K131),AVERAGE(F131,G131,I131,J131,K131),AVERAGE(G131,I131,J131,K131))&gt;'Re-Sign (Calc)'!$T$1,'Re-Sign (Calc)'!$T$1,IF(F131&gt;AVERAGE(G131,I131,J131,K131),AVERAGE(F131,G131,I131,J131,K131),AVERAGE(G131,I131,J131,K131))),0.05)</f>
        <v>1.4000000000000001</v>
      </c>
      <c r="U131" s="16">
        <f>CEILING(IF(IF(F131&gt;AVERAGE(G131,I131,J131,K131,H131),AVERAGE(F131,G131,I131,J131,K131),AVERAGE(G131,I131,J131,K131,H131))&gt;8.15,8.15,IF(F131&gt;AVERAGE(G131,I131,J131,K131,H131),AVERAGE(F131,G131,I131,J131,K131,H131),AVERAGE(G131,I131,J131,K131,H131))),0.05)</f>
        <v>1.3</v>
      </c>
      <c r="V131" s="16">
        <f>CEILING(MAX(Q131:S131),0.05)</f>
        <v>1.9000000000000001</v>
      </c>
      <c r="W131" s="16" t="str">
        <f>IF(AND(B131&lt;26,G131&gt;V131),"Yes"," ")</f>
        <v xml:space="preserve"> </v>
      </c>
      <c r="X131" s="16" t="str">
        <f>IF(AND(B131&lt;30,B131&gt;26),"Yes", " ")</f>
        <v>Yes</v>
      </c>
      <c r="Y131" s="19" t="str">
        <f>INDEX('Player Ratings'!A:B,MATCH(A131,'Player Ratings'!A:A,0),2) &amp;": $"&amp;V131&amp;"M thru "&amp; D131+3</f>
        <v>Jonathan Jeanne: $1.9M thru 2027</v>
      </c>
    </row>
    <row r="132" spans="1:25" x14ac:dyDescent="0.25">
      <c r="A132" s="17" t="str">
        <f>'Re-Sign (Calc)'!A262</f>
        <v>K. Jones GSW</v>
      </c>
      <c r="B132" s="18">
        <f>INDEX('Re-Sign (Calc)'!$A:$AU,MATCH('Re-Sign (Report)'!$A:$A,'Re-Sign (Calc)'!$A:$A,0),4)</f>
        <v>23</v>
      </c>
      <c r="C132" s="15" t="str">
        <f>INDEX('Re-Sign (Calc)'!$A:$AU,MATCH('Re-Sign (Report)'!$A:$A,'Re-Sign (Calc)'!$A:$A,0),3)</f>
        <v>GSW</v>
      </c>
      <c r="D132" s="15" t="str">
        <f>+INDEX('Player Ratings'!$A:$AA,MATCH(A132,'Player Ratings'!$A:$A,0),27)</f>
        <v>2024</v>
      </c>
      <c r="F132" s="15">
        <f>INDEX('Re-Sign (Calc)'!$A:$AX,MATCH($A:$A,'Re-Sign (Calc)'!$A:$A,0),23)</f>
        <v>40.692582663092047</v>
      </c>
      <c r="G132" s="15">
        <f>INDEX('Re-Sign (Calc)'!$A:$AX,MATCH($A:$A,'Re-Sign (Calc)'!$A:$A,0),28)</f>
        <v>35</v>
      </c>
      <c r="H132" s="15">
        <f>INDEX('Re-Sign (Calc)'!$A:$AX,MATCH($A:$A,'Re-Sign (Calc)'!$A:$A,0),33)</f>
        <v>11.610941500886359</v>
      </c>
      <c r="I132" s="15">
        <f>INDEX('Re-Sign (Calc)'!$A:$AX,MATCH($A:$A,'Re-Sign (Calc)'!$A:$A,0),38)</f>
        <v>27.475729814726186</v>
      </c>
      <c r="J132" s="15">
        <f>INDEX('Re-Sign (Calc)'!$A:$AX,MATCH($A:$A,'Re-Sign (Calc)'!$A:$A,0),43)</f>
        <v>20.285255618671275</v>
      </c>
      <c r="K132" s="15">
        <f>INDEX('Re-Sign (Calc)'!$A:$AX,MATCH($A:$A,'Re-Sign (Calc)'!$A:$A,0),48)</f>
        <v>18.092079076555653</v>
      </c>
      <c r="L132" s="15">
        <f>IF(AND(AVERAGE(G132,H132)&lt;F132,B132&lt;27),AVERAGE(G132,H132,F132),AVERAGE(G132,H132))</f>
        <v>29.101174721326135</v>
      </c>
      <c r="M132" s="15">
        <f>IFERROR(IF(AND(AVERAGE(J132,G132)&lt;F132,B132&lt;27),AVERAGE(J132,G132,F132),AVERAGE(G132,J132)),0)</f>
        <v>31.992612760587775</v>
      </c>
      <c r="N132" s="15">
        <f>IFERROR(IF(AND(AVERAGE(G132,I132)&lt;F132,B132&lt;27),AVERAGE(G132,I132,F132),AVERAGE(G132,I132)),0)</f>
        <v>34.389437492606078</v>
      </c>
      <c r="O132" s="15">
        <f>IFERROR(IF(AND(AVERAGE(G132,K132)&lt;F132,B132&lt;27),AVERAGE(G132,K132,F132),AVERAGE(G132,K132)),0)</f>
        <v>31.261553913215902</v>
      </c>
      <c r="P132" s="15">
        <f>IF(L132&gt;'Re-Sign (Calc)'!$T$1,'Re-Sign (Calc)'!$T$1,IF(L132&lt;'Re-Sign (Calc)'!$T$2,'Re-Sign (Calc)'!$T$2,L132))</f>
        <v>29.101174721326135</v>
      </c>
      <c r="Q132" s="15">
        <f>IF(M132&gt;'Re-Sign (Calc)'!$T$1,'Re-Sign (Calc)'!$T$1,IF(M132&lt;'Re-Sign (Calc)'!$T$2,'Re-Sign (Calc)'!$T$2,M132))</f>
        <v>31.992612760587775</v>
      </c>
      <c r="R132" s="15">
        <f>IF(N132&gt;'Re-Sign (Calc)'!$T$1,'Re-Sign (Calc)'!$T$1,IF(N132&lt;'Re-Sign (Calc)'!$T$2,'Re-Sign (Calc)'!$T$2,N132))</f>
        <v>34.389437492606078</v>
      </c>
      <c r="S132" s="15">
        <f>IF(O132&gt;'Re-Sign (Calc)'!$T$1,'Re-Sign (Calc)'!$T$1,IF(O132&lt;'Re-Sign (Calc)'!$T$2,'Re-Sign (Calc)'!$T$2,O132))</f>
        <v>31.261553913215902</v>
      </c>
      <c r="T132" s="16">
        <f>CEILING(IF(IF(F132&gt;AVERAGE(G132,I132,J132,K132),AVERAGE(F132,G132,I132,J132,K132),AVERAGE(G132,I132,J132,K132))&gt;'Re-Sign (Calc)'!$T$1,'Re-Sign (Calc)'!$T$1,IF(F132&gt;AVERAGE(G132,I132,J132,K132),AVERAGE(F132,G132,I132,J132,K132),AVERAGE(G132,I132,J132,K132))),0.05)</f>
        <v>28.35</v>
      </c>
      <c r="U132" s="16">
        <f>CEILING(IF(IF(F132&gt;AVERAGE(G132,I132,J132,K132,H132),AVERAGE(F132,G132,I132,J132,K132),AVERAGE(G132,I132,J132,K132,H132))&gt;8.15,8.15,IF(F132&gt;AVERAGE(G132,I132,J132,K132,H132),AVERAGE(F132,G132,I132,J132,K132,H132),AVERAGE(G132,I132,J132,K132,H132))),0.05)</f>
        <v>8.15</v>
      </c>
      <c r="V132" s="16">
        <f>CEILING(MAX(Q132:S132),0.05)</f>
        <v>34.4</v>
      </c>
      <c r="W132" s="16" t="str">
        <f>IF(AND(B132&lt;26,G132&gt;V132),"Yes"," ")</f>
        <v>Yes</v>
      </c>
      <c r="X132" s="16" t="str">
        <f>IF(AND(B132&lt;30,B132&gt;26),"Yes", " ")</f>
        <v xml:space="preserve"> </v>
      </c>
      <c r="Y132" s="19" t="str">
        <f>INDEX('Player Ratings'!A:B,MATCH(A132,'Player Ratings'!A:A,0),2) &amp;": $"&amp;V132&amp;"M thru "&amp; D132+3</f>
        <v>Kai Jones: $34.4M thru 2027</v>
      </c>
    </row>
    <row r="133" spans="1:25" hidden="1" x14ac:dyDescent="0.25">
      <c r="A133" s="17" t="str">
        <f>'Re-Sign (Calc)'!A134</f>
        <v>G. Jerrett PHI</v>
      </c>
      <c r="B133" s="18">
        <f>INDEX('Re-Sign (Calc)'!$A:$AU,MATCH('Re-Sign (Report)'!$A:$A,'Re-Sign (Calc)'!$A:$A,0),4)</f>
        <v>31</v>
      </c>
      <c r="C133" s="15" t="str">
        <f>INDEX('Re-Sign (Calc)'!$A:$AU,MATCH('Re-Sign (Report)'!$A:$A,'Re-Sign (Calc)'!$A:$A,0),3)</f>
        <v>PHI</v>
      </c>
      <c r="D133" s="15" t="str">
        <f>+INDEX('Player Ratings'!$A:$AA,MATCH(A133,'Player Ratings'!$A:$A,0),27)</f>
        <v>2026</v>
      </c>
      <c r="F133" s="15">
        <f>INDEX('Re-Sign (Calc)'!$A:$AX,MATCH($A:$A,'Re-Sign (Calc)'!$A:$A,0),23)</f>
        <v>0.85</v>
      </c>
      <c r="G133" s="15">
        <f>INDEX('Re-Sign (Calc)'!$A:$AX,MATCH($A:$A,'Re-Sign (Calc)'!$A:$A,0),28)</f>
        <v>4.6576745747254531</v>
      </c>
      <c r="H133" s="15">
        <f>INDEX('Re-Sign (Calc)'!$A:$AX,MATCH($A:$A,'Re-Sign (Calc)'!$A:$A,0),33)</f>
        <v>0.85</v>
      </c>
      <c r="I133" s="15">
        <f>INDEX('Re-Sign (Calc)'!$A:$AX,MATCH($A:$A,'Re-Sign (Calc)'!$A:$A,0),38)</f>
        <v>4.7143454412545598</v>
      </c>
      <c r="J133" s="15">
        <f>INDEX('Re-Sign (Calc)'!$A:$AX,MATCH($A:$A,'Re-Sign (Calc)'!$A:$A,0),43)</f>
        <v>0.85</v>
      </c>
      <c r="K133" s="15">
        <f>INDEX('Re-Sign (Calc)'!$A:$AX,MATCH($A:$A,'Re-Sign (Calc)'!$A:$A,0),48)</f>
        <v>0.85</v>
      </c>
      <c r="L133" s="15">
        <f>IF(AND(AVERAGE(G133,H133)&lt;F133,B133&lt;27),AVERAGE(G133,H133,F133),AVERAGE(G133,H133))</f>
        <v>2.7538372873627264</v>
      </c>
      <c r="M133" s="15">
        <f>IFERROR(IF(AND(AVERAGE(J133,G133)&lt;F133,B133&lt;27),AVERAGE(J133,G133,F133),AVERAGE(G133,J133)),0)</f>
        <v>2.7538372873627264</v>
      </c>
      <c r="N133" s="15">
        <f>IFERROR(IF(AND(AVERAGE(G133,I133)&lt;F133,B133&lt;27),AVERAGE(G133,I133,F133),AVERAGE(G133,I133)),0)</f>
        <v>4.6860100079900064</v>
      </c>
      <c r="O133" s="15">
        <f>IFERROR(IF(AND(AVERAGE(G133,K133)&lt;F133,B133&lt;27),AVERAGE(G133,K133,F133),AVERAGE(G133,K133)),0)</f>
        <v>2.7538372873627264</v>
      </c>
      <c r="P133" s="15">
        <f>IF(L133&gt;'Re-Sign (Calc)'!$T$1,'Re-Sign (Calc)'!$T$1,IF(L133&lt;'Re-Sign (Calc)'!$T$2,'Re-Sign (Calc)'!$T$2,L133))</f>
        <v>2.7538372873627264</v>
      </c>
      <c r="Q133" s="15">
        <f>IF(M133&gt;'Re-Sign (Calc)'!$T$1,'Re-Sign (Calc)'!$T$1,IF(M133&lt;'Re-Sign (Calc)'!$T$2,'Re-Sign (Calc)'!$T$2,M133))</f>
        <v>2.7538372873627264</v>
      </c>
      <c r="R133" s="15">
        <f>IF(N133&gt;'Re-Sign (Calc)'!$T$1,'Re-Sign (Calc)'!$T$1,IF(N133&lt;'Re-Sign (Calc)'!$T$2,'Re-Sign (Calc)'!$T$2,N133))</f>
        <v>4.6860100079900064</v>
      </c>
      <c r="S133" s="15">
        <f>IF(O133&gt;'Re-Sign (Calc)'!$T$1,'Re-Sign (Calc)'!$T$1,IF(O133&lt;'Re-Sign (Calc)'!$T$2,'Re-Sign (Calc)'!$T$2,O133))</f>
        <v>2.7538372873627264</v>
      </c>
      <c r="T133" s="16">
        <f>CEILING(IF(IF(F133&gt;AVERAGE(G133,I133,J133,K133),AVERAGE(F133,G133,I133,J133,K133),AVERAGE(G133,I133,J133,K133))&gt;'Re-Sign (Calc)'!$T$1,'Re-Sign (Calc)'!$T$1,IF(F133&gt;AVERAGE(G133,I133,J133,K133),AVERAGE(F133,G133,I133,J133,K133),AVERAGE(G133,I133,J133,K133))),0.05)</f>
        <v>2.8000000000000003</v>
      </c>
      <c r="U133" s="16">
        <f>CEILING(IF(IF(F133&gt;AVERAGE(G133,I133,J133,K133,H133),AVERAGE(F133,G133,I133,J133,K133),AVERAGE(G133,I133,J133,K133,H133))&gt;8.15,8.15,IF(F133&gt;AVERAGE(G133,I133,J133,K133,H133),AVERAGE(F133,G133,I133,J133,K133,H133),AVERAGE(G133,I133,J133,K133,H133))),0.05)</f>
        <v>2.4000000000000004</v>
      </c>
      <c r="V133" s="16">
        <f>CEILING(MAX(Q133:S133),0.05)</f>
        <v>4.7</v>
      </c>
      <c r="W133" s="16" t="str">
        <f>IF(AND(B133&lt;26,G133&gt;V133),"Yes"," ")</f>
        <v xml:space="preserve"> </v>
      </c>
      <c r="X133" s="16" t="str">
        <f>IF(AND(B133&lt;30,B133&gt;26),"Yes", " ")</f>
        <v xml:space="preserve"> </v>
      </c>
      <c r="Y133" s="19" t="str">
        <f>INDEX('Player Ratings'!A:B,MATCH(A133,'Player Ratings'!A:A,0),2) &amp;": $"&amp;V133&amp;"M thru "&amp; D133+3</f>
        <v>Grant Jerrett: $4.7M thru 2029</v>
      </c>
    </row>
    <row r="134" spans="1:25" hidden="1" x14ac:dyDescent="0.25">
      <c r="A134" s="17" t="str">
        <f>'Re-Sign (Calc)'!A135</f>
        <v>G. Morrison NYK</v>
      </c>
      <c r="B134" s="18">
        <f>INDEX('Re-Sign (Calc)'!$A:$AU,MATCH('Re-Sign (Report)'!$A:$A,'Re-Sign (Calc)'!$A:$A,0),4)</f>
        <v>21</v>
      </c>
      <c r="C134" s="15" t="str">
        <f>INDEX('Re-Sign (Calc)'!$A:$AU,MATCH('Re-Sign (Report)'!$A:$A,'Re-Sign (Calc)'!$A:$A,0),3)</f>
        <v>NYK</v>
      </c>
      <c r="D134" s="15" t="str">
        <f>+INDEX('Player Ratings'!$A:$AA,MATCH(A134,'Player Ratings'!$A:$A,0),27)</f>
        <v>2026</v>
      </c>
      <c r="F134" s="15">
        <f>INDEX('Re-Sign (Calc)'!$A:$AX,MATCH($A:$A,'Re-Sign (Calc)'!$A:$A,0),23)</f>
        <v>0.85</v>
      </c>
      <c r="G134" s="15">
        <f>INDEX('Re-Sign (Calc)'!$A:$AX,MATCH($A:$A,'Re-Sign (Calc)'!$A:$A,0),28)</f>
        <v>0.85</v>
      </c>
      <c r="H134" s="15" t="str">
        <f>INDEX('Re-Sign (Calc)'!$A:$AX,MATCH($A:$A,'Re-Sign (Calc)'!$A:$A,0),33)</f>
        <v>N/A</v>
      </c>
      <c r="I134" s="15" t="str">
        <f>INDEX('Re-Sign (Calc)'!$A:$AX,MATCH($A:$A,'Re-Sign (Calc)'!$A:$A,0),38)</f>
        <v>N/A</v>
      </c>
      <c r="J134" s="15" t="str">
        <f>INDEX('Re-Sign (Calc)'!$A:$AX,MATCH($A:$A,'Re-Sign (Calc)'!$A:$A,0),43)</f>
        <v>N/A</v>
      </c>
      <c r="K134" s="15" t="str">
        <f>INDEX('Re-Sign (Calc)'!$A:$AX,MATCH($A:$A,'Re-Sign (Calc)'!$A:$A,0),48)</f>
        <v>N/A</v>
      </c>
      <c r="L134" s="15">
        <f>IF(AND(AVERAGE(G134,H134)&lt;F134,B134&lt;27),AVERAGE(G134,H134,F134),AVERAGE(G134,H134))</f>
        <v>0.85</v>
      </c>
      <c r="M134" s="15">
        <f>IFERROR(IF(AND(AVERAGE(J134,G134)&lt;F134,B134&lt;27),AVERAGE(J134,G134,F134),AVERAGE(G134,J134)),0)</f>
        <v>0.85</v>
      </c>
      <c r="N134" s="15">
        <f>IFERROR(IF(AND(AVERAGE(G134,I134)&lt;F134,B134&lt;27),AVERAGE(G134,I134,F134),AVERAGE(G134,I134)),0)</f>
        <v>0.85</v>
      </c>
      <c r="O134" s="15">
        <f>IFERROR(IF(AND(AVERAGE(G134,K134)&lt;F134,B134&lt;27),AVERAGE(G134,K134,F134),AVERAGE(G134,K134)),0)</f>
        <v>0.85</v>
      </c>
      <c r="P134" s="15">
        <f>IF(L134&gt;'Re-Sign (Calc)'!$T$1,'Re-Sign (Calc)'!$T$1,IF(L134&lt;'Re-Sign (Calc)'!$T$2,'Re-Sign (Calc)'!$T$2,L134))</f>
        <v>0.85</v>
      </c>
      <c r="Q134" s="15">
        <f>IF(M134&gt;'Re-Sign (Calc)'!$T$1,'Re-Sign (Calc)'!$T$1,IF(M134&lt;'Re-Sign (Calc)'!$T$2,'Re-Sign (Calc)'!$T$2,M134))</f>
        <v>0.85</v>
      </c>
      <c r="R134" s="15">
        <f>IF(N134&gt;'Re-Sign (Calc)'!$T$1,'Re-Sign (Calc)'!$T$1,IF(N134&lt;'Re-Sign (Calc)'!$T$2,'Re-Sign (Calc)'!$T$2,N134))</f>
        <v>0.85</v>
      </c>
      <c r="S134" s="15">
        <f>IF(O134&gt;'Re-Sign (Calc)'!$T$1,'Re-Sign (Calc)'!$T$1,IF(O134&lt;'Re-Sign (Calc)'!$T$2,'Re-Sign (Calc)'!$T$2,O134))</f>
        <v>0.85</v>
      </c>
      <c r="T134" s="16">
        <f>CEILING(IF(IF(F134&gt;AVERAGE(G134,I134,J134,K134),AVERAGE(F134,G134,I134,J134,K134),AVERAGE(G134,I134,J134,K134))&gt;'Re-Sign (Calc)'!$T$1,'Re-Sign (Calc)'!$T$1,IF(F134&gt;AVERAGE(G134,I134,J134,K134),AVERAGE(F134,G134,I134,J134,K134),AVERAGE(G134,I134,J134,K134))),0.05)</f>
        <v>0.85000000000000009</v>
      </c>
      <c r="U134" s="16">
        <f>CEILING(IF(IF(F134&gt;AVERAGE(G134,I134,J134,K134,H134),AVERAGE(F134,G134,I134,J134,K134),AVERAGE(G134,I134,J134,K134,H134))&gt;8.15,8.15,IF(F134&gt;AVERAGE(G134,I134,J134,K134,H134),AVERAGE(F134,G134,I134,J134,K134,H134),AVERAGE(G134,I134,J134,K134,H134))),0.05)</f>
        <v>0.85000000000000009</v>
      </c>
      <c r="V134" s="16">
        <f>CEILING(MAX(Q134:S134),0.05)</f>
        <v>0.85000000000000009</v>
      </c>
      <c r="W134" s="16" t="str">
        <f>IF(AND(B134&lt;26,G134&gt;V134),"Yes"," ")</f>
        <v xml:space="preserve"> </v>
      </c>
      <c r="X134" s="16" t="str">
        <f>IF(AND(B134&lt;30,B134&gt;26),"Yes", " ")</f>
        <v xml:space="preserve"> </v>
      </c>
      <c r="Y134" s="19" t="str">
        <f>INDEX('Player Ratings'!A:B,MATCH(A134,'Player Ratings'!A:A,0),2) &amp;": $"&amp;V134&amp;"M thru "&amp; D134+3</f>
        <v>Garrett Morrison: $0.85M thru 2029</v>
      </c>
    </row>
    <row r="135" spans="1:25" x14ac:dyDescent="0.25">
      <c r="A135" s="17" t="str">
        <f>'Re-Sign (Calc)'!A274</f>
        <v>K. Thompson GSW</v>
      </c>
      <c r="B135" s="18">
        <f>INDEX('Re-Sign (Calc)'!$A:$AU,MATCH('Re-Sign (Report)'!$A:$A,'Re-Sign (Calc)'!$A:$A,0),4)</f>
        <v>34</v>
      </c>
      <c r="C135" s="15" t="str">
        <f>INDEX('Re-Sign (Calc)'!$A:$AU,MATCH('Re-Sign (Report)'!$A:$A,'Re-Sign (Calc)'!$A:$A,0),3)</f>
        <v>GSW</v>
      </c>
      <c r="D135" s="15" t="str">
        <f>+INDEX('Player Ratings'!$A:$AA,MATCH(A135,'Player Ratings'!$A:$A,0),27)</f>
        <v>2024</v>
      </c>
      <c r="F135" s="15">
        <f>INDEX('Re-Sign (Calc)'!$A:$AX,MATCH($A:$A,'Re-Sign (Calc)'!$A:$A,0),23)</f>
        <v>7.4571154558730592</v>
      </c>
      <c r="G135" s="15">
        <f>INDEX('Re-Sign (Calc)'!$A:$AX,MATCH($A:$A,'Re-Sign (Calc)'!$A:$A,0),28)</f>
        <v>10.948349953613153</v>
      </c>
      <c r="H135" s="15">
        <f>INDEX('Re-Sign (Calc)'!$A:$AX,MATCH($A:$A,'Re-Sign (Calc)'!$A:$A,0),33)</f>
        <v>9.8625977026955631</v>
      </c>
      <c r="I135" s="15">
        <f>INDEX('Re-Sign (Calc)'!$A:$AX,MATCH($A:$A,'Re-Sign (Calc)'!$A:$A,0),38)</f>
        <v>11.199635822159813</v>
      </c>
      <c r="J135" s="15">
        <f>INDEX('Re-Sign (Calc)'!$A:$AX,MATCH($A:$A,'Re-Sign (Calc)'!$A:$A,0),43)</f>
        <v>9.876723551132768</v>
      </c>
      <c r="K135" s="15">
        <f>INDEX('Re-Sign (Calc)'!$A:$AX,MATCH($A:$A,'Re-Sign (Calc)'!$A:$A,0),48)</f>
        <v>7.8183400913218311</v>
      </c>
      <c r="L135" s="15">
        <f>IF(AND(AVERAGE(G135,H135)&lt;F135,B135&lt;27),AVERAGE(G135,H135,F135),AVERAGE(G135,H135))</f>
        <v>10.405473828154358</v>
      </c>
      <c r="M135" s="15">
        <f>IFERROR(IF(AND(AVERAGE(J135,G135)&lt;F135,B135&lt;27),AVERAGE(J135,G135,F135),AVERAGE(G135,J135)),0)</f>
        <v>10.412536752372962</v>
      </c>
      <c r="N135" s="15">
        <f>IFERROR(IF(AND(AVERAGE(G135,I135)&lt;F135,B135&lt;27),AVERAGE(G135,I135,F135),AVERAGE(G135,I135)),0)</f>
        <v>11.073992887886483</v>
      </c>
      <c r="O135" s="15">
        <f>IFERROR(IF(AND(AVERAGE(G135,K135)&lt;F135,B135&lt;27),AVERAGE(G135,K135,F135),AVERAGE(G135,K135)),0)</f>
        <v>9.3833450224674912</v>
      </c>
      <c r="P135" s="15">
        <f>IF(L135&gt;'Re-Sign (Calc)'!$T$1,'Re-Sign (Calc)'!$T$1,IF(L135&lt;'Re-Sign (Calc)'!$T$2,'Re-Sign (Calc)'!$T$2,L135))</f>
        <v>10.405473828154358</v>
      </c>
      <c r="Q135" s="15">
        <f>IF(M135&gt;'Re-Sign (Calc)'!$T$1,'Re-Sign (Calc)'!$T$1,IF(M135&lt;'Re-Sign (Calc)'!$T$2,'Re-Sign (Calc)'!$T$2,M135))</f>
        <v>10.412536752372962</v>
      </c>
      <c r="R135" s="15">
        <f>IF(N135&gt;'Re-Sign (Calc)'!$T$1,'Re-Sign (Calc)'!$T$1,IF(N135&lt;'Re-Sign (Calc)'!$T$2,'Re-Sign (Calc)'!$T$2,N135))</f>
        <v>11.073992887886483</v>
      </c>
      <c r="S135" s="15">
        <f>IF(O135&gt;'Re-Sign (Calc)'!$T$1,'Re-Sign (Calc)'!$T$1,IF(O135&lt;'Re-Sign (Calc)'!$T$2,'Re-Sign (Calc)'!$T$2,O135))</f>
        <v>9.3833450224674912</v>
      </c>
      <c r="T135" s="16">
        <f>CEILING(IF(IF(F135&gt;AVERAGE(G135,I135,J135,K135),AVERAGE(F135,G135,I135,J135,K135),AVERAGE(G135,I135,J135,K135))&gt;'Re-Sign (Calc)'!$T$1,'Re-Sign (Calc)'!$T$1,IF(F135&gt;AVERAGE(G135,I135,J135,K135),AVERAGE(F135,G135,I135,J135,K135),AVERAGE(G135,I135,J135,K135))),0.05)</f>
        <v>10</v>
      </c>
      <c r="U135" s="16">
        <f>CEILING(IF(IF(F135&gt;AVERAGE(G135,I135,J135,K135,H135),AVERAGE(F135,G135,I135,J135,K135),AVERAGE(G135,I135,J135,K135,H135))&gt;8.15,8.15,IF(F135&gt;AVERAGE(G135,I135,J135,K135,H135),AVERAGE(F135,G135,I135,J135,K135,H135),AVERAGE(G135,I135,J135,K135,H135))),0.05)</f>
        <v>8.15</v>
      </c>
      <c r="V135" s="16">
        <f>CEILING(MAX(Q135:S135),0.05)</f>
        <v>11.100000000000001</v>
      </c>
      <c r="W135" s="16" t="str">
        <f>IF(AND(B135&lt;26,G135&gt;V135),"Yes"," ")</f>
        <v xml:space="preserve"> </v>
      </c>
      <c r="X135" s="16" t="str">
        <f>IF(AND(B135&lt;30,B135&gt;26),"Yes", " ")</f>
        <v xml:space="preserve"> </v>
      </c>
      <c r="Y135" s="19" t="str">
        <f>INDEX('Player Ratings'!A:B,MATCH(A135,'Player Ratings'!A:A,0),2) &amp;": $"&amp;V135&amp;"M thru "&amp; D135+3</f>
        <v>Klay Thompson: $11.1M thru 2027</v>
      </c>
    </row>
    <row r="136" spans="1:25" x14ac:dyDescent="0.25">
      <c r="A136" s="17" t="str">
        <f>'Re-Sign (Calc)'!A26</f>
        <v>B. Antoine HOU</v>
      </c>
      <c r="B136" s="18">
        <f>INDEX('Re-Sign (Calc)'!$A:$AU,MATCH('Re-Sign (Report)'!$A:$A,'Re-Sign (Calc)'!$A:$A,0),4)</f>
        <v>24</v>
      </c>
      <c r="C136" s="15" t="str">
        <f>INDEX('Re-Sign (Calc)'!$A:$AU,MATCH('Re-Sign (Report)'!$A:$A,'Re-Sign (Calc)'!$A:$A,0),3)</f>
        <v>HOU</v>
      </c>
      <c r="D136" s="15" t="str">
        <f>+INDEX('Player Ratings'!$A:$AA,MATCH(A136,'Player Ratings'!$A:$A,0),27)</f>
        <v>2024</v>
      </c>
      <c r="F136" s="15">
        <f>INDEX('Re-Sign (Calc)'!$A:$AX,MATCH($A:$A,'Re-Sign (Calc)'!$A:$A,0),23)</f>
        <v>0.85</v>
      </c>
      <c r="G136" s="15">
        <f>INDEX('Re-Sign (Calc)'!$A:$AX,MATCH($A:$A,'Re-Sign (Calc)'!$A:$A,0),28)</f>
        <v>0.85</v>
      </c>
      <c r="H136" s="15" t="str">
        <f>INDEX('Re-Sign (Calc)'!$A:$AX,MATCH($A:$A,'Re-Sign (Calc)'!$A:$A,0),33)</f>
        <v>N/A</v>
      </c>
      <c r="I136" s="15" t="str">
        <f>INDEX('Re-Sign (Calc)'!$A:$AX,MATCH($A:$A,'Re-Sign (Calc)'!$A:$A,0),38)</f>
        <v>N/A</v>
      </c>
      <c r="J136" s="15" t="str">
        <f>INDEX('Re-Sign (Calc)'!$A:$AX,MATCH($A:$A,'Re-Sign (Calc)'!$A:$A,0),43)</f>
        <v>N/A</v>
      </c>
      <c r="K136" s="15" t="str">
        <f>INDEX('Re-Sign (Calc)'!$A:$AX,MATCH($A:$A,'Re-Sign (Calc)'!$A:$A,0),48)</f>
        <v>N/A</v>
      </c>
      <c r="L136" s="15">
        <f>IF(AND(AVERAGE(G136,H136)&lt;F136,B136&lt;27),AVERAGE(G136,H136,F136),AVERAGE(G136,H136))</f>
        <v>0.85</v>
      </c>
      <c r="M136" s="15">
        <f>IFERROR(IF(AND(AVERAGE(J136,G136)&lt;F136,B136&lt;27),AVERAGE(J136,G136,F136),AVERAGE(G136,J136)),0)</f>
        <v>0.85</v>
      </c>
      <c r="N136" s="15">
        <f>IFERROR(IF(AND(AVERAGE(G136,I136)&lt;F136,B136&lt;27),AVERAGE(G136,I136,F136),AVERAGE(G136,I136)),0)</f>
        <v>0.85</v>
      </c>
      <c r="O136" s="15">
        <f>IFERROR(IF(AND(AVERAGE(G136,K136)&lt;F136,B136&lt;27),AVERAGE(G136,K136,F136),AVERAGE(G136,K136)),0)</f>
        <v>0.85</v>
      </c>
      <c r="P136" s="15">
        <f>IF(L136&gt;'Re-Sign (Calc)'!$T$1,'Re-Sign (Calc)'!$T$1,IF(L136&lt;'Re-Sign (Calc)'!$T$2,'Re-Sign (Calc)'!$T$2,L136))</f>
        <v>0.85</v>
      </c>
      <c r="Q136" s="15">
        <f>IF(M136&gt;'Re-Sign (Calc)'!$T$1,'Re-Sign (Calc)'!$T$1,IF(M136&lt;'Re-Sign (Calc)'!$T$2,'Re-Sign (Calc)'!$T$2,M136))</f>
        <v>0.85</v>
      </c>
      <c r="R136" s="15">
        <f>IF(N136&gt;'Re-Sign (Calc)'!$T$1,'Re-Sign (Calc)'!$T$1,IF(N136&lt;'Re-Sign (Calc)'!$T$2,'Re-Sign (Calc)'!$T$2,N136))</f>
        <v>0.85</v>
      </c>
      <c r="S136" s="15">
        <f>IF(O136&gt;'Re-Sign (Calc)'!$T$1,'Re-Sign (Calc)'!$T$1,IF(O136&lt;'Re-Sign (Calc)'!$T$2,'Re-Sign (Calc)'!$T$2,O136))</f>
        <v>0.85</v>
      </c>
      <c r="T136" s="16">
        <f>CEILING(IF(IF(F136&gt;AVERAGE(G136,I136,J136,K136),AVERAGE(F136,G136,I136,J136,K136),AVERAGE(G136,I136,J136,K136))&gt;'Re-Sign (Calc)'!$T$1,'Re-Sign (Calc)'!$T$1,IF(F136&gt;AVERAGE(G136,I136,J136,K136),AVERAGE(F136,G136,I136,J136,K136),AVERAGE(G136,I136,J136,K136))),0.05)</f>
        <v>0.85000000000000009</v>
      </c>
      <c r="U136" s="16">
        <f>CEILING(IF(IF(F136&gt;AVERAGE(G136,I136,J136,K136,H136),AVERAGE(F136,G136,I136,J136,K136),AVERAGE(G136,I136,J136,K136,H136))&gt;8.15,8.15,IF(F136&gt;AVERAGE(G136,I136,J136,K136,H136),AVERAGE(F136,G136,I136,J136,K136,H136),AVERAGE(G136,I136,J136,K136,H136))),0.05)</f>
        <v>0.85000000000000009</v>
      </c>
      <c r="V136" s="16">
        <f>CEILING(MAX(Q136:S136),0.05)</f>
        <v>0.85000000000000009</v>
      </c>
      <c r="W136" s="16" t="str">
        <f>IF(AND(B136&lt;26,G136&gt;V136),"Yes"," ")</f>
        <v xml:space="preserve"> </v>
      </c>
      <c r="X136" s="16" t="str">
        <f>IF(AND(B136&lt;30,B136&gt;26),"Yes", " ")</f>
        <v xml:space="preserve"> </v>
      </c>
      <c r="Y136" s="19" t="str">
        <f>INDEX('Player Ratings'!A:B,MATCH(A136,'Player Ratings'!A:A,0),2) &amp;": $"&amp;V136&amp;"M thru "&amp; D136+3</f>
        <v>Bryan Antoine: $0.85M thru 2027</v>
      </c>
    </row>
    <row r="137" spans="1:25" hidden="1" x14ac:dyDescent="0.25">
      <c r="A137" s="17" t="str">
        <f>'Re-Sign (Calc)'!A138</f>
        <v>G. Williams OKC</v>
      </c>
      <c r="B137" s="18">
        <f>INDEX('Re-Sign (Calc)'!$A:$AU,MATCH('Re-Sign (Report)'!$A:$A,'Re-Sign (Calc)'!$A:$A,0),4)</f>
        <v>26</v>
      </c>
      <c r="C137" s="15" t="str">
        <f>INDEX('Re-Sign (Calc)'!$A:$AU,MATCH('Re-Sign (Report)'!$A:$A,'Re-Sign (Calc)'!$A:$A,0),3)</f>
        <v>OKC</v>
      </c>
      <c r="D137" s="15" t="str">
        <f>+INDEX('Player Ratings'!$A:$AA,MATCH(A137,'Player Ratings'!$A:$A,0),27)</f>
        <v>2025</v>
      </c>
      <c r="F137" s="15">
        <f>INDEX('Re-Sign (Calc)'!$A:$AX,MATCH($A:$A,'Re-Sign (Calc)'!$A:$A,0),23)</f>
        <v>0.85</v>
      </c>
      <c r="G137" s="15">
        <f>INDEX('Re-Sign (Calc)'!$A:$AX,MATCH($A:$A,'Re-Sign (Calc)'!$A:$A,0),28)</f>
        <v>0.85</v>
      </c>
      <c r="H137" s="15">
        <f>INDEX('Re-Sign (Calc)'!$A:$AX,MATCH($A:$A,'Re-Sign (Calc)'!$A:$A,0),33)</f>
        <v>0.85</v>
      </c>
      <c r="I137" s="15">
        <f>INDEX('Re-Sign (Calc)'!$A:$AX,MATCH($A:$A,'Re-Sign (Calc)'!$A:$A,0),38)</f>
        <v>0.85</v>
      </c>
      <c r="J137" s="15">
        <f>INDEX('Re-Sign (Calc)'!$A:$AX,MATCH($A:$A,'Re-Sign (Calc)'!$A:$A,0),43)</f>
        <v>0.85</v>
      </c>
      <c r="K137" s="15">
        <f>INDEX('Re-Sign (Calc)'!$A:$AX,MATCH($A:$A,'Re-Sign (Calc)'!$A:$A,0),48)</f>
        <v>0.85</v>
      </c>
      <c r="L137" s="15">
        <f>IF(AND(AVERAGE(G137,H137)&lt;F137,B137&lt;27),AVERAGE(G137,H137,F137),AVERAGE(G137,H137))</f>
        <v>0.85</v>
      </c>
      <c r="M137" s="15">
        <f>IFERROR(IF(AND(AVERAGE(J137,G137)&lt;F137,B137&lt;27),AVERAGE(J137,G137,F137),AVERAGE(G137,J137)),0)</f>
        <v>0.85</v>
      </c>
      <c r="N137" s="15">
        <f>IFERROR(IF(AND(AVERAGE(G137,I137)&lt;F137,B137&lt;27),AVERAGE(G137,I137,F137),AVERAGE(G137,I137)),0)</f>
        <v>0.85</v>
      </c>
      <c r="O137" s="15">
        <f>IFERROR(IF(AND(AVERAGE(G137,K137)&lt;F137,B137&lt;27),AVERAGE(G137,K137,F137),AVERAGE(G137,K137)),0)</f>
        <v>0.85</v>
      </c>
      <c r="P137" s="15">
        <f>IF(L137&gt;'Re-Sign (Calc)'!$T$1,'Re-Sign (Calc)'!$T$1,IF(L137&lt;'Re-Sign (Calc)'!$T$2,'Re-Sign (Calc)'!$T$2,L137))</f>
        <v>0.85</v>
      </c>
      <c r="Q137" s="15">
        <f>IF(M137&gt;'Re-Sign (Calc)'!$T$1,'Re-Sign (Calc)'!$T$1,IF(M137&lt;'Re-Sign (Calc)'!$T$2,'Re-Sign (Calc)'!$T$2,M137))</f>
        <v>0.85</v>
      </c>
      <c r="R137" s="15">
        <f>IF(N137&gt;'Re-Sign (Calc)'!$T$1,'Re-Sign (Calc)'!$T$1,IF(N137&lt;'Re-Sign (Calc)'!$T$2,'Re-Sign (Calc)'!$T$2,N137))</f>
        <v>0.85</v>
      </c>
      <c r="S137" s="15">
        <f>IF(O137&gt;'Re-Sign (Calc)'!$T$1,'Re-Sign (Calc)'!$T$1,IF(O137&lt;'Re-Sign (Calc)'!$T$2,'Re-Sign (Calc)'!$T$2,O137))</f>
        <v>0.85</v>
      </c>
      <c r="T137" s="16">
        <f>CEILING(IF(IF(F137&gt;AVERAGE(G137,I137,J137,K137),AVERAGE(F137,G137,I137,J137,K137),AVERAGE(G137,I137,J137,K137))&gt;'Re-Sign (Calc)'!$T$1,'Re-Sign (Calc)'!$T$1,IF(F137&gt;AVERAGE(G137,I137,J137,K137),AVERAGE(F137,G137,I137,J137,K137),AVERAGE(G137,I137,J137,K137))),0.05)</f>
        <v>0.85000000000000009</v>
      </c>
      <c r="U137" s="16">
        <f>CEILING(IF(IF(F137&gt;AVERAGE(G137,I137,J137,K137,H137),AVERAGE(F137,G137,I137,J137,K137),AVERAGE(G137,I137,J137,K137,H137))&gt;8.15,8.15,IF(F137&gt;AVERAGE(G137,I137,J137,K137,H137),AVERAGE(F137,G137,I137,J137,K137,H137),AVERAGE(G137,I137,J137,K137,H137))),0.05)</f>
        <v>0.85000000000000009</v>
      </c>
      <c r="V137" s="16">
        <f>CEILING(MAX(Q137:S137),0.05)</f>
        <v>0.85000000000000009</v>
      </c>
      <c r="W137" s="16" t="str">
        <f>IF(AND(B137&lt;26,G137&gt;V137),"Yes"," ")</f>
        <v xml:space="preserve"> </v>
      </c>
      <c r="X137" s="16" t="str">
        <f>IF(AND(B137&lt;30,B137&gt;26),"Yes", " ")</f>
        <v xml:space="preserve"> </v>
      </c>
      <c r="Y137" s="19" t="str">
        <f>INDEX('Player Ratings'!A:B,MATCH(A137,'Player Ratings'!A:A,0),2) &amp;": $"&amp;V137&amp;"M thru "&amp; D137+3</f>
        <v>Grant Williams: $0.85M thru 2028</v>
      </c>
    </row>
    <row r="138" spans="1:25" hidden="1" x14ac:dyDescent="0.25">
      <c r="A138" s="17" t="str">
        <f>'Re-Sign (Calc)'!A139</f>
        <v>G. Yabusele CHI</v>
      </c>
      <c r="B138" s="18">
        <f>INDEX('Re-Sign (Calc)'!$A:$AU,MATCH('Re-Sign (Report)'!$A:$A,'Re-Sign (Calc)'!$A:$A,0),4)</f>
        <v>29</v>
      </c>
      <c r="C138" s="15" t="str">
        <f>INDEX('Re-Sign (Calc)'!$A:$AU,MATCH('Re-Sign (Report)'!$A:$A,'Re-Sign (Calc)'!$A:$A,0),3)</f>
        <v>CHI</v>
      </c>
      <c r="D138" s="15" t="str">
        <f>+INDEX('Player Ratings'!$A:$AA,MATCH(A138,'Player Ratings'!$A:$A,0),27)</f>
        <v>2025</v>
      </c>
      <c r="F138" s="15">
        <f>INDEX('Re-Sign (Calc)'!$A:$AX,MATCH($A:$A,'Re-Sign (Calc)'!$A:$A,0),23)</f>
        <v>3.6907953529937507</v>
      </c>
      <c r="G138" s="15">
        <f>INDEX('Re-Sign (Calc)'!$A:$AX,MATCH($A:$A,'Re-Sign (Calc)'!$A:$A,0),28)</f>
        <v>10.088506504198911</v>
      </c>
      <c r="H138" s="15">
        <f>INDEX('Re-Sign (Calc)'!$A:$AX,MATCH($A:$A,'Re-Sign (Calc)'!$A:$A,0),33)</f>
        <v>9.3290821351191706</v>
      </c>
      <c r="I138" s="15">
        <f>INDEX('Re-Sign (Calc)'!$A:$AX,MATCH($A:$A,'Re-Sign (Calc)'!$A:$A,0),38)</f>
        <v>1.7348054966841873</v>
      </c>
      <c r="J138" s="15">
        <f>INDEX('Re-Sign (Calc)'!$A:$AX,MATCH($A:$A,'Re-Sign (Calc)'!$A:$A,0),43)</f>
        <v>0.85</v>
      </c>
      <c r="K138" s="15">
        <f>INDEX('Re-Sign (Calc)'!$A:$AX,MATCH($A:$A,'Re-Sign (Calc)'!$A:$A,0),48)</f>
        <v>5.1366591482021873</v>
      </c>
      <c r="L138" s="15">
        <f>IF(AND(AVERAGE(G138,H138)&lt;F138,B138&lt;27),AVERAGE(G138,H138,F138),AVERAGE(G138,H138))</f>
        <v>9.7087943196590416</v>
      </c>
      <c r="M138" s="15">
        <f>IFERROR(IF(AND(AVERAGE(J138,G138)&lt;F138,B138&lt;27),AVERAGE(J138,G138,F138),AVERAGE(G138,J138)),0)</f>
        <v>5.4692532520994552</v>
      </c>
      <c r="N138" s="15">
        <f>IFERROR(IF(AND(AVERAGE(G138,I138)&lt;F138,B138&lt;27),AVERAGE(G138,I138,F138),AVERAGE(G138,I138)),0)</f>
        <v>5.9116560004415488</v>
      </c>
      <c r="O138" s="15">
        <f>IFERROR(IF(AND(AVERAGE(G138,K138)&lt;F138,B138&lt;27),AVERAGE(G138,K138,F138),AVERAGE(G138,K138)),0)</f>
        <v>7.6125828262005495</v>
      </c>
      <c r="P138" s="15">
        <f>IF(L138&gt;'Re-Sign (Calc)'!$T$1,'Re-Sign (Calc)'!$T$1,IF(L138&lt;'Re-Sign (Calc)'!$T$2,'Re-Sign (Calc)'!$T$2,L138))</f>
        <v>9.7087943196590416</v>
      </c>
      <c r="Q138" s="15">
        <f>IF(M138&gt;'Re-Sign (Calc)'!$T$1,'Re-Sign (Calc)'!$T$1,IF(M138&lt;'Re-Sign (Calc)'!$T$2,'Re-Sign (Calc)'!$T$2,M138))</f>
        <v>5.4692532520994552</v>
      </c>
      <c r="R138" s="15">
        <f>IF(N138&gt;'Re-Sign (Calc)'!$T$1,'Re-Sign (Calc)'!$T$1,IF(N138&lt;'Re-Sign (Calc)'!$T$2,'Re-Sign (Calc)'!$T$2,N138))</f>
        <v>5.9116560004415488</v>
      </c>
      <c r="S138" s="15">
        <f>IF(O138&gt;'Re-Sign (Calc)'!$T$1,'Re-Sign (Calc)'!$T$1,IF(O138&lt;'Re-Sign (Calc)'!$T$2,'Re-Sign (Calc)'!$T$2,O138))</f>
        <v>7.6125828262005495</v>
      </c>
      <c r="T138" s="16">
        <f>CEILING(IF(IF(F138&gt;AVERAGE(G138,I138,J138,K138),AVERAGE(F138,G138,I138,J138,K138),AVERAGE(G138,I138,J138,K138))&gt;'Re-Sign (Calc)'!$T$1,'Re-Sign (Calc)'!$T$1,IF(F138&gt;AVERAGE(G138,I138,J138,K138),AVERAGE(F138,G138,I138,J138,K138),AVERAGE(G138,I138,J138,K138))),0.05)</f>
        <v>4.5</v>
      </c>
      <c r="U138" s="16">
        <f>CEILING(IF(IF(F138&gt;AVERAGE(G138,I138,J138,K138,H138),AVERAGE(F138,G138,I138,J138,K138),AVERAGE(G138,I138,J138,K138,H138))&gt;8.15,8.15,IF(F138&gt;AVERAGE(G138,I138,J138,K138,H138),AVERAGE(F138,G138,I138,J138,K138,H138),AVERAGE(G138,I138,J138,K138,H138))),0.05)</f>
        <v>5.45</v>
      </c>
      <c r="V138" s="16">
        <f>CEILING(MAX(Q138:S138),0.05)</f>
        <v>7.65</v>
      </c>
      <c r="W138" s="16" t="str">
        <f>IF(AND(B138&lt;26,G138&gt;V138),"Yes"," ")</f>
        <v xml:space="preserve"> </v>
      </c>
      <c r="X138" s="16" t="str">
        <f>IF(AND(B138&lt;30,B138&gt;26),"Yes", " ")</f>
        <v>Yes</v>
      </c>
      <c r="Y138" s="19" t="str">
        <f>INDEX('Player Ratings'!A:B,MATCH(A138,'Player Ratings'!A:A,0),2) &amp;": $"&amp;V138&amp;"M thru "&amp; D138+3</f>
        <v>Guerschon Yabusele: $7.65M thru 2028</v>
      </c>
    </row>
    <row r="139" spans="1:25" hidden="1" x14ac:dyDescent="0.25">
      <c r="A139" s="17" t="str">
        <f>'Re-Sign (Calc)'!A140</f>
        <v>H. Barnes BOS</v>
      </c>
      <c r="B139" s="18">
        <f>INDEX('Re-Sign (Calc)'!$A:$AU,MATCH('Re-Sign (Report)'!$A:$A,'Re-Sign (Calc)'!$A:$A,0),4)</f>
        <v>32</v>
      </c>
      <c r="C139" s="15" t="str">
        <f>INDEX('Re-Sign (Calc)'!$A:$AU,MATCH('Re-Sign (Report)'!$A:$A,'Re-Sign (Calc)'!$A:$A,0),3)</f>
        <v>BOS</v>
      </c>
      <c r="D139" s="15" t="str">
        <f>+INDEX('Player Ratings'!$A:$AA,MATCH(A139,'Player Ratings'!$A:$A,0),27)</f>
        <v>2025</v>
      </c>
      <c r="F139" s="15">
        <f>INDEX('Re-Sign (Calc)'!$A:$AX,MATCH($A:$A,'Re-Sign (Calc)'!$A:$A,0),23)</f>
        <v>0.85</v>
      </c>
      <c r="G139" s="15">
        <f>INDEX('Re-Sign (Calc)'!$A:$AX,MATCH($A:$A,'Re-Sign (Calc)'!$A:$A,0),28)</f>
        <v>0.85</v>
      </c>
      <c r="H139" s="15">
        <f>INDEX('Re-Sign (Calc)'!$A:$AX,MATCH($A:$A,'Re-Sign (Calc)'!$A:$A,0),33)</f>
        <v>0.85</v>
      </c>
      <c r="I139" s="15">
        <f>INDEX('Re-Sign (Calc)'!$A:$AX,MATCH($A:$A,'Re-Sign (Calc)'!$A:$A,0),38)</f>
        <v>0.85</v>
      </c>
      <c r="J139" s="15">
        <f>INDEX('Re-Sign (Calc)'!$A:$AX,MATCH($A:$A,'Re-Sign (Calc)'!$A:$A,0),43)</f>
        <v>0.85</v>
      </c>
      <c r="K139" s="15">
        <f>INDEX('Re-Sign (Calc)'!$A:$AX,MATCH($A:$A,'Re-Sign (Calc)'!$A:$A,0),48)</f>
        <v>0.85</v>
      </c>
      <c r="L139" s="15">
        <f>IF(AND(AVERAGE(G139,H139)&lt;F139,B139&lt;27),AVERAGE(G139,H139,F139),AVERAGE(G139,H139))</f>
        <v>0.85</v>
      </c>
      <c r="M139" s="15">
        <f>IFERROR(IF(AND(AVERAGE(J139,G139)&lt;F139,B139&lt;27),AVERAGE(J139,G139,F139),AVERAGE(G139,J139)),0)</f>
        <v>0.85</v>
      </c>
      <c r="N139" s="15">
        <f>IFERROR(IF(AND(AVERAGE(G139,I139)&lt;F139,B139&lt;27),AVERAGE(G139,I139,F139),AVERAGE(G139,I139)),0)</f>
        <v>0.85</v>
      </c>
      <c r="O139" s="15">
        <f>IFERROR(IF(AND(AVERAGE(G139,K139)&lt;F139,B139&lt;27),AVERAGE(G139,K139,F139),AVERAGE(G139,K139)),0)</f>
        <v>0.85</v>
      </c>
      <c r="P139" s="15">
        <f>IF(L139&gt;'Re-Sign (Calc)'!$T$1,'Re-Sign (Calc)'!$T$1,IF(L139&lt;'Re-Sign (Calc)'!$T$2,'Re-Sign (Calc)'!$T$2,L139))</f>
        <v>0.85</v>
      </c>
      <c r="Q139" s="15">
        <f>IF(M139&gt;'Re-Sign (Calc)'!$T$1,'Re-Sign (Calc)'!$T$1,IF(M139&lt;'Re-Sign (Calc)'!$T$2,'Re-Sign (Calc)'!$T$2,M139))</f>
        <v>0.85</v>
      </c>
      <c r="R139" s="15">
        <f>IF(N139&gt;'Re-Sign (Calc)'!$T$1,'Re-Sign (Calc)'!$T$1,IF(N139&lt;'Re-Sign (Calc)'!$T$2,'Re-Sign (Calc)'!$T$2,N139))</f>
        <v>0.85</v>
      </c>
      <c r="S139" s="15">
        <f>IF(O139&gt;'Re-Sign (Calc)'!$T$1,'Re-Sign (Calc)'!$T$1,IF(O139&lt;'Re-Sign (Calc)'!$T$2,'Re-Sign (Calc)'!$T$2,O139))</f>
        <v>0.85</v>
      </c>
      <c r="T139" s="16">
        <f>CEILING(IF(IF(F139&gt;AVERAGE(G139,I139,J139,K139),AVERAGE(F139,G139,I139,J139,K139),AVERAGE(G139,I139,J139,K139))&gt;'Re-Sign (Calc)'!$T$1,'Re-Sign (Calc)'!$T$1,IF(F139&gt;AVERAGE(G139,I139,J139,K139),AVERAGE(F139,G139,I139,J139,K139),AVERAGE(G139,I139,J139,K139))),0.05)</f>
        <v>0.85000000000000009</v>
      </c>
      <c r="U139" s="16">
        <f>CEILING(IF(IF(F139&gt;AVERAGE(G139,I139,J139,K139,H139),AVERAGE(F139,G139,I139,J139,K139),AVERAGE(G139,I139,J139,K139,H139))&gt;8.15,8.15,IF(F139&gt;AVERAGE(G139,I139,J139,K139,H139),AVERAGE(F139,G139,I139,J139,K139,H139),AVERAGE(G139,I139,J139,K139,H139))),0.05)</f>
        <v>0.85000000000000009</v>
      </c>
      <c r="V139" s="16">
        <f>CEILING(MAX(Q139:S139),0.05)</f>
        <v>0.85000000000000009</v>
      </c>
      <c r="W139" s="16" t="str">
        <f>IF(AND(B139&lt;26,G139&gt;V139),"Yes"," ")</f>
        <v xml:space="preserve"> </v>
      </c>
      <c r="X139" s="16" t="str">
        <f>IF(AND(B139&lt;30,B139&gt;26),"Yes", " ")</f>
        <v xml:space="preserve"> </v>
      </c>
      <c r="Y139" s="19" t="str">
        <f>INDEX('Player Ratings'!A:B,MATCH(A139,'Player Ratings'!A:A,0),2) &amp;": $"&amp;V139&amp;"M thru "&amp; D139+3</f>
        <v>Harrison Barnes: $0.85M thru 2028</v>
      </c>
    </row>
    <row r="140" spans="1:25" hidden="1" x14ac:dyDescent="0.25">
      <c r="A140" s="17" t="str">
        <f>'Re-Sign (Calc)'!A141</f>
        <v>H. Diallo MEM</v>
      </c>
      <c r="B140" s="18">
        <f>INDEX('Re-Sign (Calc)'!$A:$AU,MATCH('Re-Sign (Report)'!$A:$A,'Re-Sign (Calc)'!$A:$A,0),4)</f>
        <v>26</v>
      </c>
      <c r="C140" s="15" t="str">
        <f>INDEX('Re-Sign (Calc)'!$A:$AU,MATCH('Re-Sign (Report)'!$A:$A,'Re-Sign (Calc)'!$A:$A,0),3)</f>
        <v>MEM</v>
      </c>
      <c r="D140" s="15" t="str">
        <f>+INDEX('Player Ratings'!$A:$AA,MATCH(A140,'Player Ratings'!$A:$A,0),27)</f>
        <v>2025</v>
      </c>
      <c r="F140" s="15">
        <f>INDEX('Re-Sign (Calc)'!$A:$AX,MATCH($A:$A,'Re-Sign (Calc)'!$A:$A,0),23)</f>
        <v>0.85</v>
      </c>
      <c r="G140" s="15">
        <f>INDEX('Re-Sign (Calc)'!$A:$AX,MATCH($A:$A,'Re-Sign (Calc)'!$A:$A,0),28)</f>
        <v>0.85</v>
      </c>
      <c r="H140" s="15">
        <f>INDEX('Re-Sign (Calc)'!$A:$AX,MATCH($A:$A,'Re-Sign (Calc)'!$A:$A,0),33)</f>
        <v>0.85</v>
      </c>
      <c r="I140" s="15">
        <f>INDEX('Re-Sign (Calc)'!$A:$AX,MATCH($A:$A,'Re-Sign (Calc)'!$A:$A,0),38)</f>
        <v>0.85</v>
      </c>
      <c r="J140" s="15">
        <f>INDEX('Re-Sign (Calc)'!$A:$AX,MATCH($A:$A,'Re-Sign (Calc)'!$A:$A,0),43)</f>
        <v>0.85</v>
      </c>
      <c r="K140" s="15">
        <f>INDEX('Re-Sign (Calc)'!$A:$AX,MATCH($A:$A,'Re-Sign (Calc)'!$A:$A,0),48)</f>
        <v>0.85</v>
      </c>
      <c r="L140" s="15">
        <f>IF(AND(AVERAGE(G140,H140)&lt;F140,B140&lt;27),AVERAGE(G140,H140,F140),AVERAGE(G140,H140))</f>
        <v>0.85</v>
      </c>
      <c r="M140" s="15">
        <f>IFERROR(IF(AND(AVERAGE(J140,G140)&lt;F140,B140&lt;27),AVERAGE(J140,G140,F140),AVERAGE(G140,J140)),0)</f>
        <v>0.85</v>
      </c>
      <c r="N140" s="15">
        <f>IFERROR(IF(AND(AVERAGE(G140,I140)&lt;F140,B140&lt;27),AVERAGE(G140,I140,F140),AVERAGE(G140,I140)),0)</f>
        <v>0.85</v>
      </c>
      <c r="O140" s="15">
        <f>IFERROR(IF(AND(AVERAGE(G140,K140)&lt;F140,B140&lt;27),AVERAGE(G140,K140,F140),AVERAGE(G140,K140)),0)</f>
        <v>0.85</v>
      </c>
      <c r="P140" s="15">
        <f>IF(L140&gt;'Re-Sign (Calc)'!$T$1,'Re-Sign (Calc)'!$T$1,IF(L140&lt;'Re-Sign (Calc)'!$T$2,'Re-Sign (Calc)'!$T$2,L140))</f>
        <v>0.85</v>
      </c>
      <c r="Q140" s="15">
        <f>IF(M140&gt;'Re-Sign (Calc)'!$T$1,'Re-Sign (Calc)'!$T$1,IF(M140&lt;'Re-Sign (Calc)'!$T$2,'Re-Sign (Calc)'!$T$2,M140))</f>
        <v>0.85</v>
      </c>
      <c r="R140" s="15">
        <f>IF(N140&gt;'Re-Sign (Calc)'!$T$1,'Re-Sign (Calc)'!$T$1,IF(N140&lt;'Re-Sign (Calc)'!$T$2,'Re-Sign (Calc)'!$T$2,N140))</f>
        <v>0.85</v>
      </c>
      <c r="S140" s="15">
        <f>IF(O140&gt;'Re-Sign (Calc)'!$T$1,'Re-Sign (Calc)'!$T$1,IF(O140&lt;'Re-Sign (Calc)'!$T$2,'Re-Sign (Calc)'!$T$2,O140))</f>
        <v>0.85</v>
      </c>
      <c r="T140" s="16">
        <f>CEILING(IF(IF(F140&gt;AVERAGE(G140,I140,J140,K140),AVERAGE(F140,G140,I140,J140,K140),AVERAGE(G140,I140,J140,K140))&gt;'Re-Sign (Calc)'!$T$1,'Re-Sign (Calc)'!$T$1,IF(F140&gt;AVERAGE(G140,I140,J140,K140),AVERAGE(F140,G140,I140,J140,K140),AVERAGE(G140,I140,J140,K140))),0.05)</f>
        <v>0.85000000000000009</v>
      </c>
      <c r="U140" s="16">
        <f>CEILING(IF(IF(F140&gt;AVERAGE(G140,I140,J140,K140,H140),AVERAGE(F140,G140,I140,J140,K140),AVERAGE(G140,I140,J140,K140,H140))&gt;8.15,8.15,IF(F140&gt;AVERAGE(G140,I140,J140,K140,H140),AVERAGE(F140,G140,I140,J140,K140,H140),AVERAGE(G140,I140,J140,K140,H140))),0.05)</f>
        <v>0.85000000000000009</v>
      </c>
      <c r="V140" s="16">
        <f>CEILING(MAX(Q140:S140),0.05)</f>
        <v>0.85000000000000009</v>
      </c>
      <c r="W140" s="16" t="str">
        <f>IF(AND(B140&lt;26,G140&gt;V140),"Yes"," ")</f>
        <v xml:space="preserve"> </v>
      </c>
      <c r="X140" s="16" t="str">
        <f>IF(AND(B140&lt;30,B140&gt;26),"Yes", " ")</f>
        <v xml:space="preserve"> </v>
      </c>
      <c r="Y140" s="19" t="str">
        <f>INDEX('Player Ratings'!A:B,MATCH(A140,'Player Ratings'!A:A,0),2) &amp;": $"&amp;V140&amp;"M thru "&amp; D140+3</f>
        <v>Hamidou Diallo: $0.85M thru 2028</v>
      </c>
    </row>
    <row r="141" spans="1:25" x14ac:dyDescent="0.25">
      <c r="A141" s="17" t="str">
        <f>'Re-Sign (Calc)'!A66</f>
        <v>C. Smith HOU</v>
      </c>
      <c r="B141" s="18">
        <f>INDEX('Re-Sign (Calc)'!$A:$AU,MATCH('Re-Sign (Report)'!$A:$A,'Re-Sign (Calc)'!$A:$A,0),4)</f>
        <v>25</v>
      </c>
      <c r="C141" s="15" t="str">
        <f>INDEX('Re-Sign (Calc)'!$A:$AU,MATCH('Re-Sign (Report)'!$A:$A,'Re-Sign (Calc)'!$A:$A,0),3)</f>
        <v>HOU</v>
      </c>
      <c r="D141" s="15" t="str">
        <f>+INDEX('Player Ratings'!$A:$AA,MATCH(A141,'Player Ratings'!$A:$A,0),27)</f>
        <v>2024</v>
      </c>
      <c r="F141" s="15">
        <f>INDEX('Re-Sign (Calc)'!$A:$AX,MATCH($A:$A,'Re-Sign (Calc)'!$A:$A,0),23)</f>
        <v>0.85</v>
      </c>
      <c r="G141" s="15">
        <f>INDEX('Re-Sign (Calc)'!$A:$AX,MATCH($A:$A,'Re-Sign (Calc)'!$A:$A,0),28)</f>
        <v>0.85</v>
      </c>
      <c r="H141" s="15">
        <f>INDEX('Re-Sign (Calc)'!$A:$AX,MATCH($A:$A,'Re-Sign (Calc)'!$A:$A,0),33)</f>
        <v>0.85</v>
      </c>
      <c r="I141" s="15">
        <f>INDEX('Re-Sign (Calc)'!$A:$AX,MATCH($A:$A,'Re-Sign (Calc)'!$A:$A,0),38)</f>
        <v>0.85</v>
      </c>
      <c r="J141" s="15">
        <f>INDEX('Re-Sign (Calc)'!$A:$AX,MATCH($A:$A,'Re-Sign (Calc)'!$A:$A,0),43)</f>
        <v>0.85</v>
      </c>
      <c r="K141" s="15">
        <f>INDEX('Re-Sign (Calc)'!$A:$AX,MATCH($A:$A,'Re-Sign (Calc)'!$A:$A,0),48)</f>
        <v>0.85</v>
      </c>
      <c r="L141" s="15">
        <f>IF(AND(AVERAGE(G141,H141)&lt;F141,B141&lt;27),AVERAGE(G141,H141,F141),AVERAGE(G141,H141))</f>
        <v>0.85</v>
      </c>
      <c r="M141" s="15">
        <f>IFERROR(IF(AND(AVERAGE(J141,G141)&lt;F141,B141&lt;27),AVERAGE(J141,G141,F141),AVERAGE(G141,J141)),0)</f>
        <v>0.85</v>
      </c>
      <c r="N141" s="15">
        <f>IFERROR(IF(AND(AVERAGE(G141,I141)&lt;F141,B141&lt;27),AVERAGE(G141,I141,F141),AVERAGE(G141,I141)),0)</f>
        <v>0.85</v>
      </c>
      <c r="O141" s="15">
        <f>IFERROR(IF(AND(AVERAGE(G141,K141)&lt;F141,B141&lt;27),AVERAGE(G141,K141,F141),AVERAGE(G141,K141)),0)</f>
        <v>0.85</v>
      </c>
      <c r="P141" s="15">
        <f>IF(L141&gt;'Re-Sign (Calc)'!$T$1,'Re-Sign (Calc)'!$T$1,IF(L141&lt;'Re-Sign (Calc)'!$T$2,'Re-Sign (Calc)'!$T$2,L141))</f>
        <v>0.85</v>
      </c>
      <c r="Q141" s="15">
        <f>IF(M141&gt;'Re-Sign (Calc)'!$T$1,'Re-Sign (Calc)'!$T$1,IF(M141&lt;'Re-Sign (Calc)'!$T$2,'Re-Sign (Calc)'!$T$2,M141))</f>
        <v>0.85</v>
      </c>
      <c r="R141" s="15">
        <f>IF(N141&gt;'Re-Sign (Calc)'!$T$1,'Re-Sign (Calc)'!$T$1,IF(N141&lt;'Re-Sign (Calc)'!$T$2,'Re-Sign (Calc)'!$T$2,N141))</f>
        <v>0.85</v>
      </c>
      <c r="S141" s="15">
        <f>IF(O141&gt;'Re-Sign (Calc)'!$T$1,'Re-Sign (Calc)'!$T$1,IF(O141&lt;'Re-Sign (Calc)'!$T$2,'Re-Sign (Calc)'!$T$2,O141))</f>
        <v>0.85</v>
      </c>
      <c r="T141" s="16">
        <f>CEILING(IF(IF(F141&gt;AVERAGE(G141,I141,J141,K141),AVERAGE(F141,G141,I141,J141,K141),AVERAGE(G141,I141,J141,K141))&gt;'Re-Sign (Calc)'!$T$1,'Re-Sign (Calc)'!$T$1,IF(F141&gt;AVERAGE(G141,I141,J141,K141),AVERAGE(F141,G141,I141,J141,K141),AVERAGE(G141,I141,J141,K141))),0.05)</f>
        <v>0.85000000000000009</v>
      </c>
      <c r="U141" s="16">
        <f>CEILING(IF(IF(F141&gt;AVERAGE(G141,I141,J141,K141,H141),AVERAGE(F141,G141,I141,J141,K141),AVERAGE(G141,I141,J141,K141,H141))&gt;8.15,8.15,IF(F141&gt;AVERAGE(G141,I141,J141,K141,H141),AVERAGE(F141,G141,I141,J141,K141,H141),AVERAGE(G141,I141,J141,K141,H141))),0.05)</f>
        <v>0.85000000000000009</v>
      </c>
      <c r="V141" s="16">
        <f>CEILING(MAX(Q141:S141),0.05)</f>
        <v>0.85000000000000009</v>
      </c>
      <c r="W141" s="16" t="str">
        <f>IF(AND(B141&lt;26,G141&gt;V141),"Yes"," ")</f>
        <v xml:space="preserve"> </v>
      </c>
      <c r="X141" s="16" t="str">
        <f>IF(AND(B141&lt;30,B141&gt;26),"Yes", " ")</f>
        <v xml:space="preserve"> </v>
      </c>
      <c r="Y141" s="19" t="str">
        <f>INDEX('Player Ratings'!A:B,MATCH(A141,'Player Ratings'!A:A,0),2) &amp;": $"&amp;V141&amp;"M thru "&amp; D141+3</f>
        <v>Chris Smith: $0.85M thru 2027</v>
      </c>
    </row>
    <row r="142" spans="1:25" hidden="1" x14ac:dyDescent="0.25">
      <c r="A142" s="17" t="str">
        <f>'Re-Sign (Calc)'!A143</f>
        <v>H. Ellenson PHI</v>
      </c>
      <c r="B142" s="18">
        <f>INDEX('Re-Sign (Calc)'!$A:$AU,MATCH('Re-Sign (Report)'!$A:$A,'Re-Sign (Calc)'!$A:$A,0),4)</f>
        <v>27</v>
      </c>
      <c r="C142" s="15" t="str">
        <f>INDEX('Re-Sign (Calc)'!$A:$AU,MATCH('Re-Sign (Report)'!$A:$A,'Re-Sign (Calc)'!$A:$A,0),3)</f>
        <v>PHI</v>
      </c>
      <c r="D142" s="15" t="str">
        <f>+INDEX('Player Ratings'!$A:$AA,MATCH(A142,'Player Ratings'!$A:$A,0),27)</f>
        <v>2025</v>
      </c>
      <c r="F142" s="15">
        <f>INDEX('Re-Sign (Calc)'!$A:$AX,MATCH($A:$A,'Re-Sign (Calc)'!$A:$A,0),23)</f>
        <v>0.85</v>
      </c>
      <c r="G142" s="15">
        <f>INDEX('Re-Sign (Calc)'!$A:$AX,MATCH($A:$A,'Re-Sign (Calc)'!$A:$A,0),28)</f>
        <v>7.4662440309566911</v>
      </c>
      <c r="H142" s="15">
        <f>INDEX('Re-Sign (Calc)'!$A:$AX,MATCH($A:$A,'Re-Sign (Calc)'!$A:$A,0),33)</f>
        <v>0.85</v>
      </c>
      <c r="I142" s="15">
        <f>INDEX('Re-Sign (Calc)'!$A:$AX,MATCH($A:$A,'Re-Sign (Calc)'!$A:$A,0),38)</f>
        <v>0.85</v>
      </c>
      <c r="J142" s="15">
        <f>INDEX('Re-Sign (Calc)'!$A:$AX,MATCH($A:$A,'Re-Sign (Calc)'!$A:$A,0),43)</f>
        <v>0.85</v>
      </c>
      <c r="K142" s="15">
        <f>INDEX('Re-Sign (Calc)'!$A:$AX,MATCH($A:$A,'Re-Sign (Calc)'!$A:$A,0),48)</f>
        <v>0.85</v>
      </c>
      <c r="L142" s="15">
        <f>IF(AND(AVERAGE(G142,H142)&lt;F142,B142&lt;27),AVERAGE(G142,H142,F142),AVERAGE(G142,H142))</f>
        <v>4.1581220154783454</v>
      </c>
      <c r="M142" s="15">
        <f>IFERROR(IF(AND(AVERAGE(J142,G142)&lt;F142,B142&lt;27),AVERAGE(J142,G142,F142),AVERAGE(G142,J142)),0)</f>
        <v>4.1581220154783454</v>
      </c>
      <c r="N142" s="15">
        <f>IFERROR(IF(AND(AVERAGE(G142,I142)&lt;F142,B142&lt;27),AVERAGE(G142,I142,F142),AVERAGE(G142,I142)),0)</f>
        <v>4.1581220154783454</v>
      </c>
      <c r="O142" s="15">
        <f>IFERROR(IF(AND(AVERAGE(G142,K142)&lt;F142,B142&lt;27),AVERAGE(G142,K142,F142),AVERAGE(G142,K142)),0)</f>
        <v>4.1581220154783454</v>
      </c>
      <c r="P142" s="15">
        <f>IF(L142&gt;'Re-Sign (Calc)'!$T$1,'Re-Sign (Calc)'!$T$1,IF(L142&lt;'Re-Sign (Calc)'!$T$2,'Re-Sign (Calc)'!$T$2,L142))</f>
        <v>4.1581220154783454</v>
      </c>
      <c r="Q142" s="15">
        <f>IF(M142&gt;'Re-Sign (Calc)'!$T$1,'Re-Sign (Calc)'!$T$1,IF(M142&lt;'Re-Sign (Calc)'!$T$2,'Re-Sign (Calc)'!$T$2,M142))</f>
        <v>4.1581220154783454</v>
      </c>
      <c r="R142" s="15">
        <f>IF(N142&gt;'Re-Sign (Calc)'!$T$1,'Re-Sign (Calc)'!$T$1,IF(N142&lt;'Re-Sign (Calc)'!$T$2,'Re-Sign (Calc)'!$T$2,N142))</f>
        <v>4.1581220154783454</v>
      </c>
      <c r="S142" s="15">
        <f>IF(O142&gt;'Re-Sign (Calc)'!$T$1,'Re-Sign (Calc)'!$T$1,IF(O142&lt;'Re-Sign (Calc)'!$T$2,'Re-Sign (Calc)'!$T$2,O142))</f>
        <v>4.1581220154783454</v>
      </c>
      <c r="T142" s="16">
        <f>CEILING(IF(IF(F142&gt;AVERAGE(G142,I142,J142,K142),AVERAGE(F142,G142,I142,J142,K142),AVERAGE(G142,I142,J142,K142))&gt;'Re-Sign (Calc)'!$T$1,'Re-Sign (Calc)'!$T$1,IF(F142&gt;AVERAGE(G142,I142,J142,K142),AVERAGE(F142,G142,I142,J142,K142),AVERAGE(G142,I142,J142,K142))),0.05)</f>
        <v>2.5500000000000003</v>
      </c>
      <c r="U142" s="16">
        <f>CEILING(IF(IF(F142&gt;AVERAGE(G142,I142,J142,K142,H142),AVERAGE(F142,G142,I142,J142,K142),AVERAGE(G142,I142,J142,K142,H142))&gt;8.15,8.15,IF(F142&gt;AVERAGE(G142,I142,J142,K142,H142),AVERAGE(F142,G142,I142,J142,K142,H142),AVERAGE(G142,I142,J142,K142,H142))),0.05)</f>
        <v>2.2000000000000002</v>
      </c>
      <c r="V142" s="16">
        <f>CEILING(MAX(Q142:S142),0.05)</f>
        <v>4.2</v>
      </c>
      <c r="W142" s="16" t="str">
        <f>IF(AND(B142&lt;26,G142&gt;V142),"Yes"," ")</f>
        <v xml:space="preserve"> </v>
      </c>
      <c r="X142" s="16" t="str">
        <f>IF(AND(B142&lt;30,B142&gt;26),"Yes", " ")</f>
        <v>Yes</v>
      </c>
      <c r="Y142" s="19" t="str">
        <f>INDEX('Player Ratings'!A:B,MATCH(A142,'Player Ratings'!A:A,0),2) &amp;": $"&amp;V142&amp;"M thru "&amp; D142+3</f>
        <v>Henry Ellenson: $4.2M thru 2028</v>
      </c>
    </row>
    <row r="143" spans="1:25" x14ac:dyDescent="0.25">
      <c r="A143" s="17" t="str">
        <f>'Re-Sign (Calc)'!A90</f>
        <v>D. Gafford HOU</v>
      </c>
      <c r="B143" s="18">
        <f>INDEX('Re-Sign (Calc)'!$A:$AU,MATCH('Re-Sign (Report)'!$A:$A,'Re-Sign (Calc)'!$A:$A,0),4)</f>
        <v>26</v>
      </c>
      <c r="C143" s="15" t="str">
        <f>INDEX('Re-Sign (Calc)'!$A:$AU,MATCH('Re-Sign (Report)'!$A:$A,'Re-Sign (Calc)'!$A:$A,0),3)</f>
        <v>HOU</v>
      </c>
      <c r="D143" s="15" t="str">
        <f>+INDEX('Player Ratings'!$A:$AA,MATCH(A143,'Player Ratings'!$A:$A,0),27)</f>
        <v>2024</v>
      </c>
      <c r="F143" s="15">
        <f>INDEX('Re-Sign (Calc)'!$A:$AX,MATCH($A:$A,'Re-Sign (Calc)'!$A:$A,0),23)</f>
        <v>12.229669347631818</v>
      </c>
      <c r="G143" s="15">
        <f>INDEX('Re-Sign (Calc)'!$A:$AX,MATCH($A:$A,'Re-Sign (Calc)'!$A:$A,0),28)</f>
        <v>12.710768977441132</v>
      </c>
      <c r="H143" s="15">
        <f>INDEX('Re-Sign (Calc)'!$A:$AX,MATCH($A:$A,'Re-Sign (Calc)'!$A:$A,0),33)</f>
        <v>16.174660232420724</v>
      </c>
      <c r="I143" s="15">
        <f>INDEX('Re-Sign (Calc)'!$A:$AX,MATCH($A:$A,'Re-Sign (Calc)'!$A:$A,0),38)</f>
        <v>9.2590756819580022</v>
      </c>
      <c r="J143" s="15">
        <f>INDEX('Re-Sign (Calc)'!$A:$AX,MATCH($A:$A,'Re-Sign (Calc)'!$A:$A,0),43)</f>
        <v>5.1617683378611998</v>
      </c>
      <c r="K143" s="15">
        <f>INDEX('Re-Sign (Calc)'!$A:$AX,MATCH($A:$A,'Re-Sign (Calc)'!$A:$A,0),48)</f>
        <v>8.4304099774445937</v>
      </c>
      <c r="L143" s="15">
        <f>IF(AND(AVERAGE(G143,H143)&lt;F143,B143&lt;27),AVERAGE(G143,H143,F143),AVERAGE(G143,H143))</f>
        <v>14.442714604930927</v>
      </c>
      <c r="M143" s="15">
        <f>IFERROR(IF(AND(AVERAGE(J143,G143)&lt;F143,B143&lt;27),AVERAGE(J143,G143,F143),AVERAGE(G143,J143)),0)</f>
        <v>10.034068887644716</v>
      </c>
      <c r="N143" s="15">
        <f>IFERROR(IF(AND(AVERAGE(G143,I143)&lt;F143,B143&lt;27),AVERAGE(G143,I143,F143),AVERAGE(G143,I143)),0)</f>
        <v>11.399838002343651</v>
      </c>
      <c r="O143" s="15">
        <f>IFERROR(IF(AND(AVERAGE(G143,K143)&lt;F143,B143&lt;27),AVERAGE(G143,K143,F143),AVERAGE(G143,K143)),0)</f>
        <v>11.123616100839181</v>
      </c>
      <c r="P143" s="15">
        <f>IF(L143&gt;'Re-Sign (Calc)'!$T$1,'Re-Sign (Calc)'!$T$1,IF(L143&lt;'Re-Sign (Calc)'!$T$2,'Re-Sign (Calc)'!$T$2,L143))</f>
        <v>14.442714604930927</v>
      </c>
      <c r="Q143" s="15">
        <f>IF(M143&gt;'Re-Sign (Calc)'!$T$1,'Re-Sign (Calc)'!$T$1,IF(M143&lt;'Re-Sign (Calc)'!$T$2,'Re-Sign (Calc)'!$T$2,M143))</f>
        <v>10.034068887644716</v>
      </c>
      <c r="R143" s="15">
        <f>IF(N143&gt;'Re-Sign (Calc)'!$T$1,'Re-Sign (Calc)'!$T$1,IF(N143&lt;'Re-Sign (Calc)'!$T$2,'Re-Sign (Calc)'!$T$2,N143))</f>
        <v>11.399838002343651</v>
      </c>
      <c r="S143" s="15">
        <f>IF(O143&gt;'Re-Sign (Calc)'!$T$1,'Re-Sign (Calc)'!$T$1,IF(O143&lt;'Re-Sign (Calc)'!$T$2,'Re-Sign (Calc)'!$T$2,O143))</f>
        <v>11.123616100839181</v>
      </c>
      <c r="T143" s="16">
        <f>CEILING(IF(IF(F143&gt;AVERAGE(G143,I143,J143,K143),AVERAGE(F143,G143,I143,J143,K143),AVERAGE(G143,I143,J143,K143))&gt;'Re-Sign (Calc)'!$T$1,'Re-Sign (Calc)'!$T$1,IF(F143&gt;AVERAGE(G143,I143,J143,K143),AVERAGE(F143,G143,I143,J143,K143),AVERAGE(G143,I143,J143,K143))),0.05)</f>
        <v>9.6000000000000014</v>
      </c>
      <c r="U143" s="16">
        <f>CEILING(IF(IF(F143&gt;AVERAGE(G143,I143,J143,K143,H143),AVERAGE(F143,G143,I143,J143,K143),AVERAGE(G143,I143,J143,K143,H143))&gt;8.15,8.15,IF(F143&gt;AVERAGE(G143,I143,J143,K143,H143),AVERAGE(F143,G143,I143,J143,K143,H143),AVERAGE(G143,I143,J143,K143,H143))),0.05)</f>
        <v>8.15</v>
      </c>
      <c r="V143" s="16">
        <f>CEILING(MAX(Q143:S143),0.05)</f>
        <v>11.4</v>
      </c>
      <c r="W143" s="16" t="str">
        <f>IF(AND(B143&lt;26,G143&gt;V143),"Yes"," ")</f>
        <v xml:space="preserve"> </v>
      </c>
      <c r="X143" s="16" t="str">
        <f>IF(AND(B143&lt;30,B143&gt;26),"Yes", " ")</f>
        <v xml:space="preserve"> </v>
      </c>
      <c r="Y143" s="19" t="str">
        <f>INDEX('Player Ratings'!A:B,MATCH(A143,'Player Ratings'!A:A,0),2) &amp;": $"&amp;V143&amp;"M thru "&amp; D143+3</f>
        <v>Daniel Gafford: $11.4M thru 2027</v>
      </c>
    </row>
    <row r="144" spans="1:25" x14ac:dyDescent="0.25">
      <c r="A144" s="17" t="str">
        <f>'Re-Sign (Calc)'!A133</f>
        <v>G. Hubbard HOU</v>
      </c>
      <c r="B144" s="18">
        <f>INDEX('Re-Sign (Calc)'!$A:$AU,MATCH('Re-Sign (Report)'!$A:$A,'Re-Sign (Calc)'!$A:$A,0),4)</f>
        <v>26</v>
      </c>
      <c r="C144" s="15" t="str">
        <f>INDEX('Re-Sign (Calc)'!$A:$AU,MATCH('Re-Sign (Report)'!$A:$A,'Re-Sign (Calc)'!$A:$A,0),3)</f>
        <v>HOU</v>
      </c>
      <c r="D144" s="15" t="str">
        <f>+INDEX('Player Ratings'!$A:$AA,MATCH(A144,'Player Ratings'!$A:$A,0),27)</f>
        <v>2024</v>
      </c>
      <c r="F144" s="15">
        <f>INDEX('Re-Sign (Calc)'!$A:$AX,MATCH($A:$A,'Re-Sign (Calc)'!$A:$A,0),23)</f>
        <v>17.922252010723863</v>
      </c>
      <c r="G144" s="15">
        <f>INDEX('Re-Sign (Calc)'!$A:$AX,MATCH($A:$A,'Re-Sign (Calc)'!$A:$A,0),28)</f>
        <v>19.266425160546682</v>
      </c>
      <c r="H144" s="15">
        <f>INDEX('Re-Sign (Calc)'!$A:$AX,MATCH($A:$A,'Re-Sign (Calc)'!$A:$A,0),33)</f>
        <v>16.745125073862525</v>
      </c>
      <c r="I144" s="15">
        <f>INDEX('Re-Sign (Calc)'!$A:$AX,MATCH($A:$A,'Re-Sign (Calc)'!$A:$A,0),38)</f>
        <v>14.01124632528883</v>
      </c>
      <c r="J144" s="15">
        <f>INDEX('Re-Sign (Calc)'!$A:$AX,MATCH($A:$A,'Re-Sign (Calc)'!$A:$A,0),43)</f>
        <v>8.840454433193381</v>
      </c>
      <c r="K144" s="15">
        <f>INDEX('Re-Sign (Calc)'!$A:$AX,MATCH($A:$A,'Re-Sign (Calc)'!$A:$A,0),48)</f>
        <v>8.2108265888284304</v>
      </c>
      <c r="L144" s="15">
        <f>IF(AND(AVERAGE(G144,H144)&lt;F144,B144&lt;27),AVERAGE(G144,H144,F144),AVERAGE(G144,H144))</f>
        <v>18.005775117204603</v>
      </c>
      <c r="M144" s="15">
        <f>IFERROR(IF(AND(AVERAGE(J144,G144)&lt;F144,B144&lt;27),AVERAGE(J144,G144,F144),AVERAGE(G144,J144)),0)</f>
        <v>15.343043868154643</v>
      </c>
      <c r="N144" s="15">
        <f>IFERROR(IF(AND(AVERAGE(G144,I144)&lt;F144,B144&lt;27),AVERAGE(G144,I144,F144),AVERAGE(G144,I144)),0)</f>
        <v>17.066641165519794</v>
      </c>
      <c r="O144" s="15">
        <f>IFERROR(IF(AND(AVERAGE(G144,K144)&lt;F144,B144&lt;27),AVERAGE(G144,K144,F144),AVERAGE(G144,K144)),0)</f>
        <v>15.133167920032994</v>
      </c>
      <c r="P144" s="15">
        <f>IF(L144&gt;'Re-Sign (Calc)'!$T$1,'Re-Sign (Calc)'!$T$1,IF(L144&lt;'Re-Sign (Calc)'!$T$2,'Re-Sign (Calc)'!$T$2,L144))</f>
        <v>18.005775117204603</v>
      </c>
      <c r="Q144" s="15">
        <f>IF(M144&gt;'Re-Sign (Calc)'!$T$1,'Re-Sign (Calc)'!$T$1,IF(M144&lt;'Re-Sign (Calc)'!$T$2,'Re-Sign (Calc)'!$T$2,M144))</f>
        <v>15.343043868154643</v>
      </c>
      <c r="R144" s="15">
        <f>IF(N144&gt;'Re-Sign (Calc)'!$T$1,'Re-Sign (Calc)'!$T$1,IF(N144&lt;'Re-Sign (Calc)'!$T$2,'Re-Sign (Calc)'!$T$2,N144))</f>
        <v>17.066641165519794</v>
      </c>
      <c r="S144" s="15">
        <f>IF(O144&gt;'Re-Sign (Calc)'!$T$1,'Re-Sign (Calc)'!$T$1,IF(O144&lt;'Re-Sign (Calc)'!$T$2,'Re-Sign (Calc)'!$T$2,O144))</f>
        <v>15.133167920032994</v>
      </c>
      <c r="T144" s="16">
        <f>CEILING(IF(IF(F144&gt;AVERAGE(G144,I144,J144,K144),AVERAGE(F144,G144,I144,J144,K144),AVERAGE(G144,I144,J144,K144))&gt;'Re-Sign (Calc)'!$T$1,'Re-Sign (Calc)'!$T$1,IF(F144&gt;AVERAGE(G144,I144,J144,K144),AVERAGE(F144,G144,I144,J144,K144),AVERAGE(G144,I144,J144,K144))),0.05)</f>
        <v>13.700000000000001</v>
      </c>
      <c r="U144" s="16">
        <f>CEILING(IF(IF(F144&gt;AVERAGE(G144,I144,J144,K144,H144),AVERAGE(F144,G144,I144,J144,K144),AVERAGE(G144,I144,J144,K144,H144))&gt;8.15,8.15,IF(F144&gt;AVERAGE(G144,I144,J144,K144,H144),AVERAGE(F144,G144,I144,J144,K144,H144),AVERAGE(G144,I144,J144,K144,H144))),0.05)</f>
        <v>8.15</v>
      </c>
      <c r="V144" s="16">
        <f>CEILING(MAX(Q144:S144),0.05)</f>
        <v>17.100000000000001</v>
      </c>
      <c r="W144" s="16" t="str">
        <f>IF(AND(B144&lt;26,G144&gt;V144),"Yes"," ")</f>
        <v xml:space="preserve"> </v>
      </c>
      <c r="X144" s="16" t="str">
        <f>IF(AND(B144&lt;30,B144&gt;26),"Yes", " ")</f>
        <v xml:space="preserve"> </v>
      </c>
      <c r="Y144" s="19" t="str">
        <f>INDEX('Player Ratings'!A:B,MATCH(A144,'Player Ratings'!A:A,0),2) &amp;": $"&amp;V144&amp;"M thru "&amp; D144+3</f>
        <v>Greg-Louis Hubbard: $17.1M thru 2027</v>
      </c>
    </row>
    <row r="145" spans="1:25" hidden="1" x14ac:dyDescent="0.25">
      <c r="A145" s="17" t="str">
        <f>'Re-Sign (Calc)'!A146</f>
        <v>I. Bonga KC</v>
      </c>
      <c r="B145" s="18">
        <f>INDEX('Re-Sign (Calc)'!$A:$AU,MATCH('Re-Sign (Report)'!$A:$A,'Re-Sign (Calc)'!$A:$A,0),4)</f>
        <v>25</v>
      </c>
      <c r="C145" s="15" t="str">
        <f>INDEX('Re-Sign (Calc)'!$A:$AU,MATCH('Re-Sign (Report)'!$A:$A,'Re-Sign (Calc)'!$A:$A,0),3)</f>
        <v>KC</v>
      </c>
      <c r="D145" s="15" t="str">
        <f>+INDEX('Player Ratings'!$A:$AA,MATCH(A145,'Player Ratings'!$A:$A,0),27)</f>
        <v>2026</v>
      </c>
      <c r="F145" s="15">
        <f>INDEX('Re-Sign (Calc)'!$A:$AX,MATCH($A:$A,'Re-Sign (Calc)'!$A:$A,0),23)</f>
        <v>9.3833780160857962</v>
      </c>
      <c r="G145" s="15">
        <f>INDEX('Re-Sign (Calc)'!$A:$AX,MATCH($A:$A,'Re-Sign (Calc)'!$A:$A,0),28)</f>
        <v>14.021900214062242</v>
      </c>
      <c r="H145" s="15">
        <f>INDEX('Re-Sign (Calc)'!$A:$AX,MATCH($A:$A,'Re-Sign (Calc)'!$A:$A,0),33)</f>
        <v>6.7619903486310928</v>
      </c>
      <c r="I145" s="15">
        <f>INDEX('Re-Sign (Calc)'!$A:$AX,MATCH($A:$A,'Re-Sign (Calc)'!$A:$A,0),38)</f>
        <v>11.239146783345848</v>
      </c>
      <c r="J145" s="15">
        <f>INDEX('Re-Sign (Calc)'!$A:$AX,MATCH($A:$A,'Re-Sign (Calc)'!$A:$A,0),43)</f>
        <v>4.3442825388984918</v>
      </c>
      <c r="K145" s="15">
        <f>INDEX('Re-Sign (Calc)'!$A:$AX,MATCH($A:$A,'Re-Sign (Calc)'!$A:$A,0),48)</f>
        <v>13.041661138383969</v>
      </c>
      <c r="L145" s="15">
        <f>IF(AND(AVERAGE(G145,H145)&lt;F145,B145&lt;27),AVERAGE(G145,H145,F145),AVERAGE(G145,H145))</f>
        <v>10.391945281346668</v>
      </c>
      <c r="M145" s="15">
        <f>IFERROR(IF(AND(AVERAGE(J145,G145)&lt;F145,B145&lt;27),AVERAGE(J145,G145,F145),AVERAGE(G145,J145)),0)</f>
        <v>9.2498535896821767</v>
      </c>
      <c r="N145" s="15">
        <f>IFERROR(IF(AND(AVERAGE(G145,I145)&lt;F145,B145&lt;27),AVERAGE(G145,I145,F145),AVERAGE(G145,I145)),0)</f>
        <v>12.630523498704045</v>
      </c>
      <c r="O145" s="15">
        <f>IFERROR(IF(AND(AVERAGE(G145,K145)&lt;F145,B145&lt;27),AVERAGE(G145,K145,F145),AVERAGE(G145,K145)),0)</f>
        <v>13.531780676223105</v>
      </c>
      <c r="P145" s="15">
        <f>IF(L145&gt;'Re-Sign (Calc)'!$T$1,'Re-Sign (Calc)'!$T$1,IF(L145&lt;'Re-Sign (Calc)'!$T$2,'Re-Sign (Calc)'!$T$2,L145))</f>
        <v>10.391945281346668</v>
      </c>
      <c r="Q145" s="15">
        <f>IF(M145&gt;'Re-Sign (Calc)'!$T$1,'Re-Sign (Calc)'!$T$1,IF(M145&lt;'Re-Sign (Calc)'!$T$2,'Re-Sign (Calc)'!$T$2,M145))</f>
        <v>9.2498535896821767</v>
      </c>
      <c r="R145" s="15">
        <f>IF(N145&gt;'Re-Sign (Calc)'!$T$1,'Re-Sign (Calc)'!$T$1,IF(N145&lt;'Re-Sign (Calc)'!$T$2,'Re-Sign (Calc)'!$T$2,N145))</f>
        <v>12.630523498704045</v>
      </c>
      <c r="S145" s="15">
        <f>IF(O145&gt;'Re-Sign (Calc)'!$T$1,'Re-Sign (Calc)'!$T$1,IF(O145&lt;'Re-Sign (Calc)'!$T$2,'Re-Sign (Calc)'!$T$2,O145))</f>
        <v>13.531780676223105</v>
      </c>
      <c r="T145" s="16">
        <f>CEILING(IF(IF(F145&gt;AVERAGE(G145,I145,J145,K145),AVERAGE(F145,G145,I145,J145,K145),AVERAGE(G145,I145,J145,K145))&gt;'Re-Sign (Calc)'!$T$1,'Re-Sign (Calc)'!$T$1,IF(F145&gt;AVERAGE(G145,I145,J145,K145),AVERAGE(F145,G145,I145,J145,K145),AVERAGE(G145,I145,J145,K145))),0.05)</f>
        <v>10.700000000000001</v>
      </c>
      <c r="U145" s="16">
        <f>CEILING(IF(IF(F145&gt;AVERAGE(G145,I145,J145,K145,H145),AVERAGE(F145,G145,I145,J145,K145),AVERAGE(G145,I145,J145,K145,H145))&gt;8.15,8.15,IF(F145&gt;AVERAGE(G145,I145,J145,K145,H145),AVERAGE(F145,G145,I145,J145,K145,H145),AVERAGE(G145,I145,J145,K145,H145))),0.05)</f>
        <v>8.15</v>
      </c>
      <c r="V145" s="16">
        <f>CEILING(MAX(Q145:S145),0.05)</f>
        <v>13.55</v>
      </c>
      <c r="W145" s="16" t="str">
        <f>IF(AND(B145&lt;26,G145&gt;V145),"Yes"," ")</f>
        <v>Yes</v>
      </c>
      <c r="X145" s="16" t="str">
        <f>IF(AND(B145&lt;30,B145&gt;26),"Yes", " ")</f>
        <v xml:space="preserve"> </v>
      </c>
      <c r="Y145" s="19" t="str">
        <f>INDEX('Player Ratings'!A:B,MATCH(A145,'Player Ratings'!A:A,0),2) &amp;": $"&amp;V145&amp;"M thru "&amp; D145+3</f>
        <v>Issac Bonga: $13.55M thru 2029</v>
      </c>
    </row>
    <row r="146" spans="1:25" hidden="1" x14ac:dyDescent="0.25">
      <c r="A146" s="17" t="str">
        <f>'Re-Sign (Calc)'!A147</f>
        <v>I. Briscoe CHA</v>
      </c>
      <c r="B146" s="18">
        <f>INDEX('Re-Sign (Calc)'!$A:$AU,MATCH('Re-Sign (Report)'!$A:$A,'Re-Sign (Calc)'!$A:$A,0),4)</f>
        <v>26</v>
      </c>
      <c r="C146" s="15" t="str">
        <f>INDEX('Re-Sign (Calc)'!$A:$AU,MATCH('Re-Sign (Report)'!$A:$A,'Re-Sign (Calc)'!$A:$A,0),3)</f>
        <v>CHA</v>
      </c>
      <c r="D146" s="15" t="str">
        <f>+INDEX('Player Ratings'!$A:$AA,MATCH(A146,'Player Ratings'!$A:$A,0),27)</f>
        <v>2026</v>
      </c>
      <c r="F146" s="15">
        <f>INDEX('Re-Sign (Calc)'!$A:$AX,MATCH($A:$A,'Re-Sign (Calc)'!$A:$A,0),23)</f>
        <v>32.15370866845398</v>
      </c>
      <c r="G146" s="15">
        <f>INDEX('Re-Sign (Calc)'!$A:$AX,MATCH($A:$A,'Re-Sign (Calc)'!$A:$A,0),28)</f>
        <v>35</v>
      </c>
      <c r="H146" s="15">
        <f>INDEX('Re-Sign (Calc)'!$A:$AX,MATCH($A:$A,'Re-Sign (Calc)'!$A:$A,0),33)</f>
        <v>31.006746109907432</v>
      </c>
      <c r="I146" s="15">
        <f>INDEX('Re-Sign (Calc)'!$A:$AX,MATCH($A:$A,'Re-Sign (Calc)'!$A:$A,0),38)</f>
        <v>36.584056881110271</v>
      </c>
      <c r="J146" s="15">
        <f>INDEX('Re-Sign (Calc)'!$A:$AX,MATCH($A:$A,'Re-Sign (Calc)'!$A:$A,0),43)</f>
        <v>38.678686095332175</v>
      </c>
      <c r="K146" s="15">
        <f>INDEX('Re-Sign (Calc)'!$A:$AX,MATCH($A:$A,'Re-Sign (Calc)'!$A:$A,0),48)</f>
        <v>32.364999336606083</v>
      </c>
      <c r="L146" s="15">
        <f>IF(AND(AVERAGE(G146,H146)&lt;F146,B146&lt;27),AVERAGE(G146,H146,F146),AVERAGE(G146,H146))</f>
        <v>33.003373054953713</v>
      </c>
      <c r="M146" s="15">
        <f>IFERROR(IF(AND(AVERAGE(J146,G146)&lt;F146,B146&lt;27),AVERAGE(J146,G146,F146),AVERAGE(G146,J146)),0)</f>
        <v>36.839343047666091</v>
      </c>
      <c r="N146" s="15">
        <f>IFERROR(IF(AND(AVERAGE(G146,I146)&lt;F146,B146&lt;27),AVERAGE(G146,I146,F146),AVERAGE(G146,I146)),0)</f>
        <v>35.792028440555136</v>
      </c>
      <c r="O146" s="15">
        <f>IFERROR(IF(AND(AVERAGE(G146,K146)&lt;F146,B146&lt;27),AVERAGE(G146,K146,F146),AVERAGE(G146,K146)),0)</f>
        <v>33.682499668303038</v>
      </c>
      <c r="P146" s="15">
        <f>IF(L146&gt;'Re-Sign (Calc)'!$T$1,'Re-Sign (Calc)'!$T$1,IF(L146&lt;'Re-Sign (Calc)'!$T$2,'Re-Sign (Calc)'!$T$2,L146))</f>
        <v>33.003373054953713</v>
      </c>
      <c r="Q146" s="15">
        <f>IF(M146&gt;'Re-Sign (Calc)'!$T$1,'Re-Sign (Calc)'!$T$1,IF(M146&lt;'Re-Sign (Calc)'!$T$2,'Re-Sign (Calc)'!$T$2,M146))</f>
        <v>35</v>
      </c>
      <c r="R146" s="15">
        <f>IF(N146&gt;'Re-Sign (Calc)'!$T$1,'Re-Sign (Calc)'!$T$1,IF(N146&lt;'Re-Sign (Calc)'!$T$2,'Re-Sign (Calc)'!$T$2,N146))</f>
        <v>35</v>
      </c>
      <c r="S146" s="15">
        <f>IF(O146&gt;'Re-Sign (Calc)'!$T$1,'Re-Sign (Calc)'!$T$1,IF(O146&lt;'Re-Sign (Calc)'!$T$2,'Re-Sign (Calc)'!$T$2,O146))</f>
        <v>33.682499668303038</v>
      </c>
      <c r="T146" s="16">
        <f>CEILING(IF(IF(F146&gt;AVERAGE(G146,I146,J146,K146),AVERAGE(F146,G146,I146,J146,K146),AVERAGE(G146,I146,J146,K146))&gt;'Re-Sign (Calc)'!$T$1,'Re-Sign (Calc)'!$T$1,IF(F146&gt;AVERAGE(G146,I146,J146,K146),AVERAGE(F146,G146,I146,J146,K146),AVERAGE(G146,I146,J146,K146))),0.05)</f>
        <v>35</v>
      </c>
      <c r="U146" s="16">
        <f>CEILING(IF(IF(F146&gt;AVERAGE(G146,I146,J146,K146,H146),AVERAGE(F146,G146,I146,J146,K146),AVERAGE(G146,I146,J146,K146,H146))&gt;8.15,8.15,IF(F146&gt;AVERAGE(G146,I146,J146,K146,H146),AVERAGE(F146,G146,I146,J146,K146,H146),AVERAGE(G146,I146,J146,K146,H146))),0.05)</f>
        <v>8.15</v>
      </c>
      <c r="V146" s="16">
        <f>CEILING(MAX(Q146:S146),0.05)</f>
        <v>35</v>
      </c>
      <c r="W146" s="16" t="str">
        <f>IF(AND(B146&lt;26,G146&gt;V146),"Yes"," ")</f>
        <v xml:space="preserve"> </v>
      </c>
      <c r="X146" s="16" t="str">
        <f>IF(AND(B146&lt;30,B146&gt;26),"Yes", " ")</f>
        <v xml:space="preserve"> </v>
      </c>
      <c r="Y146" s="19" t="str">
        <f>INDEX('Player Ratings'!A:B,MATCH(A146,'Player Ratings'!A:A,0),2) &amp;": $"&amp;V146&amp;"M thru "&amp; D146+3</f>
        <v>Isaiah Briscoe: $35M thru 2029</v>
      </c>
    </row>
    <row r="147" spans="1:25" hidden="1" x14ac:dyDescent="0.25">
      <c r="A147" s="17" t="str">
        <f>'Re-Sign (Calc)'!A148</f>
        <v>I. Brooks CHA</v>
      </c>
      <c r="B147" s="18">
        <f>INDEX('Re-Sign (Calc)'!$A:$AU,MATCH('Re-Sign (Report)'!$A:$A,'Re-Sign (Calc)'!$A:$A,0),4)</f>
        <v>25</v>
      </c>
      <c r="C147" s="15" t="str">
        <f>INDEX('Re-Sign (Calc)'!$A:$AU,MATCH('Re-Sign (Report)'!$A:$A,'Re-Sign (Calc)'!$A:$A,0),3)</f>
        <v>CHA</v>
      </c>
      <c r="D147" s="15" t="str">
        <f>+INDEX('Player Ratings'!$A:$AA,MATCH(A147,'Player Ratings'!$A:$A,0),27)</f>
        <v>2026</v>
      </c>
      <c r="F147" s="15">
        <f>INDEX('Re-Sign (Calc)'!$A:$AX,MATCH($A:$A,'Re-Sign (Calc)'!$A:$A,0),23)</f>
        <v>0.85</v>
      </c>
      <c r="G147" s="15">
        <f>INDEX('Re-Sign (Calc)'!$A:$AX,MATCH($A:$A,'Re-Sign (Calc)'!$A:$A,0),28)</f>
        <v>0.85</v>
      </c>
      <c r="H147" s="15">
        <f>INDEX('Re-Sign (Calc)'!$A:$AX,MATCH($A:$A,'Re-Sign (Calc)'!$A:$A,0),33)</f>
        <v>0.85</v>
      </c>
      <c r="I147" s="15">
        <f>INDEX('Re-Sign (Calc)'!$A:$AX,MATCH($A:$A,'Re-Sign (Calc)'!$A:$A,0),38)</f>
        <v>0.85</v>
      </c>
      <c r="J147" s="15">
        <f>INDEX('Re-Sign (Calc)'!$A:$AX,MATCH($A:$A,'Re-Sign (Calc)'!$A:$A,0),43)</f>
        <v>0.85</v>
      </c>
      <c r="K147" s="15">
        <f>INDEX('Re-Sign (Calc)'!$A:$AX,MATCH($A:$A,'Re-Sign (Calc)'!$A:$A,0),48)</f>
        <v>0.85</v>
      </c>
      <c r="L147" s="15">
        <f>IF(AND(AVERAGE(G147,H147)&lt;F147,B147&lt;27),AVERAGE(G147,H147,F147),AVERAGE(G147,H147))</f>
        <v>0.85</v>
      </c>
      <c r="M147" s="15">
        <f>IFERROR(IF(AND(AVERAGE(J147,G147)&lt;F147,B147&lt;27),AVERAGE(J147,G147,F147),AVERAGE(G147,J147)),0)</f>
        <v>0.85</v>
      </c>
      <c r="N147" s="15">
        <f>IFERROR(IF(AND(AVERAGE(G147,I147)&lt;F147,B147&lt;27),AVERAGE(G147,I147,F147),AVERAGE(G147,I147)),0)</f>
        <v>0.85</v>
      </c>
      <c r="O147" s="15">
        <f>IFERROR(IF(AND(AVERAGE(G147,K147)&lt;F147,B147&lt;27),AVERAGE(G147,K147,F147),AVERAGE(G147,K147)),0)</f>
        <v>0.85</v>
      </c>
      <c r="P147" s="15">
        <f>IF(L147&gt;'Re-Sign (Calc)'!$T$1,'Re-Sign (Calc)'!$T$1,IF(L147&lt;'Re-Sign (Calc)'!$T$2,'Re-Sign (Calc)'!$T$2,L147))</f>
        <v>0.85</v>
      </c>
      <c r="Q147" s="15">
        <f>IF(M147&gt;'Re-Sign (Calc)'!$T$1,'Re-Sign (Calc)'!$T$1,IF(M147&lt;'Re-Sign (Calc)'!$T$2,'Re-Sign (Calc)'!$T$2,M147))</f>
        <v>0.85</v>
      </c>
      <c r="R147" s="15">
        <f>IF(N147&gt;'Re-Sign (Calc)'!$T$1,'Re-Sign (Calc)'!$T$1,IF(N147&lt;'Re-Sign (Calc)'!$T$2,'Re-Sign (Calc)'!$T$2,N147))</f>
        <v>0.85</v>
      </c>
      <c r="S147" s="15">
        <f>IF(O147&gt;'Re-Sign (Calc)'!$T$1,'Re-Sign (Calc)'!$T$1,IF(O147&lt;'Re-Sign (Calc)'!$T$2,'Re-Sign (Calc)'!$T$2,O147))</f>
        <v>0.85</v>
      </c>
      <c r="T147" s="16">
        <f>CEILING(IF(IF(F147&gt;AVERAGE(G147,I147,J147,K147),AVERAGE(F147,G147,I147,J147,K147),AVERAGE(G147,I147,J147,K147))&gt;'Re-Sign (Calc)'!$T$1,'Re-Sign (Calc)'!$T$1,IF(F147&gt;AVERAGE(G147,I147,J147,K147),AVERAGE(F147,G147,I147,J147,K147),AVERAGE(G147,I147,J147,K147))),0.05)</f>
        <v>0.85000000000000009</v>
      </c>
      <c r="U147" s="16">
        <f>CEILING(IF(IF(F147&gt;AVERAGE(G147,I147,J147,K147,H147),AVERAGE(F147,G147,I147,J147,K147),AVERAGE(G147,I147,J147,K147,H147))&gt;8.15,8.15,IF(F147&gt;AVERAGE(G147,I147,J147,K147,H147),AVERAGE(F147,G147,I147,J147,K147,H147),AVERAGE(G147,I147,J147,K147,H147))),0.05)</f>
        <v>0.85000000000000009</v>
      </c>
      <c r="V147" s="16">
        <f>CEILING(MAX(Q147:S147),0.05)</f>
        <v>0.85000000000000009</v>
      </c>
      <c r="W147" s="16" t="str">
        <f>IF(AND(B147&lt;26,G147&gt;V147),"Yes"," ")</f>
        <v xml:space="preserve"> </v>
      </c>
      <c r="X147" s="16" t="str">
        <f>IF(AND(B147&lt;30,B147&gt;26),"Yes", " ")</f>
        <v xml:space="preserve"> </v>
      </c>
      <c r="Y147" s="19" t="str">
        <f>INDEX('Player Ratings'!A:B,MATCH(A147,'Player Ratings'!A:A,0),2) &amp;": $"&amp;V147&amp;"M thru "&amp; D147+3</f>
        <v>Idis Brooks: $0.85M thru 2029</v>
      </c>
    </row>
    <row r="148" spans="1:25" hidden="1" x14ac:dyDescent="0.25">
      <c r="A148" s="17" t="str">
        <f>'Re-Sign (Calc)'!A149</f>
        <v>I. Cordinier BOS</v>
      </c>
      <c r="B148" s="18">
        <f>INDEX('Re-Sign (Calc)'!$A:$AU,MATCH('Re-Sign (Report)'!$A:$A,'Re-Sign (Calc)'!$A:$A,0),4)</f>
        <v>28</v>
      </c>
      <c r="C148" s="15" t="str">
        <f>INDEX('Re-Sign (Calc)'!$A:$AU,MATCH('Re-Sign (Report)'!$A:$A,'Re-Sign (Calc)'!$A:$A,0),3)</f>
        <v>BOS</v>
      </c>
      <c r="D148" s="15" t="str">
        <f>+INDEX('Player Ratings'!$A:$AA,MATCH(A148,'Player Ratings'!$A:$A,0),27)</f>
        <v>2027</v>
      </c>
      <c r="F148" s="15">
        <f>INDEX('Re-Sign (Calc)'!$A:$AX,MATCH($A:$A,'Re-Sign (Calc)'!$A:$A,0),23)</f>
        <v>6.5370866845397737</v>
      </c>
      <c r="G148" s="15">
        <f>INDEX('Re-Sign (Calc)'!$A:$AX,MATCH($A:$A,'Re-Sign (Calc)'!$A:$A,0),28)</f>
        <v>12.710768977441132</v>
      </c>
      <c r="H148" s="15">
        <f>INDEX('Re-Sign (Calc)'!$A:$AX,MATCH($A:$A,'Re-Sign (Calc)'!$A:$A,0),33)</f>
        <v>22.164541067559586</v>
      </c>
      <c r="I148" s="15">
        <f>INDEX('Re-Sign (Calc)'!$A:$AX,MATCH($A:$A,'Re-Sign (Calc)'!$A:$A,0),38)</f>
        <v>13.61523210501127</v>
      </c>
      <c r="J148" s="15">
        <f>INDEX('Re-Sign (Calc)'!$A:$AX,MATCH($A:$A,'Re-Sign (Calc)'!$A:$A,0),43)</f>
        <v>13.745369226969618</v>
      </c>
      <c r="K148" s="15">
        <f>INDEX('Re-Sign (Calc)'!$A:$AX,MATCH($A:$A,'Re-Sign (Calc)'!$A:$A,0),48)</f>
        <v>18.092079076555653</v>
      </c>
      <c r="L148" s="15">
        <f>IF(AND(AVERAGE(G148,H148)&lt;F148,B148&lt;27),AVERAGE(G148,H148,F148),AVERAGE(G148,H148))</f>
        <v>17.437655022500358</v>
      </c>
      <c r="M148" s="15">
        <f>IFERROR(IF(AND(AVERAGE(J148,G148)&lt;F148,B148&lt;27),AVERAGE(J148,G148,F148),AVERAGE(G148,J148)),0)</f>
        <v>13.228069102205374</v>
      </c>
      <c r="N148" s="15">
        <f>IFERROR(IF(AND(AVERAGE(G148,I148)&lt;F148,B148&lt;27),AVERAGE(G148,I148,F148),AVERAGE(G148,I148)),0)</f>
        <v>13.1630005412262</v>
      </c>
      <c r="O148" s="15">
        <f>IFERROR(IF(AND(AVERAGE(G148,K148)&lt;F148,B148&lt;27),AVERAGE(G148,K148,F148),AVERAGE(G148,K148)),0)</f>
        <v>15.401424026998392</v>
      </c>
      <c r="P148" s="15">
        <f>IF(L148&gt;'Re-Sign (Calc)'!$T$1,'Re-Sign (Calc)'!$T$1,IF(L148&lt;'Re-Sign (Calc)'!$T$2,'Re-Sign (Calc)'!$T$2,L148))</f>
        <v>17.437655022500358</v>
      </c>
      <c r="Q148" s="15">
        <f>IF(M148&gt;'Re-Sign (Calc)'!$T$1,'Re-Sign (Calc)'!$T$1,IF(M148&lt;'Re-Sign (Calc)'!$T$2,'Re-Sign (Calc)'!$T$2,M148))</f>
        <v>13.228069102205374</v>
      </c>
      <c r="R148" s="15">
        <f>IF(N148&gt;'Re-Sign (Calc)'!$T$1,'Re-Sign (Calc)'!$T$1,IF(N148&lt;'Re-Sign (Calc)'!$T$2,'Re-Sign (Calc)'!$T$2,N148))</f>
        <v>13.1630005412262</v>
      </c>
      <c r="S148" s="15">
        <f>IF(O148&gt;'Re-Sign (Calc)'!$T$1,'Re-Sign (Calc)'!$T$1,IF(O148&lt;'Re-Sign (Calc)'!$T$2,'Re-Sign (Calc)'!$T$2,O148))</f>
        <v>15.401424026998392</v>
      </c>
      <c r="T148" s="16">
        <f>CEILING(IF(IF(F148&gt;AVERAGE(G148,I148,J148,K148),AVERAGE(F148,G148,I148,J148,K148),AVERAGE(G148,I148,J148,K148))&gt;'Re-Sign (Calc)'!$T$1,'Re-Sign (Calc)'!$T$1,IF(F148&gt;AVERAGE(G148,I148,J148,K148),AVERAGE(F148,G148,I148,J148,K148),AVERAGE(G148,I148,J148,K148))),0.05)</f>
        <v>14.55</v>
      </c>
      <c r="U148" s="16">
        <f>CEILING(IF(IF(F148&gt;AVERAGE(G148,I148,J148,K148,H148),AVERAGE(F148,G148,I148,J148,K148),AVERAGE(G148,I148,J148,K148,H148))&gt;8.15,8.15,IF(F148&gt;AVERAGE(G148,I148,J148,K148,H148),AVERAGE(F148,G148,I148,J148,K148,H148),AVERAGE(G148,I148,J148,K148,H148))),0.05)</f>
        <v>8.15</v>
      </c>
      <c r="V148" s="16">
        <f>CEILING(MAX(Q148:S148),0.05)</f>
        <v>15.450000000000001</v>
      </c>
      <c r="W148" s="16" t="str">
        <f>IF(AND(B148&lt;26,G148&gt;V148),"Yes"," ")</f>
        <v xml:space="preserve"> </v>
      </c>
      <c r="X148" s="16" t="str">
        <f>IF(AND(B148&lt;30,B148&gt;26),"Yes", " ")</f>
        <v>Yes</v>
      </c>
      <c r="Y148" s="19" t="str">
        <f>INDEX('Player Ratings'!A:B,MATCH(A148,'Player Ratings'!A:A,0),2) &amp;": $"&amp;V148&amp;"M thru "&amp; D148+3</f>
        <v>Isaia Cordinier: $15.45M thru 2030</v>
      </c>
    </row>
    <row r="149" spans="1:25" hidden="1" x14ac:dyDescent="0.25">
      <c r="A149" s="17" t="str">
        <f>'Re-Sign (Calc)'!A150</f>
        <v>I. Dianko Badji SEA</v>
      </c>
      <c r="B149" s="18">
        <f>INDEX('Re-Sign (Calc)'!$A:$AU,MATCH('Re-Sign (Report)'!$A:$A,'Re-Sign (Calc)'!$A:$A,0),4)</f>
        <v>22</v>
      </c>
      <c r="C149" s="15" t="str">
        <f>INDEX('Re-Sign (Calc)'!$A:$AU,MATCH('Re-Sign (Report)'!$A:$A,'Re-Sign (Calc)'!$A:$A,0),3)</f>
        <v>SEA</v>
      </c>
      <c r="D149" s="15" t="str">
        <f>+INDEX('Player Ratings'!$A:$AA,MATCH(A149,'Player Ratings'!$A:$A,0),27)</f>
        <v>2025</v>
      </c>
      <c r="F149" s="15">
        <f>INDEX('Re-Sign (Calc)'!$A:$AX,MATCH($A:$A,'Re-Sign (Calc)'!$A:$A,0),23)</f>
        <v>0.85</v>
      </c>
      <c r="G149" s="15">
        <f>INDEX('Re-Sign (Calc)'!$A:$AX,MATCH($A:$A,'Re-Sign (Calc)'!$A:$A,0),28)</f>
        <v>0.85</v>
      </c>
      <c r="H149" s="15" t="str">
        <f>INDEX('Re-Sign (Calc)'!$A:$AX,MATCH($A:$A,'Re-Sign (Calc)'!$A:$A,0),33)</f>
        <v>N/A</v>
      </c>
      <c r="I149" s="15" t="str">
        <f>INDEX('Re-Sign (Calc)'!$A:$AX,MATCH($A:$A,'Re-Sign (Calc)'!$A:$A,0),38)</f>
        <v>N/A</v>
      </c>
      <c r="J149" s="15" t="str">
        <f>INDEX('Re-Sign (Calc)'!$A:$AX,MATCH($A:$A,'Re-Sign (Calc)'!$A:$A,0),43)</f>
        <v>N/A</v>
      </c>
      <c r="K149" s="15" t="str">
        <f>INDEX('Re-Sign (Calc)'!$A:$AX,MATCH($A:$A,'Re-Sign (Calc)'!$A:$A,0),48)</f>
        <v>N/A</v>
      </c>
      <c r="L149" s="15">
        <f>IF(AND(AVERAGE(G149,H149)&lt;F149,B149&lt;27),AVERAGE(G149,H149,F149),AVERAGE(G149,H149))</f>
        <v>0.85</v>
      </c>
      <c r="M149" s="15">
        <f>IFERROR(IF(AND(AVERAGE(J149,G149)&lt;F149,B149&lt;27),AVERAGE(J149,G149,F149),AVERAGE(G149,J149)),0)</f>
        <v>0.85</v>
      </c>
      <c r="N149" s="15">
        <f>IFERROR(IF(AND(AVERAGE(G149,I149)&lt;F149,B149&lt;27),AVERAGE(G149,I149,F149),AVERAGE(G149,I149)),0)</f>
        <v>0.85</v>
      </c>
      <c r="O149" s="15">
        <f>IFERROR(IF(AND(AVERAGE(G149,K149)&lt;F149,B149&lt;27),AVERAGE(G149,K149,F149),AVERAGE(G149,K149)),0)</f>
        <v>0.85</v>
      </c>
      <c r="P149" s="15">
        <f>IF(L149&gt;'Re-Sign (Calc)'!$T$1,'Re-Sign (Calc)'!$T$1,IF(L149&lt;'Re-Sign (Calc)'!$T$2,'Re-Sign (Calc)'!$T$2,L149))</f>
        <v>0.85</v>
      </c>
      <c r="Q149" s="15">
        <f>IF(M149&gt;'Re-Sign (Calc)'!$T$1,'Re-Sign (Calc)'!$T$1,IF(M149&lt;'Re-Sign (Calc)'!$T$2,'Re-Sign (Calc)'!$T$2,M149))</f>
        <v>0.85</v>
      </c>
      <c r="R149" s="15">
        <f>IF(N149&gt;'Re-Sign (Calc)'!$T$1,'Re-Sign (Calc)'!$T$1,IF(N149&lt;'Re-Sign (Calc)'!$T$2,'Re-Sign (Calc)'!$T$2,N149))</f>
        <v>0.85</v>
      </c>
      <c r="S149" s="15">
        <f>IF(O149&gt;'Re-Sign (Calc)'!$T$1,'Re-Sign (Calc)'!$T$1,IF(O149&lt;'Re-Sign (Calc)'!$T$2,'Re-Sign (Calc)'!$T$2,O149))</f>
        <v>0.85</v>
      </c>
      <c r="T149" s="16">
        <f>CEILING(IF(IF(F149&gt;AVERAGE(G149,I149,J149,K149),AVERAGE(F149,G149,I149,J149,K149),AVERAGE(G149,I149,J149,K149))&gt;'Re-Sign (Calc)'!$T$1,'Re-Sign (Calc)'!$T$1,IF(F149&gt;AVERAGE(G149,I149,J149,K149),AVERAGE(F149,G149,I149,J149,K149),AVERAGE(G149,I149,J149,K149))),0.05)</f>
        <v>0.85000000000000009</v>
      </c>
      <c r="U149" s="16">
        <f>CEILING(IF(IF(F149&gt;AVERAGE(G149,I149,J149,K149,H149),AVERAGE(F149,G149,I149,J149,K149),AVERAGE(G149,I149,J149,K149,H149))&gt;8.15,8.15,IF(F149&gt;AVERAGE(G149,I149,J149,K149,H149),AVERAGE(F149,G149,I149,J149,K149,H149),AVERAGE(G149,I149,J149,K149,H149))),0.05)</f>
        <v>0.85000000000000009</v>
      </c>
      <c r="V149" s="16">
        <f>CEILING(MAX(Q149:S149),0.05)</f>
        <v>0.85000000000000009</v>
      </c>
      <c r="W149" s="16" t="str">
        <f>IF(AND(B149&lt;26,G149&gt;V149),"Yes"," ")</f>
        <v xml:space="preserve"> </v>
      </c>
      <c r="X149" s="16" t="str">
        <f>IF(AND(B149&lt;30,B149&gt;26),"Yes", " ")</f>
        <v xml:space="preserve"> </v>
      </c>
      <c r="Y149" s="19" t="str">
        <f>INDEX('Player Ratings'!A:B,MATCH(A149,'Player Ratings'!A:A,0),2) &amp;": $"&amp;V149&amp;"M thru "&amp; D149+3</f>
        <v>Ibou Dianko Badji: $0.85M thru 2028</v>
      </c>
    </row>
    <row r="150" spans="1:25" x14ac:dyDescent="0.25">
      <c r="A150" s="17" t="str">
        <f>'Re-Sign (Calc)'!A156</f>
        <v>I. Rabb HOU</v>
      </c>
      <c r="B150" s="18">
        <f>INDEX('Re-Sign (Calc)'!$A:$AU,MATCH('Re-Sign (Report)'!$A:$A,'Re-Sign (Calc)'!$A:$A,0),4)</f>
        <v>27</v>
      </c>
      <c r="C150" s="15" t="str">
        <f>INDEX('Re-Sign (Calc)'!$A:$AU,MATCH('Re-Sign (Report)'!$A:$A,'Re-Sign (Calc)'!$A:$A,0),3)</f>
        <v>HOU</v>
      </c>
      <c r="D150" s="15" t="str">
        <f>+INDEX('Player Ratings'!$A:$AA,MATCH(A150,'Player Ratings'!$A:$A,0),27)</f>
        <v>2024</v>
      </c>
      <c r="F150" s="15">
        <f>INDEX('Re-Sign (Calc)'!$A:$AX,MATCH($A:$A,'Re-Sign (Calc)'!$A:$A,0),23)</f>
        <v>0.85</v>
      </c>
      <c r="G150" s="15">
        <f>INDEX('Re-Sign (Calc)'!$A:$AX,MATCH($A:$A,'Re-Sign (Calc)'!$A:$A,0),28)</f>
        <v>0.85</v>
      </c>
      <c r="H150" s="15">
        <f>INDEX('Re-Sign (Calc)'!$A:$AX,MATCH($A:$A,'Re-Sign (Calc)'!$A:$A,0),33)</f>
        <v>0.85</v>
      </c>
      <c r="I150" s="15">
        <f>INDEX('Re-Sign (Calc)'!$A:$AX,MATCH($A:$A,'Re-Sign (Calc)'!$A:$A,0),38)</f>
        <v>0.85</v>
      </c>
      <c r="J150" s="15">
        <f>INDEX('Re-Sign (Calc)'!$A:$AX,MATCH($A:$A,'Re-Sign (Calc)'!$A:$A,0),43)</f>
        <v>0.85</v>
      </c>
      <c r="K150" s="15">
        <f>INDEX('Re-Sign (Calc)'!$A:$AX,MATCH($A:$A,'Re-Sign (Calc)'!$A:$A,0),48)</f>
        <v>0.85</v>
      </c>
      <c r="L150" s="15">
        <f>IF(AND(AVERAGE(G150,H150)&lt;F150,B150&lt;27),AVERAGE(G150,H150,F150),AVERAGE(G150,H150))</f>
        <v>0.85</v>
      </c>
      <c r="M150" s="15">
        <f>IFERROR(IF(AND(AVERAGE(J150,G150)&lt;F150,B150&lt;27),AVERAGE(J150,G150,F150),AVERAGE(G150,J150)),0)</f>
        <v>0.85</v>
      </c>
      <c r="N150" s="15">
        <f>IFERROR(IF(AND(AVERAGE(G150,I150)&lt;F150,B150&lt;27),AVERAGE(G150,I150,F150),AVERAGE(G150,I150)),0)</f>
        <v>0.85</v>
      </c>
      <c r="O150" s="15">
        <f>IFERROR(IF(AND(AVERAGE(G150,K150)&lt;F150,B150&lt;27),AVERAGE(G150,K150,F150),AVERAGE(G150,K150)),0)</f>
        <v>0.85</v>
      </c>
      <c r="P150" s="15">
        <f>IF(L150&gt;'Re-Sign (Calc)'!$T$1,'Re-Sign (Calc)'!$T$1,IF(L150&lt;'Re-Sign (Calc)'!$T$2,'Re-Sign (Calc)'!$T$2,L150))</f>
        <v>0.85</v>
      </c>
      <c r="Q150" s="15">
        <f>IF(M150&gt;'Re-Sign (Calc)'!$T$1,'Re-Sign (Calc)'!$T$1,IF(M150&lt;'Re-Sign (Calc)'!$T$2,'Re-Sign (Calc)'!$T$2,M150))</f>
        <v>0.85</v>
      </c>
      <c r="R150" s="15">
        <f>IF(N150&gt;'Re-Sign (Calc)'!$T$1,'Re-Sign (Calc)'!$T$1,IF(N150&lt;'Re-Sign (Calc)'!$T$2,'Re-Sign (Calc)'!$T$2,N150))</f>
        <v>0.85</v>
      </c>
      <c r="S150" s="15">
        <f>IF(O150&gt;'Re-Sign (Calc)'!$T$1,'Re-Sign (Calc)'!$T$1,IF(O150&lt;'Re-Sign (Calc)'!$T$2,'Re-Sign (Calc)'!$T$2,O150))</f>
        <v>0.85</v>
      </c>
      <c r="T150" s="16">
        <f>CEILING(IF(IF(F150&gt;AVERAGE(G150,I150,J150,K150),AVERAGE(F150,G150,I150,J150,K150),AVERAGE(G150,I150,J150,K150))&gt;'Re-Sign (Calc)'!$T$1,'Re-Sign (Calc)'!$T$1,IF(F150&gt;AVERAGE(G150,I150,J150,K150),AVERAGE(F150,G150,I150,J150,K150),AVERAGE(G150,I150,J150,K150))),0.05)</f>
        <v>0.85000000000000009</v>
      </c>
      <c r="U150" s="16">
        <f>CEILING(IF(IF(F150&gt;AVERAGE(G150,I150,J150,K150,H150),AVERAGE(F150,G150,I150,J150,K150),AVERAGE(G150,I150,J150,K150,H150))&gt;8.15,8.15,IF(F150&gt;AVERAGE(G150,I150,J150,K150,H150),AVERAGE(F150,G150,I150,J150,K150,H150),AVERAGE(G150,I150,J150,K150,H150))),0.05)</f>
        <v>0.85000000000000009</v>
      </c>
      <c r="V150" s="16">
        <f>CEILING(MAX(Q150:S150),0.05)</f>
        <v>0.85000000000000009</v>
      </c>
      <c r="W150" s="16" t="str">
        <f>IF(AND(B150&lt;26,G150&gt;V150),"Yes"," ")</f>
        <v xml:space="preserve"> </v>
      </c>
      <c r="X150" s="16" t="str">
        <f>IF(AND(B150&lt;30,B150&gt;26),"Yes", " ")</f>
        <v>Yes</v>
      </c>
      <c r="Y150" s="19" t="str">
        <f>INDEX('Player Ratings'!A:B,MATCH(A150,'Player Ratings'!A:A,0),2) &amp;": $"&amp;V150&amp;"M thru "&amp; D150+3</f>
        <v>Ivan Rabb: $0.85M thru 2027</v>
      </c>
    </row>
    <row r="151" spans="1:25" x14ac:dyDescent="0.25">
      <c r="A151" s="17" t="str">
        <f>'Re-Sign (Calc)'!A381</f>
        <v>S. Johnson HOU</v>
      </c>
      <c r="B151" s="18">
        <f>INDEX('Re-Sign (Calc)'!$A:$AU,MATCH('Re-Sign (Report)'!$A:$A,'Re-Sign (Calc)'!$A:$A,0),4)</f>
        <v>28</v>
      </c>
      <c r="C151" s="15" t="str">
        <f>INDEX('Re-Sign (Calc)'!$A:$AU,MATCH('Re-Sign (Report)'!$A:$A,'Re-Sign (Calc)'!$A:$A,0),3)</f>
        <v>HOU</v>
      </c>
      <c r="D151" s="15" t="str">
        <f>+INDEX('Player Ratings'!$A:$AA,MATCH(A151,'Player Ratings'!$A:$A,0),27)</f>
        <v>2024</v>
      </c>
      <c r="F151" s="15">
        <f>INDEX('Re-Sign (Calc)'!$A:$AX,MATCH($A:$A,'Re-Sign (Calc)'!$A:$A,0),23)</f>
        <v>43.538873994638074</v>
      </c>
      <c r="G151" s="15">
        <f>INDEX('Re-Sign (Calc)'!$A:$AX,MATCH($A:$A,'Re-Sign (Calc)'!$A:$A,0),28)</f>
        <v>44.177918656347771</v>
      </c>
      <c r="H151" s="15">
        <f>INDEX('Re-Sign (Calc)'!$A:$AX,MATCH($A:$A,'Re-Sign (Calc)'!$A:$A,0),33)</f>
        <v>39.563718731534372</v>
      </c>
      <c r="I151" s="15">
        <f>INDEX('Re-Sign (Calc)'!$A:$AX,MATCH($A:$A,'Re-Sign (Calc)'!$A:$A,0),38)</f>
        <v>35</v>
      </c>
      <c r="J151" s="15">
        <f>INDEX('Re-Sign (Calc)'!$A:$AX,MATCH($A:$A,'Re-Sign (Calc)'!$A:$A,0),43)</f>
        <v>45.218572487033832</v>
      </c>
      <c r="K151" s="15">
        <f>INDEX('Re-Sign (Calc)'!$A:$AX,MATCH($A:$A,'Re-Sign (Calc)'!$A:$A,0),48)</f>
        <v>43.344168767414104</v>
      </c>
      <c r="L151" s="15">
        <f>IF(AND(AVERAGE(G151,H151)&lt;F151,B151&lt;27),AVERAGE(G151,H151,F151),AVERAGE(G151,H151))</f>
        <v>41.870818693941075</v>
      </c>
      <c r="M151" s="15">
        <f>IFERROR(IF(AND(AVERAGE(J151,G151)&lt;F151,B151&lt;27),AVERAGE(J151,G151,F151),AVERAGE(G151,J151)),0)</f>
        <v>44.698245571690805</v>
      </c>
      <c r="N151" s="15">
        <f>IFERROR(IF(AND(AVERAGE(G151,I151)&lt;F151,B151&lt;27),AVERAGE(G151,I151,F151),AVERAGE(G151,I151)),0)</f>
        <v>39.588959328173885</v>
      </c>
      <c r="O151" s="15">
        <f>IFERROR(IF(AND(AVERAGE(G151,K151)&lt;F151,B151&lt;27),AVERAGE(G151,K151,F151),AVERAGE(G151,K151)),0)</f>
        <v>43.761043711880937</v>
      </c>
      <c r="P151" s="15">
        <f>IF(L151&gt;'Re-Sign (Calc)'!$T$1,'Re-Sign (Calc)'!$T$1,IF(L151&lt;'Re-Sign (Calc)'!$T$2,'Re-Sign (Calc)'!$T$2,L151))</f>
        <v>35</v>
      </c>
      <c r="Q151" s="15">
        <f>IF(M151&gt;'Re-Sign (Calc)'!$T$1,'Re-Sign (Calc)'!$T$1,IF(M151&lt;'Re-Sign (Calc)'!$T$2,'Re-Sign (Calc)'!$T$2,M151))</f>
        <v>35</v>
      </c>
      <c r="R151" s="15">
        <f>IF(N151&gt;'Re-Sign (Calc)'!$T$1,'Re-Sign (Calc)'!$T$1,IF(N151&lt;'Re-Sign (Calc)'!$T$2,'Re-Sign (Calc)'!$T$2,N151))</f>
        <v>35</v>
      </c>
      <c r="S151" s="15">
        <f>IF(O151&gt;'Re-Sign (Calc)'!$T$1,'Re-Sign (Calc)'!$T$1,IF(O151&lt;'Re-Sign (Calc)'!$T$2,'Re-Sign (Calc)'!$T$2,O151))</f>
        <v>35</v>
      </c>
      <c r="T151" s="16">
        <f>CEILING(IF(IF(F151&gt;AVERAGE(G151,I151,J151,K151),AVERAGE(F151,G151,I151,J151,K151),AVERAGE(G151,I151,J151,K151))&gt;'Re-Sign (Calc)'!$T$1,'Re-Sign (Calc)'!$T$1,IF(F151&gt;AVERAGE(G151,I151,J151,K151),AVERAGE(F151,G151,I151,J151,K151),AVERAGE(G151,I151,J151,K151))),0.05)</f>
        <v>35</v>
      </c>
      <c r="U151" s="16">
        <f>CEILING(IF(IF(F151&gt;AVERAGE(G151,I151,J151,K151,H151),AVERAGE(F151,G151,I151,J151,K151),AVERAGE(G151,I151,J151,K151,H151))&gt;8.15,8.15,IF(F151&gt;AVERAGE(G151,I151,J151,K151,H151),AVERAGE(F151,G151,I151,J151,K151,H151),AVERAGE(G151,I151,J151,K151,H151))),0.05)</f>
        <v>8.15</v>
      </c>
      <c r="V151" s="16">
        <f>CEILING(MAX(Q151:S151),0.05)</f>
        <v>35</v>
      </c>
      <c r="W151" s="16" t="str">
        <f>IF(AND(B151&lt;26,G151&gt;V151),"Yes"," ")</f>
        <v xml:space="preserve"> </v>
      </c>
      <c r="X151" s="16" t="str">
        <f>IF(AND(B151&lt;30,B151&gt;26),"Yes", " ")</f>
        <v>Yes</v>
      </c>
      <c r="Y151" s="19" t="str">
        <f>INDEX('Player Ratings'!A:B,MATCH(A151,'Player Ratings'!A:A,0),2) &amp;": $"&amp;V151&amp;"M thru "&amp; D151+3</f>
        <v>Stanley Johnson: $35M thru 2027</v>
      </c>
    </row>
    <row r="152" spans="1:25" hidden="1" x14ac:dyDescent="0.25">
      <c r="A152" s="17" t="str">
        <f>'Re-Sign (Calc)'!A153</f>
        <v>I. Koprivica DAL</v>
      </c>
      <c r="B152" s="18">
        <f>INDEX('Re-Sign (Calc)'!$A:$AU,MATCH('Re-Sign (Report)'!$A:$A,'Re-Sign (Calc)'!$A:$A,0),4)</f>
        <v>20</v>
      </c>
      <c r="C152" s="15" t="str">
        <f>INDEX('Re-Sign (Calc)'!$A:$AU,MATCH('Re-Sign (Report)'!$A:$A,'Re-Sign (Calc)'!$A:$A,0),3)</f>
        <v>DAL</v>
      </c>
      <c r="D152" s="15" t="str">
        <f>+INDEX('Player Ratings'!$A:$AA,MATCH(A152,'Player Ratings'!$A:$A,0),27)</f>
        <v>2025</v>
      </c>
      <c r="F152" s="15">
        <f>INDEX('Re-Sign (Calc)'!$A:$AX,MATCH($A:$A,'Re-Sign (Calc)'!$A:$A,0),23)</f>
        <v>0.85</v>
      </c>
      <c r="G152" s="15">
        <f>INDEX('Re-Sign (Calc)'!$A:$AX,MATCH($A:$A,'Re-Sign (Calc)'!$A:$A,0),28)</f>
        <v>0.85</v>
      </c>
      <c r="H152" s="15" t="str">
        <f>INDEX('Re-Sign (Calc)'!$A:$AX,MATCH($A:$A,'Re-Sign (Calc)'!$A:$A,0),33)</f>
        <v>N/A</v>
      </c>
      <c r="I152" s="15" t="str">
        <f>INDEX('Re-Sign (Calc)'!$A:$AX,MATCH($A:$A,'Re-Sign (Calc)'!$A:$A,0),38)</f>
        <v>N/A</v>
      </c>
      <c r="J152" s="15" t="str">
        <f>INDEX('Re-Sign (Calc)'!$A:$AX,MATCH($A:$A,'Re-Sign (Calc)'!$A:$A,0),43)</f>
        <v>N/A</v>
      </c>
      <c r="K152" s="15" t="str">
        <f>INDEX('Re-Sign (Calc)'!$A:$AX,MATCH($A:$A,'Re-Sign (Calc)'!$A:$A,0),48)</f>
        <v>N/A</v>
      </c>
      <c r="L152" s="15">
        <f>IF(AND(AVERAGE(G152,H152)&lt;F152,B152&lt;27),AVERAGE(G152,H152,F152),AVERAGE(G152,H152))</f>
        <v>0.85</v>
      </c>
      <c r="M152" s="15">
        <f>IFERROR(IF(AND(AVERAGE(J152,G152)&lt;F152,B152&lt;27),AVERAGE(J152,G152,F152),AVERAGE(G152,J152)),0)</f>
        <v>0.85</v>
      </c>
      <c r="N152" s="15">
        <f>IFERROR(IF(AND(AVERAGE(G152,I152)&lt;F152,B152&lt;27),AVERAGE(G152,I152,F152),AVERAGE(G152,I152)),0)</f>
        <v>0.85</v>
      </c>
      <c r="O152" s="15">
        <f>IFERROR(IF(AND(AVERAGE(G152,K152)&lt;F152,B152&lt;27),AVERAGE(G152,K152,F152),AVERAGE(G152,K152)),0)</f>
        <v>0.85</v>
      </c>
      <c r="P152" s="15">
        <f>IF(L152&gt;'Re-Sign (Calc)'!$T$1,'Re-Sign (Calc)'!$T$1,IF(L152&lt;'Re-Sign (Calc)'!$T$2,'Re-Sign (Calc)'!$T$2,L152))</f>
        <v>0.85</v>
      </c>
      <c r="Q152" s="15">
        <f>IF(M152&gt;'Re-Sign (Calc)'!$T$1,'Re-Sign (Calc)'!$T$1,IF(M152&lt;'Re-Sign (Calc)'!$T$2,'Re-Sign (Calc)'!$T$2,M152))</f>
        <v>0.85</v>
      </c>
      <c r="R152" s="15">
        <f>IF(N152&gt;'Re-Sign (Calc)'!$T$1,'Re-Sign (Calc)'!$T$1,IF(N152&lt;'Re-Sign (Calc)'!$T$2,'Re-Sign (Calc)'!$T$2,N152))</f>
        <v>0.85</v>
      </c>
      <c r="S152" s="15">
        <f>IF(O152&gt;'Re-Sign (Calc)'!$T$1,'Re-Sign (Calc)'!$T$1,IF(O152&lt;'Re-Sign (Calc)'!$T$2,'Re-Sign (Calc)'!$T$2,O152))</f>
        <v>0.85</v>
      </c>
      <c r="T152" s="16">
        <f>CEILING(IF(IF(F152&gt;AVERAGE(G152,I152,J152,K152),AVERAGE(F152,G152,I152,J152,K152),AVERAGE(G152,I152,J152,K152))&gt;'Re-Sign (Calc)'!$T$1,'Re-Sign (Calc)'!$T$1,IF(F152&gt;AVERAGE(G152,I152,J152,K152),AVERAGE(F152,G152,I152,J152,K152),AVERAGE(G152,I152,J152,K152))),0.05)</f>
        <v>0.85000000000000009</v>
      </c>
      <c r="U152" s="16">
        <f>CEILING(IF(IF(F152&gt;AVERAGE(G152,I152,J152,K152,H152),AVERAGE(F152,G152,I152,J152,K152),AVERAGE(G152,I152,J152,K152,H152))&gt;8.15,8.15,IF(F152&gt;AVERAGE(G152,I152,J152,K152,H152),AVERAGE(F152,G152,I152,J152,K152,H152),AVERAGE(G152,I152,J152,K152,H152))),0.05)</f>
        <v>0.85000000000000009</v>
      </c>
      <c r="V152" s="16">
        <f>CEILING(MAX(Q152:S152),0.05)</f>
        <v>0.85000000000000009</v>
      </c>
      <c r="W152" s="16" t="str">
        <f>IF(AND(B152&lt;26,G152&gt;V152),"Yes"," ")</f>
        <v xml:space="preserve"> </v>
      </c>
      <c r="X152" s="16" t="str">
        <f>IF(AND(B152&lt;30,B152&gt;26),"Yes", " ")</f>
        <v xml:space="preserve"> </v>
      </c>
      <c r="Y152" s="19" t="str">
        <f>INDEX('Player Ratings'!A:B,MATCH(A152,'Player Ratings'!A:A,0),2) &amp;": $"&amp;V152&amp;"M thru "&amp; D152+3</f>
        <v>Ivan Koprivica: $0.85M thru 2028</v>
      </c>
    </row>
    <row r="153" spans="1:25" hidden="1" x14ac:dyDescent="0.25">
      <c r="A153" s="17" t="str">
        <f>'Re-Sign (Calc)'!A154</f>
        <v>I. Moore MIN</v>
      </c>
      <c r="B153" s="18">
        <f>INDEX('Re-Sign (Calc)'!$A:$AU,MATCH('Re-Sign (Report)'!$A:$A,'Re-Sign (Calc)'!$A:$A,0),4)</f>
        <v>23</v>
      </c>
      <c r="C153" s="15" t="str">
        <f>INDEX('Re-Sign (Calc)'!$A:$AU,MATCH('Re-Sign (Report)'!$A:$A,'Re-Sign (Calc)'!$A:$A,0),3)</f>
        <v>MIN</v>
      </c>
      <c r="D153" s="15" t="str">
        <f>+INDEX('Player Ratings'!$A:$AA,MATCH(A153,'Player Ratings'!$A:$A,0),27)</f>
        <v>2025</v>
      </c>
      <c r="F153" s="15">
        <f>INDEX('Re-Sign (Calc)'!$A:$AX,MATCH($A:$A,'Re-Sign (Calc)'!$A:$A,0),23)</f>
        <v>0.85</v>
      </c>
      <c r="G153" s="15">
        <f>INDEX('Re-Sign (Calc)'!$A:$AX,MATCH($A:$A,'Re-Sign (Calc)'!$A:$A,0),28)</f>
        <v>0.85</v>
      </c>
      <c r="H153" s="15" t="str">
        <f>INDEX('Re-Sign (Calc)'!$A:$AX,MATCH($A:$A,'Re-Sign (Calc)'!$A:$A,0),33)</f>
        <v>N/A</v>
      </c>
      <c r="I153" s="15" t="str">
        <f>INDEX('Re-Sign (Calc)'!$A:$AX,MATCH($A:$A,'Re-Sign (Calc)'!$A:$A,0),38)</f>
        <v>N/A</v>
      </c>
      <c r="J153" s="15" t="str">
        <f>INDEX('Re-Sign (Calc)'!$A:$AX,MATCH($A:$A,'Re-Sign (Calc)'!$A:$A,0),43)</f>
        <v>N/A</v>
      </c>
      <c r="K153" s="15" t="str">
        <f>INDEX('Re-Sign (Calc)'!$A:$AX,MATCH($A:$A,'Re-Sign (Calc)'!$A:$A,0),48)</f>
        <v>N/A</v>
      </c>
      <c r="L153" s="15">
        <f>IF(AND(AVERAGE(G153,H153)&lt;F153,B153&lt;27),AVERAGE(G153,H153,F153),AVERAGE(G153,H153))</f>
        <v>0.85</v>
      </c>
      <c r="M153" s="15">
        <f>IFERROR(IF(AND(AVERAGE(J153,G153)&lt;F153,B153&lt;27),AVERAGE(J153,G153,F153),AVERAGE(G153,J153)),0)</f>
        <v>0.85</v>
      </c>
      <c r="N153" s="15">
        <f>IFERROR(IF(AND(AVERAGE(G153,I153)&lt;F153,B153&lt;27),AVERAGE(G153,I153,F153),AVERAGE(G153,I153)),0)</f>
        <v>0.85</v>
      </c>
      <c r="O153" s="15">
        <f>IFERROR(IF(AND(AVERAGE(G153,K153)&lt;F153,B153&lt;27),AVERAGE(G153,K153,F153),AVERAGE(G153,K153)),0)</f>
        <v>0.85</v>
      </c>
      <c r="P153" s="15">
        <f>IF(L153&gt;'Re-Sign (Calc)'!$T$1,'Re-Sign (Calc)'!$T$1,IF(L153&lt;'Re-Sign (Calc)'!$T$2,'Re-Sign (Calc)'!$T$2,L153))</f>
        <v>0.85</v>
      </c>
      <c r="Q153" s="15">
        <f>IF(M153&gt;'Re-Sign (Calc)'!$T$1,'Re-Sign (Calc)'!$T$1,IF(M153&lt;'Re-Sign (Calc)'!$T$2,'Re-Sign (Calc)'!$T$2,M153))</f>
        <v>0.85</v>
      </c>
      <c r="R153" s="15">
        <f>IF(N153&gt;'Re-Sign (Calc)'!$T$1,'Re-Sign (Calc)'!$T$1,IF(N153&lt;'Re-Sign (Calc)'!$T$2,'Re-Sign (Calc)'!$T$2,N153))</f>
        <v>0.85</v>
      </c>
      <c r="S153" s="15">
        <f>IF(O153&gt;'Re-Sign (Calc)'!$T$1,'Re-Sign (Calc)'!$T$1,IF(O153&lt;'Re-Sign (Calc)'!$T$2,'Re-Sign (Calc)'!$T$2,O153))</f>
        <v>0.85</v>
      </c>
      <c r="T153" s="16">
        <f>CEILING(IF(IF(F153&gt;AVERAGE(G153,I153,J153,K153),AVERAGE(F153,G153,I153,J153,K153),AVERAGE(G153,I153,J153,K153))&gt;'Re-Sign (Calc)'!$T$1,'Re-Sign (Calc)'!$T$1,IF(F153&gt;AVERAGE(G153,I153,J153,K153),AVERAGE(F153,G153,I153,J153,K153),AVERAGE(G153,I153,J153,K153))),0.05)</f>
        <v>0.85000000000000009</v>
      </c>
      <c r="U153" s="16">
        <f>CEILING(IF(IF(F153&gt;AVERAGE(G153,I153,J153,K153,H153),AVERAGE(F153,G153,I153,J153,K153),AVERAGE(G153,I153,J153,K153,H153))&gt;8.15,8.15,IF(F153&gt;AVERAGE(G153,I153,J153,K153,H153),AVERAGE(F153,G153,I153,J153,K153,H153),AVERAGE(G153,I153,J153,K153,H153))),0.05)</f>
        <v>0.85000000000000009</v>
      </c>
      <c r="V153" s="16">
        <f>CEILING(MAX(Q153:S153),0.05)</f>
        <v>0.85000000000000009</v>
      </c>
      <c r="W153" s="16" t="str">
        <f>IF(AND(B153&lt;26,G153&gt;V153),"Yes"," ")</f>
        <v xml:space="preserve"> </v>
      </c>
      <c r="X153" s="16" t="str">
        <f>IF(AND(B153&lt;30,B153&gt;26),"Yes", " ")</f>
        <v xml:space="preserve"> </v>
      </c>
      <c r="Y153" s="19" t="str">
        <f>INDEX('Player Ratings'!A:B,MATCH(A153,'Player Ratings'!A:A,0),2) &amp;": $"&amp;V153&amp;"M thru "&amp; D153+3</f>
        <v>Ian Moore: $0.85M thru 2028</v>
      </c>
    </row>
    <row r="154" spans="1:25" hidden="1" x14ac:dyDescent="0.25">
      <c r="A154" s="17" t="str">
        <f>'Re-Sign (Calc)'!A155</f>
        <v>I. Mooreland DET</v>
      </c>
      <c r="B154" s="18">
        <f>INDEX('Re-Sign (Calc)'!$A:$AU,MATCH('Re-Sign (Report)'!$A:$A,'Re-Sign (Calc)'!$A:$A,0),4)</f>
        <v>22</v>
      </c>
      <c r="C154" s="15" t="str">
        <f>INDEX('Re-Sign (Calc)'!$A:$AU,MATCH('Re-Sign (Report)'!$A:$A,'Re-Sign (Calc)'!$A:$A,0),3)</f>
        <v>DET</v>
      </c>
      <c r="D154" s="15" t="str">
        <f>+INDEX('Player Ratings'!$A:$AA,MATCH(A154,'Player Ratings'!$A:$A,0),27)</f>
        <v>2026</v>
      </c>
      <c r="F154" s="15">
        <f>INDEX('Re-Sign (Calc)'!$A:$AX,MATCH($A:$A,'Re-Sign (Calc)'!$A:$A,0),23)</f>
        <v>0.85</v>
      </c>
      <c r="G154" s="15">
        <f>INDEX('Re-Sign (Calc)'!$A:$AX,MATCH($A:$A,'Re-Sign (Calc)'!$A:$A,0),28)</f>
        <v>0.85</v>
      </c>
      <c r="H154" s="15" t="str">
        <f>INDEX('Re-Sign (Calc)'!$A:$AX,MATCH($A:$A,'Re-Sign (Calc)'!$A:$A,0),33)</f>
        <v>N/A</v>
      </c>
      <c r="I154" s="15" t="str">
        <f>INDEX('Re-Sign (Calc)'!$A:$AX,MATCH($A:$A,'Re-Sign (Calc)'!$A:$A,0),38)</f>
        <v>N/A</v>
      </c>
      <c r="J154" s="15" t="str">
        <f>INDEX('Re-Sign (Calc)'!$A:$AX,MATCH($A:$A,'Re-Sign (Calc)'!$A:$A,0),43)</f>
        <v>N/A</v>
      </c>
      <c r="K154" s="15" t="str">
        <f>INDEX('Re-Sign (Calc)'!$A:$AX,MATCH($A:$A,'Re-Sign (Calc)'!$A:$A,0),48)</f>
        <v>N/A</v>
      </c>
      <c r="L154" s="15">
        <f>IF(AND(AVERAGE(G154,H154)&lt;F154,B154&lt;27),AVERAGE(G154,H154,F154),AVERAGE(G154,H154))</f>
        <v>0.85</v>
      </c>
      <c r="M154" s="15">
        <f>IFERROR(IF(AND(AVERAGE(J154,G154)&lt;F154,B154&lt;27),AVERAGE(J154,G154,F154),AVERAGE(G154,J154)),0)</f>
        <v>0.85</v>
      </c>
      <c r="N154" s="15">
        <f>IFERROR(IF(AND(AVERAGE(G154,I154)&lt;F154,B154&lt;27),AVERAGE(G154,I154,F154),AVERAGE(G154,I154)),0)</f>
        <v>0.85</v>
      </c>
      <c r="O154" s="15">
        <f>IFERROR(IF(AND(AVERAGE(G154,K154)&lt;F154,B154&lt;27),AVERAGE(G154,K154,F154),AVERAGE(G154,K154)),0)</f>
        <v>0.85</v>
      </c>
      <c r="P154" s="15">
        <f>IF(L154&gt;'Re-Sign (Calc)'!$T$1,'Re-Sign (Calc)'!$T$1,IF(L154&lt;'Re-Sign (Calc)'!$T$2,'Re-Sign (Calc)'!$T$2,L154))</f>
        <v>0.85</v>
      </c>
      <c r="Q154" s="15">
        <f>IF(M154&gt;'Re-Sign (Calc)'!$T$1,'Re-Sign (Calc)'!$T$1,IF(M154&lt;'Re-Sign (Calc)'!$T$2,'Re-Sign (Calc)'!$T$2,M154))</f>
        <v>0.85</v>
      </c>
      <c r="R154" s="15">
        <f>IF(N154&gt;'Re-Sign (Calc)'!$T$1,'Re-Sign (Calc)'!$T$1,IF(N154&lt;'Re-Sign (Calc)'!$T$2,'Re-Sign (Calc)'!$T$2,N154))</f>
        <v>0.85</v>
      </c>
      <c r="S154" s="15">
        <f>IF(O154&gt;'Re-Sign (Calc)'!$T$1,'Re-Sign (Calc)'!$T$1,IF(O154&lt;'Re-Sign (Calc)'!$T$2,'Re-Sign (Calc)'!$T$2,O154))</f>
        <v>0.85</v>
      </c>
      <c r="T154" s="16">
        <f>CEILING(IF(IF(F154&gt;AVERAGE(G154,I154,J154,K154),AVERAGE(F154,G154,I154,J154,K154),AVERAGE(G154,I154,J154,K154))&gt;'Re-Sign (Calc)'!$T$1,'Re-Sign (Calc)'!$T$1,IF(F154&gt;AVERAGE(G154,I154,J154,K154),AVERAGE(F154,G154,I154,J154,K154),AVERAGE(G154,I154,J154,K154))),0.05)</f>
        <v>0.85000000000000009</v>
      </c>
      <c r="U154" s="16">
        <f>CEILING(IF(IF(F154&gt;AVERAGE(G154,I154,J154,K154,H154),AVERAGE(F154,G154,I154,J154,K154),AVERAGE(G154,I154,J154,K154,H154))&gt;8.15,8.15,IF(F154&gt;AVERAGE(G154,I154,J154,K154,H154),AVERAGE(F154,G154,I154,J154,K154,H154),AVERAGE(G154,I154,J154,K154,H154))),0.05)</f>
        <v>0.85000000000000009</v>
      </c>
      <c r="V154" s="16">
        <f>CEILING(MAX(Q154:S154),0.05)</f>
        <v>0.85000000000000009</v>
      </c>
      <c r="W154" s="16" t="str">
        <f>IF(AND(B154&lt;26,G154&gt;V154),"Yes"," ")</f>
        <v xml:space="preserve"> </v>
      </c>
      <c r="X154" s="16" t="str">
        <f>IF(AND(B154&lt;30,B154&gt;26),"Yes", " ")</f>
        <v xml:space="preserve"> </v>
      </c>
      <c r="Y154" s="19" t="str">
        <f>INDEX('Player Ratings'!A:B,MATCH(A154,'Player Ratings'!A:A,0),2) &amp;": $"&amp;V154&amp;"M thru "&amp; D154+3</f>
        <v>Ivan Mooreland: $0.85M thru 2029</v>
      </c>
    </row>
    <row r="155" spans="1:25" x14ac:dyDescent="0.25">
      <c r="A155" s="17" t="str">
        <f>'Re-Sign (Calc)'!A441</f>
        <v>W. Baker HOU</v>
      </c>
      <c r="B155" s="18">
        <f>INDEX('Re-Sign (Calc)'!$A:$AU,MATCH('Re-Sign (Report)'!$A:$A,'Re-Sign (Calc)'!$A:$A,0),4)</f>
        <v>24</v>
      </c>
      <c r="C155" s="15" t="str">
        <f>INDEX('Re-Sign (Calc)'!$A:$AU,MATCH('Re-Sign (Report)'!$A:$A,'Re-Sign (Calc)'!$A:$A,0),3)</f>
        <v>HOU</v>
      </c>
      <c r="D155" s="15" t="str">
        <f>+INDEX('Player Ratings'!$A:$AA,MATCH(A155,'Player Ratings'!$A:$A,0),27)</f>
        <v>2024</v>
      </c>
      <c r="F155" s="15">
        <f>INDEX('Re-Sign (Calc)'!$A:$AX,MATCH($A:$A,'Re-Sign (Calc)'!$A:$A,0),23)</f>
        <v>0.85</v>
      </c>
      <c r="G155" s="15">
        <f>INDEX('Re-Sign (Calc)'!$A:$AX,MATCH($A:$A,'Re-Sign (Calc)'!$A:$A,0),28)</f>
        <v>0.85</v>
      </c>
      <c r="H155" s="15">
        <f>INDEX('Re-Sign (Calc)'!$A:$AX,MATCH($A:$A,'Re-Sign (Calc)'!$A:$A,0),33)</f>
        <v>0.85</v>
      </c>
      <c r="I155" s="15">
        <f>INDEX('Re-Sign (Calc)'!$A:$AX,MATCH($A:$A,'Re-Sign (Calc)'!$A:$A,0),38)</f>
        <v>0.85</v>
      </c>
      <c r="J155" s="15">
        <f>INDEX('Re-Sign (Calc)'!$A:$AX,MATCH($A:$A,'Re-Sign (Calc)'!$A:$A,0),43)</f>
        <v>0.85</v>
      </c>
      <c r="K155" s="15">
        <f>INDEX('Re-Sign (Calc)'!$A:$AX,MATCH($A:$A,'Re-Sign (Calc)'!$A:$A,0),48)</f>
        <v>0.85</v>
      </c>
      <c r="L155" s="15">
        <f>IF(AND(AVERAGE(G155,H155)&lt;F155,B155&lt;27),AVERAGE(G155,H155,F155),AVERAGE(G155,H155))</f>
        <v>0.85</v>
      </c>
      <c r="M155" s="15">
        <f>IFERROR(IF(AND(AVERAGE(J155,G155)&lt;F155,B155&lt;27),AVERAGE(J155,G155,F155),AVERAGE(G155,J155)),0)</f>
        <v>0.85</v>
      </c>
      <c r="N155" s="15">
        <f>IFERROR(IF(AND(AVERAGE(G155,I155)&lt;F155,B155&lt;27),AVERAGE(G155,I155,F155),AVERAGE(G155,I155)),0)</f>
        <v>0.85</v>
      </c>
      <c r="O155" s="15">
        <f>IFERROR(IF(AND(AVERAGE(G155,K155)&lt;F155,B155&lt;27),AVERAGE(G155,K155,F155),AVERAGE(G155,K155)),0)</f>
        <v>0.85</v>
      </c>
      <c r="P155" s="15">
        <f>IF(L155&gt;'Re-Sign (Calc)'!$T$1,'Re-Sign (Calc)'!$T$1,IF(L155&lt;'Re-Sign (Calc)'!$T$2,'Re-Sign (Calc)'!$T$2,L155))</f>
        <v>0.85</v>
      </c>
      <c r="Q155" s="15">
        <f>IF(M155&gt;'Re-Sign (Calc)'!$T$1,'Re-Sign (Calc)'!$T$1,IF(M155&lt;'Re-Sign (Calc)'!$T$2,'Re-Sign (Calc)'!$T$2,M155))</f>
        <v>0.85</v>
      </c>
      <c r="R155" s="15">
        <f>IF(N155&gt;'Re-Sign (Calc)'!$T$1,'Re-Sign (Calc)'!$T$1,IF(N155&lt;'Re-Sign (Calc)'!$T$2,'Re-Sign (Calc)'!$T$2,N155))</f>
        <v>0.85</v>
      </c>
      <c r="S155" s="15">
        <f>IF(O155&gt;'Re-Sign (Calc)'!$T$1,'Re-Sign (Calc)'!$T$1,IF(O155&lt;'Re-Sign (Calc)'!$T$2,'Re-Sign (Calc)'!$T$2,O155))</f>
        <v>0.85</v>
      </c>
      <c r="T155" s="16">
        <f>CEILING(IF(IF(F155&gt;AVERAGE(G155,I155,J155,K155),AVERAGE(F155,G155,I155,J155,K155),AVERAGE(G155,I155,J155,K155))&gt;'Re-Sign (Calc)'!$T$1,'Re-Sign (Calc)'!$T$1,IF(F155&gt;AVERAGE(G155,I155,J155,K155),AVERAGE(F155,G155,I155,J155,K155),AVERAGE(G155,I155,J155,K155))),0.05)</f>
        <v>0.85000000000000009</v>
      </c>
      <c r="U155" s="16">
        <f>CEILING(IF(IF(F155&gt;AVERAGE(G155,I155,J155,K155,H155),AVERAGE(F155,G155,I155,J155,K155),AVERAGE(G155,I155,J155,K155,H155))&gt;8.15,8.15,IF(F155&gt;AVERAGE(G155,I155,J155,K155,H155),AVERAGE(F155,G155,I155,J155,K155,H155),AVERAGE(G155,I155,J155,K155,H155))),0.05)</f>
        <v>0.85000000000000009</v>
      </c>
      <c r="V155" s="16">
        <f>CEILING(MAX(Q155:S155),0.05)</f>
        <v>0.85000000000000009</v>
      </c>
      <c r="W155" s="16" t="str">
        <f>IF(AND(B155&lt;26,G155&gt;V155),"Yes"," ")</f>
        <v xml:space="preserve"> </v>
      </c>
      <c r="X155" s="16" t="str">
        <f>IF(AND(B155&lt;30,B155&gt;26),"Yes", " ")</f>
        <v xml:space="preserve"> </v>
      </c>
      <c r="Y155" s="19" t="str">
        <f>INDEX('Player Ratings'!A:B,MATCH(A155,'Player Ratings'!A:A,0),2) &amp;": $"&amp;V155&amp;"M thru "&amp; D155+3</f>
        <v>Will Baker: $0.85M thru 2027</v>
      </c>
    </row>
    <row r="156" spans="1:25" x14ac:dyDescent="0.25">
      <c r="A156" s="17" t="str">
        <f>'Re-Sign (Calc)'!A58</f>
        <v>C. Morsell IND</v>
      </c>
      <c r="B156" s="18">
        <f>INDEX('Re-Sign (Calc)'!$A:$AU,MATCH('Re-Sign (Report)'!$A:$A,'Re-Sign (Calc)'!$A:$A,0),4)</f>
        <v>23</v>
      </c>
      <c r="C156" s="15" t="str">
        <f>INDEX('Re-Sign (Calc)'!$A:$AU,MATCH('Re-Sign (Report)'!$A:$A,'Re-Sign (Calc)'!$A:$A,0),3)</f>
        <v>IND</v>
      </c>
      <c r="D156" s="15" t="str">
        <f>+INDEX('Player Ratings'!$A:$AA,MATCH(A156,'Player Ratings'!$A:$A,0),27)</f>
        <v>2024</v>
      </c>
      <c r="F156" s="15">
        <f>INDEX('Re-Sign (Calc)'!$A:$AX,MATCH($A:$A,'Re-Sign (Calc)'!$A:$A,0),23)</f>
        <v>23.614834673815913</v>
      </c>
      <c r="G156" s="15">
        <f>INDEX('Re-Sign (Calc)'!$A:$AX,MATCH($A:$A,'Re-Sign (Calc)'!$A:$A,0),28)</f>
        <v>17.955293923925574</v>
      </c>
      <c r="H156" s="15">
        <f>INDEX('Re-Sign (Calc)'!$A:$AX,MATCH($A:$A,'Re-Sign (Calc)'!$A:$A,0),33)</f>
        <v>1.0573419342131296</v>
      </c>
      <c r="I156" s="15">
        <f>INDEX('Re-Sign (Calc)'!$A:$AX,MATCH($A:$A,'Re-Sign (Calc)'!$A:$A,0),38)</f>
        <v>12.82320366445612</v>
      </c>
      <c r="J156" s="15">
        <f>INDEX('Re-Sign (Calc)'!$A:$AX,MATCH($A:$A,'Re-Sign (Calc)'!$A:$A,0),43)</f>
        <v>4.753025438379848</v>
      </c>
      <c r="K156" s="15">
        <f>INDEX('Re-Sign (Calc)'!$A:$AX,MATCH($A:$A,'Re-Sign (Calc)'!$A:$A,0),48)</f>
        <v>0.85</v>
      </c>
      <c r="L156" s="15">
        <f>IF(AND(AVERAGE(G156,H156)&lt;F156,B156&lt;27),AVERAGE(G156,H156,F156),AVERAGE(G156,H156))</f>
        <v>14.209156843984871</v>
      </c>
      <c r="M156" s="15">
        <f>IFERROR(IF(AND(AVERAGE(J156,G156)&lt;F156,B156&lt;27),AVERAGE(J156,G156,F156),AVERAGE(G156,J156)),0)</f>
        <v>15.441051345373779</v>
      </c>
      <c r="N156" s="15">
        <f>IFERROR(IF(AND(AVERAGE(G156,I156)&lt;F156,B156&lt;27),AVERAGE(G156,I156,F156),AVERAGE(G156,I156)),0)</f>
        <v>18.131110754065869</v>
      </c>
      <c r="O156" s="15">
        <f>IFERROR(IF(AND(AVERAGE(G156,K156)&lt;F156,B156&lt;27),AVERAGE(G156,K156,F156),AVERAGE(G156,K156)),0)</f>
        <v>14.140042865913829</v>
      </c>
      <c r="P156" s="15">
        <f>IF(L156&gt;'Re-Sign (Calc)'!$T$1,'Re-Sign (Calc)'!$T$1,IF(L156&lt;'Re-Sign (Calc)'!$T$2,'Re-Sign (Calc)'!$T$2,L156))</f>
        <v>14.209156843984871</v>
      </c>
      <c r="Q156" s="15">
        <f>IF(M156&gt;'Re-Sign (Calc)'!$T$1,'Re-Sign (Calc)'!$T$1,IF(M156&lt;'Re-Sign (Calc)'!$T$2,'Re-Sign (Calc)'!$T$2,M156))</f>
        <v>15.441051345373779</v>
      </c>
      <c r="R156" s="15">
        <f>IF(N156&gt;'Re-Sign (Calc)'!$T$1,'Re-Sign (Calc)'!$T$1,IF(N156&lt;'Re-Sign (Calc)'!$T$2,'Re-Sign (Calc)'!$T$2,N156))</f>
        <v>18.131110754065869</v>
      </c>
      <c r="S156" s="15">
        <f>IF(O156&gt;'Re-Sign (Calc)'!$T$1,'Re-Sign (Calc)'!$T$1,IF(O156&lt;'Re-Sign (Calc)'!$T$2,'Re-Sign (Calc)'!$T$2,O156))</f>
        <v>14.140042865913829</v>
      </c>
      <c r="T156" s="16">
        <f>CEILING(IF(IF(F156&gt;AVERAGE(G156,I156,J156,K156),AVERAGE(F156,G156,I156,J156,K156),AVERAGE(G156,I156,J156,K156))&gt;'Re-Sign (Calc)'!$T$1,'Re-Sign (Calc)'!$T$1,IF(F156&gt;AVERAGE(G156,I156,J156,K156),AVERAGE(F156,G156,I156,J156,K156),AVERAGE(G156,I156,J156,K156))),0.05)</f>
        <v>12</v>
      </c>
      <c r="U156" s="16">
        <f>CEILING(IF(IF(F156&gt;AVERAGE(G156,I156,J156,K156,H156),AVERAGE(F156,G156,I156,J156,K156),AVERAGE(G156,I156,J156,K156,H156))&gt;8.15,8.15,IF(F156&gt;AVERAGE(G156,I156,J156,K156,H156),AVERAGE(F156,G156,I156,J156,K156,H156),AVERAGE(G156,I156,J156,K156,H156))),0.05)</f>
        <v>8.15</v>
      </c>
      <c r="V156" s="16">
        <f>CEILING(MAX(Q156:S156),0.05)</f>
        <v>18.150000000000002</v>
      </c>
      <c r="W156" s="16" t="str">
        <f>IF(AND(B156&lt;26,G156&gt;V156),"Yes"," ")</f>
        <v xml:space="preserve"> </v>
      </c>
      <c r="X156" s="16" t="str">
        <f>IF(AND(B156&lt;30,B156&gt;26),"Yes", " ")</f>
        <v xml:space="preserve"> </v>
      </c>
      <c r="Y156" s="19" t="str">
        <f>INDEX('Player Ratings'!A:B,MATCH(A156,'Player Ratings'!A:A,0),2) &amp;": $"&amp;V156&amp;"M thru "&amp; D156+3</f>
        <v>Casey Morsell: $18.15M thru 2027</v>
      </c>
    </row>
    <row r="157" spans="1:25" x14ac:dyDescent="0.25">
      <c r="A157" s="17" t="str">
        <f>'Re-Sign (Calc)'!A70</f>
        <v>C. Walker IND</v>
      </c>
      <c r="B157" s="18">
        <f>INDEX('Re-Sign (Calc)'!$A:$AU,MATCH('Re-Sign (Report)'!$A:$A,'Re-Sign (Calc)'!$A:$A,0),4)</f>
        <v>23</v>
      </c>
      <c r="C157" s="15" t="str">
        <f>INDEX('Re-Sign (Calc)'!$A:$AU,MATCH('Re-Sign (Report)'!$A:$A,'Re-Sign (Calc)'!$A:$A,0),3)</f>
        <v>IND</v>
      </c>
      <c r="D157" s="15" t="str">
        <f>+INDEX('Player Ratings'!$A:$AA,MATCH(A157,'Player Ratings'!$A:$A,0),27)</f>
        <v>2024</v>
      </c>
      <c r="F157" s="15">
        <f>INDEX('Re-Sign (Calc)'!$A:$AX,MATCH($A:$A,'Re-Sign (Calc)'!$A:$A,0),23)</f>
        <v>6.5370866845397737</v>
      </c>
      <c r="G157" s="15">
        <f>INDEX('Re-Sign (Calc)'!$A:$AX,MATCH($A:$A,'Re-Sign (Calc)'!$A:$A,0),28)</f>
        <v>4.8439815577144714</v>
      </c>
      <c r="H157" s="15">
        <f>INDEX('Re-Sign (Calc)'!$A:$AX,MATCH($A:$A,'Re-Sign (Calc)'!$A:$A,0),33)</f>
        <v>7.3324551900728858</v>
      </c>
      <c r="I157" s="15">
        <f>INDEX('Re-Sign (Calc)'!$A:$AX,MATCH($A:$A,'Re-Sign (Calc)'!$A:$A,0),38)</f>
        <v>0.85</v>
      </c>
      <c r="J157" s="15">
        <f>INDEX('Re-Sign (Calc)'!$A:$AX,MATCH($A:$A,'Re-Sign (Calc)'!$A:$A,0),43)</f>
        <v>0.85</v>
      </c>
      <c r="K157" s="15">
        <f>INDEX('Re-Sign (Calc)'!$A:$AX,MATCH($A:$A,'Re-Sign (Calc)'!$A:$A,0),48)</f>
        <v>0.85</v>
      </c>
      <c r="L157" s="15">
        <f>IF(AND(AVERAGE(G157,H157)&lt;F157,B157&lt;27),AVERAGE(G157,H157,F157),AVERAGE(G157,H157))</f>
        <v>6.2378411441090433</v>
      </c>
      <c r="M157" s="15">
        <f>IFERROR(IF(AND(AVERAGE(J157,G157)&lt;F157,B157&lt;27),AVERAGE(J157,G157,F157),AVERAGE(G157,J157)),0)</f>
        <v>4.0770227474180816</v>
      </c>
      <c r="N157" s="15">
        <f>IFERROR(IF(AND(AVERAGE(G157,I157)&lt;F157,B157&lt;27),AVERAGE(G157,I157,F157),AVERAGE(G157,I157)),0)</f>
        <v>4.0770227474180816</v>
      </c>
      <c r="O157" s="15">
        <f>IFERROR(IF(AND(AVERAGE(G157,K157)&lt;F157,B157&lt;27),AVERAGE(G157,K157,F157),AVERAGE(G157,K157)),0)</f>
        <v>4.0770227474180816</v>
      </c>
      <c r="P157" s="15">
        <f>IF(L157&gt;'Re-Sign (Calc)'!$T$1,'Re-Sign (Calc)'!$T$1,IF(L157&lt;'Re-Sign (Calc)'!$T$2,'Re-Sign (Calc)'!$T$2,L157))</f>
        <v>6.2378411441090433</v>
      </c>
      <c r="Q157" s="15">
        <f>IF(M157&gt;'Re-Sign (Calc)'!$T$1,'Re-Sign (Calc)'!$T$1,IF(M157&lt;'Re-Sign (Calc)'!$T$2,'Re-Sign (Calc)'!$T$2,M157))</f>
        <v>4.0770227474180816</v>
      </c>
      <c r="R157" s="15">
        <f>IF(N157&gt;'Re-Sign (Calc)'!$T$1,'Re-Sign (Calc)'!$T$1,IF(N157&lt;'Re-Sign (Calc)'!$T$2,'Re-Sign (Calc)'!$T$2,N157))</f>
        <v>4.0770227474180816</v>
      </c>
      <c r="S157" s="15">
        <f>IF(O157&gt;'Re-Sign (Calc)'!$T$1,'Re-Sign (Calc)'!$T$1,IF(O157&lt;'Re-Sign (Calc)'!$T$2,'Re-Sign (Calc)'!$T$2,O157))</f>
        <v>4.0770227474180816</v>
      </c>
      <c r="T157" s="16">
        <f>CEILING(IF(IF(F157&gt;AVERAGE(G157,I157,J157,K157),AVERAGE(F157,G157,I157,J157,K157),AVERAGE(G157,I157,J157,K157))&gt;'Re-Sign (Calc)'!$T$1,'Re-Sign (Calc)'!$T$1,IF(F157&gt;AVERAGE(G157,I157,J157,K157),AVERAGE(F157,G157,I157,J157,K157),AVERAGE(G157,I157,J157,K157))),0.05)</f>
        <v>2.8000000000000003</v>
      </c>
      <c r="U157" s="16">
        <f>CEILING(IF(IF(F157&gt;AVERAGE(G157,I157,J157,K157,H157),AVERAGE(F157,G157,I157,J157,K157),AVERAGE(G157,I157,J157,K157,H157))&gt;8.15,8.15,IF(F157&gt;AVERAGE(G157,I157,J157,K157,H157),AVERAGE(F157,G157,I157,J157,K157,H157),AVERAGE(G157,I157,J157,K157,H157))),0.05)</f>
        <v>3.5500000000000003</v>
      </c>
      <c r="V157" s="16">
        <f>CEILING(MAX(Q157:S157),0.05)</f>
        <v>4.1000000000000005</v>
      </c>
      <c r="W157" s="16" t="str">
        <f>IF(AND(B157&lt;26,G157&gt;V157),"Yes"," ")</f>
        <v>Yes</v>
      </c>
      <c r="X157" s="16" t="str">
        <f>IF(AND(B157&lt;30,B157&gt;26),"Yes", " ")</f>
        <v xml:space="preserve"> </v>
      </c>
      <c r="Y157" s="19" t="str">
        <f>INDEX('Player Ratings'!A:B,MATCH(A157,'Player Ratings'!A:A,0),2) &amp;": $"&amp;V157&amp;"M thru "&amp; D157+3</f>
        <v>C.J. Walker: $4.1M thru 2027</v>
      </c>
    </row>
    <row r="158" spans="1:25" hidden="1" x14ac:dyDescent="0.25">
      <c r="A158" s="17" t="str">
        <f>'Re-Sign (Calc)'!A159</f>
        <v>I. Stewart UTA</v>
      </c>
      <c r="B158" s="18">
        <f>INDEX('Re-Sign (Calc)'!$A:$AU,MATCH('Re-Sign (Report)'!$A:$A,'Re-Sign (Calc)'!$A:$A,0),4)</f>
        <v>23</v>
      </c>
      <c r="C158" s="15" t="str">
        <f>INDEX('Re-Sign (Calc)'!$A:$AU,MATCH('Re-Sign (Report)'!$A:$A,'Re-Sign (Calc)'!$A:$A,0),3)</f>
        <v>UTA</v>
      </c>
      <c r="D158" s="15" t="str">
        <f>+INDEX('Player Ratings'!$A:$AA,MATCH(A158,'Player Ratings'!$A:$A,0),27)</f>
        <v>2026</v>
      </c>
      <c r="F158" s="15">
        <f>INDEX('Re-Sign (Calc)'!$A:$AX,MATCH($A:$A,'Re-Sign (Calc)'!$A:$A,0),23)</f>
        <v>0.85</v>
      </c>
      <c r="G158" s="15">
        <f>INDEX('Re-Sign (Calc)'!$A:$AX,MATCH($A:$A,'Re-Sign (Calc)'!$A:$A,0),28)</f>
        <v>0.85</v>
      </c>
      <c r="H158" s="15">
        <f>INDEX('Re-Sign (Calc)'!$A:$AX,MATCH($A:$A,'Re-Sign (Calc)'!$A:$A,0),33)</f>
        <v>0.85</v>
      </c>
      <c r="I158" s="15">
        <f>INDEX('Re-Sign (Calc)'!$A:$AX,MATCH($A:$A,'Re-Sign (Calc)'!$A:$A,0),38)</f>
        <v>0.85</v>
      </c>
      <c r="J158" s="15">
        <f>INDEX('Re-Sign (Calc)'!$A:$AX,MATCH($A:$A,'Re-Sign (Calc)'!$A:$A,0),43)</f>
        <v>0.85</v>
      </c>
      <c r="K158" s="15">
        <f>INDEX('Re-Sign (Calc)'!$A:$AX,MATCH($A:$A,'Re-Sign (Calc)'!$A:$A,0),48)</f>
        <v>0.85</v>
      </c>
      <c r="L158" s="15">
        <f>IF(AND(AVERAGE(G158,H158)&lt;F158,B158&lt;27),AVERAGE(G158,H158,F158),AVERAGE(G158,H158))</f>
        <v>0.85</v>
      </c>
      <c r="M158" s="15">
        <f>IFERROR(IF(AND(AVERAGE(J158,G158)&lt;F158,B158&lt;27),AVERAGE(J158,G158,F158),AVERAGE(G158,J158)),0)</f>
        <v>0.85</v>
      </c>
      <c r="N158" s="15">
        <f>IFERROR(IF(AND(AVERAGE(G158,I158)&lt;F158,B158&lt;27),AVERAGE(G158,I158,F158),AVERAGE(G158,I158)),0)</f>
        <v>0.85</v>
      </c>
      <c r="O158" s="15">
        <f>IFERROR(IF(AND(AVERAGE(G158,K158)&lt;F158,B158&lt;27),AVERAGE(G158,K158,F158),AVERAGE(G158,K158)),0)</f>
        <v>0.85</v>
      </c>
      <c r="P158" s="15">
        <f>IF(L158&gt;'Re-Sign (Calc)'!$T$1,'Re-Sign (Calc)'!$T$1,IF(L158&lt;'Re-Sign (Calc)'!$T$2,'Re-Sign (Calc)'!$T$2,L158))</f>
        <v>0.85</v>
      </c>
      <c r="Q158" s="15">
        <f>IF(M158&gt;'Re-Sign (Calc)'!$T$1,'Re-Sign (Calc)'!$T$1,IF(M158&lt;'Re-Sign (Calc)'!$T$2,'Re-Sign (Calc)'!$T$2,M158))</f>
        <v>0.85</v>
      </c>
      <c r="R158" s="15">
        <f>IF(N158&gt;'Re-Sign (Calc)'!$T$1,'Re-Sign (Calc)'!$T$1,IF(N158&lt;'Re-Sign (Calc)'!$T$2,'Re-Sign (Calc)'!$T$2,N158))</f>
        <v>0.85</v>
      </c>
      <c r="S158" s="15">
        <f>IF(O158&gt;'Re-Sign (Calc)'!$T$1,'Re-Sign (Calc)'!$T$1,IF(O158&lt;'Re-Sign (Calc)'!$T$2,'Re-Sign (Calc)'!$T$2,O158))</f>
        <v>0.85</v>
      </c>
      <c r="T158" s="16">
        <f>CEILING(IF(IF(F158&gt;AVERAGE(G158,I158,J158,K158),AVERAGE(F158,G158,I158,J158,K158),AVERAGE(G158,I158,J158,K158))&gt;'Re-Sign (Calc)'!$T$1,'Re-Sign (Calc)'!$T$1,IF(F158&gt;AVERAGE(G158,I158,J158,K158),AVERAGE(F158,G158,I158,J158,K158),AVERAGE(G158,I158,J158,K158))),0.05)</f>
        <v>0.85000000000000009</v>
      </c>
      <c r="U158" s="16">
        <f>CEILING(IF(IF(F158&gt;AVERAGE(G158,I158,J158,K158,H158),AVERAGE(F158,G158,I158,J158,K158),AVERAGE(G158,I158,J158,K158,H158))&gt;8.15,8.15,IF(F158&gt;AVERAGE(G158,I158,J158,K158,H158),AVERAGE(F158,G158,I158,J158,K158,H158),AVERAGE(G158,I158,J158,K158,H158))),0.05)</f>
        <v>0.85000000000000009</v>
      </c>
      <c r="V158" s="16">
        <f>CEILING(MAX(Q158:S158),0.05)</f>
        <v>0.85000000000000009</v>
      </c>
      <c r="W158" s="16" t="str">
        <f>IF(AND(B158&lt;26,G158&gt;V158),"Yes"," ")</f>
        <v xml:space="preserve"> </v>
      </c>
      <c r="X158" s="16" t="str">
        <f>IF(AND(B158&lt;30,B158&gt;26),"Yes", " ")</f>
        <v xml:space="preserve"> </v>
      </c>
      <c r="Y158" s="19" t="str">
        <f>INDEX('Player Ratings'!A:B,MATCH(A158,'Player Ratings'!A:A,0),2) &amp;": $"&amp;V158&amp;"M thru "&amp; D158+3</f>
        <v>Isaiah Stewart: $0.85M thru 2029</v>
      </c>
    </row>
    <row r="159" spans="1:25" hidden="1" x14ac:dyDescent="0.25">
      <c r="A159" s="17" t="str">
        <f>'Re-Sign (Calc)'!A160</f>
        <v>I. Thomas ORL</v>
      </c>
      <c r="B159" s="18">
        <f>INDEX('Re-Sign (Calc)'!$A:$AU,MATCH('Re-Sign (Report)'!$A:$A,'Re-Sign (Calc)'!$A:$A,0),4)</f>
        <v>35</v>
      </c>
      <c r="C159" s="15" t="str">
        <f>INDEX('Re-Sign (Calc)'!$A:$AU,MATCH('Re-Sign (Report)'!$A:$A,'Re-Sign (Calc)'!$A:$A,0),3)</f>
        <v>ORL</v>
      </c>
      <c r="D159" s="15" t="str">
        <f>+INDEX('Player Ratings'!$A:$AA,MATCH(A159,'Player Ratings'!$A:$A,0),27)</f>
        <v>2026</v>
      </c>
      <c r="F159" s="15">
        <f>INDEX('Re-Sign (Calc)'!$A:$AX,MATCH($A:$A,'Re-Sign (Calc)'!$A:$A,0),23)</f>
        <v>0.85</v>
      </c>
      <c r="G159" s="15">
        <f>INDEX('Re-Sign (Calc)'!$A:$AX,MATCH($A:$A,'Re-Sign (Calc)'!$A:$A,0),28)</f>
        <v>0.85</v>
      </c>
      <c r="H159" s="15">
        <f>INDEX('Re-Sign (Calc)'!$A:$AX,MATCH($A:$A,'Re-Sign (Calc)'!$A:$A,0),33)</f>
        <v>0.85</v>
      </c>
      <c r="I159" s="15">
        <f>INDEX('Re-Sign (Calc)'!$A:$AX,MATCH($A:$A,'Re-Sign (Calc)'!$A:$A,0),38)</f>
        <v>0.85</v>
      </c>
      <c r="J159" s="15">
        <f>INDEX('Re-Sign (Calc)'!$A:$AX,MATCH($A:$A,'Re-Sign (Calc)'!$A:$A,0),43)</f>
        <v>0.85</v>
      </c>
      <c r="K159" s="15">
        <f>INDEX('Re-Sign (Calc)'!$A:$AX,MATCH($A:$A,'Re-Sign (Calc)'!$A:$A,0),48)</f>
        <v>0.85</v>
      </c>
      <c r="L159" s="15">
        <f>IF(AND(AVERAGE(G159,H159)&lt;F159,B159&lt;27),AVERAGE(G159,H159,F159),AVERAGE(G159,H159))</f>
        <v>0.85</v>
      </c>
      <c r="M159" s="15">
        <f>IFERROR(IF(AND(AVERAGE(J159,G159)&lt;F159,B159&lt;27),AVERAGE(J159,G159,F159),AVERAGE(G159,J159)),0)</f>
        <v>0.85</v>
      </c>
      <c r="N159" s="15">
        <f>IFERROR(IF(AND(AVERAGE(G159,I159)&lt;F159,B159&lt;27),AVERAGE(G159,I159,F159),AVERAGE(G159,I159)),0)</f>
        <v>0.85</v>
      </c>
      <c r="O159" s="15">
        <f>IFERROR(IF(AND(AVERAGE(G159,K159)&lt;F159,B159&lt;27),AVERAGE(G159,K159,F159),AVERAGE(G159,K159)),0)</f>
        <v>0.85</v>
      </c>
      <c r="P159" s="15">
        <f>IF(L159&gt;'Re-Sign (Calc)'!$T$1,'Re-Sign (Calc)'!$T$1,IF(L159&lt;'Re-Sign (Calc)'!$T$2,'Re-Sign (Calc)'!$T$2,L159))</f>
        <v>0.85</v>
      </c>
      <c r="Q159" s="15">
        <f>IF(M159&gt;'Re-Sign (Calc)'!$T$1,'Re-Sign (Calc)'!$T$1,IF(M159&lt;'Re-Sign (Calc)'!$T$2,'Re-Sign (Calc)'!$T$2,M159))</f>
        <v>0.85</v>
      </c>
      <c r="R159" s="15">
        <f>IF(N159&gt;'Re-Sign (Calc)'!$T$1,'Re-Sign (Calc)'!$T$1,IF(N159&lt;'Re-Sign (Calc)'!$T$2,'Re-Sign (Calc)'!$T$2,N159))</f>
        <v>0.85</v>
      </c>
      <c r="S159" s="15">
        <f>IF(O159&gt;'Re-Sign (Calc)'!$T$1,'Re-Sign (Calc)'!$T$1,IF(O159&lt;'Re-Sign (Calc)'!$T$2,'Re-Sign (Calc)'!$T$2,O159))</f>
        <v>0.85</v>
      </c>
      <c r="T159" s="16">
        <f>CEILING(IF(IF(F159&gt;AVERAGE(G159,I159,J159,K159),AVERAGE(F159,G159,I159,J159,K159),AVERAGE(G159,I159,J159,K159))&gt;'Re-Sign (Calc)'!$T$1,'Re-Sign (Calc)'!$T$1,IF(F159&gt;AVERAGE(G159,I159,J159,K159),AVERAGE(F159,G159,I159,J159,K159),AVERAGE(G159,I159,J159,K159))),0.05)</f>
        <v>0.85000000000000009</v>
      </c>
      <c r="U159" s="16">
        <f>CEILING(IF(IF(F159&gt;AVERAGE(G159,I159,J159,K159,H159),AVERAGE(F159,G159,I159,J159,K159),AVERAGE(G159,I159,J159,K159,H159))&gt;8.15,8.15,IF(F159&gt;AVERAGE(G159,I159,J159,K159,H159),AVERAGE(F159,G159,I159,J159,K159,H159),AVERAGE(G159,I159,J159,K159,H159))),0.05)</f>
        <v>0.85000000000000009</v>
      </c>
      <c r="V159" s="16">
        <f>CEILING(MAX(Q159:S159),0.05)</f>
        <v>0.85000000000000009</v>
      </c>
      <c r="W159" s="16" t="str">
        <f>IF(AND(B159&lt;26,G159&gt;V159),"Yes"," ")</f>
        <v xml:space="preserve"> </v>
      </c>
      <c r="X159" s="16" t="str">
        <f>IF(AND(B159&lt;30,B159&gt;26),"Yes", " ")</f>
        <v xml:space="preserve"> </v>
      </c>
      <c r="Y159" s="19" t="str">
        <f>INDEX('Player Ratings'!A:B,MATCH(A159,'Player Ratings'!A:A,0),2) &amp;": $"&amp;V159&amp;"M thru "&amp; D159+3</f>
        <v>Isaiah Thomas: $0.85M thru 2029</v>
      </c>
    </row>
    <row r="160" spans="1:25" x14ac:dyDescent="0.25">
      <c r="A160" s="17" t="str">
        <f>'Re-Sign (Calc)'!A439</f>
        <v>V. Oladipo IND</v>
      </c>
      <c r="B160" s="18">
        <f>INDEX('Re-Sign (Calc)'!$A:$AU,MATCH('Re-Sign (Report)'!$A:$A,'Re-Sign (Calc)'!$A:$A,0),4)</f>
        <v>31</v>
      </c>
      <c r="C160" s="15" t="str">
        <f>INDEX('Re-Sign (Calc)'!$A:$AU,MATCH('Re-Sign (Report)'!$A:$A,'Re-Sign (Calc)'!$A:$A,0),3)</f>
        <v>IND</v>
      </c>
      <c r="D160" s="15" t="str">
        <f>+INDEX('Player Ratings'!$A:$AA,MATCH(A160,'Player Ratings'!$A:$A,0),27)</f>
        <v>2024</v>
      </c>
      <c r="F160" s="15">
        <f>INDEX('Re-Sign (Calc)'!$A:$AX,MATCH($A:$A,'Re-Sign (Calc)'!$A:$A,0),23)</f>
        <v>0.85</v>
      </c>
      <c r="G160" s="15">
        <f>INDEX('Re-Sign (Calc)'!$A:$AX,MATCH($A:$A,'Re-Sign (Calc)'!$A:$A,0),28)</f>
        <v>0.85</v>
      </c>
      <c r="H160" s="15">
        <f>INDEX('Re-Sign (Calc)'!$A:$AX,MATCH($A:$A,'Re-Sign (Calc)'!$A:$A,0),33)</f>
        <v>0.85</v>
      </c>
      <c r="I160" s="15">
        <f>INDEX('Re-Sign (Calc)'!$A:$AX,MATCH($A:$A,'Re-Sign (Calc)'!$A:$A,0),38)</f>
        <v>0.85</v>
      </c>
      <c r="J160" s="15">
        <f>INDEX('Re-Sign (Calc)'!$A:$AX,MATCH($A:$A,'Re-Sign (Calc)'!$A:$A,0),43)</f>
        <v>0.85</v>
      </c>
      <c r="K160" s="15">
        <f>INDEX('Re-Sign (Calc)'!$A:$AX,MATCH($A:$A,'Re-Sign (Calc)'!$A:$A,0),48)</f>
        <v>0.85</v>
      </c>
      <c r="L160" s="15">
        <f>IF(AND(AVERAGE(G160,H160)&lt;F160,B160&lt;27),AVERAGE(G160,H160,F160),AVERAGE(G160,H160))</f>
        <v>0.85</v>
      </c>
      <c r="M160" s="15">
        <f>IFERROR(IF(AND(AVERAGE(J160,G160)&lt;F160,B160&lt;27),AVERAGE(J160,G160,F160),AVERAGE(G160,J160)),0)</f>
        <v>0.85</v>
      </c>
      <c r="N160" s="15">
        <f>IFERROR(IF(AND(AVERAGE(G160,I160)&lt;F160,B160&lt;27),AVERAGE(G160,I160,F160),AVERAGE(G160,I160)),0)</f>
        <v>0.85</v>
      </c>
      <c r="O160" s="15">
        <f>IFERROR(IF(AND(AVERAGE(G160,K160)&lt;F160,B160&lt;27),AVERAGE(G160,K160,F160),AVERAGE(G160,K160)),0)</f>
        <v>0.85</v>
      </c>
      <c r="P160" s="15">
        <f>IF(L160&gt;'Re-Sign (Calc)'!$T$1,'Re-Sign (Calc)'!$T$1,IF(L160&lt;'Re-Sign (Calc)'!$T$2,'Re-Sign (Calc)'!$T$2,L160))</f>
        <v>0.85</v>
      </c>
      <c r="Q160" s="15">
        <f>IF(M160&gt;'Re-Sign (Calc)'!$T$1,'Re-Sign (Calc)'!$T$1,IF(M160&lt;'Re-Sign (Calc)'!$T$2,'Re-Sign (Calc)'!$T$2,M160))</f>
        <v>0.85</v>
      </c>
      <c r="R160" s="15">
        <f>IF(N160&gt;'Re-Sign (Calc)'!$T$1,'Re-Sign (Calc)'!$T$1,IF(N160&lt;'Re-Sign (Calc)'!$T$2,'Re-Sign (Calc)'!$T$2,N160))</f>
        <v>0.85</v>
      </c>
      <c r="S160" s="15">
        <f>IF(O160&gt;'Re-Sign (Calc)'!$T$1,'Re-Sign (Calc)'!$T$1,IF(O160&lt;'Re-Sign (Calc)'!$T$2,'Re-Sign (Calc)'!$T$2,O160))</f>
        <v>0.85</v>
      </c>
      <c r="T160" s="16">
        <f>CEILING(IF(IF(F160&gt;AVERAGE(G160,I160,J160,K160),AVERAGE(F160,G160,I160,J160,K160),AVERAGE(G160,I160,J160,K160))&gt;'Re-Sign (Calc)'!$T$1,'Re-Sign (Calc)'!$T$1,IF(F160&gt;AVERAGE(G160,I160,J160,K160),AVERAGE(F160,G160,I160,J160,K160),AVERAGE(G160,I160,J160,K160))),0.05)</f>
        <v>0.85000000000000009</v>
      </c>
      <c r="U160" s="16">
        <f>CEILING(IF(IF(F160&gt;AVERAGE(G160,I160,J160,K160,H160),AVERAGE(F160,G160,I160,J160,K160),AVERAGE(G160,I160,J160,K160,H160))&gt;8.15,8.15,IF(F160&gt;AVERAGE(G160,I160,J160,K160,H160),AVERAGE(F160,G160,I160,J160,K160,H160),AVERAGE(G160,I160,J160,K160,H160))),0.05)</f>
        <v>0.85000000000000009</v>
      </c>
      <c r="V160" s="16">
        <f>CEILING(MAX(Q160:S160),0.05)</f>
        <v>0.85000000000000009</v>
      </c>
      <c r="W160" s="16" t="str">
        <f>IF(AND(B160&lt;26,G160&gt;V160),"Yes"," ")</f>
        <v xml:space="preserve"> </v>
      </c>
      <c r="X160" s="16" t="str">
        <f>IF(AND(B160&lt;30,B160&gt;26),"Yes", " ")</f>
        <v xml:space="preserve"> </v>
      </c>
      <c r="Y160" s="19" t="str">
        <f>INDEX('Player Ratings'!A:B,MATCH(A160,'Player Ratings'!A:A,0),2) &amp;": $"&amp;V160&amp;"M thru "&amp; D160+3</f>
        <v>Victor Oladipo: $0.85M thru 2027</v>
      </c>
    </row>
    <row r="161" spans="1:25" hidden="1" x14ac:dyDescent="0.25">
      <c r="A161" s="17" t="str">
        <f>'Re-Sign (Calc)'!A162</f>
        <v>I. Zubac NOP</v>
      </c>
      <c r="B161" s="18">
        <f>INDEX('Re-Sign (Calc)'!$A:$AU,MATCH('Re-Sign (Report)'!$A:$A,'Re-Sign (Calc)'!$A:$A,0),4)</f>
        <v>27</v>
      </c>
      <c r="C161" s="15" t="str">
        <f>INDEX('Re-Sign (Calc)'!$A:$AU,MATCH('Re-Sign (Report)'!$A:$A,'Re-Sign (Calc)'!$A:$A,0),3)</f>
        <v>NOP</v>
      </c>
      <c r="D161" s="15" t="str">
        <f>+INDEX('Player Ratings'!$A:$AA,MATCH(A161,'Player Ratings'!$A:$A,0),27)</f>
        <v>2025</v>
      </c>
      <c r="F161" s="15">
        <f>INDEX('Re-Sign (Calc)'!$A:$AX,MATCH($A:$A,'Re-Sign (Calc)'!$A:$A,0),23)</f>
        <v>12.229669347631818</v>
      </c>
      <c r="G161" s="15">
        <f>INDEX('Re-Sign (Calc)'!$A:$AX,MATCH($A:$A,'Re-Sign (Calc)'!$A:$A,0),28)</f>
        <v>15.33303145068335</v>
      </c>
      <c r="H161" s="15">
        <f>INDEX('Re-Sign (Calc)'!$A:$AX,MATCH($A:$A,'Re-Sign (Calc)'!$A:$A,0),33)</f>
        <v>16.745125073862525</v>
      </c>
      <c r="I161" s="15">
        <f>INDEX('Re-Sign (Calc)'!$A:$AX,MATCH($A:$A,'Re-Sign (Calc)'!$A:$A,0),38)</f>
        <v>0.85</v>
      </c>
      <c r="J161" s="15">
        <f>INDEX('Re-Sign (Calc)'!$A:$AX,MATCH($A:$A,'Re-Sign (Calc)'!$A:$A,0),43)</f>
        <v>0.85</v>
      </c>
      <c r="K161" s="15">
        <f>INDEX('Re-Sign (Calc)'!$A:$AX,MATCH($A:$A,'Re-Sign (Calc)'!$A:$A,0),48)</f>
        <v>11.284994029454674</v>
      </c>
      <c r="L161" s="15">
        <f>IF(AND(AVERAGE(G161,H161)&lt;F161,B161&lt;27),AVERAGE(G161,H161,F161),AVERAGE(G161,H161))</f>
        <v>16.039078262272938</v>
      </c>
      <c r="M161" s="15">
        <f>IFERROR(IF(AND(AVERAGE(J161,G161)&lt;F161,B161&lt;27),AVERAGE(J161,G161,F161),AVERAGE(G161,J161)),0)</f>
        <v>8.0915157253416758</v>
      </c>
      <c r="N161" s="15">
        <f>IFERROR(IF(AND(AVERAGE(G161,I161)&lt;F161,B161&lt;27),AVERAGE(G161,I161,F161),AVERAGE(G161,I161)),0)</f>
        <v>8.0915157253416758</v>
      </c>
      <c r="O161" s="15">
        <f>IFERROR(IF(AND(AVERAGE(G161,K161)&lt;F161,B161&lt;27),AVERAGE(G161,K161,F161),AVERAGE(G161,K161)),0)</f>
        <v>13.309012740069011</v>
      </c>
      <c r="P161" s="15">
        <f>IF(L161&gt;'Re-Sign (Calc)'!$T$1,'Re-Sign (Calc)'!$T$1,IF(L161&lt;'Re-Sign (Calc)'!$T$2,'Re-Sign (Calc)'!$T$2,L161))</f>
        <v>16.039078262272938</v>
      </c>
      <c r="Q161" s="15">
        <f>IF(M161&gt;'Re-Sign (Calc)'!$T$1,'Re-Sign (Calc)'!$T$1,IF(M161&lt;'Re-Sign (Calc)'!$T$2,'Re-Sign (Calc)'!$T$2,M161))</f>
        <v>8.0915157253416758</v>
      </c>
      <c r="R161" s="15">
        <f>IF(N161&gt;'Re-Sign (Calc)'!$T$1,'Re-Sign (Calc)'!$T$1,IF(N161&lt;'Re-Sign (Calc)'!$T$2,'Re-Sign (Calc)'!$T$2,N161))</f>
        <v>8.0915157253416758</v>
      </c>
      <c r="S161" s="15">
        <f>IF(O161&gt;'Re-Sign (Calc)'!$T$1,'Re-Sign (Calc)'!$T$1,IF(O161&lt;'Re-Sign (Calc)'!$T$2,'Re-Sign (Calc)'!$T$2,O161))</f>
        <v>13.309012740069011</v>
      </c>
      <c r="T161" s="16">
        <f>CEILING(IF(IF(F161&gt;AVERAGE(G161,I161,J161,K161),AVERAGE(F161,G161,I161,J161,K161),AVERAGE(G161,I161,J161,K161))&gt;'Re-Sign (Calc)'!$T$1,'Re-Sign (Calc)'!$T$1,IF(F161&gt;AVERAGE(G161,I161,J161,K161),AVERAGE(F161,G161,I161,J161,K161),AVERAGE(G161,I161,J161,K161))),0.05)</f>
        <v>8.15</v>
      </c>
      <c r="U161" s="16">
        <f>CEILING(IF(IF(F161&gt;AVERAGE(G161,I161,J161,K161,H161),AVERAGE(F161,G161,I161,J161,K161),AVERAGE(G161,I161,J161,K161,H161))&gt;8.15,8.15,IF(F161&gt;AVERAGE(G161,I161,J161,K161,H161),AVERAGE(F161,G161,I161,J161,K161,H161),AVERAGE(G161,I161,J161,K161,H161))),0.05)</f>
        <v>9.5500000000000007</v>
      </c>
      <c r="V161" s="16">
        <f>CEILING(MAX(Q161:S161),0.05)</f>
        <v>13.350000000000001</v>
      </c>
      <c r="W161" s="16" t="str">
        <f>IF(AND(B161&lt;26,G161&gt;V161),"Yes"," ")</f>
        <v xml:space="preserve"> </v>
      </c>
      <c r="X161" s="16" t="str">
        <f>IF(AND(B161&lt;30,B161&gt;26),"Yes", " ")</f>
        <v>Yes</v>
      </c>
      <c r="Y161" s="19" t="str">
        <f>INDEX('Player Ratings'!A:B,MATCH(A161,'Player Ratings'!A:A,0),2) &amp;": $"&amp;V161&amp;"M thru "&amp; D161+3</f>
        <v>Ivica Zubac: $13.35M thru 2028</v>
      </c>
    </row>
    <row r="162" spans="1:25" hidden="1" x14ac:dyDescent="0.25">
      <c r="A162" s="17" t="str">
        <f>'Re-Sign (Calc)'!A163</f>
        <v>J. Adams LAL</v>
      </c>
      <c r="B162" s="18">
        <f>INDEX('Re-Sign (Calc)'!$A:$AU,MATCH('Re-Sign (Report)'!$A:$A,'Re-Sign (Calc)'!$A:$A,0),4)</f>
        <v>30</v>
      </c>
      <c r="C162" s="15" t="str">
        <f>INDEX('Re-Sign (Calc)'!$A:$AU,MATCH('Re-Sign (Report)'!$A:$A,'Re-Sign (Calc)'!$A:$A,0),3)</f>
        <v>LAL</v>
      </c>
      <c r="D162" s="15" t="str">
        <f>+INDEX('Player Ratings'!$A:$AA,MATCH(A162,'Player Ratings'!$A:$A,0),27)</f>
        <v>2025</v>
      </c>
      <c r="F162" s="15">
        <f>INDEX('Re-Sign (Calc)'!$A:$AX,MATCH($A:$A,'Re-Sign (Calc)'!$A:$A,0),23)</f>
        <v>0.85</v>
      </c>
      <c r="G162" s="15">
        <f>INDEX('Re-Sign (Calc)'!$A:$AX,MATCH($A:$A,'Re-Sign (Calc)'!$A:$A,0),28)</f>
        <v>0.85</v>
      </c>
      <c r="H162" s="15">
        <f>INDEX('Re-Sign (Calc)'!$A:$AX,MATCH($A:$A,'Re-Sign (Calc)'!$A:$A,0),33)</f>
        <v>0.85</v>
      </c>
      <c r="I162" s="15">
        <f>INDEX('Re-Sign (Calc)'!$A:$AX,MATCH($A:$A,'Re-Sign (Calc)'!$A:$A,0),38)</f>
        <v>0.85</v>
      </c>
      <c r="J162" s="15">
        <f>INDEX('Re-Sign (Calc)'!$A:$AX,MATCH($A:$A,'Re-Sign (Calc)'!$A:$A,0),43)</f>
        <v>0.85</v>
      </c>
      <c r="K162" s="15">
        <f>INDEX('Re-Sign (Calc)'!$A:$AX,MATCH($A:$A,'Re-Sign (Calc)'!$A:$A,0),48)</f>
        <v>0.85</v>
      </c>
      <c r="L162" s="15">
        <f>IF(AND(AVERAGE(G162,H162)&lt;F162,B162&lt;27),AVERAGE(G162,H162,F162),AVERAGE(G162,H162))</f>
        <v>0.85</v>
      </c>
      <c r="M162" s="15">
        <f>IFERROR(IF(AND(AVERAGE(J162,G162)&lt;F162,B162&lt;27),AVERAGE(J162,G162,F162),AVERAGE(G162,J162)),0)</f>
        <v>0.85</v>
      </c>
      <c r="N162" s="15">
        <f>IFERROR(IF(AND(AVERAGE(G162,I162)&lt;F162,B162&lt;27),AVERAGE(G162,I162,F162),AVERAGE(G162,I162)),0)</f>
        <v>0.85</v>
      </c>
      <c r="O162" s="15">
        <f>IFERROR(IF(AND(AVERAGE(G162,K162)&lt;F162,B162&lt;27),AVERAGE(G162,K162,F162),AVERAGE(G162,K162)),0)</f>
        <v>0.85</v>
      </c>
      <c r="P162" s="15">
        <f>IF(L162&gt;'Re-Sign (Calc)'!$T$1,'Re-Sign (Calc)'!$T$1,IF(L162&lt;'Re-Sign (Calc)'!$T$2,'Re-Sign (Calc)'!$T$2,L162))</f>
        <v>0.85</v>
      </c>
      <c r="Q162" s="15">
        <f>IF(M162&gt;'Re-Sign (Calc)'!$T$1,'Re-Sign (Calc)'!$T$1,IF(M162&lt;'Re-Sign (Calc)'!$T$2,'Re-Sign (Calc)'!$T$2,M162))</f>
        <v>0.85</v>
      </c>
      <c r="R162" s="15">
        <f>IF(N162&gt;'Re-Sign (Calc)'!$T$1,'Re-Sign (Calc)'!$T$1,IF(N162&lt;'Re-Sign (Calc)'!$T$2,'Re-Sign (Calc)'!$T$2,N162))</f>
        <v>0.85</v>
      </c>
      <c r="S162" s="15">
        <f>IF(O162&gt;'Re-Sign (Calc)'!$T$1,'Re-Sign (Calc)'!$T$1,IF(O162&lt;'Re-Sign (Calc)'!$T$2,'Re-Sign (Calc)'!$T$2,O162))</f>
        <v>0.85</v>
      </c>
      <c r="T162" s="16">
        <f>CEILING(IF(IF(F162&gt;AVERAGE(G162,I162,J162,K162),AVERAGE(F162,G162,I162,J162,K162),AVERAGE(G162,I162,J162,K162))&gt;'Re-Sign (Calc)'!$T$1,'Re-Sign (Calc)'!$T$1,IF(F162&gt;AVERAGE(G162,I162,J162,K162),AVERAGE(F162,G162,I162,J162,K162),AVERAGE(G162,I162,J162,K162))),0.05)</f>
        <v>0.85000000000000009</v>
      </c>
      <c r="U162" s="16">
        <f>CEILING(IF(IF(F162&gt;AVERAGE(G162,I162,J162,K162,H162),AVERAGE(F162,G162,I162,J162,K162),AVERAGE(G162,I162,J162,K162,H162))&gt;8.15,8.15,IF(F162&gt;AVERAGE(G162,I162,J162,K162,H162),AVERAGE(F162,G162,I162,J162,K162,H162),AVERAGE(G162,I162,J162,K162,H162))),0.05)</f>
        <v>0.85000000000000009</v>
      </c>
      <c r="V162" s="16">
        <f>CEILING(MAX(Q162:S162),0.05)</f>
        <v>0.85000000000000009</v>
      </c>
      <c r="W162" s="16" t="str">
        <f>IF(AND(B162&lt;26,G162&gt;V162),"Yes"," ")</f>
        <v xml:space="preserve"> </v>
      </c>
      <c r="X162" s="16" t="str">
        <f>IF(AND(B162&lt;30,B162&gt;26),"Yes", " ")</f>
        <v xml:space="preserve"> </v>
      </c>
      <c r="Y162" s="19" t="str">
        <f>INDEX('Player Ratings'!A:B,MATCH(A162,'Player Ratings'!A:A,0),2) &amp;": $"&amp;V162&amp;"M thru "&amp; D162+3</f>
        <v>Jordan Adams: $0.85M thru 2028</v>
      </c>
    </row>
    <row r="163" spans="1:25" hidden="1" x14ac:dyDescent="0.25">
      <c r="A163" s="17" t="str">
        <f>'Re-Sign (Calc)'!A164</f>
        <v>J. Allen CHA</v>
      </c>
      <c r="B163" s="18">
        <f>INDEX('Re-Sign (Calc)'!$A:$AU,MATCH('Re-Sign (Report)'!$A:$A,'Re-Sign (Calc)'!$A:$A,0),4)</f>
        <v>26</v>
      </c>
      <c r="C163" s="15" t="str">
        <f>INDEX('Re-Sign (Calc)'!$A:$AU,MATCH('Re-Sign (Report)'!$A:$A,'Re-Sign (Calc)'!$A:$A,0),3)</f>
        <v>CHA</v>
      </c>
      <c r="D163" s="15" t="str">
        <f>+INDEX('Player Ratings'!$A:$AA,MATCH(A163,'Player Ratings'!$A:$A,0),27)</f>
        <v>2025</v>
      </c>
      <c r="F163" s="15">
        <f>INDEX('Re-Sign (Calc)'!$A:$AX,MATCH($A:$A,'Re-Sign (Calc)'!$A:$A,0),23)</f>
        <v>0.85</v>
      </c>
      <c r="G163" s="15">
        <f>INDEX('Re-Sign (Calc)'!$A:$AX,MATCH($A:$A,'Re-Sign (Calc)'!$A:$A,0),28)</f>
        <v>0.85</v>
      </c>
      <c r="H163" s="15">
        <f>INDEX('Re-Sign (Calc)'!$A:$AX,MATCH($A:$A,'Re-Sign (Calc)'!$A:$A,0),33)</f>
        <v>0.85</v>
      </c>
      <c r="I163" s="15">
        <f>INDEX('Re-Sign (Calc)'!$A:$AX,MATCH($A:$A,'Re-Sign (Calc)'!$A:$A,0),38)</f>
        <v>0.85</v>
      </c>
      <c r="J163" s="15">
        <f>INDEX('Re-Sign (Calc)'!$A:$AX,MATCH($A:$A,'Re-Sign (Calc)'!$A:$A,0),43)</f>
        <v>0.85</v>
      </c>
      <c r="K163" s="15">
        <f>INDEX('Re-Sign (Calc)'!$A:$AX,MATCH($A:$A,'Re-Sign (Calc)'!$A:$A,0),48)</f>
        <v>0.85</v>
      </c>
      <c r="L163" s="15">
        <f>IF(AND(AVERAGE(G163,H163)&lt;F163,B163&lt;27),AVERAGE(G163,H163,F163),AVERAGE(G163,H163))</f>
        <v>0.85</v>
      </c>
      <c r="M163" s="15">
        <f>IFERROR(IF(AND(AVERAGE(J163,G163)&lt;F163,B163&lt;27),AVERAGE(J163,G163,F163),AVERAGE(G163,J163)),0)</f>
        <v>0.85</v>
      </c>
      <c r="N163" s="15">
        <f>IFERROR(IF(AND(AVERAGE(G163,I163)&lt;F163,B163&lt;27),AVERAGE(G163,I163,F163),AVERAGE(G163,I163)),0)</f>
        <v>0.85</v>
      </c>
      <c r="O163" s="15">
        <f>IFERROR(IF(AND(AVERAGE(G163,K163)&lt;F163,B163&lt;27),AVERAGE(G163,K163,F163),AVERAGE(G163,K163)),0)</f>
        <v>0.85</v>
      </c>
      <c r="P163" s="15">
        <f>IF(L163&gt;'Re-Sign (Calc)'!$T$1,'Re-Sign (Calc)'!$T$1,IF(L163&lt;'Re-Sign (Calc)'!$T$2,'Re-Sign (Calc)'!$T$2,L163))</f>
        <v>0.85</v>
      </c>
      <c r="Q163" s="15">
        <f>IF(M163&gt;'Re-Sign (Calc)'!$T$1,'Re-Sign (Calc)'!$T$1,IF(M163&lt;'Re-Sign (Calc)'!$T$2,'Re-Sign (Calc)'!$T$2,M163))</f>
        <v>0.85</v>
      </c>
      <c r="R163" s="15">
        <f>IF(N163&gt;'Re-Sign (Calc)'!$T$1,'Re-Sign (Calc)'!$T$1,IF(N163&lt;'Re-Sign (Calc)'!$T$2,'Re-Sign (Calc)'!$T$2,N163))</f>
        <v>0.85</v>
      </c>
      <c r="S163" s="15">
        <f>IF(O163&gt;'Re-Sign (Calc)'!$T$1,'Re-Sign (Calc)'!$T$1,IF(O163&lt;'Re-Sign (Calc)'!$T$2,'Re-Sign (Calc)'!$T$2,O163))</f>
        <v>0.85</v>
      </c>
      <c r="T163" s="16">
        <f>CEILING(IF(IF(F163&gt;AVERAGE(G163,I163,J163,K163),AVERAGE(F163,G163,I163,J163,K163),AVERAGE(G163,I163,J163,K163))&gt;'Re-Sign (Calc)'!$T$1,'Re-Sign (Calc)'!$T$1,IF(F163&gt;AVERAGE(G163,I163,J163,K163),AVERAGE(F163,G163,I163,J163,K163),AVERAGE(G163,I163,J163,K163))),0.05)</f>
        <v>0.85000000000000009</v>
      </c>
      <c r="U163" s="16">
        <f>CEILING(IF(IF(F163&gt;AVERAGE(G163,I163,J163,K163,H163),AVERAGE(F163,G163,I163,J163,K163),AVERAGE(G163,I163,J163,K163,H163))&gt;8.15,8.15,IF(F163&gt;AVERAGE(G163,I163,J163,K163,H163),AVERAGE(F163,G163,I163,J163,K163,H163),AVERAGE(G163,I163,J163,K163,H163))),0.05)</f>
        <v>0.85000000000000009</v>
      </c>
      <c r="V163" s="16">
        <f>CEILING(MAX(Q163:S163),0.05)</f>
        <v>0.85000000000000009</v>
      </c>
      <c r="W163" s="16" t="str">
        <f>IF(AND(B163&lt;26,G163&gt;V163),"Yes"," ")</f>
        <v xml:space="preserve"> </v>
      </c>
      <c r="X163" s="16" t="str">
        <f>IF(AND(B163&lt;30,B163&gt;26),"Yes", " ")</f>
        <v xml:space="preserve"> </v>
      </c>
      <c r="Y163" s="19" t="str">
        <f>INDEX('Player Ratings'!A:B,MATCH(A163,'Player Ratings'!A:A,0),2) &amp;": $"&amp;V163&amp;"M thru "&amp; D163+3</f>
        <v>Jarrett Allen: $0.85M thru 2028</v>
      </c>
    </row>
    <row r="164" spans="1:25" x14ac:dyDescent="0.25">
      <c r="A164" s="17" t="str">
        <f>'Re-Sign (Calc)'!A80</f>
        <v>D. Bembry KC</v>
      </c>
      <c r="B164" s="18">
        <f>INDEX('Re-Sign (Calc)'!$A:$AU,MATCH('Re-Sign (Report)'!$A:$A,'Re-Sign (Calc)'!$A:$A,0),4)</f>
        <v>30</v>
      </c>
      <c r="C164" s="15" t="str">
        <f>INDEX('Re-Sign (Calc)'!$A:$AU,MATCH('Re-Sign (Report)'!$A:$A,'Re-Sign (Calc)'!$A:$A,0),3)</f>
        <v>KC</v>
      </c>
      <c r="D164" s="15" t="str">
        <f>+INDEX('Player Ratings'!$A:$AA,MATCH(A164,'Player Ratings'!$A:$A,0),27)</f>
        <v>2024</v>
      </c>
      <c r="F164" s="15">
        <f>INDEX('Re-Sign (Calc)'!$A:$AX,MATCH($A:$A,'Re-Sign (Calc)'!$A:$A,0),23)</f>
        <v>0.85</v>
      </c>
      <c r="G164" s="15">
        <f>INDEX('Re-Sign (Calc)'!$A:$AX,MATCH($A:$A,'Re-Sign (Calc)'!$A:$A,0),28)</f>
        <v>0.85</v>
      </c>
      <c r="H164" s="15">
        <f>INDEX('Re-Sign (Calc)'!$A:$AX,MATCH($A:$A,'Re-Sign (Calc)'!$A:$A,0),33)</f>
        <v>0.85</v>
      </c>
      <c r="I164" s="15">
        <f>INDEX('Re-Sign (Calc)'!$A:$AX,MATCH($A:$A,'Re-Sign (Calc)'!$A:$A,0),38)</f>
        <v>0.85</v>
      </c>
      <c r="J164" s="15">
        <f>INDEX('Re-Sign (Calc)'!$A:$AX,MATCH($A:$A,'Re-Sign (Calc)'!$A:$A,0),43)</f>
        <v>0.85</v>
      </c>
      <c r="K164" s="15">
        <f>INDEX('Re-Sign (Calc)'!$A:$AX,MATCH($A:$A,'Re-Sign (Calc)'!$A:$A,0),48)</f>
        <v>0.85</v>
      </c>
      <c r="L164" s="15">
        <f>IF(AND(AVERAGE(G164,H164)&lt;F164,B164&lt;27),AVERAGE(G164,H164,F164),AVERAGE(G164,H164))</f>
        <v>0.85</v>
      </c>
      <c r="M164" s="15">
        <f>IFERROR(IF(AND(AVERAGE(J164,G164)&lt;F164,B164&lt;27),AVERAGE(J164,G164,F164),AVERAGE(G164,J164)),0)</f>
        <v>0.85</v>
      </c>
      <c r="N164" s="15">
        <f>IFERROR(IF(AND(AVERAGE(G164,I164)&lt;F164,B164&lt;27),AVERAGE(G164,I164,F164),AVERAGE(G164,I164)),0)</f>
        <v>0.85</v>
      </c>
      <c r="O164" s="15">
        <f>IFERROR(IF(AND(AVERAGE(G164,K164)&lt;F164,B164&lt;27),AVERAGE(G164,K164,F164),AVERAGE(G164,K164)),0)</f>
        <v>0.85</v>
      </c>
      <c r="P164" s="15">
        <f>IF(L164&gt;'Re-Sign (Calc)'!$T$1,'Re-Sign (Calc)'!$T$1,IF(L164&lt;'Re-Sign (Calc)'!$T$2,'Re-Sign (Calc)'!$T$2,L164))</f>
        <v>0.85</v>
      </c>
      <c r="Q164" s="15">
        <f>IF(M164&gt;'Re-Sign (Calc)'!$T$1,'Re-Sign (Calc)'!$T$1,IF(M164&lt;'Re-Sign (Calc)'!$T$2,'Re-Sign (Calc)'!$T$2,M164))</f>
        <v>0.85</v>
      </c>
      <c r="R164" s="15">
        <f>IF(N164&gt;'Re-Sign (Calc)'!$T$1,'Re-Sign (Calc)'!$T$1,IF(N164&lt;'Re-Sign (Calc)'!$T$2,'Re-Sign (Calc)'!$T$2,N164))</f>
        <v>0.85</v>
      </c>
      <c r="S164" s="15">
        <f>IF(O164&gt;'Re-Sign (Calc)'!$T$1,'Re-Sign (Calc)'!$T$1,IF(O164&lt;'Re-Sign (Calc)'!$T$2,'Re-Sign (Calc)'!$T$2,O164))</f>
        <v>0.85</v>
      </c>
      <c r="T164" s="16">
        <f>CEILING(IF(IF(F164&gt;AVERAGE(G164,I164,J164,K164),AVERAGE(F164,G164,I164,J164,K164),AVERAGE(G164,I164,J164,K164))&gt;'Re-Sign (Calc)'!$T$1,'Re-Sign (Calc)'!$T$1,IF(F164&gt;AVERAGE(G164,I164,J164,K164),AVERAGE(F164,G164,I164,J164,K164),AVERAGE(G164,I164,J164,K164))),0.05)</f>
        <v>0.85000000000000009</v>
      </c>
      <c r="U164" s="16">
        <f>CEILING(IF(IF(F164&gt;AVERAGE(G164,I164,J164,K164,H164),AVERAGE(F164,G164,I164,J164,K164),AVERAGE(G164,I164,J164,K164,H164))&gt;8.15,8.15,IF(F164&gt;AVERAGE(G164,I164,J164,K164,H164),AVERAGE(F164,G164,I164,J164,K164,H164),AVERAGE(G164,I164,J164,K164,H164))),0.05)</f>
        <v>0.85000000000000009</v>
      </c>
      <c r="V164" s="16">
        <f>CEILING(MAX(Q164:S164),0.05)</f>
        <v>0.85000000000000009</v>
      </c>
      <c r="W164" s="16" t="str">
        <f>IF(AND(B164&lt;26,G164&gt;V164),"Yes"," ")</f>
        <v xml:space="preserve"> </v>
      </c>
      <c r="X164" s="16" t="str">
        <f>IF(AND(B164&lt;30,B164&gt;26),"Yes", " ")</f>
        <v xml:space="preserve"> </v>
      </c>
      <c r="Y164" s="19" t="str">
        <f>INDEX('Player Ratings'!A:B,MATCH(A164,'Player Ratings'!A:A,0),2) &amp;": $"&amp;V164&amp;"M thru "&amp; D164+3</f>
        <v>DeAndre Bembry: $0.85M thru 2027</v>
      </c>
    </row>
    <row r="165" spans="1:25" hidden="1" x14ac:dyDescent="0.25">
      <c r="A165" s="17" t="str">
        <f>'Re-Sign (Calc)'!A166</f>
        <v>J. Anthony MIA</v>
      </c>
      <c r="B165" s="18">
        <f>INDEX('Re-Sign (Calc)'!$A:$AU,MATCH('Re-Sign (Report)'!$A:$A,'Re-Sign (Calc)'!$A:$A,0),4)</f>
        <v>20</v>
      </c>
      <c r="C165" s="15" t="str">
        <f>INDEX('Re-Sign (Calc)'!$A:$AU,MATCH('Re-Sign (Report)'!$A:$A,'Re-Sign (Calc)'!$A:$A,0),3)</f>
        <v>MIA</v>
      </c>
      <c r="D165" s="15" t="str">
        <f>+INDEX('Player Ratings'!$A:$AA,MATCH(A165,'Player Ratings'!$A:$A,0),27)</f>
        <v>2027</v>
      </c>
      <c r="F165" s="15">
        <f>INDEX('Re-Sign (Calc)'!$A:$AX,MATCH($A:$A,'Re-Sign (Calc)'!$A:$A,0),23)</f>
        <v>29.307417336907957</v>
      </c>
      <c r="G165" s="15">
        <f>INDEX('Re-Sign (Calc)'!$A:$AX,MATCH($A:$A,'Re-Sign (Calc)'!$A:$A,0),28)</f>
        <v>11.399637740820021</v>
      </c>
      <c r="H165" s="15" t="str">
        <f>INDEX('Re-Sign (Calc)'!$A:$AX,MATCH($A:$A,'Re-Sign (Calc)'!$A:$A,0),33)</f>
        <v>N/A</v>
      </c>
      <c r="I165" s="15" t="str">
        <f>INDEX('Re-Sign (Calc)'!$A:$AX,MATCH($A:$A,'Re-Sign (Calc)'!$A:$A,0),38)</f>
        <v>N/A</v>
      </c>
      <c r="J165" s="15" t="str">
        <f>INDEX('Re-Sign (Calc)'!$A:$AX,MATCH($A:$A,'Re-Sign (Calc)'!$A:$A,0),43)</f>
        <v>N/A</v>
      </c>
      <c r="K165" s="15" t="str">
        <f>INDEX('Re-Sign (Calc)'!$A:$AX,MATCH($A:$A,'Re-Sign (Calc)'!$A:$A,0),48)</f>
        <v>N/A</v>
      </c>
      <c r="L165" s="15">
        <f>IF(AND(AVERAGE(G165,H165)&lt;F165,B165&lt;27),AVERAGE(G165,H165,F165),AVERAGE(G165,H165))</f>
        <v>20.35352753886399</v>
      </c>
      <c r="M165" s="15">
        <f>IFERROR(IF(AND(AVERAGE(J165,G165)&lt;F165,B165&lt;27),AVERAGE(J165,G165,F165),AVERAGE(G165,J165)),0)</f>
        <v>20.35352753886399</v>
      </c>
      <c r="N165" s="15">
        <f>IFERROR(IF(AND(AVERAGE(G165,I165)&lt;F165,B165&lt;27),AVERAGE(G165,I165,F165),AVERAGE(G165,I165)),0)</f>
        <v>20.35352753886399</v>
      </c>
      <c r="O165" s="15">
        <f>IFERROR(IF(AND(AVERAGE(G165,K165)&lt;F165,B165&lt;27),AVERAGE(G165,K165,F165),AVERAGE(G165,K165)),0)</f>
        <v>20.35352753886399</v>
      </c>
      <c r="P165" s="15">
        <f>IF(L165&gt;'Re-Sign (Calc)'!$T$1,'Re-Sign (Calc)'!$T$1,IF(L165&lt;'Re-Sign (Calc)'!$T$2,'Re-Sign (Calc)'!$T$2,L165))</f>
        <v>20.35352753886399</v>
      </c>
      <c r="Q165" s="15">
        <f>IF(M165&gt;'Re-Sign (Calc)'!$T$1,'Re-Sign (Calc)'!$T$1,IF(M165&lt;'Re-Sign (Calc)'!$T$2,'Re-Sign (Calc)'!$T$2,M165))</f>
        <v>20.35352753886399</v>
      </c>
      <c r="R165" s="15">
        <f>IF(N165&gt;'Re-Sign (Calc)'!$T$1,'Re-Sign (Calc)'!$T$1,IF(N165&lt;'Re-Sign (Calc)'!$T$2,'Re-Sign (Calc)'!$T$2,N165))</f>
        <v>20.35352753886399</v>
      </c>
      <c r="S165" s="15">
        <f>IF(O165&gt;'Re-Sign (Calc)'!$T$1,'Re-Sign (Calc)'!$T$1,IF(O165&lt;'Re-Sign (Calc)'!$T$2,'Re-Sign (Calc)'!$T$2,O165))</f>
        <v>20.35352753886399</v>
      </c>
      <c r="T165" s="16">
        <f>CEILING(IF(IF(F165&gt;AVERAGE(G165,I165,J165,K165),AVERAGE(F165,G165,I165,J165,K165),AVERAGE(G165,I165,J165,K165))&gt;'Re-Sign (Calc)'!$T$1,'Re-Sign (Calc)'!$T$1,IF(F165&gt;AVERAGE(G165,I165,J165,K165),AVERAGE(F165,G165,I165,J165,K165),AVERAGE(G165,I165,J165,K165))),0.05)</f>
        <v>20.400000000000002</v>
      </c>
      <c r="U165" s="16">
        <f>CEILING(IF(IF(F165&gt;AVERAGE(G165,I165,J165,K165,H165),AVERAGE(F165,G165,I165,J165,K165),AVERAGE(G165,I165,J165,K165,H165))&gt;8.15,8.15,IF(F165&gt;AVERAGE(G165,I165,J165,K165,H165),AVERAGE(F165,G165,I165,J165,K165,H165),AVERAGE(G165,I165,J165,K165,H165))),0.05)</f>
        <v>8.15</v>
      </c>
      <c r="V165" s="16">
        <f>CEILING(MAX(Q165:S165),0.05)</f>
        <v>20.400000000000002</v>
      </c>
      <c r="W165" s="16" t="str">
        <f>IF(AND(B165&lt;26,G165&gt;V165),"Yes"," ")</f>
        <v xml:space="preserve"> </v>
      </c>
      <c r="X165" s="16" t="str">
        <f>IF(AND(B165&lt;30,B165&gt;26),"Yes", " ")</f>
        <v xml:space="preserve"> </v>
      </c>
      <c r="Y165" s="19" t="str">
        <f>INDEX('Player Ratings'!A:B,MATCH(A165,'Player Ratings'!A:A,0),2) &amp;": $"&amp;V165&amp;"M thru "&amp; D165+3</f>
        <v>Jesse Anthony: $20.4M thru 2030</v>
      </c>
    </row>
    <row r="166" spans="1:25" x14ac:dyDescent="0.25">
      <c r="A166" s="17" t="str">
        <f>'Re-Sign (Calc)'!A136</f>
        <v>G. Robinson III KC</v>
      </c>
      <c r="B166" s="18">
        <f>INDEX('Re-Sign (Calc)'!$A:$AU,MATCH('Re-Sign (Report)'!$A:$A,'Re-Sign (Calc)'!$A:$A,0),4)</f>
        <v>30</v>
      </c>
      <c r="C166" s="15" t="str">
        <f>INDEX('Re-Sign (Calc)'!$A:$AU,MATCH('Re-Sign (Report)'!$A:$A,'Re-Sign (Calc)'!$A:$A,0),3)</f>
        <v>KC</v>
      </c>
      <c r="D166" s="15" t="str">
        <f>+INDEX('Player Ratings'!$A:$AA,MATCH(A166,'Player Ratings'!$A:$A,0),27)</f>
        <v>2024</v>
      </c>
      <c r="F166" s="15">
        <f>INDEX('Re-Sign (Calc)'!$A:$AX,MATCH($A:$A,'Re-Sign (Calc)'!$A:$A,0),23)</f>
        <v>0.85</v>
      </c>
      <c r="G166" s="15">
        <f>INDEX('Re-Sign (Calc)'!$A:$AX,MATCH($A:$A,'Re-Sign (Calc)'!$A:$A,0),28)</f>
        <v>0.85</v>
      </c>
      <c r="H166" s="15">
        <f>INDEX('Re-Sign (Calc)'!$A:$AX,MATCH($A:$A,'Re-Sign (Calc)'!$A:$A,0),33)</f>
        <v>0.85</v>
      </c>
      <c r="I166" s="15">
        <f>INDEX('Re-Sign (Calc)'!$A:$AX,MATCH($A:$A,'Re-Sign (Calc)'!$A:$A,0),38)</f>
        <v>0.85</v>
      </c>
      <c r="J166" s="15">
        <f>INDEX('Re-Sign (Calc)'!$A:$AX,MATCH($A:$A,'Re-Sign (Calc)'!$A:$A,0),43)</f>
        <v>0.85</v>
      </c>
      <c r="K166" s="15">
        <f>INDEX('Re-Sign (Calc)'!$A:$AX,MATCH($A:$A,'Re-Sign (Calc)'!$A:$A,0),48)</f>
        <v>0.85</v>
      </c>
      <c r="L166" s="15">
        <f>IF(AND(AVERAGE(G166,H166)&lt;F166,B166&lt;27),AVERAGE(G166,H166,F166),AVERAGE(G166,H166))</f>
        <v>0.85</v>
      </c>
      <c r="M166" s="15">
        <f>IFERROR(IF(AND(AVERAGE(J166,G166)&lt;F166,B166&lt;27),AVERAGE(J166,G166,F166),AVERAGE(G166,J166)),0)</f>
        <v>0.85</v>
      </c>
      <c r="N166" s="15">
        <f>IFERROR(IF(AND(AVERAGE(G166,I166)&lt;F166,B166&lt;27),AVERAGE(G166,I166,F166),AVERAGE(G166,I166)),0)</f>
        <v>0.85</v>
      </c>
      <c r="O166" s="15">
        <f>IFERROR(IF(AND(AVERAGE(G166,K166)&lt;F166,B166&lt;27),AVERAGE(G166,K166,F166),AVERAGE(G166,K166)),0)</f>
        <v>0.85</v>
      </c>
      <c r="P166" s="15">
        <f>IF(L166&gt;'Re-Sign (Calc)'!$T$1,'Re-Sign (Calc)'!$T$1,IF(L166&lt;'Re-Sign (Calc)'!$T$2,'Re-Sign (Calc)'!$T$2,L166))</f>
        <v>0.85</v>
      </c>
      <c r="Q166" s="15">
        <f>IF(M166&gt;'Re-Sign (Calc)'!$T$1,'Re-Sign (Calc)'!$T$1,IF(M166&lt;'Re-Sign (Calc)'!$T$2,'Re-Sign (Calc)'!$T$2,M166))</f>
        <v>0.85</v>
      </c>
      <c r="R166" s="15">
        <f>IF(N166&gt;'Re-Sign (Calc)'!$T$1,'Re-Sign (Calc)'!$T$1,IF(N166&lt;'Re-Sign (Calc)'!$T$2,'Re-Sign (Calc)'!$T$2,N166))</f>
        <v>0.85</v>
      </c>
      <c r="S166" s="15">
        <f>IF(O166&gt;'Re-Sign (Calc)'!$T$1,'Re-Sign (Calc)'!$T$1,IF(O166&lt;'Re-Sign (Calc)'!$T$2,'Re-Sign (Calc)'!$T$2,O166))</f>
        <v>0.85</v>
      </c>
      <c r="T166" s="16">
        <f>CEILING(IF(IF(F166&gt;AVERAGE(G166,I166,J166,K166),AVERAGE(F166,G166,I166,J166,K166),AVERAGE(G166,I166,J166,K166))&gt;'Re-Sign (Calc)'!$T$1,'Re-Sign (Calc)'!$T$1,IF(F166&gt;AVERAGE(G166,I166,J166,K166),AVERAGE(F166,G166,I166,J166,K166),AVERAGE(G166,I166,J166,K166))),0.05)</f>
        <v>0.85000000000000009</v>
      </c>
      <c r="U166" s="16">
        <f>CEILING(IF(IF(F166&gt;AVERAGE(G166,I166,J166,K166,H166),AVERAGE(F166,G166,I166,J166,K166),AVERAGE(G166,I166,J166,K166,H166))&gt;8.15,8.15,IF(F166&gt;AVERAGE(G166,I166,J166,K166,H166),AVERAGE(F166,G166,I166,J166,K166,H166),AVERAGE(G166,I166,J166,K166,H166))),0.05)</f>
        <v>0.85000000000000009</v>
      </c>
      <c r="V166" s="16">
        <f>CEILING(MAX(Q166:S166),0.05)</f>
        <v>0.85000000000000009</v>
      </c>
      <c r="W166" s="16" t="str">
        <f>IF(AND(B166&lt;26,G166&gt;V166),"Yes"," ")</f>
        <v xml:space="preserve"> </v>
      </c>
      <c r="X166" s="16" t="str">
        <f>IF(AND(B166&lt;30,B166&gt;26),"Yes", " ")</f>
        <v xml:space="preserve"> </v>
      </c>
      <c r="Y166" s="19" t="str">
        <f>INDEX('Player Ratings'!A:B,MATCH(A166,'Player Ratings'!A:A,0),2) &amp;": $"&amp;V166&amp;"M thru "&amp; D166+3</f>
        <v>Glenn Robinson III: $0.85M thru 2027</v>
      </c>
    </row>
    <row r="167" spans="1:25" hidden="1" x14ac:dyDescent="0.25">
      <c r="A167" s="17" t="str">
        <f>'Re-Sign (Calc)'!A168</f>
        <v>J. Bernard GSW</v>
      </c>
      <c r="B167" s="18">
        <f>INDEX('Re-Sign (Calc)'!$A:$AU,MATCH('Re-Sign (Report)'!$A:$A,'Re-Sign (Calc)'!$A:$A,0),4)</f>
        <v>24</v>
      </c>
      <c r="C167" s="15" t="str">
        <f>INDEX('Re-Sign (Calc)'!$A:$AU,MATCH('Re-Sign (Report)'!$A:$A,'Re-Sign (Calc)'!$A:$A,0),3)</f>
        <v>GSW</v>
      </c>
      <c r="D167" s="15" t="str">
        <f>+INDEX('Player Ratings'!$A:$AA,MATCH(A167,'Player Ratings'!$A:$A,0),27)</f>
        <v>2025</v>
      </c>
      <c r="F167" s="15">
        <f>INDEX('Re-Sign (Calc)'!$A:$AX,MATCH($A:$A,'Re-Sign (Calc)'!$A:$A,0),23)</f>
        <v>0.85</v>
      </c>
      <c r="G167" s="15">
        <f>INDEX('Re-Sign (Calc)'!$A:$AX,MATCH($A:$A,'Re-Sign (Calc)'!$A:$A,0),28)</f>
        <v>0.85</v>
      </c>
      <c r="H167" s="15" t="str">
        <f>INDEX('Re-Sign (Calc)'!$A:$AX,MATCH($A:$A,'Re-Sign (Calc)'!$A:$A,0),33)</f>
        <v>N/A</v>
      </c>
      <c r="I167" s="15" t="str">
        <f>INDEX('Re-Sign (Calc)'!$A:$AX,MATCH($A:$A,'Re-Sign (Calc)'!$A:$A,0),38)</f>
        <v>N/A</v>
      </c>
      <c r="J167" s="15" t="str">
        <f>INDEX('Re-Sign (Calc)'!$A:$AX,MATCH($A:$A,'Re-Sign (Calc)'!$A:$A,0),43)</f>
        <v>N/A</v>
      </c>
      <c r="K167" s="15" t="str">
        <f>INDEX('Re-Sign (Calc)'!$A:$AX,MATCH($A:$A,'Re-Sign (Calc)'!$A:$A,0),48)</f>
        <v>N/A</v>
      </c>
      <c r="L167" s="15">
        <f>IF(AND(AVERAGE(G167,H167)&lt;F167,B167&lt;27),AVERAGE(G167,H167,F167),AVERAGE(G167,H167))</f>
        <v>0.85</v>
      </c>
      <c r="M167" s="15">
        <f>IFERROR(IF(AND(AVERAGE(J167,G167)&lt;F167,B167&lt;27),AVERAGE(J167,G167,F167),AVERAGE(G167,J167)),0)</f>
        <v>0.85</v>
      </c>
      <c r="N167" s="15">
        <f>IFERROR(IF(AND(AVERAGE(G167,I167)&lt;F167,B167&lt;27),AVERAGE(G167,I167,F167),AVERAGE(G167,I167)),0)</f>
        <v>0.85</v>
      </c>
      <c r="O167" s="15">
        <f>IFERROR(IF(AND(AVERAGE(G167,K167)&lt;F167,B167&lt;27),AVERAGE(G167,K167,F167),AVERAGE(G167,K167)),0)</f>
        <v>0.85</v>
      </c>
      <c r="P167" s="15">
        <f>IF(L167&gt;'Re-Sign (Calc)'!$T$1,'Re-Sign (Calc)'!$T$1,IF(L167&lt;'Re-Sign (Calc)'!$T$2,'Re-Sign (Calc)'!$T$2,L167))</f>
        <v>0.85</v>
      </c>
      <c r="Q167" s="15">
        <f>IF(M167&gt;'Re-Sign (Calc)'!$T$1,'Re-Sign (Calc)'!$T$1,IF(M167&lt;'Re-Sign (Calc)'!$T$2,'Re-Sign (Calc)'!$T$2,M167))</f>
        <v>0.85</v>
      </c>
      <c r="R167" s="15">
        <f>IF(N167&gt;'Re-Sign (Calc)'!$T$1,'Re-Sign (Calc)'!$T$1,IF(N167&lt;'Re-Sign (Calc)'!$T$2,'Re-Sign (Calc)'!$T$2,N167))</f>
        <v>0.85</v>
      </c>
      <c r="S167" s="15">
        <f>IF(O167&gt;'Re-Sign (Calc)'!$T$1,'Re-Sign (Calc)'!$T$1,IF(O167&lt;'Re-Sign (Calc)'!$T$2,'Re-Sign (Calc)'!$T$2,O167))</f>
        <v>0.85</v>
      </c>
      <c r="T167" s="16">
        <f>CEILING(IF(IF(F167&gt;AVERAGE(G167,I167,J167,K167),AVERAGE(F167,G167,I167,J167,K167),AVERAGE(G167,I167,J167,K167))&gt;'Re-Sign (Calc)'!$T$1,'Re-Sign (Calc)'!$T$1,IF(F167&gt;AVERAGE(G167,I167,J167,K167),AVERAGE(F167,G167,I167,J167,K167),AVERAGE(G167,I167,J167,K167))),0.05)</f>
        <v>0.85000000000000009</v>
      </c>
      <c r="U167" s="16">
        <f>CEILING(IF(IF(F167&gt;AVERAGE(G167,I167,J167,K167,H167),AVERAGE(F167,G167,I167,J167,K167),AVERAGE(G167,I167,J167,K167,H167))&gt;8.15,8.15,IF(F167&gt;AVERAGE(G167,I167,J167,K167,H167),AVERAGE(F167,G167,I167,J167,K167,H167),AVERAGE(G167,I167,J167,K167,H167))),0.05)</f>
        <v>0.85000000000000009</v>
      </c>
      <c r="V167" s="16">
        <f>CEILING(MAX(Q167:S167),0.05)</f>
        <v>0.85000000000000009</v>
      </c>
      <c r="W167" s="16" t="str">
        <f>IF(AND(B167&lt;26,G167&gt;V167),"Yes"," ")</f>
        <v xml:space="preserve"> </v>
      </c>
      <c r="X167" s="16" t="str">
        <f>IF(AND(B167&lt;30,B167&gt;26),"Yes", " ")</f>
        <v xml:space="preserve"> </v>
      </c>
      <c r="Y167" s="19" t="str">
        <f>INDEX('Player Ratings'!A:B,MATCH(A167,'Player Ratings'!A:A,0),2) &amp;": $"&amp;V167&amp;"M thru "&amp; D167+3</f>
        <v>Jules Bernard: $0.85M thru 2028</v>
      </c>
    </row>
    <row r="168" spans="1:25" hidden="1" x14ac:dyDescent="0.25">
      <c r="A168" s="17" t="str">
        <f>'Re-Sign (Calc)'!A169</f>
        <v>J. Blossomgame BOS</v>
      </c>
      <c r="B168" s="18">
        <f>INDEX('Re-Sign (Calc)'!$A:$AU,MATCH('Re-Sign (Report)'!$A:$A,'Re-Sign (Calc)'!$A:$A,0),4)</f>
        <v>31</v>
      </c>
      <c r="C168" s="15" t="str">
        <f>INDEX('Re-Sign (Calc)'!$A:$AU,MATCH('Re-Sign (Report)'!$A:$A,'Re-Sign (Calc)'!$A:$A,0),3)</f>
        <v>BOS</v>
      </c>
      <c r="D168" s="15" t="str">
        <f>+INDEX('Player Ratings'!$A:$AA,MATCH(A168,'Player Ratings'!$A:$A,0),27)</f>
        <v>2025</v>
      </c>
      <c r="F168" s="15">
        <f>INDEX('Re-Sign (Calc)'!$A:$AX,MATCH($A:$A,'Re-Sign (Calc)'!$A:$A,0),23)</f>
        <v>0.85</v>
      </c>
      <c r="G168" s="15">
        <f>INDEX('Re-Sign (Calc)'!$A:$AX,MATCH($A:$A,'Re-Sign (Calc)'!$A:$A,0),28)</f>
        <v>0.85</v>
      </c>
      <c r="H168" s="15">
        <f>INDEX('Re-Sign (Calc)'!$A:$AX,MATCH($A:$A,'Re-Sign (Calc)'!$A:$A,0),33)</f>
        <v>0.85</v>
      </c>
      <c r="I168" s="15">
        <f>INDEX('Re-Sign (Calc)'!$A:$AX,MATCH($A:$A,'Re-Sign (Calc)'!$A:$A,0),38)</f>
        <v>0.85</v>
      </c>
      <c r="J168" s="15">
        <f>INDEX('Re-Sign (Calc)'!$A:$AX,MATCH($A:$A,'Re-Sign (Calc)'!$A:$A,0),43)</f>
        <v>0.85</v>
      </c>
      <c r="K168" s="15">
        <f>INDEX('Re-Sign (Calc)'!$A:$AX,MATCH($A:$A,'Re-Sign (Calc)'!$A:$A,0),48)</f>
        <v>0.85</v>
      </c>
      <c r="L168" s="15">
        <f>IF(AND(AVERAGE(G168,H168)&lt;F168,B168&lt;27),AVERAGE(G168,H168,F168),AVERAGE(G168,H168))</f>
        <v>0.85</v>
      </c>
      <c r="M168" s="15">
        <f>IFERROR(IF(AND(AVERAGE(J168,G168)&lt;F168,B168&lt;27),AVERAGE(J168,G168,F168),AVERAGE(G168,J168)),0)</f>
        <v>0.85</v>
      </c>
      <c r="N168" s="15">
        <f>IFERROR(IF(AND(AVERAGE(G168,I168)&lt;F168,B168&lt;27),AVERAGE(G168,I168,F168),AVERAGE(G168,I168)),0)</f>
        <v>0.85</v>
      </c>
      <c r="O168" s="15">
        <f>IFERROR(IF(AND(AVERAGE(G168,K168)&lt;F168,B168&lt;27),AVERAGE(G168,K168,F168),AVERAGE(G168,K168)),0)</f>
        <v>0.85</v>
      </c>
      <c r="P168" s="15">
        <f>IF(L168&gt;'Re-Sign (Calc)'!$T$1,'Re-Sign (Calc)'!$T$1,IF(L168&lt;'Re-Sign (Calc)'!$T$2,'Re-Sign (Calc)'!$T$2,L168))</f>
        <v>0.85</v>
      </c>
      <c r="Q168" s="15">
        <f>IF(M168&gt;'Re-Sign (Calc)'!$T$1,'Re-Sign (Calc)'!$T$1,IF(M168&lt;'Re-Sign (Calc)'!$T$2,'Re-Sign (Calc)'!$T$2,M168))</f>
        <v>0.85</v>
      </c>
      <c r="R168" s="15">
        <f>IF(N168&gt;'Re-Sign (Calc)'!$T$1,'Re-Sign (Calc)'!$T$1,IF(N168&lt;'Re-Sign (Calc)'!$T$2,'Re-Sign (Calc)'!$T$2,N168))</f>
        <v>0.85</v>
      </c>
      <c r="S168" s="15">
        <f>IF(O168&gt;'Re-Sign (Calc)'!$T$1,'Re-Sign (Calc)'!$T$1,IF(O168&lt;'Re-Sign (Calc)'!$T$2,'Re-Sign (Calc)'!$T$2,O168))</f>
        <v>0.85</v>
      </c>
      <c r="T168" s="16">
        <f>CEILING(IF(IF(F168&gt;AVERAGE(G168,I168,J168,K168),AVERAGE(F168,G168,I168,J168,K168),AVERAGE(G168,I168,J168,K168))&gt;'Re-Sign (Calc)'!$T$1,'Re-Sign (Calc)'!$T$1,IF(F168&gt;AVERAGE(G168,I168,J168,K168),AVERAGE(F168,G168,I168,J168,K168),AVERAGE(G168,I168,J168,K168))),0.05)</f>
        <v>0.85000000000000009</v>
      </c>
      <c r="U168" s="16">
        <f>CEILING(IF(IF(F168&gt;AVERAGE(G168,I168,J168,K168,H168),AVERAGE(F168,G168,I168,J168,K168),AVERAGE(G168,I168,J168,K168,H168))&gt;8.15,8.15,IF(F168&gt;AVERAGE(G168,I168,J168,K168,H168),AVERAGE(F168,G168,I168,J168,K168,H168),AVERAGE(G168,I168,J168,K168,H168))),0.05)</f>
        <v>0.85000000000000009</v>
      </c>
      <c r="V168" s="16">
        <f>CEILING(MAX(Q168:S168),0.05)</f>
        <v>0.85000000000000009</v>
      </c>
      <c r="W168" s="16" t="str">
        <f>IF(AND(B168&lt;26,G168&gt;V168),"Yes"," ")</f>
        <v xml:space="preserve"> </v>
      </c>
      <c r="X168" s="16" t="str">
        <f>IF(AND(B168&lt;30,B168&gt;26),"Yes", " ")</f>
        <v xml:space="preserve"> </v>
      </c>
      <c r="Y168" s="19" t="str">
        <f>INDEX('Player Ratings'!A:B,MATCH(A168,'Player Ratings'!A:A,0),2) &amp;": $"&amp;V168&amp;"M thru "&amp; D168+3</f>
        <v>Jaron Blossomgame: $0.85M thru 2028</v>
      </c>
    </row>
    <row r="169" spans="1:25" x14ac:dyDescent="0.25">
      <c r="A169" s="17" t="str">
        <f>'Re-Sign (Calc)'!A165</f>
        <v>J. Anderson KC</v>
      </c>
      <c r="B169" s="18">
        <f>INDEX('Re-Sign (Calc)'!$A:$AU,MATCH('Re-Sign (Report)'!$A:$A,'Re-Sign (Calc)'!$A:$A,0),4)</f>
        <v>31</v>
      </c>
      <c r="C169" s="15" t="str">
        <f>INDEX('Re-Sign (Calc)'!$A:$AU,MATCH('Re-Sign (Report)'!$A:$A,'Re-Sign (Calc)'!$A:$A,0),3)</f>
        <v>KC</v>
      </c>
      <c r="D169" s="15" t="str">
        <f>+INDEX('Player Ratings'!$A:$AA,MATCH(A169,'Player Ratings'!$A:$A,0),27)</f>
        <v>2024</v>
      </c>
      <c r="F169" s="15">
        <f>INDEX('Re-Sign (Calc)'!$A:$AX,MATCH($A:$A,'Re-Sign (Calc)'!$A:$A,0),23)</f>
        <v>0.85</v>
      </c>
      <c r="G169" s="15">
        <f>INDEX('Re-Sign (Calc)'!$A:$AX,MATCH($A:$A,'Re-Sign (Calc)'!$A:$A,0),28)</f>
        <v>0.85</v>
      </c>
      <c r="H169" s="15">
        <f>INDEX('Re-Sign (Calc)'!$A:$AX,MATCH($A:$A,'Re-Sign (Calc)'!$A:$A,0),33)</f>
        <v>0.85</v>
      </c>
      <c r="I169" s="15">
        <f>INDEX('Re-Sign (Calc)'!$A:$AX,MATCH($A:$A,'Re-Sign (Calc)'!$A:$A,0),38)</f>
        <v>0.85</v>
      </c>
      <c r="J169" s="15">
        <f>INDEX('Re-Sign (Calc)'!$A:$AX,MATCH($A:$A,'Re-Sign (Calc)'!$A:$A,0),43)</f>
        <v>0.85</v>
      </c>
      <c r="K169" s="15">
        <f>INDEX('Re-Sign (Calc)'!$A:$AX,MATCH($A:$A,'Re-Sign (Calc)'!$A:$A,0),48)</f>
        <v>0.85</v>
      </c>
      <c r="L169" s="15">
        <f>IF(AND(AVERAGE(G169,H169)&lt;F169,B169&lt;27),AVERAGE(G169,H169,F169),AVERAGE(G169,H169))</f>
        <v>0.85</v>
      </c>
      <c r="M169" s="15">
        <f>IFERROR(IF(AND(AVERAGE(J169,G169)&lt;F169,B169&lt;27),AVERAGE(J169,G169,F169),AVERAGE(G169,J169)),0)</f>
        <v>0.85</v>
      </c>
      <c r="N169" s="15">
        <f>IFERROR(IF(AND(AVERAGE(G169,I169)&lt;F169,B169&lt;27),AVERAGE(G169,I169,F169),AVERAGE(G169,I169)),0)</f>
        <v>0.85</v>
      </c>
      <c r="O169" s="15">
        <f>IFERROR(IF(AND(AVERAGE(G169,K169)&lt;F169,B169&lt;27),AVERAGE(G169,K169,F169),AVERAGE(G169,K169)),0)</f>
        <v>0.85</v>
      </c>
      <c r="P169" s="15">
        <f>IF(L169&gt;'Re-Sign (Calc)'!$T$1,'Re-Sign (Calc)'!$T$1,IF(L169&lt;'Re-Sign (Calc)'!$T$2,'Re-Sign (Calc)'!$T$2,L169))</f>
        <v>0.85</v>
      </c>
      <c r="Q169" s="15">
        <f>IF(M169&gt;'Re-Sign (Calc)'!$T$1,'Re-Sign (Calc)'!$T$1,IF(M169&lt;'Re-Sign (Calc)'!$T$2,'Re-Sign (Calc)'!$T$2,M169))</f>
        <v>0.85</v>
      </c>
      <c r="R169" s="15">
        <f>IF(N169&gt;'Re-Sign (Calc)'!$T$1,'Re-Sign (Calc)'!$T$1,IF(N169&lt;'Re-Sign (Calc)'!$T$2,'Re-Sign (Calc)'!$T$2,N169))</f>
        <v>0.85</v>
      </c>
      <c r="S169" s="15">
        <f>IF(O169&gt;'Re-Sign (Calc)'!$T$1,'Re-Sign (Calc)'!$T$1,IF(O169&lt;'Re-Sign (Calc)'!$T$2,'Re-Sign (Calc)'!$T$2,O169))</f>
        <v>0.85</v>
      </c>
      <c r="T169" s="16">
        <f>CEILING(IF(IF(F169&gt;AVERAGE(G169,I169,J169,K169),AVERAGE(F169,G169,I169,J169,K169),AVERAGE(G169,I169,J169,K169))&gt;'Re-Sign (Calc)'!$T$1,'Re-Sign (Calc)'!$T$1,IF(F169&gt;AVERAGE(G169,I169,J169,K169),AVERAGE(F169,G169,I169,J169,K169),AVERAGE(G169,I169,J169,K169))),0.05)</f>
        <v>0.85000000000000009</v>
      </c>
      <c r="U169" s="16">
        <f>CEILING(IF(IF(F169&gt;AVERAGE(G169,I169,J169,K169,H169),AVERAGE(F169,G169,I169,J169,K169),AVERAGE(G169,I169,J169,K169,H169))&gt;8.15,8.15,IF(F169&gt;AVERAGE(G169,I169,J169,K169,H169),AVERAGE(F169,G169,I169,J169,K169,H169),AVERAGE(G169,I169,J169,K169,H169))),0.05)</f>
        <v>0.85000000000000009</v>
      </c>
      <c r="V169" s="16">
        <f>CEILING(MAX(Q169:S169),0.05)</f>
        <v>0.85000000000000009</v>
      </c>
      <c r="W169" s="16" t="str">
        <f>IF(AND(B169&lt;26,G169&gt;V169),"Yes"," ")</f>
        <v xml:space="preserve"> </v>
      </c>
      <c r="X169" s="16" t="str">
        <f>IF(AND(B169&lt;30,B169&gt;26),"Yes", " ")</f>
        <v xml:space="preserve"> </v>
      </c>
      <c r="Y169" s="19" t="str">
        <f>INDEX('Player Ratings'!A:B,MATCH(A169,'Player Ratings'!A:A,0),2) &amp;": $"&amp;V169&amp;"M thru "&amp; D169+3</f>
        <v>Justin Anderson: $0.85M thru 2027</v>
      </c>
    </row>
    <row r="170" spans="1:25" hidden="1" x14ac:dyDescent="0.25">
      <c r="A170" s="17" t="str">
        <f>'Re-Sign (Calc)'!A171</f>
        <v>J. Brown KC</v>
      </c>
      <c r="B170" s="18">
        <f>INDEX('Re-Sign (Calc)'!$A:$AU,MATCH('Re-Sign (Report)'!$A:$A,'Re-Sign (Calc)'!$A:$A,0),4)</f>
        <v>28</v>
      </c>
      <c r="C170" s="15" t="str">
        <f>INDEX('Re-Sign (Calc)'!$A:$AU,MATCH('Re-Sign (Report)'!$A:$A,'Re-Sign (Calc)'!$A:$A,0),3)</f>
        <v>KC</v>
      </c>
      <c r="D170" s="15" t="str">
        <f>+INDEX('Player Ratings'!$A:$AA,MATCH(A170,'Player Ratings'!$A:$A,0),27)</f>
        <v>2026</v>
      </c>
      <c r="F170" s="15">
        <f>INDEX('Re-Sign (Calc)'!$A:$AX,MATCH($A:$A,'Re-Sign (Calc)'!$A:$A,0),23)</f>
        <v>6.5370866845397737</v>
      </c>
      <c r="G170" s="15">
        <f>INDEX('Re-Sign (Calc)'!$A:$AX,MATCH($A:$A,'Re-Sign (Calc)'!$A:$A,0),28)</f>
        <v>12.710768977441132</v>
      </c>
      <c r="H170" s="15">
        <f>INDEX('Re-Sign (Calc)'!$A:$AX,MATCH($A:$A,'Re-Sign (Calc)'!$A:$A,0),33)</f>
        <v>15.889427811699829</v>
      </c>
      <c r="I170" s="15">
        <f>INDEX('Re-Sign (Calc)'!$A:$AX,MATCH($A:$A,'Re-Sign (Calc)'!$A:$A,0),38)</f>
        <v>10.447118342790713</v>
      </c>
      <c r="J170" s="15">
        <f>INDEX('Re-Sign (Calc)'!$A:$AX,MATCH($A:$A,'Re-Sign (Calc)'!$A:$A,0),43)</f>
        <v>6.3879970363052587</v>
      </c>
      <c r="K170" s="15">
        <f>INDEX('Re-Sign (Calc)'!$A:$AX,MATCH($A:$A,'Re-Sign (Calc)'!$A:$A,0),48)</f>
        <v>6.8933262571314735</v>
      </c>
      <c r="L170" s="15">
        <f>IF(AND(AVERAGE(G170,H170)&lt;F170,B170&lt;27),AVERAGE(G170,H170,F170),AVERAGE(G170,H170))</f>
        <v>14.30009839457048</v>
      </c>
      <c r="M170" s="15">
        <f>IFERROR(IF(AND(AVERAGE(J170,G170)&lt;F170,B170&lt;27),AVERAGE(J170,G170,F170),AVERAGE(G170,J170)),0)</f>
        <v>9.549383006873196</v>
      </c>
      <c r="N170" s="15">
        <f>IFERROR(IF(AND(AVERAGE(G170,I170)&lt;F170,B170&lt;27),AVERAGE(G170,I170,F170),AVERAGE(G170,I170)),0)</f>
        <v>11.578943660115922</v>
      </c>
      <c r="O170" s="15">
        <f>IFERROR(IF(AND(AVERAGE(G170,K170)&lt;F170,B170&lt;27),AVERAGE(G170,K170,F170),AVERAGE(G170,K170)),0)</f>
        <v>9.802047617286302</v>
      </c>
      <c r="P170" s="15">
        <f>IF(L170&gt;'Re-Sign (Calc)'!$T$1,'Re-Sign (Calc)'!$T$1,IF(L170&lt;'Re-Sign (Calc)'!$T$2,'Re-Sign (Calc)'!$T$2,L170))</f>
        <v>14.30009839457048</v>
      </c>
      <c r="Q170" s="15">
        <f>IF(M170&gt;'Re-Sign (Calc)'!$T$1,'Re-Sign (Calc)'!$T$1,IF(M170&lt;'Re-Sign (Calc)'!$T$2,'Re-Sign (Calc)'!$T$2,M170))</f>
        <v>9.549383006873196</v>
      </c>
      <c r="R170" s="15">
        <f>IF(N170&gt;'Re-Sign (Calc)'!$T$1,'Re-Sign (Calc)'!$T$1,IF(N170&lt;'Re-Sign (Calc)'!$T$2,'Re-Sign (Calc)'!$T$2,N170))</f>
        <v>11.578943660115922</v>
      </c>
      <c r="S170" s="15">
        <f>IF(O170&gt;'Re-Sign (Calc)'!$T$1,'Re-Sign (Calc)'!$T$1,IF(O170&lt;'Re-Sign (Calc)'!$T$2,'Re-Sign (Calc)'!$T$2,O170))</f>
        <v>9.802047617286302</v>
      </c>
      <c r="T170" s="16">
        <f>CEILING(IF(IF(F170&gt;AVERAGE(G170,I170,J170,K170),AVERAGE(F170,G170,I170,J170,K170),AVERAGE(G170,I170,J170,K170))&gt;'Re-Sign (Calc)'!$T$1,'Re-Sign (Calc)'!$T$1,IF(F170&gt;AVERAGE(G170,I170,J170,K170),AVERAGE(F170,G170,I170,J170,K170),AVERAGE(G170,I170,J170,K170))),0.05)</f>
        <v>9.15</v>
      </c>
      <c r="U170" s="16">
        <f>CEILING(IF(IF(F170&gt;AVERAGE(G170,I170,J170,K170,H170),AVERAGE(F170,G170,I170,J170,K170),AVERAGE(G170,I170,J170,K170,H170))&gt;8.15,8.15,IF(F170&gt;AVERAGE(G170,I170,J170,K170,H170),AVERAGE(F170,G170,I170,J170,K170,H170),AVERAGE(G170,I170,J170,K170,H170))),0.05)</f>
        <v>8.15</v>
      </c>
      <c r="V170" s="16">
        <f>CEILING(MAX(Q170:S170),0.05)</f>
        <v>11.600000000000001</v>
      </c>
      <c r="W170" s="16" t="str">
        <f>IF(AND(B170&lt;26,G170&gt;V170),"Yes"," ")</f>
        <v xml:space="preserve"> </v>
      </c>
      <c r="X170" s="16" t="str">
        <f>IF(AND(B170&lt;30,B170&gt;26),"Yes", " ")</f>
        <v>Yes</v>
      </c>
      <c r="Y170" s="19" t="str">
        <f>INDEX('Player Ratings'!A:B,MATCH(A170,'Player Ratings'!A:A,0),2) &amp;": $"&amp;V170&amp;"M thru "&amp; D170+3</f>
        <v>Jaylen Brown: $11.6M thru 2029</v>
      </c>
    </row>
    <row r="171" spans="1:25" hidden="1" x14ac:dyDescent="0.25">
      <c r="A171" s="17" t="str">
        <f>'Re-Sign (Calc)'!A172</f>
        <v>J. Brunson GSW</v>
      </c>
      <c r="B171" s="18">
        <f>INDEX('Re-Sign (Calc)'!$A:$AU,MATCH('Re-Sign (Report)'!$A:$A,'Re-Sign (Calc)'!$A:$A,0),4)</f>
        <v>28</v>
      </c>
      <c r="C171" s="15" t="str">
        <f>INDEX('Re-Sign (Calc)'!$A:$AU,MATCH('Re-Sign (Report)'!$A:$A,'Re-Sign (Calc)'!$A:$A,0),3)</f>
        <v>GSW</v>
      </c>
      <c r="D171" s="15" t="str">
        <f>+INDEX('Player Ratings'!$A:$AA,MATCH(A171,'Player Ratings'!$A:$A,0),27)</f>
        <v>2026</v>
      </c>
      <c r="F171" s="15">
        <f>INDEX('Re-Sign (Calc)'!$A:$AX,MATCH($A:$A,'Re-Sign (Calc)'!$A:$A,0),23)</f>
        <v>0.85</v>
      </c>
      <c r="G171" s="15">
        <f>INDEX('Re-Sign (Calc)'!$A:$AX,MATCH($A:$A,'Re-Sign (Calc)'!$A:$A,0),28)</f>
        <v>0.85</v>
      </c>
      <c r="H171" s="15">
        <f>INDEX('Re-Sign (Calc)'!$A:$AX,MATCH($A:$A,'Re-Sign (Calc)'!$A:$A,0),33)</f>
        <v>0.85</v>
      </c>
      <c r="I171" s="15">
        <f>INDEX('Re-Sign (Calc)'!$A:$AX,MATCH($A:$A,'Re-Sign (Calc)'!$A:$A,0),38)</f>
        <v>0.85</v>
      </c>
      <c r="J171" s="15">
        <f>INDEX('Re-Sign (Calc)'!$A:$AX,MATCH($A:$A,'Re-Sign (Calc)'!$A:$A,0),43)</f>
        <v>0.85</v>
      </c>
      <c r="K171" s="15">
        <f>INDEX('Re-Sign (Calc)'!$A:$AX,MATCH($A:$A,'Re-Sign (Calc)'!$A:$A,0),48)</f>
        <v>0.85</v>
      </c>
      <c r="L171" s="15">
        <f>IF(AND(AVERAGE(G171,H171)&lt;F171,B171&lt;27),AVERAGE(G171,H171,F171),AVERAGE(G171,H171))</f>
        <v>0.85</v>
      </c>
      <c r="M171" s="15">
        <f>IFERROR(IF(AND(AVERAGE(J171,G171)&lt;F171,B171&lt;27),AVERAGE(J171,G171,F171),AVERAGE(G171,J171)),0)</f>
        <v>0.85</v>
      </c>
      <c r="N171" s="15">
        <f>IFERROR(IF(AND(AVERAGE(G171,I171)&lt;F171,B171&lt;27),AVERAGE(G171,I171,F171),AVERAGE(G171,I171)),0)</f>
        <v>0.85</v>
      </c>
      <c r="O171" s="15">
        <f>IFERROR(IF(AND(AVERAGE(G171,K171)&lt;F171,B171&lt;27),AVERAGE(G171,K171,F171),AVERAGE(G171,K171)),0)</f>
        <v>0.85</v>
      </c>
      <c r="P171" s="15">
        <f>IF(L171&gt;'Re-Sign (Calc)'!$T$1,'Re-Sign (Calc)'!$T$1,IF(L171&lt;'Re-Sign (Calc)'!$T$2,'Re-Sign (Calc)'!$T$2,L171))</f>
        <v>0.85</v>
      </c>
      <c r="Q171" s="15">
        <f>IF(M171&gt;'Re-Sign (Calc)'!$T$1,'Re-Sign (Calc)'!$T$1,IF(M171&lt;'Re-Sign (Calc)'!$T$2,'Re-Sign (Calc)'!$T$2,M171))</f>
        <v>0.85</v>
      </c>
      <c r="R171" s="15">
        <f>IF(N171&gt;'Re-Sign (Calc)'!$T$1,'Re-Sign (Calc)'!$T$1,IF(N171&lt;'Re-Sign (Calc)'!$T$2,'Re-Sign (Calc)'!$T$2,N171))</f>
        <v>0.85</v>
      </c>
      <c r="S171" s="15">
        <f>IF(O171&gt;'Re-Sign (Calc)'!$T$1,'Re-Sign (Calc)'!$T$1,IF(O171&lt;'Re-Sign (Calc)'!$T$2,'Re-Sign (Calc)'!$T$2,O171))</f>
        <v>0.85</v>
      </c>
      <c r="T171" s="16">
        <f>CEILING(IF(IF(F171&gt;AVERAGE(G171,I171,J171,K171),AVERAGE(F171,G171,I171,J171,K171),AVERAGE(G171,I171,J171,K171))&gt;'Re-Sign (Calc)'!$T$1,'Re-Sign (Calc)'!$T$1,IF(F171&gt;AVERAGE(G171,I171,J171,K171),AVERAGE(F171,G171,I171,J171,K171),AVERAGE(G171,I171,J171,K171))),0.05)</f>
        <v>0.85000000000000009</v>
      </c>
      <c r="U171" s="16">
        <f>CEILING(IF(IF(F171&gt;AVERAGE(G171,I171,J171,K171,H171),AVERAGE(F171,G171,I171,J171,K171),AVERAGE(G171,I171,J171,K171,H171))&gt;8.15,8.15,IF(F171&gt;AVERAGE(G171,I171,J171,K171,H171),AVERAGE(F171,G171,I171,J171,K171,H171),AVERAGE(G171,I171,J171,K171,H171))),0.05)</f>
        <v>0.85000000000000009</v>
      </c>
      <c r="V171" s="16">
        <f>CEILING(MAX(Q171:S171),0.05)</f>
        <v>0.85000000000000009</v>
      </c>
      <c r="W171" s="16" t="str">
        <f>IF(AND(B171&lt;26,G171&gt;V171),"Yes"," ")</f>
        <v xml:space="preserve"> </v>
      </c>
      <c r="X171" s="16" t="str">
        <f>IF(AND(B171&lt;30,B171&gt;26),"Yes", " ")</f>
        <v>Yes</v>
      </c>
      <c r="Y171" s="19" t="str">
        <f>INDEX('Player Ratings'!A:B,MATCH(A171,'Player Ratings'!A:A,0),2) &amp;": $"&amp;V171&amp;"M thru "&amp; D171+3</f>
        <v>Jalen Brunson: $0.85M thru 2029</v>
      </c>
    </row>
    <row r="172" spans="1:25" x14ac:dyDescent="0.25">
      <c r="A172" s="17" t="str">
        <f>'Re-Sign (Calc)'!A253</f>
        <v>K. Diop KC</v>
      </c>
      <c r="B172" s="18">
        <f>INDEX('Re-Sign (Calc)'!$A:$AU,MATCH('Re-Sign (Report)'!$A:$A,'Re-Sign (Calc)'!$A:$A,0),4)</f>
        <v>22</v>
      </c>
      <c r="C172" s="15" t="str">
        <f>INDEX('Re-Sign (Calc)'!$A:$AU,MATCH('Re-Sign (Report)'!$A:$A,'Re-Sign (Calc)'!$A:$A,0),3)</f>
        <v>KC</v>
      </c>
      <c r="D172" s="15" t="str">
        <f>+INDEX('Player Ratings'!$A:$AA,MATCH(A172,'Player Ratings'!$A:$A,0),27)</f>
        <v>2024</v>
      </c>
      <c r="F172" s="15">
        <f>INDEX('Re-Sign (Calc)'!$A:$AX,MATCH($A:$A,'Re-Sign (Calc)'!$A:$A,0),23)</f>
        <v>12.229669347631818</v>
      </c>
      <c r="G172" s="15">
        <f>INDEX('Re-Sign (Calc)'!$A:$AX,MATCH($A:$A,'Re-Sign (Calc)'!$A:$A,0),28)</f>
        <v>8.7773752675778027</v>
      </c>
      <c r="H172" s="15">
        <f>INDEX('Re-Sign (Calc)'!$A:$AX,MATCH($A:$A,'Re-Sign (Calc)'!$A:$A,0),33)</f>
        <v>4.4801309828639049</v>
      </c>
      <c r="I172" s="15">
        <f>INDEX('Re-Sign (Calc)'!$A:$AX,MATCH($A:$A,'Re-Sign (Calc)'!$A:$A,0),38)</f>
        <v>3.7148765980720326</v>
      </c>
      <c r="J172" s="15">
        <f>INDEX('Re-Sign (Calc)'!$A:$AX,MATCH($A:$A,'Re-Sign (Calc)'!$A:$A,0),43)</f>
        <v>0.85</v>
      </c>
      <c r="K172" s="15">
        <f>INDEX('Re-Sign (Calc)'!$A:$AX,MATCH($A:$A,'Re-Sign (Calc)'!$A:$A,0),48)</f>
        <v>2.5016584848082557</v>
      </c>
      <c r="L172" s="15">
        <f>IF(AND(AVERAGE(G172,H172)&lt;F172,B172&lt;27),AVERAGE(G172,H172,F172),AVERAGE(G172,H172))</f>
        <v>8.4957251993578424</v>
      </c>
      <c r="M172" s="15">
        <f>IFERROR(IF(AND(AVERAGE(J172,G172)&lt;F172,B172&lt;27),AVERAGE(J172,G172,F172),AVERAGE(G172,J172)),0)</f>
        <v>7.2856815384032068</v>
      </c>
      <c r="N172" s="15">
        <f>IFERROR(IF(AND(AVERAGE(G172,I172)&lt;F172,B172&lt;27),AVERAGE(G172,I172,F172),AVERAGE(G172,I172)),0)</f>
        <v>8.2406404044272179</v>
      </c>
      <c r="O172" s="15">
        <f>IFERROR(IF(AND(AVERAGE(G172,K172)&lt;F172,B172&lt;27),AVERAGE(G172,K172,F172),AVERAGE(G172,K172)),0)</f>
        <v>7.8362343666726249</v>
      </c>
      <c r="P172" s="15">
        <f>IF(L172&gt;'Re-Sign (Calc)'!$T$1,'Re-Sign (Calc)'!$T$1,IF(L172&lt;'Re-Sign (Calc)'!$T$2,'Re-Sign (Calc)'!$T$2,L172))</f>
        <v>8.4957251993578424</v>
      </c>
      <c r="Q172" s="15">
        <f>IF(M172&gt;'Re-Sign (Calc)'!$T$1,'Re-Sign (Calc)'!$T$1,IF(M172&lt;'Re-Sign (Calc)'!$T$2,'Re-Sign (Calc)'!$T$2,M172))</f>
        <v>7.2856815384032068</v>
      </c>
      <c r="R172" s="15">
        <f>IF(N172&gt;'Re-Sign (Calc)'!$T$1,'Re-Sign (Calc)'!$T$1,IF(N172&lt;'Re-Sign (Calc)'!$T$2,'Re-Sign (Calc)'!$T$2,N172))</f>
        <v>8.2406404044272179</v>
      </c>
      <c r="S172" s="15">
        <f>IF(O172&gt;'Re-Sign (Calc)'!$T$1,'Re-Sign (Calc)'!$T$1,IF(O172&lt;'Re-Sign (Calc)'!$T$2,'Re-Sign (Calc)'!$T$2,O172))</f>
        <v>7.8362343666726249</v>
      </c>
      <c r="T172" s="16">
        <f>CEILING(IF(IF(F172&gt;AVERAGE(G172,I172,J172,K172),AVERAGE(F172,G172,I172,J172,K172),AVERAGE(G172,I172,J172,K172))&gt;'Re-Sign (Calc)'!$T$1,'Re-Sign (Calc)'!$T$1,IF(F172&gt;AVERAGE(G172,I172,J172,K172),AVERAGE(F172,G172,I172,J172,K172),AVERAGE(G172,I172,J172,K172))),0.05)</f>
        <v>5.65</v>
      </c>
      <c r="U172" s="16">
        <f>CEILING(IF(IF(F172&gt;AVERAGE(G172,I172,J172,K172,H172),AVERAGE(F172,G172,I172,J172,K172),AVERAGE(G172,I172,J172,K172,H172))&gt;8.15,8.15,IF(F172&gt;AVERAGE(G172,I172,J172,K172,H172),AVERAGE(F172,G172,I172,J172,K172,H172),AVERAGE(G172,I172,J172,K172,H172))),0.05)</f>
        <v>5.45</v>
      </c>
      <c r="V172" s="16">
        <f>CEILING(MAX(Q172:S172),0.05)</f>
        <v>8.25</v>
      </c>
      <c r="W172" s="16" t="str">
        <f>IF(AND(B172&lt;26,G172&gt;V172),"Yes"," ")</f>
        <v>Yes</v>
      </c>
      <c r="X172" s="16" t="str">
        <f>IF(AND(B172&lt;30,B172&gt;26),"Yes", " ")</f>
        <v xml:space="preserve"> </v>
      </c>
      <c r="Y172" s="19" t="str">
        <f>INDEX('Player Ratings'!A:B,MATCH(A172,'Player Ratings'!A:A,0),2) &amp;": $"&amp;V172&amp;"M thru "&amp; D172+3</f>
        <v>Khalifa Diop: $8.25M thru 2027</v>
      </c>
    </row>
    <row r="173" spans="1:25" x14ac:dyDescent="0.25">
      <c r="A173" s="17" t="str">
        <f>'Re-Sign (Calc)'!A331</f>
        <v>M. Wideman KC</v>
      </c>
      <c r="B173" s="18">
        <f>INDEX('Re-Sign (Calc)'!$A:$AU,MATCH('Re-Sign (Report)'!$A:$A,'Re-Sign (Calc)'!$A:$A,0),4)</f>
        <v>23</v>
      </c>
      <c r="C173" s="15" t="str">
        <f>INDEX('Re-Sign (Calc)'!$A:$AU,MATCH('Re-Sign (Report)'!$A:$A,'Re-Sign (Calc)'!$A:$A,0),3)</f>
        <v>KC</v>
      </c>
      <c r="D173" s="15" t="str">
        <f>+INDEX('Player Ratings'!$A:$AA,MATCH(A173,'Player Ratings'!$A:$A,0),27)</f>
        <v>2024</v>
      </c>
      <c r="F173" s="15">
        <f>INDEX('Re-Sign (Calc)'!$A:$AX,MATCH($A:$A,'Re-Sign (Calc)'!$A:$A,0),23)</f>
        <v>0.85</v>
      </c>
      <c r="G173" s="15">
        <f>INDEX('Re-Sign (Calc)'!$A:$AX,MATCH($A:$A,'Re-Sign (Calc)'!$A:$A,0),28)</f>
        <v>0.85</v>
      </c>
      <c r="H173" s="15" t="str">
        <f>INDEX('Re-Sign (Calc)'!$A:$AX,MATCH($A:$A,'Re-Sign (Calc)'!$A:$A,0),33)</f>
        <v>N/A</v>
      </c>
      <c r="I173" s="15" t="str">
        <f>INDEX('Re-Sign (Calc)'!$A:$AX,MATCH($A:$A,'Re-Sign (Calc)'!$A:$A,0),38)</f>
        <v>N/A</v>
      </c>
      <c r="J173" s="15" t="str">
        <f>INDEX('Re-Sign (Calc)'!$A:$AX,MATCH($A:$A,'Re-Sign (Calc)'!$A:$A,0),43)</f>
        <v>N/A</v>
      </c>
      <c r="K173" s="15" t="str">
        <f>INDEX('Re-Sign (Calc)'!$A:$AX,MATCH($A:$A,'Re-Sign (Calc)'!$A:$A,0),48)</f>
        <v>N/A</v>
      </c>
      <c r="L173" s="15">
        <f>IF(AND(AVERAGE(G173,H173)&lt;F173,B173&lt;27),AVERAGE(G173,H173,F173),AVERAGE(G173,H173))</f>
        <v>0.85</v>
      </c>
      <c r="M173" s="15">
        <f>IFERROR(IF(AND(AVERAGE(J173,G173)&lt;F173,B173&lt;27),AVERAGE(J173,G173,F173),AVERAGE(G173,J173)),0)</f>
        <v>0.85</v>
      </c>
      <c r="N173" s="15">
        <f>IFERROR(IF(AND(AVERAGE(G173,I173)&lt;F173,B173&lt;27),AVERAGE(G173,I173,F173),AVERAGE(G173,I173)),0)</f>
        <v>0.85</v>
      </c>
      <c r="O173" s="15">
        <f>IFERROR(IF(AND(AVERAGE(G173,K173)&lt;F173,B173&lt;27),AVERAGE(G173,K173,F173),AVERAGE(G173,K173)),0)</f>
        <v>0.85</v>
      </c>
      <c r="P173" s="15">
        <f>IF(L173&gt;'Re-Sign (Calc)'!$T$1,'Re-Sign (Calc)'!$T$1,IF(L173&lt;'Re-Sign (Calc)'!$T$2,'Re-Sign (Calc)'!$T$2,L173))</f>
        <v>0.85</v>
      </c>
      <c r="Q173" s="15">
        <f>IF(M173&gt;'Re-Sign (Calc)'!$T$1,'Re-Sign (Calc)'!$T$1,IF(M173&lt;'Re-Sign (Calc)'!$T$2,'Re-Sign (Calc)'!$T$2,M173))</f>
        <v>0.85</v>
      </c>
      <c r="R173" s="15">
        <f>IF(N173&gt;'Re-Sign (Calc)'!$T$1,'Re-Sign (Calc)'!$T$1,IF(N173&lt;'Re-Sign (Calc)'!$T$2,'Re-Sign (Calc)'!$T$2,N173))</f>
        <v>0.85</v>
      </c>
      <c r="S173" s="15">
        <f>IF(O173&gt;'Re-Sign (Calc)'!$T$1,'Re-Sign (Calc)'!$T$1,IF(O173&lt;'Re-Sign (Calc)'!$T$2,'Re-Sign (Calc)'!$T$2,O173))</f>
        <v>0.85</v>
      </c>
      <c r="T173" s="16">
        <f>CEILING(IF(IF(F173&gt;AVERAGE(G173,I173,J173,K173),AVERAGE(F173,G173,I173,J173,K173),AVERAGE(G173,I173,J173,K173))&gt;'Re-Sign (Calc)'!$T$1,'Re-Sign (Calc)'!$T$1,IF(F173&gt;AVERAGE(G173,I173,J173,K173),AVERAGE(F173,G173,I173,J173,K173),AVERAGE(G173,I173,J173,K173))),0.05)</f>
        <v>0.85000000000000009</v>
      </c>
      <c r="U173" s="16">
        <f>CEILING(IF(IF(F173&gt;AVERAGE(G173,I173,J173,K173,H173),AVERAGE(F173,G173,I173,J173,K173),AVERAGE(G173,I173,J173,K173,H173))&gt;8.15,8.15,IF(F173&gt;AVERAGE(G173,I173,J173,K173,H173),AVERAGE(F173,G173,I173,J173,K173,H173),AVERAGE(G173,I173,J173,K173,H173))),0.05)</f>
        <v>0.85000000000000009</v>
      </c>
      <c r="V173" s="16">
        <f>CEILING(MAX(Q173:S173),0.05)</f>
        <v>0.85000000000000009</v>
      </c>
      <c r="W173" s="16" t="str">
        <f>IF(AND(B173&lt;26,G173&gt;V173),"Yes"," ")</f>
        <v xml:space="preserve"> </v>
      </c>
      <c r="X173" s="16" t="str">
        <f>IF(AND(B173&lt;30,B173&gt;26),"Yes", " ")</f>
        <v xml:space="preserve"> </v>
      </c>
      <c r="Y173" s="19" t="str">
        <f>INDEX('Player Ratings'!A:B,MATCH(A173,'Player Ratings'!A:A,0),2) &amp;": $"&amp;V173&amp;"M thru "&amp; D173+3</f>
        <v>Malachi Wideman: $0.85M thru 2027</v>
      </c>
    </row>
    <row r="174" spans="1:25" hidden="1" x14ac:dyDescent="0.25">
      <c r="A174" s="17" t="str">
        <f>'Re-Sign (Calc)'!A175</f>
        <v>J. Collins HOU</v>
      </c>
      <c r="B174" s="18">
        <f>INDEX('Re-Sign (Calc)'!$A:$AU,MATCH('Re-Sign (Report)'!$A:$A,'Re-Sign (Calc)'!$A:$A,0),4)</f>
        <v>27</v>
      </c>
      <c r="C174" s="15" t="str">
        <f>INDEX('Re-Sign (Calc)'!$A:$AU,MATCH('Re-Sign (Report)'!$A:$A,'Re-Sign (Calc)'!$A:$A,0),3)</f>
        <v>HOU</v>
      </c>
      <c r="D174" s="15" t="str">
        <f>+INDEX('Player Ratings'!$A:$AA,MATCH(A174,'Player Ratings'!$A:$A,0),27)</f>
        <v>2025</v>
      </c>
      <c r="F174" s="15">
        <f>INDEX('Re-Sign (Calc)'!$A:$AX,MATCH($A:$A,'Re-Sign (Calc)'!$A:$A,0),23)</f>
        <v>0.85</v>
      </c>
      <c r="G174" s="15">
        <f>INDEX('Re-Sign (Calc)'!$A:$AX,MATCH($A:$A,'Re-Sign (Calc)'!$A:$A,0),28)</f>
        <v>0.85</v>
      </c>
      <c r="H174" s="15">
        <f>INDEX('Re-Sign (Calc)'!$A:$AX,MATCH($A:$A,'Re-Sign (Calc)'!$A:$A,0),33)</f>
        <v>0.85</v>
      </c>
      <c r="I174" s="15">
        <f>INDEX('Re-Sign (Calc)'!$A:$AX,MATCH($A:$A,'Re-Sign (Calc)'!$A:$A,0),38)</f>
        <v>0.85</v>
      </c>
      <c r="J174" s="15">
        <f>INDEX('Re-Sign (Calc)'!$A:$AX,MATCH($A:$A,'Re-Sign (Calc)'!$A:$A,0),43)</f>
        <v>0.85</v>
      </c>
      <c r="K174" s="15">
        <f>INDEX('Re-Sign (Calc)'!$A:$AX,MATCH($A:$A,'Re-Sign (Calc)'!$A:$A,0),48)</f>
        <v>0.85</v>
      </c>
      <c r="L174" s="15">
        <f>IF(AND(AVERAGE(G174,H174)&lt;F174,B174&lt;27),AVERAGE(G174,H174,F174),AVERAGE(G174,H174))</f>
        <v>0.85</v>
      </c>
      <c r="M174" s="15">
        <f>IFERROR(IF(AND(AVERAGE(J174,G174)&lt;F174,B174&lt;27),AVERAGE(J174,G174,F174),AVERAGE(G174,J174)),0)</f>
        <v>0.85</v>
      </c>
      <c r="N174" s="15">
        <f>IFERROR(IF(AND(AVERAGE(G174,I174)&lt;F174,B174&lt;27),AVERAGE(G174,I174,F174),AVERAGE(G174,I174)),0)</f>
        <v>0.85</v>
      </c>
      <c r="O174" s="15">
        <f>IFERROR(IF(AND(AVERAGE(G174,K174)&lt;F174,B174&lt;27),AVERAGE(G174,K174,F174),AVERAGE(G174,K174)),0)</f>
        <v>0.85</v>
      </c>
      <c r="P174" s="15">
        <f>IF(L174&gt;'Re-Sign (Calc)'!$T$1,'Re-Sign (Calc)'!$T$1,IF(L174&lt;'Re-Sign (Calc)'!$T$2,'Re-Sign (Calc)'!$T$2,L174))</f>
        <v>0.85</v>
      </c>
      <c r="Q174" s="15">
        <f>IF(M174&gt;'Re-Sign (Calc)'!$T$1,'Re-Sign (Calc)'!$T$1,IF(M174&lt;'Re-Sign (Calc)'!$T$2,'Re-Sign (Calc)'!$T$2,M174))</f>
        <v>0.85</v>
      </c>
      <c r="R174" s="15">
        <f>IF(N174&gt;'Re-Sign (Calc)'!$T$1,'Re-Sign (Calc)'!$T$1,IF(N174&lt;'Re-Sign (Calc)'!$T$2,'Re-Sign (Calc)'!$T$2,N174))</f>
        <v>0.85</v>
      </c>
      <c r="S174" s="15">
        <f>IF(O174&gt;'Re-Sign (Calc)'!$T$1,'Re-Sign (Calc)'!$T$1,IF(O174&lt;'Re-Sign (Calc)'!$T$2,'Re-Sign (Calc)'!$T$2,O174))</f>
        <v>0.85</v>
      </c>
      <c r="T174" s="16">
        <f>CEILING(IF(IF(F174&gt;AVERAGE(G174,I174,J174,K174),AVERAGE(F174,G174,I174,J174,K174),AVERAGE(G174,I174,J174,K174))&gt;'Re-Sign (Calc)'!$T$1,'Re-Sign (Calc)'!$T$1,IF(F174&gt;AVERAGE(G174,I174,J174,K174),AVERAGE(F174,G174,I174,J174,K174),AVERAGE(G174,I174,J174,K174))),0.05)</f>
        <v>0.85000000000000009</v>
      </c>
      <c r="U174" s="16">
        <f>CEILING(IF(IF(F174&gt;AVERAGE(G174,I174,J174,K174,H174),AVERAGE(F174,G174,I174,J174,K174),AVERAGE(G174,I174,J174,K174,H174))&gt;8.15,8.15,IF(F174&gt;AVERAGE(G174,I174,J174,K174,H174),AVERAGE(F174,G174,I174,J174,K174,H174),AVERAGE(G174,I174,J174,K174,H174))),0.05)</f>
        <v>0.85000000000000009</v>
      </c>
      <c r="V174" s="16">
        <f>CEILING(MAX(Q174:S174),0.05)</f>
        <v>0.85000000000000009</v>
      </c>
      <c r="W174" s="16" t="str">
        <f>IF(AND(B174&lt;26,G174&gt;V174),"Yes"," ")</f>
        <v xml:space="preserve"> </v>
      </c>
      <c r="X174" s="16" t="str">
        <f>IF(AND(B174&lt;30,B174&gt;26),"Yes", " ")</f>
        <v>Yes</v>
      </c>
      <c r="Y174" s="19" t="str">
        <f>INDEX('Player Ratings'!A:B,MATCH(A174,'Player Ratings'!A:A,0),2) &amp;": $"&amp;V174&amp;"M thru "&amp; D174+3</f>
        <v>John Collins: $0.85M thru 2028</v>
      </c>
    </row>
    <row r="175" spans="1:25" hidden="1" x14ac:dyDescent="0.25">
      <c r="A175" s="17" t="str">
        <f>'Re-Sign (Calc)'!A176</f>
        <v>J. Cooper SEA</v>
      </c>
      <c r="B175" s="18">
        <f>INDEX('Re-Sign (Calc)'!$A:$AU,MATCH('Re-Sign (Report)'!$A:$A,'Re-Sign (Calc)'!$A:$A,0),4)</f>
        <v>22</v>
      </c>
      <c r="C175" s="15" t="str">
        <f>INDEX('Re-Sign (Calc)'!$A:$AU,MATCH('Re-Sign (Report)'!$A:$A,'Re-Sign (Calc)'!$A:$A,0),3)</f>
        <v>SEA</v>
      </c>
      <c r="D175" s="15" t="str">
        <f>+INDEX('Player Ratings'!$A:$AA,MATCH(A175,'Player Ratings'!$A:$A,0),27)</f>
        <v>2026</v>
      </c>
      <c r="F175" s="15">
        <f>INDEX('Re-Sign (Calc)'!$A:$AX,MATCH($A:$A,'Re-Sign (Calc)'!$A:$A,0),23)</f>
        <v>0.85</v>
      </c>
      <c r="G175" s="15">
        <f>INDEX('Re-Sign (Calc)'!$A:$AX,MATCH($A:$A,'Re-Sign (Calc)'!$A:$A,0),28)</f>
        <v>0.85</v>
      </c>
      <c r="H175" s="15" t="str">
        <f>INDEX('Re-Sign (Calc)'!$A:$AX,MATCH($A:$A,'Re-Sign (Calc)'!$A:$A,0),33)</f>
        <v>N/A</v>
      </c>
      <c r="I175" s="15" t="str">
        <f>INDEX('Re-Sign (Calc)'!$A:$AX,MATCH($A:$A,'Re-Sign (Calc)'!$A:$A,0),38)</f>
        <v>N/A</v>
      </c>
      <c r="J175" s="15" t="str">
        <f>INDEX('Re-Sign (Calc)'!$A:$AX,MATCH($A:$A,'Re-Sign (Calc)'!$A:$A,0),43)</f>
        <v>N/A</v>
      </c>
      <c r="K175" s="15" t="str">
        <f>INDEX('Re-Sign (Calc)'!$A:$AX,MATCH($A:$A,'Re-Sign (Calc)'!$A:$A,0),48)</f>
        <v>N/A</v>
      </c>
      <c r="L175" s="15">
        <f>IF(AND(AVERAGE(G175,H175)&lt;F175,B175&lt;27),AVERAGE(G175,H175,F175),AVERAGE(G175,H175))</f>
        <v>0.85</v>
      </c>
      <c r="M175" s="15">
        <f>IFERROR(IF(AND(AVERAGE(J175,G175)&lt;F175,B175&lt;27),AVERAGE(J175,G175,F175),AVERAGE(G175,J175)),0)</f>
        <v>0.85</v>
      </c>
      <c r="N175" s="15">
        <f>IFERROR(IF(AND(AVERAGE(G175,I175)&lt;F175,B175&lt;27),AVERAGE(G175,I175,F175),AVERAGE(G175,I175)),0)</f>
        <v>0.85</v>
      </c>
      <c r="O175" s="15">
        <f>IFERROR(IF(AND(AVERAGE(G175,K175)&lt;F175,B175&lt;27),AVERAGE(G175,K175,F175),AVERAGE(G175,K175)),0)</f>
        <v>0.85</v>
      </c>
      <c r="P175" s="15">
        <f>IF(L175&gt;'Re-Sign (Calc)'!$T$1,'Re-Sign (Calc)'!$T$1,IF(L175&lt;'Re-Sign (Calc)'!$T$2,'Re-Sign (Calc)'!$T$2,L175))</f>
        <v>0.85</v>
      </c>
      <c r="Q175" s="15">
        <f>IF(M175&gt;'Re-Sign (Calc)'!$T$1,'Re-Sign (Calc)'!$T$1,IF(M175&lt;'Re-Sign (Calc)'!$T$2,'Re-Sign (Calc)'!$T$2,M175))</f>
        <v>0.85</v>
      </c>
      <c r="R175" s="15">
        <f>IF(N175&gt;'Re-Sign (Calc)'!$T$1,'Re-Sign (Calc)'!$T$1,IF(N175&lt;'Re-Sign (Calc)'!$T$2,'Re-Sign (Calc)'!$T$2,N175))</f>
        <v>0.85</v>
      </c>
      <c r="S175" s="15">
        <f>IF(O175&gt;'Re-Sign (Calc)'!$T$1,'Re-Sign (Calc)'!$T$1,IF(O175&lt;'Re-Sign (Calc)'!$T$2,'Re-Sign (Calc)'!$T$2,O175))</f>
        <v>0.85</v>
      </c>
      <c r="T175" s="16">
        <f>CEILING(IF(IF(F175&gt;AVERAGE(G175,I175,J175,K175),AVERAGE(F175,G175,I175,J175,K175),AVERAGE(G175,I175,J175,K175))&gt;'Re-Sign (Calc)'!$T$1,'Re-Sign (Calc)'!$T$1,IF(F175&gt;AVERAGE(G175,I175,J175,K175),AVERAGE(F175,G175,I175,J175,K175),AVERAGE(G175,I175,J175,K175))),0.05)</f>
        <v>0.85000000000000009</v>
      </c>
      <c r="U175" s="16">
        <f>CEILING(IF(IF(F175&gt;AVERAGE(G175,I175,J175,K175,H175),AVERAGE(F175,G175,I175,J175,K175),AVERAGE(G175,I175,J175,K175,H175))&gt;8.15,8.15,IF(F175&gt;AVERAGE(G175,I175,J175,K175,H175),AVERAGE(F175,G175,I175,J175,K175,H175),AVERAGE(G175,I175,J175,K175,H175))),0.05)</f>
        <v>0.85000000000000009</v>
      </c>
      <c r="V175" s="16">
        <f>CEILING(MAX(Q175:S175),0.05)</f>
        <v>0.85000000000000009</v>
      </c>
      <c r="W175" s="16" t="str">
        <f>IF(AND(B175&lt;26,G175&gt;V175),"Yes"," ")</f>
        <v xml:space="preserve"> </v>
      </c>
      <c r="X175" s="16" t="str">
        <f>IF(AND(B175&lt;30,B175&gt;26),"Yes", " ")</f>
        <v xml:space="preserve"> </v>
      </c>
      <c r="Y175" s="19" t="str">
        <f>INDEX('Player Ratings'!A:B,MATCH(A175,'Player Ratings'!A:A,0),2) &amp;": $"&amp;V175&amp;"M thru "&amp; D175+3</f>
        <v>Jesus Cooper: $0.85M thru 2029</v>
      </c>
    </row>
    <row r="176" spans="1:25" hidden="1" x14ac:dyDescent="0.25">
      <c r="A176" s="17" t="str">
        <f>'Re-Sign (Calc)'!A177</f>
        <v>J. Culver CHI</v>
      </c>
      <c r="B176" s="18">
        <f>INDEX('Re-Sign (Calc)'!$A:$AU,MATCH('Re-Sign (Report)'!$A:$A,'Re-Sign (Calc)'!$A:$A,0),4)</f>
        <v>25</v>
      </c>
      <c r="C176" s="15" t="str">
        <f>INDEX('Re-Sign (Calc)'!$A:$AU,MATCH('Re-Sign (Report)'!$A:$A,'Re-Sign (Calc)'!$A:$A,0),3)</f>
        <v>CHI</v>
      </c>
      <c r="D176" s="15" t="str">
        <f>+INDEX('Player Ratings'!$A:$AA,MATCH(A176,'Player Ratings'!$A:$A,0),27)</f>
        <v>2025</v>
      </c>
      <c r="F176" s="15">
        <f>INDEX('Re-Sign (Calc)'!$A:$AX,MATCH($A:$A,'Re-Sign (Calc)'!$A:$A,0),23)</f>
        <v>52.077747989276133</v>
      </c>
      <c r="G176" s="15">
        <f>INDEX('Re-Sign (Calc)'!$A:$AX,MATCH($A:$A,'Re-Sign (Calc)'!$A:$A,0),28)</f>
        <v>50.733574839453318</v>
      </c>
      <c r="H176" s="15">
        <f>INDEX('Re-Sign (Calc)'!$A:$AX,MATCH($A:$A,'Re-Sign (Calc)'!$A:$A,0),33)</f>
        <v>47.550226511719515</v>
      </c>
      <c r="I176" s="15">
        <f>INDEX('Re-Sign (Calc)'!$A:$AX,MATCH($A:$A,'Re-Sign (Calc)'!$A:$A,0),38)</f>
        <v>56.780782115266298</v>
      </c>
      <c r="J176" s="15">
        <f>INDEX('Re-Sign (Calc)'!$A:$AX,MATCH($A:$A,'Re-Sign (Calc)'!$A:$A,0),43)</f>
        <v>73.013089651765867</v>
      </c>
      <c r="K176" s="15">
        <f>INDEX('Re-Sign (Calc)'!$A:$AX,MATCH($A:$A,'Re-Sign (Calc)'!$A:$A,0),48)</f>
        <v>58.275839193313011</v>
      </c>
      <c r="L176" s="15">
        <f>IF(AND(AVERAGE(G176,H176)&lt;F176,B176&lt;27),AVERAGE(G176,H176,F176),AVERAGE(G176,H176))</f>
        <v>50.120516446816318</v>
      </c>
      <c r="M176" s="15">
        <f>IFERROR(IF(AND(AVERAGE(J176,G176)&lt;F176,B176&lt;27),AVERAGE(J176,G176,F176),AVERAGE(G176,J176)),0)</f>
        <v>61.873332245609589</v>
      </c>
      <c r="N176" s="15">
        <f>IFERROR(IF(AND(AVERAGE(G176,I176)&lt;F176,B176&lt;27),AVERAGE(G176,I176,F176),AVERAGE(G176,I176)),0)</f>
        <v>53.757178477359808</v>
      </c>
      <c r="O176" s="15">
        <f>IFERROR(IF(AND(AVERAGE(G176,K176)&lt;F176,B176&lt;27),AVERAGE(G176,K176,F176),AVERAGE(G176,K176)),0)</f>
        <v>54.504707016383165</v>
      </c>
      <c r="P176" s="15">
        <f>IF(L176&gt;'Re-Sign (Calc)'!$T$1,'Re-Sign (Calc)'!$T$1,IF(L176&lt;'Re-Sign (Calc)'!$T$2,'Re-Sign (Calc)'!$T$2,L176))</f>
        <v>35</v>
      </c>
      <c r="Q176" s="15">
        <f>IF(M176&gt;'Re-Sign (Calc)'!$T$1,'Re-Sign (Calc)'!$T$1,IF(M176&lt;'Re-Sign (Calc)'!$T$2,'Re-Sign (Calc)'!$T$2,M176))</f>
        <v>35</v>
      </c>
      <c r="R176" s="15">
        <f>IF(N176&gt;'Re-Sign (Calc)'!$T$1,'Re-Sign (Calc)'!$T$1,IF(N176&lt;'Re-Sign (Calc)'!$T$2,'Re-Sign (Calc)'!$T$2,N176))</f>
        <v>35</v>
      </c>
      <c r="S176" s="15">
        <f>IF(O176&gt;'Re-Sign (Calc)'!$T$1,'Re-Sign (Calc)'!$T$1,IF(O176&lt;'Re-Sign (Calc)'!$T$2,'Re-Sign (Calc)'!$T$2,O176))</f>
        <v>35</v>
      </c>
      <c r="T176" s="16">
        <f>CEILING(IF(IF(F176&gt;AVERAGE(G176,I176,J176,K176),AVERAGE(F176,G176,I176,J176,K176),AVERAGE(G176,I176,J176,K176))&gt;'Re-Sign (Calc)'!$T$1,'Re-Sign (Calc)'!$T$1,IF(F176&gt;AVERAGE(G176,I176,J176,K176),AVERAGE(F176,G176,I176,J176,K176),AVERAGE(G176,I176,J176,K176))),0.05)</f>
        <v>35</v>
      </c>
      <c r="U176" s="16">
        <f>CEILING(IF(IF(F176&gt;AVERAGE(G176,I176,J176,K176,H176),AVERAGE(F176,G176,I176,J176,K176),AVERAGE(G176,I176,J176,K176,H176))&gt;8.15,8.15,IF(F176&gt;AVERAGE(G176,I176,J176,K176,H176),AVERAGE(F176,G176,I176,J176,K176,H176),AVERAGE(G176,I176,J176,K176,H176))),0.05)</f>
        <v>8.15</v>
      </c>
      <c r="V176" s="16">
        <f>CEILING(MAX(Q176:S176),0.05)</f>
        <v>35</v>
      </c>
      <c r="W176" s="16" t="str">
        <f>IF(AND(B176&lt;26,G176&gt;V176),"Yes"," ")</f>
        <v>Yes</v>
      </c>
      <c r="X176" s="16" t="str">
        <f>IF(AND(B176&lt;30,B176&gt;26),"Yes", " ")</f>
        <v xml:space="preserve"> </v>
      </c>
      <c r="Y176" s="19" t="str">
        <f>INDEX('Player Ratings'!A:B,MATCH(A176,'Player Ratings'!A:A,0),2) &amp;": $"&amp;V176&amp;"M thru "&amp; D176+3</f>
        <v>Jarrett Culver: $35M thru 2028</v>
      </c>
    </row>
    <row r="177" spans="1:25" hidden="1" x14ac:dyDescent="0.25">
      <c r="A177" s="17" t="str">
        <f>'Re-Sign (Calc)'!A178</f>
        <v>J. Duran CHA</v>
      </c>
      <c r="B177" s="18">
        <f>INDEX('Re-Sign (Calc)'!$A:$AU,MATCH('Re-Sign (Report)'!$A:$A,'Re-Sign (Calc)'!$A:$A,0),4)</f>
        <v>21</v>
      </c>
      <c r="C177" s="15" t="str">
        <f>INDEX('Re-Sign (Calc)'!$A:$AU,MATCH('Re-Sign (Report)'!$A:$A,'Re-Sign (Calc)'!$A:$A,0),3)</f>
        <v>CHA</v>
      </c>
      <c r="D177" s="15" t="str">
        <f>+INDEX('Player Ratings'!$A:$AA,MATCH(A177,'Player Ratings'!$A:$A,0),27)</f>
        <v>2026</v>
      </c>
      <c r="F177" s="15">
        <f>INDEX('Re-Sign (Calc)'!$A:$AX,MATCH($A:$A,'Re-Sign (Calc)'!$A:$A,0),23)</f>
        <v>0.85</v>
      </c>
      <c r="G177" s="15">
        <f>INDEX('Re-Sign (Calc)'!$A:$AX,MATCH($A:$A,'Re-Sign (Calc)'!$A:$A,0),28)</f>
        <v>0.85</v>
      </c>
      <c r="H177" s="15" t="str">
        <f>INDEX('Re-Sign (Calc)'!$A:$AX,MATCH($A:$A,'Re-Sign (Calc)'!$A:$A,0),33)</f>
        <v>N/A</v>
      </c>
      <c r="I177" s="15" t="str">
        <f>INDEX('Re-Sign (Calc)'!$A:$AX,MATCH($A:$A,'Re-Sign (Calc)'!$A:$A,0),38)</f>
        <v>N/A</v>
      </c>
      <c r="J177" s="15" t="str">
        <f>INDEX('Re-Sign (Calc)'!$A:$AX,MATCH($A:$A,'Re-Sign (Calc)'!$A:$A,0),43)</f>
        <v>N/A</v>
      </c>
      <c r="K177" s="15" t="str">
        <f>INDEX('Re-Sign (Calc)'!$A:$AX,MATCH($A:$A,'Re-Sign (Calc)'!$A:$A,0),48)</f>
        <v>N/A</v>
      </c>
      <c r="L177" s="15">
        <f>IF(AND(AVERAGE(G177,H177)&lt;F177,B177&lt;27),AVERAGE(G177,H177,F177),AVERAGE(G177,H177))</f>
        <v>0.85</v>
      </c>
      <c r="M177" s="15">
        <f>IFERROR(IF(AND(AVERAGE(J177,G177)&lt;F177,B177&lt;27),AVERAGE(J177,G177,F177),AVERAGE(G177,J177)),0)</f>
        <v>0.85</v>
      </c>
      <c r="N177" s="15">
        <f>IFERROR(IF(AND(AVERAGE(G177,I177)&lt;F177,B177&lt;27),AVERAGE(G177,I177,F177),AVERAGE(G177,I177)),0)</f>
        <v>0.85</v>
      </c>
      <c r="O177" s="15">
        <f>IFERROR(IF(AND(AVERAGE(G177,K177)&lt;F177,B177&lt;27),AVERAGE(G177,K177,F177),AVERAGE(G177,K177)),0)</f>
        <v>0.85</v>
      </c>
      <c r="P177" s="15">
        <f>IF(L177&gt;'Re-Sign (Calc)'!$T$1,'Re-Sign (Calc)'!$T$1,IF(L177&lt;'Re-Sign (Calc)'!$T$2,'Re-Sign (Calc)'!$T$2,L177))</f>
        <v>0.85</v>
      </c>
      <c r="Q177" s="15">
        <f>IF(M177&gt;'Re-Sign (Calc)'!$T$1,'Re-Sign (Calc)'!$T$1,IF(M177&lt;'Re-Sign (Calc)'!$T$2,'Re-Sign (Calc)'!$T$2,M177))</f>
        <v>0.85</v>
      </c>
      <c r="R177" s="15">
        <f>IF(N177&gt;'Re-Sign (Calc)'!$T$1,'Re-Sign (Calc)'!$T$1,IF(N177&lt;'Re-Sign (Calc)'!$T$2,'Re-Sign (Calc)'!$T$2,N177))</f>
        <v>0.85</v>
      </c>
      <c r="S177" s="15">
        <f>IF(O177&gt;'Re-Sign (Calc)'!$T$1,'Re-Sign (Calc)'!$T$1,IF(O177&lt;'Re-Sign (Calc)'!$T$2,'Re-Sign (Calc)'!$T$2,O177))</f>
        <v>0.85</v>
      </c>
      <c r="T177" s="16">
        <f>CEILING(IF(IF(F177&gt;AVERAGE(G177,I177,J177,K177),AVERAGE(F177,G177,I177,J177,K177),AVERAGE(G177,I177,J177,K177))&gt;'Re-Sign (Calc)'!$T$1,'Re-Sign (Calc)'!$T$1,IF(F177&gt;AVERAGE(G177,I177,J177,K177),AVERAGE(F177,G177,I177,J177,K177),AVERAGE(G177,I177,J177,K177))),0.05)</f>
        <v>0.85000000000000009</v>
      </c>
      <c r="U177" s="16">
        <f>CEILING(IF(IF(F177&gt;AVERAGE(G177,I177,J177,K177,H177),AVERAGE(F177,G177,I177,J177,K177),AVERAGE(G177,I177,J177,K177,H177))&gt;8.15,8.15,IF(F177&gt;AVERAGE(G177,I177,J177,K177,H177),AVERAGE(F177,G177,I177,J177,K177,H177),AVERAGE(G177,I177,J177,K177,H177))),0.05)</f>
        <v>0.85000000000000009</v>
      </c>
      <c r="V177" s="16">
        <f>CEILING(MAX(Q177:S177),0.05)</f>
        <v>0.85000000000000009</v>
      </c>
      <c r="W177" s="16" t="str">
        <f>IF(AND(B177&lt;26,G177&gt;V177),"Yes"," ")</f>
        <v xml:space="preserve"> </v>
      </c>
      <c r="X177" s="16" t="str">
        <f>IF(AND(B177&lt;30,B177&gt;26),"Yes", " ")</f>
        <v xml:space="preserve"> </v>
      </c>
      <c r="Y177" s="19" t="str">
        <f>INDEX('Player Ratings'!A:B,MATCH(A177,'Player Ratings'!A:A,0),2) &amp;": $"&amp;V177&amp;"M thru "&amp; D177+3</f>
        <v>Jalen Duran: $0.85M thru 2029</v>
      </c>
    </row>
    <row r="178" spans="1:25" hidden="1" x14ac:dyDescent="0.25">
      <c r="A178" s="17" t="str">
        <f>'Re-Sign (Calc)'!A179</f>
        <v>J. Embiid LAL</v>
      </c>
      <c r="B178" s="18">
        <f>INDEX('Re-Sign (Calc)'!$A:$AU,MATCH('Re-Sign (Report)'!$A:$A,'Re-Sign (Calc)'!$A:$A,0),4)</f>
        <v>30</v>
      </c>
      <c r="C178" s="15" t="str">
        <f>INDEX('Re-Sign (Calc)'!$A:$AU,MATCH('Re-Sign (Report)'!$A:$A,'Re-Sign (Calc)'!$A:$A,0),3)</f>
        <v>LAL</v>
      </c>
      <c r="D178" s="15" t="str">
        <f>+INDEX('Player Ratings'!$A:$AA,MATCH(A178,'Player Ratings'!$A:$A,0),27)</f>
        <v>2025</v>
      </c>
      <c r="F178" s="15">
        <f>INDEX('Re-Sign (Calc)'!$A:$AX,MATCH($A:$A,'Re-Sign (Calc)'!$A:$A,0),23)</f>
        <v>12.229669347631818</v>
      </c>
      <c r="G178" s="15">
        <f>INDEX('Re-Sign (Calc)'!$A:$AX,MATCH($A:$A,'Re-Sign (Calc)'!$A:$A,0),28)</f>
        <v>17.955293923925574</v>
      </c>
      <c r="H178" s="15">
        <f>INDEX('Re-Sign (Calc)'!$A:$AX,MATCH($A:$A,'Re-Sign (Calc)'!$A:$A,0),33)</f>
        <v>16.174660232420724</v>
      </c>
      <c r="I178" s="15">
        <f>INDEX('Re-Sign (Calc)'!$A:$AX,MATCH($A:$A,'Re-Sign (Calc)'!$A:$A,0),38)</f>
        <v>15.595303206399114</v>
      </c>
      <c r="J178" s="15">
        <f>INDEX('Re-Sign (Calc)'!$A:$AX,MATCH($A:$A,'Re-Sign (Calc)'!$A:$A,0),43)</f>
        <v>8.840454433193381</v>
      </c>
      <c r="K178" s="15">
        <f>INDEX('Re-Sign (Calc)'!$A:$AX,MATCH($A:$A,'Re-Sign (Calc)'!$A:$A,0),48)</f>
        <v>15.896245190394048</v>
      </c>
      <c r="L178" s="15">
        <f>IF(AND(AVERAGE(G178,H178)&lt;F178,B178&lt;27),AVERAGE(G178,H178,F178),AVERAGE(G178,H178))</f>
        <v>17.06497707817315</v>
      </c>
      <c r="M178" s="15">
        <f>IFERROR(IF(AND(AVERAGE(J178,G178)&lt;F178,B178&lt;27),AVERAGE(J178,G178,F178),AVERAGE(G178,J178)),0)</f>
        <v>13.397874178559476</v>
      </c>
      <c r="N178" s="15">
        <f>IFERROR(IF(AND(AVERAGE(G178,I178)&lt;F178,B178&lt;27),AVERAGE(G178,I178,F178),AVERAGE(G178,I178)),0)</f>
        <v>16.775298565162345</v>
      </c>
      <c r="O178" s="15">
        <f>IFERROR(IF(AND(AVERAGE(G178,K178)&lt;F178,B178&lt;27),AVERAGE(G178,K178,F178),AVERAGE(G178,K178)),0)</f>
        <v>16.925769557159811</v>
      </c>
      <c r="P178" s="15">
        <f>IF(L178&gt;'Re-Sign (Calc)'!$T$1,'Re-Sign (Calc)'!$T$1,IF(L178&lt;'Re-Sign (Calc)'!$T$2,'Re-Sign (Calc)'!$T$2,L178))</f>
        <v>17.06497707817315</v>
      </c>
      <c r="Q178" s="15">
        <f>IF(M178&gt;'Re-Sign (Calc)'!$T$1,'Re-Sign (Calc)'!$T$1,IF(M178&lt;'Re-Sign (Calc)'!$T$2,'Re-Sign (Calc)'!$T$2,M178))</f>
        <v>13.397874178559476</v>
      </c>
      <c r="R178" s="15">
        <f>IF(N178&gt;'Re-Sign (Calc)'!$T$1,'Re-Sign (Calc)'!$T$1,IF(N178&lt;'Re-Sign (Calc)'!$T$2,'Re-Sign (Calc)'!$T$2,N178))</f>
        <v>16.775298565162345</v>
      </c>
      <c r="S178" s="15">
        <f>IF(O178&gt;'Re-Sign (Calc)'!$T$1,'Re-Sign (Calc)'!$T$1,IF(O178&lt;'Re-Sign (Calc)'!$T$2,'Re-Sign (Calc)'!$T$2,O178))</f>
        <v>16.925769557159811</v>
      </c>
      <c r="T178" s="16">
        <f>CEILING(IF(IF(F178&gt;AVERAGE(G178,I178,J178,K178),AVERAGE(F178,G178,I178,J178,K178),AVERAGE(G178,I178,J178,K178))&gt;'Re-Sign (Calc)'!$T$1,'Re-Sign (Calc)'!$T$1,IF(F178&gt;AVERAGE(G178,I178,J178,K178),AVERAGE(F178,G178,I178,J178,K178),AVERAGE(G178,I178,J178,K178))),0.05)</f>
        <v>14.600000000000001</v>
      </c>
      <c r="U178" s="16">
        <f>CEILING(IF(IF(F178&gt;AVERAGE(G178,I178,J178,K178,H178),AVERAGE(F178,G178,I178,J178,K178),AVERAGE(G178,I178,J178,K178,H178))&gt;8.15,8.15,IF(F178&gt;AVERAGE(G178,I178,J178,K178,H178),AVERAGE(F178,G178,I178,J178,K178,H178),AVERAGE(G178,I178,J178,K178,H178))),0.05)</f>
        <v>8.15</v>
      </c>
      <c r="V178" s="16">
        <f>CEILING(MAX(Q178:S178),0.05)</f>
        <v>16.95</v>
      </c>
      <c r="W178" s="16" t="str">
        <f>IF(AND(B178&lt;26,G178&gt;V178),"Yes"," ")</f>
        <v xml:space="preserve"> </v>
      </c>
      <c r="X178" s="16" t="str">
        <f>IF(AND(B178&lt;30,B178&gt;26),"Yes", " ")</f>
        <v xml:space="preserve"> </v>
      </c>
      <c r="Y178" s="19" t="str">
        <f>INDEX('Player Ratings'!A:B,MATCH(A178,'Player Ratings'!A:A,0),2) &amp;": $"&amp;V178&amp;"M thru "&amp; D178+3</f>
        <v>Joel Embiid: $16.95M thru 2028</v>
      </c>
    </row>
    <row r="179" spans="1:25" hidden="1" x14ac:dyDescent="0.25">
      <c r="A179" s="17" t="str">
        <f>'Re-Sign (Calc)'!A180</f>
        <v>J. Evans III MIA</v>
      </c>
      <c r="B179" s="18">
        <f>INDEX('Re-Sign (Calc)'!$A:$AU,MATCH('Re-Sign (Report)'!$A:$A,'Re-Sign (Calc)'!$A:$A,0),4)</f>
        <v>27</v>
      </c>
      <c r="C179" s="15" t="str">
        <f>INDEX('Re-Sign (Calc)'!$A:$AU,MATCH('Re-Sign (Report)'!$A:$A,'Re-Sign (Calc)'!$A:$A,0),3)</f>
        <v>MIA</v>
      </c>
      <c r="D179" s="15" t="str">
        <f>+INDEX('Player Ratings'!$A:$AA,MATCH(A179,'Player Ratings'!$A:$A,0),27)</f>
        <v>2025</v>
      </c>
      <c r="F179" s="15">
        <f>INDEX('Re-Sign (Calc)'!$A:$AX,MATCH($A:$A,'Re-Sign (Calc)'!$A:$A,0),23)</f>
        <v>0.85</v>
      </c>
      <c r="G179" s="15">
        <f>INDEX('Re-Sign (Calc)'!$A:$AX,MATCH($A:$A,'Re-Sign (Calc)'!$A:$A,0),28)</f>
        <v>0.85</v>
      </c>
      <c r="H179" s="15">
        <f>INDEX('Re-Sign (Calc)'!$A:$AX,MATCH($A:$A,'Re-Sign (Calc)'!$A:$A,0),33)</f>
        <v>0.85</v>
      </c>
      <c r="I179" s="15">
        <f>INDEX('Re-Sign (Calc)'!$A:$AX,MATCH($A:$A,'Re-Sign (Calc)'!$A:$A,0),38)</f>
        <v>0.85</v>
      </c>
      <c r="J179" s="15">
        <f>INDEX('Re-Sign (Calc)'!$A:$AX,MATCH($A:$A,'Re-Sign (Calc)'!$A:$A,0),43)</f>
        <v>0.85</v>
      </c>
      <c r="K179" s="15">
        <f>INDEX('Re-Sign (Calc)'!$A:$AX,MATCH($A:$A,'Re-Sign (Calc)'!$A:$A,0),48)</f>
        <v>0.85</v>
      </c>
      <c r="L179" s="15">
        <f>IF(AND(AVERAGE(G179,H179)&lt;F179,B179&lt;27),AVERAGE(G179,H179,F179),AVERAGE(G179,H179))</f>
        <v>0.85</v>
      </c>
      <c r="M179" s="15">
        <f>IFERROR(IF(AND(AVERAGE(J179,G179)&lt;F179,B179&lt;27),AVERAGE(J179,G179,F179),AVERAGE(G179,J179)),0)</f>
        <v>0.85</v>
      </c>
      <c r="N179" s="15">
        <f>IFERROR(IF(AND(AVERAGE(G179,I179)&lt;F179,B179&lt;27),AVERAGE(G179,I179,F179),AVERAGE(G179,I179)),0)</f>
        <v>0.85</v>
      </c>
      <c r="O179" s="15">
        <f>IFERROR(IF(AND(AVERAGE(G179,K179)&lt;F179,B179&lt;27),AVERAGE(G179,K179,F179),AVERAGE(G179,K179)),0)</f>
        <v>0.85</v>
      </c>
      <c r="P179" s="15">
        <f>IF(L179&gt;'Re-Sign (Calc)'!$T$1,'Re-Sign (Calc)'!$T$1,IF(L179&lt;'Re-Sign (Calc)'!$T$2,'Re-Sign (Calc)'!$T$2,L179))</f>
        <v>0.85</v>
      </c>
      <c r="Q179" s="15">
        <f>IF(M179&gt;'Re-Sign (Calc)'!$T$1,'Re-Sign (Calc)'!$T$1,IF(M179&lt;'Re-Sign (Calc)'!$T$2,'Re-Sign (Calc)'!$T$2,M179))</f>
        <v>0.85</v>
      </c>
      <c r="R179" s="15">
        <f>IF(N179&gt;'Re-Sign (Calc)'!$T$1,'Re-Sign (Calc)'!$T$1,IF(N179&lt;'Re-Sign (Calc)'!$T$2,'Re-Sign (Calc)'!$T$2,N179))</f>
        <v>0.85</v>
      </c>
      <c r="S179" s="15">
        <f>IF(O179&gt;'Re-Sign (Calc)'!$T$1,'Re-Sign (Calc)'!$T$1,IF(O179&lt;'Re-Sign (Calc)'!$T$2,'Re-Sign (Calc)'!$T$2,O179))</f>
        <v>0.85</v>
      </c>
      <c r="T179" s="16">
        <f>CEILING(IF(IF(F179&gt;AVERAGE(G179,I179,J179,K179),AVERAGE(F179,G179,I179,J179,K179),AVERAGE(G179,I179,J179,K179))&gt;'Re-Sign (Calc)'!$T$1,'Re-Sign (Calc)'!$T$1,IF(F179&gt;AVERAGE(G179,I179,J179,K179),AVERAGE(F179,G179,I179,J179,K179),AVERAGE(G179,I179,J179,K179))),0.05)</f>
        <v>0.85000000000000009</v>
      </c>
      <c r="U179" s="16">
        <f>CEILING(IF(IF(F179&gt;AVERAGE(G179,I179,J179,K179,H179),AVERAGE(F179,G179,I179,J179,K179),AVERAGE(G179,I179,J179,K179,H179))&gt;8.15,8.15,IF(F179&gt;AVERAGE(G179,I179,J179,K179,H179),AVERAGE(F179,G179,I179,J179,K179,H179),AVERAGE(G179,I179,J179,K179,H179))),0.05)</f>
        <v>0.85000000000000009</v>
      </c>
      <c r="V179" s="16">
        <f>CEILING(MAX(Q179:S179),0.05)</f>
        <v>0.85000000000000009</v>
      </c>
      <c r="W179" s="16" t="str">
        <f>IF(AND(B179&lt;26,G179&gt;V179),"Yes"," ")</f>
        <v xml:space="preserve"> </v>
      </c>
      <c r="X179" s="16" t="str">
        <f>IF(AND(B179&lt;30,B179&gt;26),"Yes", " ")</f>
        <v>Yes</v>
      </c>
      <c r="Y179" s="19" t="str">
        <f>INDEX('Player Ratings'!A:B,MATCH(A179,'Player Ratings'!A:A,0),2) &amp;": $"&amp;V179&amp;"M thru "&amp; D179+3</f>
        <v>Jacob Evans III: $0.85M thru 2028</v>
      </c>
    </row>
    <row r="180" spans="1:25" hidden="1" x14ac:dyDescent="0.25">
      <c r="A180" s="17" t="str">
        <f>'Re-Sign (Calc)'!A181</f>
        <v>J. Forest POR</v>
      </c>
      <c r="B180" s="18">
        <f>INDEX('Re-Sign (Calc)'!$A:$AU,MATCH('Re-Sign (Report)'!$A:$A,'Re-Sign (Calc)'!$A:$A,0),4)</f>
        <v>24</v>
      </c>
      <c r="C180" s="15" t="str">
        <f>INDEX('Re-Sign (Calc)'!$A:$AU,MATCH('Re-Sign (Report)'!$A:$A,'Re-Sign (Calc)'!$A:$A,0),3)</f>
        <v>POR</v>
      </c>
      <c r="D180" s="15" t="str">
        <f>+INDEX('Player Ratings'!$A:$AA,MATCH(A180,'Player Ratings'!$A:$A,0),27)</f>
        <v>2027</v>
      </c>
      <c r="F180" s="15">
        <f>INDEX('Re-Sign (Calc)'!$A:$AX,MATCH($A:$A,'Re-Sign (Calc)'!$A:$A,0),23)</f>
        <v>0.85</v>
      </c>
      <c r="G180" s="15">
        <f>INDEX('Re-Sign (Calc)'!$A:$AX,MATCH($A:$A,'Re-Sign (Calc)'!$A:$A,0),28)</f>
        <v>0.85</v>
      </c>
      <c r="H180" s="15" t="str">
        <f>INDEX('Re-Sign (Calc)'!$A:$AX,MATCH($A:$A,'Re-Sign (Calc)'!$A:$A,0),33)</f>
        <v>N/A</v>
      </c>
      <c r="I180" s="15" t="str">
        <f>INDEX('Re-Sign (Calc)'!$A:$AX,MATCH($A:$A,'Re-Sign (Calc)'!$A:$A,0),38)</f>
        <v>N/A</v>
      </c>
      <c r="J180" s="15" t="str">
        <f>INDEX('Re-Sign (Calc)'!$A:$AX,MATCH($A:$A,'Re-Sign (Calc)'!$A:$A,0),43)</f>
        <v>N/A</v>
      </c>
      <c r="K180" s="15" t="str">
        <f>INDEX('Re-Sign (Calc)'!$A:$AX,MATCH($A:$A,'Re-Sign (Calc)'!$A:$A,0),48)</f>
        <v>N/A</v>
      </c>
      <c r="L180" s="15">
        <f>IF(AND(AVERAGE(G180,H180)&lt;F180,B180&lt;27),AVERAGE(G180,H180,F180),AVERAGE(G180,H180))</f>
        <v>0.85</v>
      </c>
      <c r="M180" s="15">
        <f>IFERROR(IF(AND(AVERAGE(J180,G180)&lt;F180,B180&lt;27),AVERAGE(J180,G180,F180),AVERAGE(G180,J180)),0)</f>
        <v>0.85</v>
      </c>
      <c r="N180" s="15">
        <f>IFERROR(IF(AND(AVERAGE(G180,I180)&lt;F180,B180&lt;27),AVERAGE(G180,I180,F180),AVERAGE(G180,I180)),0)</f>
        <v>0.85</v>
      </c>
      <c r="O180" s="15">
        <f>IFERROR(IF(AND(AVERAGE(G180,K180)&lt;F180,B180&lt;27),AVERAGE(G180,K180,F180),AVERAGE(G180,K180)),0)</f>
        <v>0.85</v>
      </c>
      <c r="P180" s="15">
        <f>IF(L180&gt;'Re-Sign (Calc)'!$T$1,'Re-Sign (Calc)'!$T$1,IF(L180&lt;'Re-Sign (Calc)'!$T$2,'Re-Sign (Calc)'!$T$2,L180))</f>
        <v>0.85</v>
      </c>
      <c r="Q180" s="15">
        <f>IF(M180&gt;'Re-Sign (Calc)'!$T$1,'Re-Sign (Calc)'!$T$1,IF(M180&lt;'Re-Sign (Calc)'!$T$2,'Re-Sign (Calc)'!$T$2,M180))</f>
        <v>0.85</v>
      </c>
      <c r="R180" s="15">
        <f>IF(N180&gt;'Re-Sign (Calc)'!$T$1,'Re-Sign (Calc)'!$T$1,IF(N180&lt;'Re-Sign (Calc)'!$T$2,'Re-Sign (Calc)'!$T$2,N180))</f>
        <v>0.85</v>
      </c>
      <c r="S180" s="15">
        <f>IF(O180&gt;'Re-Sign (Calc)'!$T$1,'Re-Sign (Calc)'!$T$1,IF(O180&lt;'Re-Sign (Calc)'!$T$2,'Re-Sign (Calc)'!$T$2,O180))</f>
        <v>0.85</v>
      </c>
      <c r="T180" s="16">
        <f>CEILING(IF(IF(F180&gt;AVERAGE(G180,I180,J180,K180),AVERAGE(F180,G180,I180,J180,K180),AVERAGE(G180,I180,J180,K180))&gt;'Re-Sign (Calc)'!$T$1,'Re-Sign (Calc)'!$T$1,IF(F180&gt;AVERAGE(G180,I180,J180,K180),AVERAGE(F180,G180,I180,J180,K180),AVERAGE(G180,I180,J180,K180))),0.05)</f>
        <v>0.85000000000000009</v>
      </c>
      <c r="U180" s="16">
        <f>CEILING(IF(IF(F180&gt;AVERAGE(G180,I180,J180,K180,H180),AVERAGE(F180,G180,I180,J180,K180),AVERAGE(G180,I180,J180,K180,H180))&gt;8.15,8.15,IF(F180&gt;AVERAGE(G180,I180,J180,K180,H180),AVERAGE(F180,G180,I180,J180,K180,H180),AVERAGE(G180,I180,J180,K180,H180))),0.05)</f>
        <v>0.85000000000000009</v>
      </c>
      <c r="V180" s="16">
        <f>CEILING(MAX(Q180:S180),0.05)</f>
        <v>0.85000000000000009</v>
      </c>
      <c r="W180" s="16" t="str">
        <f>IF(AND(B180&lt;26,G180&gt;V180),"Yes"," ")</f>
        <v xml:space="preserve"> </v>
      </c>
      <c r="X180" s="16" t="str">
        <f>IF(AND(B180&lt;30,B180&gt;26),"Yes", " ")</f>
        <v xml:space="preserve"> </v>
      </c>
      <c r="Y180" s="19" t="str">
        <f>INDEX('Player Ratings'!A:B,MATCH(A180,'Player Ratings'!A:A,0),2) &amp;": $"&amp;V180&amp;"M thru "&amp; D180+3</f>
        <v>JaMychal Forest: $0.85M thru 2030</v>
      </c>
    </row>
    <row r="181" spans="1:25" hidden="1" x14ac:dyDescent="0.25">
      <c r="A181" s="17" t="str">
        <f>'Re-Sign (Calc)'!A182</f>
        <v>J. Grant MIL</v>
      </c>
      <c r="B181" s="18">
        <f>INDEX('Re-Sign (Calc)'!$A:$AU,MATCH('Re-Sign (Report)'!$A:$A,'Re-Sign (Calc)'!$A:$A,0),4)</f>
        <v>30</v>
      </c>
      <c r="C181" s="15" t="str">
        <f>INDEX('Re-Sign (Calc)'!$A:$AU,MATCH('Re-Sign (Report)'!$A:$A,'Re-Sign (Calc)'!$A:$A,0),3)</f>
        <v>MIL</v>
      </c>
      <c r="D181" s="15" t="str">
        <f>+INDEX('Player Ratings'!$A:$AA,MATCH(A181,'Player Ratings'!$A:$A,0),27)</f>
        <v>2027</v>
      </c>
      <c r="F181" s="15">
        <f>INDEX('Re-Sign (Calc)'!$A:$AX,MATCH($A:$A,'Re-Sign (Calc)'!$A:$A,0),23)</f>
        <v>40.692582663092047</v>
      </c>
      <c r="G181" s="15">
        <f>INDEX('Re-Sign (Calc)'!$A:$AX,MATCH($A:$A,'Re-Sign (Calc)'!$A:$A,0),28)</f>
        <v>44.177918656347771</v>
      </c>
      <c r="H181" s="15">
        <f>INDEX('Re-Sign (Calc)'!$A:$AX,MATCH($A:$A,'Re-Sign (Calc)'!$A:$A,0),33)</f>
        <v>50.9730155603703</v>
      </c>
      <c r="I181" s="15">
        <f>INDEX('Re-Sign (Calc)'!$A:$AX,MATCH($A:$A,'Re-Sign (Calc)'!$A:$A,0),38)</f>
        <v>29.851815136391593</v>
      </c>
      <c r="J181" s="15">
        <f>INDEX('Re-Sign (Calc)'!$A:$AX,MATCH($A:$A,'Re-Sign (Calc)'!$A:$A,0),43)</f>
        <v>40.722400592738943</v>
      </c>
      <c r="K181" s="15">
        <f>INDEX('Re-Sign (Calc)'!$A:$AX,MATCH($A:$A,'Re-Sign (Calc)'!$A:$A,0),48)</f>
        <v>51.029587368979719</v>
      </c>
      <c r="L181" s="15">
        <f>IF(AND(AVERAGE(G181,H181)&lt;F181,B181&lt;27),AVERAGE(G181,H181,F181),AVERAGE(G181,H181))</f>
        <v>47.575467108359035</v>
      </c>
      <c r="M181" s="15">
        <f>IFERROR(IF(AND(AVERAGE(J181,G181)&lt;F181,B181&lt;27),AVERAGE(J181,G181,F181),AVERAGE(G181,J181)),0)</f>
        <v>42.45015962454336</v>
      </c>
      <c r="N181" s="15">
        <f>IFERROR(IF(AND(AVERAGE(G181,I181)&lt;F181,B181&lt;27),AVERAGE(G181,I181,F181),AVERAGE(G181,I181)),0)</f>
        <v>37.014866896369682</v>
      </c>
      <c r="O181" s="15">
        <f>IFERROR(IF(AND(AVERAGE(G181,K181)&lt;F181,B181&lt;27),AVERAGE(G181,K181,F181),AVERAGE(G181,K181)),0)</f>
        <v>47.603753012663745</v>
      </c>
      <c r="P181" s="15">
        <f>IF(L181&gt;'Re-Sign (Calc)'!$T$1,'Re-Sign (Calc)'!$T$1,IF(L181&lt;'Re-Sign (Calc)'!$T$2,'Re-Sign (Calc)'!$T$2,L181))</f>
        <v>35</v>
      </c>
      <c r="Q181" s="15">
        <f>IF(M181&gt;'Re-Sign (Calc)'!$T$1,'Re-Sign (Calc)'!$T$1,IF(M181&lt;'Re-Sign (Calc)'!$T$2,'Re-Sign (Calc)'!$T$2,M181))</f>
        <v>35</v>
      </c>
      <c r="R181" s="15">
        <f>IF(N181&gt;'Re-Sign (Calc)'!$T$1,'Re-Sign (Calc)'!$T$1,IF(N181&lt;'Re-Sign (Calc)'!$T$2,'Re-Sign (Calc)'!$T$2,N181))</f>
        <v>35</v>
      </c>
      <c r="S181" s="15">
        <f>IF(O181&gt;'Re-Sign (Calc)'!$T$1,'Re-Sign (Calc)'!$T$1,IF(O181&lt;'Re-Sign (Calc)'!$T$2,'Re-Sign (Calc)'!$T$2,O181))</f>
        <v>35</v>
      </c>
      <c r="T181" s="16">
        <f>CEILING(IF(IF(F181&gt;AVERAGE(G181,I181,J181,K181),AVERAGE(F181,G181,I181,J181,K181),AVERAGE(G181,I181,J181,K181))&gt;'Re-Sign (Calc)'!$T$1,'Re-Sign (Calc)'!$T$1,IF(F181&gt;AVERAGE(G181,I181,J181,K181),AVERAGE(F181,G181,I181,J181,K181),AVERAGE(G181,I181,J181,K181))),0.05)</f>
        <v>35</v>
      </c>
      <c r="U181" s="16">
        <f>CEILING(IF(IF(F181&gt;AVERAGE(G181,I181,J181,K181,H181),AVERAGE(F181,G181,I181,J181,K181),AVERAGE(G181,I181,J181,K181,H181))&gt;8.15,8.15,IF(F181&gt;AVERAGE(G181,I181,J181,K181,H181),AVERAGE(F181,G181,I181,J181,K181,H181),AVERAGE(G181,I181,J181,K181,H181))),0.05)</f>
        <v>8.15</v>
      </c>
      <c r="V181" s="16">
        <f>CEILING(MAX(Q181:S181),0.05)</f>
        <v>35</v>
      </c>
      <c r="W181" s="16" t="str">
        <f>IF(AND(B181&lt;26,G181&gt;V181),"Yes"," ")</f>
        <v xml:space="preserve"> </v>
      </c>
      <c r="X181" s="16" t="str">
        <f>IF(AND(B181&lt;30,B181&gt;26),"Yes", " ")</f>
        <v xml:space="preserve"> </v>
      </c>
      <c r="Y181" s="19" t="str">
        <f>INDEX('Player Ratings'!A:B,MATCH(A181,'Player Ratings'!A:A,0),2) &amp;": $"&amp;V181&amp;"M thru "&amp; D181+3</f>
        <v>Jerami Grant: $35M thru 2030</v>
      </c>
    </row>
    <row r="182" spans="1:25" x14ac:dyDescent="0.25">
      <c r="A182" s="17" t="str">
        <f>'Re-Sign (Calc)'!A363</f>
        <v>R. Hood KC</v>
      </c>
      <c r="B182" s="18">
        <f>INDEX('Re-Sign (Calc)'!$A:$AU,MATCH('Re-Sign (Report)'!$A:$A,'Re-Sign (Calc)'!$A:$A,0),4)</f>
        <v>32</v>
      </c>
      <c r="C182" s="15" t="str">
        <f>INDEX('Re-Sign (Calc)'!$A:$AU,MATCH('Re-Sign (Report)'!$A:$A,'Re-Sign (Calc)'!$A:$A,0),3)</f>
        <v>KC</v>
      </c>
      <c r="D182" s="15" t="str">
        <f>+INDEX('Player Ratings'!$A:$AA,MATCH(A182,'Player Ratings'!$A:$A,0),27)</f>
        <v>2024</v>
      </c>
      <c r="F182" s="15">
        <f>INDEX('Re-Sign (Calc)'!$A:$AX,MATCH($A:$A,'Re-Sign (Calc)'!$A:$A,0),23)</f>
        <v>0.85</v>
      </c>
      <c r="G182" s="15">
        <f>INDEX('Re-Sign (Calc)'!$A:$AX,MATCH($A:$A,'Re-Sign (Calc)'!$A:$A,0),28)</f>
        <v>0.85</v>
      </c>
      <c r="H182" s="15">
        <f>INDEX('Re-Sign (Calc)'!$A:$AX,MATCH($A:$A,'Re-Sign (Calc)'!$A:$A,0),33)</f>
        <v>3.8621818817792279</v>
      </c>
      <c r="I182" s="15">
        <f>INDEX('Re-Sign (Calc)'!$A:$AX,MATCH($A:$A,'Re-Sign (Calc)'!$A:$A,0),38)</f>
        <v>0.85</v>
      </c>
      <c r="J182" s="15">
        <f>INDEX('Re-Sign (Calc)'!$A:$AX,MATCH($A:$A,'Re-Sign (Calc)'!$A:$A,0),43)</f>
        <v>0.85</v>
      </c>
      <c r="K182" s="15">
        <f>INDEX('Re-Sign (Calc)'!$A:$AX,MATCH($A:$A,'Re-Sign (Calc)'!$A:$A,0),48)</f>
        <v>2.9137862407525015</v>
      </c>
      <c r="L182" s="15">
        <f>IF(AND(AVERAGE(G182,H182)&lt;F182,B182&lt;27),AVERAGE(G182,H182,F182),AVERAGE(G182,H182))</f>
        <v>2.3560909408896138</v>
      </c>
      <c r="M182" s="15">
        <f>IFERROR(IF(AND(AVERAGE(J182,G182)&lt;F182,B182&lt;27),AVERAGE(J182,G182,F182),AVERAGE(G182,J182)),0)</f>
        <v>0.85</v>
      </c>
      <c r="N182" s="15">
        <f>IFERROR(IF(AND(AVERAGE(G182,I182)&lt;F182,B182&lt;27),AVERAGE(G182,I182,F182),AVERAGE(G182,I182)),0)</f>
        <v>0.85</v>
      </c>
      <c r="O182" s="15">
        <f>IFERROR(IF(AND(AVERAGE(G182,K182)&lt;F182,B182&lt;27),AVERAGE(G182,K182,F182),AVERAGE(G182,K182)),0)</f>
        <v>1.8818931203762508</v>
      </c>
      <c r="P182" s="15">
        <f>IF(L182&gt;'Re-Sign (Calc)'!$T$1,'Re-Sign (Calc)'!$T$1,IF(L182&lt;'Re-Sign (Calc)'!$T$2,'Re-Sign (Calc)'!$T$2,L182))</f>
        <v>2.3560909408896138</v>
      </c>
      <c r="Q182" s="15">
        <f>IF(M182&gt;'Re-Sign (Calc)'!$T$1,'Re-Sign (Calc)'!$T$1,IF(M182&lt;'Re-Sign (Calc)'!$T$2,'Re-Sign (Calc)'!$T$2,M182))</f>
        <v>0.85</v>
      </c>
      <c r="R182" s="15">
        <f>IF(N182&gt;'Re-Sign (Calc)'!$T$1,'Re-Sign (Calc)'!$T$1,IF(N182&lt;'Re-Sign (Calc)'!$T$2,'Re-Sign (Calc)'!$T$2,N182))</f>
        <v>0.85</v>
      </c>
      <c r="S182" s="15">
        <f>IF(O182&gt;'Re-Sign (Calc)'!$T$1,'Re-Sign (Calc)'!$T$1,IF(O182&lt;'Re-Sign (Calc)'!$T$2,'Re-Sign (Calc)'!$T$2,O182))</f>
        <v>1.8818931203762508</v>
      </c>
      <c r="T182" s="16">
        <f>CEILING(IF(IF(F182&gt;AVERAGE(G182,I182,J182,K182),AVERAGE(F182,G182,I182,J182,K182),AVERAGE(G182,I182,J182,K182))&gt;'Re-Sign (Calc)'!$T$1,'Re-Sign (Calc)'!$T$1,IF(F182&gt;AVERAGE(G182,I182,J182,K182),AVERAGE(F182,G182,I182,J182,K182),AVERAGE(G182,I182,J182,K182))),0.05)</f>
        <v>1.4000000000000001</v>
      </c>
      <c r="U182" s="16">
        <f>CEILING(IF(IF(F182&gt;AVERAGE(G182,I182,J182,K182,H182),AVERAGE(F182,G182,I182,J182,K182),AVERAGE(G182,I182,J182,K182,H182))&gt;8.15,8.15,IF(F182&gt;AVERAGE(G182,I182,J182,K182,H182),AVERAGE(F182,G182,I182,J182,K182,H182),AVERAGE(G182,I182,J182,K182,H182))),0.05)</f>
        <v>1.9000000000000001</v>
      </c>
      <c r="V182" s="16">
        <f>CEILING(MAX(Q182:S182),0.05)</f>
        <v>1.9000000000000001</v>
      </c>
      <c r="W182" s="16" t="str">
        <f>IF(AND(B182&lt;26,G182&gt;V182),"Yes"," ")</f>
        <v xml:space="preserve"> </v>
      </c>
      <c r="X182" s="16" t="str">
        <f>IF(AND(B182&lt;30,B182&gt;26),"Yes", " ")</f>
        <v xml:space="preserve"> </v>
      </c>
      <c r="Y182" s="19" t="str">
        <f>INDEX('Player Ratings'!A:B,MATCH(A182,'Player Ratings'!A:A,0),2) &amp;": $"&amp;V182&amp;"M thru "&amp; D182+3</f>
        <v>Rodney Hood: $1.9M thru 2027</v>
      </c>
    </row>
    <row r="183" spans="1:25" x14ac:dyDescent="0.25">
      <c r="A183" s="17" t="str">
        <f>'Re-Sign (Calc)'!A413</f>
        <v>T. Kuzmik KC</v>
      </c>
      <c r="B183" s="18">
        <f>INDEX('Re-Sign (Calc)'!$A:$AU,MATCH('Re-Sign (Report)'!$A:$A,'Re-Sign (Calc)'!$A:$A,0),4)</f>
        <v>24</v>
      </c>
      <c r="C183" s="15" t="str">
        <f>INDEX('Re-Sign (Calc)'!$A:$AU,MATCH('Re-Sign (Report)'!$A:$A,'Re-Sign (Calc)'!$A:$A,0),3)</f>
        <v>KC</v>
      </c>
      <c r="D183" s="15" t="str">
        <f>+INDEX('Player Ratings'!$A:$AA,MATCH(A183,'Player Ratings'!$A:$A,0),27)</f>
        <v>2024</v>
      </c>
      <c r="F183" s="15">
        <f>INDEX('Re-Sign (Calc)'!$A:$AX,MATCH($A:$A,'Re-Sign (Calc)'!$A:$A,0),23)</f>
        <v>0.85</v>
      </c>
      <c r="G183" s="15">
        <f>INDEX('Re-Sign (Calc)'!$A:$AX,MATCH($A:$A,'Re-Sign (Calc)'!$A:$A,0),28)</f>
        <v>0.91058784785114133</v>
      </c>
      <c r="H183" s="15">
        <f>INDEX('Re-Sign (Calc)'!$A:$AX,MATCH($A:$A,'Re-Sign (Calc)'!$A:$A,0),33)</f>
        <v>0.85</v>
      </c>
      <c r="I183" s="15">
        <f>INDEX('Re-Sign (Calc)'!$A:$AX,MATCH($A:$A,'Re-Sign (Calc)'!$A:$A,0),38)</f>
        <v>0.85</v>
      </c>
      <c r="J183" s="15">
        <f>INDEX('Re-Sign (Calc)'!$A:$AX,MATCH($A:$A,'Re-Sign (Calc)'!$A:$A,0),43)</f>
        <v>0.85</v>
      </c>
      <c r="K183" s="15">
        <f>INDEX('Re-Sign (Calc)'!$A:$AX,MATCH($A:$A,'Re-Sign (Calc)'!$A:$A,0),48)</f>
        <v>0.85</v>
      </c>
      <c r="L183" s="15">
        <f>IF(AND(AVERAGE(G183,H183)&lt;F183,B183&lt;27),AVERAGE(G183,H183,F183),AVERAGE(G183,H183))</f>
        <v>0.88029392392557071</v>
      </c>
      <c r="M183" s="15">
        <f>IFERROR(IF(AND(AVERAGE(J183,G183)&lt;F183,B183&lt;27),AVERAGE(J183,G183,F183),AVERAGE(G183,J183)),0)</f>
        <v>0.88029392392557071</v>
      </c>
      <c r="N183" s="15">
        <f>IFERROR(IF(AND(AVERAGE(G183,I183)&lt;F183,B183&lt;27),AVERAGE(G183,I183,F183),AVERAGE(G183,I183)),0)</f>
        <v>0.88029392392557071</v>
      </c>
      <c r="O183" s="15">
        <f>IFERROR(IF(AND(AVERAGE(G183,K183)&lt;F183,B183&lt;27),AVERAGE(G183,K183,F183),AVERAGE(G183,K183)),0)</f>
        <v>0.88029392392557071</v>
      </c>
      <c r="P183" s="15">
        <f>IF(L183&gt;'Re-Sign (Calc)'!$T$1,'Re-Sign (Calc)'!$T$1,IF(L183&lt;'Re-Sign (Calc)'!$T$2,'Re-Sign (Calc)'!$T$2,L183))</f>
        <v>0.88029392392557071</v>
      </c>
      <c r="Q183" s="15">
        <f>IF(M183&gt;'Re-Sign (Calc)'!$T$1,'Re-Sign (Calc)'!$T$1,IF(M183&lt;'Re-Sign (Calc)'!$T$2,'Re-Sign (Calc)'!$T$2,M183))</f>
        <v>0.88029392392557071</v>
      </c>
      <c r="R183" s="15">
        <f>IF(N183&gt;'Re-Sign (Calc)'!$T$1,'Re-Sign (Calc)'!$T$1,IF(N183&lt;'Re-Sign (Calc)'!$T$2,'Re-Sign (Calc)'!$T$2,N183))</f>
        <v>0.88029392392557071</v>
      </c>
      <c r="S183" s="15">
        <f>IF(O183&gt;'Re-Sign (Calc)'!$T$1,'Re-Sign (Calc)'!$T$1,IF(O183&lt;'Re-Sign (Calc)'!$T$2,'Re-Sign (Calc)'!$T$2,O183))</f>
        <v>0.88029392392557071</v>
      </c>
      <c r="T183" s="16">
        <f>CEILING(IF(IF(F183&gt;AVERAGE(G183,I183,J183,K183),AVERAGE(F183,G183,I183,J183,K183),AVERAGE(G183,I183,J183,K183))&gt;'Re-Sign (Calc)'!$T$1,'Re-Sign (Calc)'!$T$1,IF(F183&gt;AVERAGE(G183,I183,J183,K183),AVERAGE(F183,G183,I183,J183,K183),AVERAGE(G183,I183,J183,K183))),0.05)</f>
        <v>0.9</v>
      </c>
      <c r="U183" s="16">
        <f>CEILING(IF(IF(F183&gt;AVERAGE(G183,I183,J183,K183,H183),AVERAGE(F183,G183,I183,J183,K183),AVERAGE(G183,I183,J183,K183,H183))&gt;8.15,8.15,IF(F183&gt;AVERAGE(G183,I183,J183,K183,H183),AVERAGE(F183,G183,I183,J183,K183,H183),AVERAGE(G183,I183,J183,K183,H183))),0.05)</f>
        <v>0.9</v>
      </c>
      <c r="V183" s="16">
        <f>CEILING(MAX(Q183:S183),0.05)</f>
        <v>0.9</v>
      </c>
      <c r="W183" s="16" t="str">
        <f>IF(AND(B183&lt;26,G183&gt;V183),"Yes"," ")</f>
        <v>Yes</v>
      </c>
      <c r="X183" s="16" t="str">
        <f>IF(AND(B183&lt;30,B183&gt;26),"Yes", " ")</f>
        <v xml:space="preserve"> </v>
      </c>
      <c r="Y183" s="19" t="str">
        <f>INDEX('Player Ratings'!A:B,MATCH(A183,'Player Ratings'!A:A,0),2) &amp;": $"&amp;V183&amp;"M thru "&amp; D183+3</f>
        <v>T.J. Kuzmik: $0.9M thru 2027</v>
      </c>
    </row>
    <row r="184" spans="1:25" hidden="1" x14ac:dyDescent="0.25">
      <c r="A184" s="17" t="str">
        <f>'Re-Sign (Calc)'!A185</f>
        <v>J. Green SEA</v>
      </c>
      <c r="B184" s="18">
        <f>INDEX('Re-Sign (Calc)'!$A:$AU,MATCH('Re-Sign (Report)'!$A:$A,'Re-Sign (Calc)'!$A:$A,0),4)</f>
        <v>23</v>
      </c>
      <c r="C184" s="15" t="str">
        <f>INDEX('Re-Sign (Calc)'!$A:$AU,MATCH('Re-Sign (Report)'!$A:$A,'Re-Sign (Calc)'!$A:$A,0),3)</f>
        <v>SEA</v>
      </c>
      <c r="D184" s="15" t="str">
        <f>+INDEX('Player Ratings'!$A:$AA,MATCH(A184,'Player Ratings'!$A:$A,0),27)</f>
        <v>2025</v>
      </c>
      <c r="F184" s="15">
        <f>INDEX('Re-Sign (Calc)'!$A:$AX,MATCH($A:$A,'Re-Sign (Calc)'!$A:$A,0),23)</f>
        <v>32.15370866845398</v>
      </c>
      <c r="G184" s="15">
        <f>INDEX('Re-Sign (Calc)'!$A:$AX,MATCH($A:$A,'Re-Sign (Calc)'!$A:$A,0),28)</f>
        <v>29.755475053515564</v>
      </c>
      <c r="H184" s="15" t="str">
        <f>INDEX('Re-Sign (Calc)'!$A:$AX,MATCH($A:$A,'Re-Sign (Calc)'!$A:$A,0),33)</f>
        <v>N/A</v>
      </c>
      <c r="I184" s="15" t="str">
        <f>INDEX('Re-Sign (Calc)'!$A:$AX,MATCH($A:$A,'Re-Sign (Calc)'!$A:$A,0),38)</f>
        <v>N/A</v>
      </c>
      <c r="J184" s="15" t="str">
        <f>INDEX('Re-Sign (Calc)'!$A:$AX,MATCH($A:$A,'Re-Sign (Calc)'!$A:$A,0),43)</f>
        <v>N/A</v>
      </c>
      <c r="K184" s="15" t="str">
        <f>INDEX('Re-Sign (Calc)'!$A:$AX,MATCH($A:$A,'Re-Sign (Calc)'!$A:$A,0),48)</f>
        <v>N/A</v>
      </c>
      <c r="L184" s="15">
        <f>IF(AND(AVERAGE(G184,H184)&lt;F184,B184&lt;27),AVERAGE(G184,H184,F184),AVERAGE(G184,H184))</f>
        <v>30.95459186098477</v>
      </c>
      <c r="M184" s="15">
        <f>IFERROR(IF(AND(AVERAGE(J184,G184)&lt;F184,B184&lt;27),AVERAGE(J184,G184,F184),AVERAGE(G184,J184)),0)</f>
        <v>30.95459186098477</v>
      </c>
      <c r="N184" s="15">
        <f>IFERROR(IF(AND(AVERAGE(G184,I184)&lt;F184,B184&lt;27),AVERAGE(G184,I184,F184),AVERAGE(G184,I184)),0)</f>
        <v>30.95459186098477</v>
      </c>
      <c r="O184" s="15">
        <f>IFERROR(IF(AND(AVERAGE(G184,K184)&lt;F184,B184&lt;27),AVERAGE(G184,K184,F184),AVERAGE(G184,K184)),0)</f>
        <v>30.95459186098477</v>
      </c>
      <c r="P184" s="15">
        <f>IF(L184&gt;'Re-Sign (Calc)'!$T$1,'Re-Sign (Calc)'!$T$1,IF(L184&lt;'Re-Sign (Calc)'!$T$2,'Re-Sign (Calc)'!$T$2,L184))</f>
        <v>30.95459186098477</v>
      </c>
      <c r="Q184" s="15">
        <f>IF(M184&gt;'Re-Sign (Calc)'!$T$1,'Re-Sign (Calc)'!$T$1,IF(M184&lt;'Re-Sign (Calc)'!$T$2,'Re-Sign (Calc)'!$T$2,M184))</f>
        <v>30.95459186098477</v>
      </c>
      <c r="R184" s="15">
        <f>IF(N184&gt;'Re-Sign (Calc)'!$T$1,'Re-Sign (Calc)'!$T$1,IF(N184&lt;'Re-Sign (Calc)'!$T$2,'Re-Sign (Calc)'!$T$2,N184))</f>
        <v>30.95459186098477</v>
      </c>
      <c r="S184" s="15">
        <f>IF(O184&gt;'Re-Sign (Calc)'!$T$1,'Re-Sign (Calc)'!$T$1,IF(O184&lt;'Re-Sign (Calc)'!$T$2,'Re-Sign (Calc)'!$T$2,O184))</f>
        <v>30.95459186098477</v>
      </c>
      <c r="T184" s="16">
        <f>CEILING(IF(IF(F184&gt;AVERAGE(G184,I184,J184,K184),AVERAGE(F184,G184,I184,J184,K184),AVERAGE(G184,I184,J184,K184))&gt;'Re-Sign (Calc)'!$T$1,'Re-Sign (Calc)'!$T$1,IF(F184&gt;AVERAGE(G184,I184,J184,K184),AVERAGE(F184,G184,I184,J184,K184),AVERAGE(G184,I184,J184,K184))),0.05)</f>
        <v>31</v>
      </c>
      <c r="U184" s="16">
        <f>CEILING(IF(IF(F184&gt;AVERAGE(G184,I184,J184,K184,H184),AVERAGE(F184,G184,I184,J184,K184),AVERAGE(G184,I184,J184,K184,H184))&gt;8.15,8.15,IF(F184&gt;AVERAGE(G184,I184,J184,K184,H184),AVERAGE(F184,G184,I184,J184,K184,H184),AVERAGE(G184,I184,J184,K184,H184))),0.05)</f>
        <v>8.15</v>
      </c>
      <c r="V184" s="16">
        <f>CEILING(MAX(Q184:S184),0.05)</f>
        <v>31</v>
      </c>
      <c r="W184" s="16" t="str">
        <f>IF(AND(B184&lt;26,G184&gt;V184),"Yes"," ")</f>
        <v xml:space="preserve"> </v>
      </c>
      <c r="X184" s="16" t="str">
        <f>IF(AND(B184&lt;30,B184&gt;26),"Yes", " ")</f>
        <v xml:space="preserve"> </v>
      </c>
      <c r="Y184" s="19" t="str">
        <f>INDEX('Player Ratings'!A:B,MATCH(A184,'Player Ratings'!A:A,0),2) &amp;": $"&amp;V184&amp;"M thru "&amp; D184+3</f>
        <v>Josh Green: $31M thru 2028</v>
      </c>
    </row>
    <row r="185" spans="1:25" hidden="1" x14ac:dyDescent="0.25">
      <c r="A185" s="17" t="str">
        <f>'Re-Sign (Calc)'!A186</f>
        <v>J. Hall DEN</v>
      </c>
      <c r="B185" s="18">
        <f>INDEX('Re-Sign (Calc)'!$A:$AU,MATCH('Re-Sign (Report)'!$A:$A,'Re-Sign (Calc)'!$A:$A,0),4)</f>
        <v>20</v>
      </c>
      <c r="C185" s="15" t="str">
        <f>INDEX('Re-Sign (Calc)'!$A:$AU,MATCH('Re-Sign (Report)'!$A:$A,'Re-Sign (Calc)'!$A:$A,0),3)</f>
        <v>DEN</v>
      </c>
      <c r="D185" s="15" t="str">
        <f>+INDEX('Player Ratings'!$A:$AA,MATCH(A185,'Player Ratings'!$A:$A,0),27)</f>
        <v>2027</v>
      </c>
      <c r="F185" s="15">
        <f>INDEX('Re-Sign (Calc)'!$A:$AX,MATCH($A:$A,'Re-Sign (Calc)'!$A:$A,0),23)</f>
        <v>29.307417336907957</v>
      </c>
      <c r="G185" s="15">
        <f>INDEX('Re-Sign (Calc)'!$A:$AX,MATCH($A:$A,'Re-Sign (Calc)'!$A:$A,0),28)</f>
        <v>10.088506504198911</v>
      </c>
      <c r="H185" s="15" t="str">
        <f>INDEX('Re-Sign (Calc)'!$A:$AX,MATCH($A:$A,'Re-Sign (Calc)'!$A:$A,0),33)</f>
        <v>N/A</v>
      </c>
      <c r="I185" s="15" t="str">
        <f>INDEX('Re-Sign (Calc)'!$A:$AX,MATCH($A:$A,'Re-Sign (Calc)'!$A:$A,0),38)</f>
        <v>N/A</v>
      </c>
      <c r="J185" s="15" t="str">
        <f>INDEX('Re-Sign (Calc)'!$A:$AX,MATCH($A:$A,'Re-Sign (Calc)'!$A:$A,0),43)</f>
        <v>N/A</v>
      </c>
      <c r="K185" s="15" t="str">
        <f>INDEX('Re-Sign (Calc)'!$A:$AX,MATCH($A:$A,'Re-Sign (Calc)'!$A:$A,0),48)</f>
        <v>N/A</v>
      </c>
      <c r="L185" s="15">
        <f>IF(AND(AVERAGE(G185,H185)&lt;F185,B185&lt;27),AVERAGE(G185,H185,F185),AVERAGE(G185,H185))</f>
        <v>19.697961920553432</v>
      </c>
      <c r="M185" s="15">
        <f>IFERROR(IF(AND(AVERAGE(J185,G185)&lt;F185,B185&lt;27),AVERAGE(J185,G185,F185),AVERAGE(G185,J185)),0)</f>
        <v>19.697961920553432</v>
      </c>
      <c r="N185" s="15">
        <f>IFERROR(IF(AND(AVERAGE(G185,I185)&lt;F185,B185&lt;27),AVERAGE(G185,I185,F185),AVERAGE(G185,I185)),0)</f>
        <v>19.697961920553432</v>
      </c>
      <c r="O185" s="15">
        <f>IFERROR(IF(AND(AVERAGE(G185,K185)&lt;F185,B185&lt;27),AVERAGE(G185,K185,F185),AVERAGE(G185,K185)),0)</f>
        <v>19.697961920553432</v>
      </c>
      <c r="P185" s="15">
        <f>IF(L185&gt;'Re-Sign (Calc)'!$T$1,'Re-Sign (Calc)'!$T$1,IF(L185&lt;'Re-Sign (Calc)'!$T$2,'Re-Sign (Calc)'!$T$2,L185))</f>
        <v>19.697961920553432</v>
      </c>
      <c r="Q185" s="15">
        <f>IF(M185&gt;'Re-Sign (Calc)'!$T$1,'Re-Sign (Calc)'!$T$1,IF(M185&lt;'Re-Sign (Calc)'!$T$2,'Re-Sign (Calc)'!$T$2,M185))</f>
        <v>19.697961920553432</v>
      </c>
      <c r="R185" s="15">
        <f>IF(N185&gt;'Re-Sign (Calc)'!$T$1,'Re-Sign (Calc)'!$T$1,IF(N185&lt;'Re-Sign (Calc)'!$T$2,'Re-Sign (Calc)'!$T$2,N185))</f>
        <v>19.697961920553432</v>
      </c>
      <c r="S185" s="15">
        <f>IF(O185&gt;'Re-Sign (Calc)'!$T$1,'Re-Sign (Calc)'!$T$1,IF(O185&lt;'Re-Sign (Calc)'!$T$2,'Re-Sign (Calc)'!$T$2,O185))</f>
        <v>19.697961920553432</v>
      </c>
      <c r="T185" s="16">
        <f>CEILING(IF(IF(F185&gt;AVERAGE(G185,I185,J185,K185),AVERAGE(F185,G185,I185,J185,K185),AVERAGE(G185,I185,J185,K185))&gt;'Re-Sign (Calc)'!$T$1,'Re-Sign (Calc)'!$T$1,IF(F185&gt;AVERAGE(G185,I185,J185,K185),AVERAGE(F185,G185,I185,J185,K185),AVERAGE(G185,I185,J185,K185))),0.05)</f>
        <v>19.700000000000003</v>
      </c>
      <c r="U185" s="16">
        <f>CEILING(IF(IF(F185&gt;AVERAGE(G185,I185,J185,K185,H185),AVERAGE(F185,G185,I185,J185,K185),AVERAGE(G185,I185,J185,K185,H185))&gt;8.15,8.15,IF(F185&gt;AVERAGE(G185,I185,J185,K185,H185),AVERAGE(F185,G185,I185,J185,K185,H185),AVERAGE(G185,I185,J185,K185,H185))),0.05)</f>
        <v>8.15</v>
      </c>
      <c r="V185" s="16">
        <f>CEILING(MAX(Q185:S185),0.05)</f>
        <v>19.700000000000003</v>
      </c>
      <c r="W185" s="16" t="str">
        <f>IF(AND(B185&lt;26,G185&gt;V185),"Yes"," ")</f>
        <v xml:space="preserve"> </v>
      </c>
      <c r="X185" s="16" t="str">
        <f>IF(AND(B185&lt;30,B185&gt;26),"Yes", " ")</f>
        <v xml:space="preserve"> </v>
      </c>
      <c r="Y185" s="19" t="str">
        <f>INDEX('Player Ratings'!A:B,MATCH(A185,'Player Ratings'!A:A,0),2) &amp;": $"&amp;V185&amp;"M thru "&amp; D185+3</f>
        <v>Jaden Hall: $19.7M thru 2030</v>
      </c>
    </row>
    <row r="186" spans="1:25" hidden="1" x14ac:dyDescent="0.25">
      <c r="A186" s="17" t="str">
        <f>'Re-Sign (Calc)'!A187</f>
        <v>J. Hands ATL</v>
      </c>
      <c r="B186" s="18">
        <f>INDEX('Re-Sign (Calc)'!$A:$AU,MATCH('Re-Sign (Report)'!$A:$A,'Re-Sign (Calc)'!$A:$A,0),4)</f>
        <v>25</v>
      </c>
      <c r="C186" s="15" t="str">
        <f>INDEX('Re-Sign (Calc)'!$A:$AU,MATCH('Re-Sign (Report)'!$A:$A,'Re-Sign (Calc)'!$A:$A,0),3)</f>
        <v>ATL</v>
      </c>
      <c r="D186" s="15" t="str">
        <f>+INDEX('Player Ratings'!$A:$AA,MATCH(A186,'Player Ratings'!$A:$A,0),27)</f>
        <v>2025</v>
      </c>
      <c r="F186" s="15">
        <f>INDEX('Re-Sign (Calc)'!$A:$AX,MATCH($A:$A,'Re-Sign (Calc)'!$A:$A,0),23)</f>
        <v>0.85</v>
      </c>
      <c r="G186" s="15">
        <f>INDEX('Re-Sign (Calc)'!$A:$AX,MATCH($A:$A,'Re-Sign (Calc)'!$A:$A,0),28)</f>
        <v>0.85</v>
      </c>
      <c r="H186" s="15">
        <f>INDEX('Re-Sign (Calc)'!$A:$AX,MATCH($A:$A,'Re-Sign (Calc)'!$A:$A,0),33)</f>
        <v>0.85</v>
      </c>
      <c r="I186" s="15">
        <f>INDEX('Re-Sign (Calc)'!$A:$AX,MATCH($A:$A,'Re-Sign (Calc)'!$A:$A,0),38)</f>
        <v>0.85</v>
      </c>
      <c r="J186" s="15">
        <f>INDEX('Re-Sign (Calc)'!$A:$AX,MATCH($A:$A,'Re-Sign (Calc)'!$A:$A,0),43)</f>
        <v>0.85</v>
      </c>
      <c r="K186" s="15">
        <f>INDEX('Re-Sign (Calc)'!$A:$AX,MATCH($A:$A,'Re-Sign (Calc)'!$A:$A,0),48)</f>
        <v>0.85</v>
      </c>
      <c r="L186" s="15">
        <f>IF(AND(AVERAGE(G186,H186)&lt;F186,B186&lt;27),AVERAGE(G186,H186,F186),AVERAGE(G186,H186))</f>
        <v>0.85</v>
      </c>
      <c r="M186" s="15">
        <f>IFERROR(IF(AND(AVERAGE(J186,G186)&lt;F186,B186&lt;27),AVERAGE(J186,G186,F186),AVERAGE(G186,J186)),0)</f>
        <v>0.85</v>
      </c>
      <c r="N186" s="15">
        <f>IFERROR(IF(AND(AVERAGE(G186,I186)&lt;F186,B186&lt;27),AVERAGE(G186,I186,F186),AVERAGE(G186,I186)),0)</f>
        <v>0.85</v>
      </c>
      <c r="O186" s="15">
        <f>IFERROR(IF(AND(AVERAGE(G186,K186)&lt;F186,B186&lt;27),AVERAGE(G186,K186,F186),AVERAGE(G186,K186)),0)</f>
        <v>0.85</v>
      </c>
      <c r="P186" s="15">
        <f>IF(L186&gt;'Re-Sign (Calc)'!$T$1,'Re-Sign (Calc)'!$T$1,IF(L186&lt;'Re-Sign (Calc)'!$T$2,'Re-Sign (Calc)'!$T$2,L186))</f>
        <v>0.85</v>
      </c>
      <c r="Q186" s="15">
        <f>IF(M186&gt;'Re-Sign (Calc)'!$T$1,'Re-Sign (Calc)'!$T$1,IF(M186&lt;'Re-Sign (Calc)'!$T$2,'Re-Sign (Calc)'!$T$2,M186))</f>
        <v>0.85</v>
      </c>
      <c r="R186" s="15">
        <f>IF(N186&gt;'Re-Sign (Calc)'!$T$1,'Re-Sign (Calc)'!$T$1,IF(N186&lt;'Re-Sign (Calc)'!$T$2,'Re-Sign (Calc)'!$T$2,N186))</f>
        <v>0.85</v>
      </c>
      <c r="S186" s="15">
        <f>IF(O186&gt;'Re-Sign (Calc)'!$T$1,'Re-Sign (Calc)'!$T$1,IF(O186&lt;'Re-Sign (Calc)'!$T$2,'Re-Sign (Calc)'!$T$2,O186))</f>
        <v>0.85</v>
      </c>
      <c r="T186" s="16">
        <f>CEILING(IF(IF(F186&gt;AVERAGE(G186,I186,J186,K186),AVERAGE(F186,G186,I186,J186,K186),AVERAGE(G186,I186,J186,K186))&gt;'Re-Sign (Calc)'!$T$1,'Re-Sign (Calc)'!$T$1,IF(F186&gt;AVERAGE(G186,I186,J186,K186),AVERAGE(F186,G186,I186,J186,K186),AVERAGE(G186,I186,J186,K186))),0.05)</f>
        <v>0.85000000000000009</v>
      </c>
      <c r="U186" s="16">
        <f>CEILING(IF(IF(F186&gt;AVERAGE(G186,I186,J186,K186,H186),AVERAGE(F186,G186,I186,J186,K186),AVERAGE(G186,I186,J186,K186,H186))&gt;8.15,8.15,IF(F186&gt;AVERAGE(G186,I186,J186,K186,H186),AVERAGE(F186,G186,I186,J186,K186,H186),AVERAGE(G186,I186,J186,K186,H186))),0.05)</f>
        <v>0.85000000000000009</v>
      </c>
      <c r="V186" s="16">
        <f>CEILING(MAX(Q186:S186),0.05)</f>
        <v>0.85000000000000009</v>
      </c>
      <c r="W186" s="16" t="str">
        <f>IF(AND(B186&lt;26,G186&gt;V186),"Yes"," ")</f>
        <v xml:space="preserve"> </v>
      </c>
      <c r="X186" s="16" t="str">
        <f>IF(AND(B186&lt;30,B186&gt;26),"Yes", " ")</f>
        <v xml:space="preserve"> </v>
      </c>
      <c r="Y186" s="19" t="str">
        <f>INDEX('Player Ratings'!A:B,MATCH(A186,'Player Ratings'!A:A,0),2) &amp;": $"&amp;V186&amp;"M thru "&amp; D186+3</f>
        <v>Jaylen Hands: $0.85M thru 2028</v>
      </c>
    </row>
    <row r="187" spans="1:25" hidden="1" x14ac:dyDescent="0.25">
      <c r="A187" s="17" t="str">
        <f>'Re-Sign (Calc)'!A188</f>
        <v>J. Harden SAC</v>
      </c>
      <c r="B187" s="18">
        <f>INDEX('Re-Sign (Calc)'!$A:$AU,MATCH('Re-Sign (Report)'!$A:$A,'Re-Sign (Calc)'!$A:$A,0),4)</f>
        <v>35</v>
      </c>
      <c r="C187" s="15" t="str">
        <f>INDEX('Re-Sign (Calc)'!$A:$AU,MATCH('Re-Sign (Report)'!$A:$A,'Re-Sign (Calc)'!$A:$A,0),3)</f>
        <v>SAC</v>
      </c>
      <c r="D187" s="15" t="str">
        <f>+INDEX('Player Ratings'!$A:$AA,MATCH(A187,'Player Ratings'!$A:$A,0),27)</f>
        <v>2025</v>
      </c>
      <c r="F187" s="15">
        <f>INDEX('Re-Sign (Calc)'!$A:$AX,MATCH($A:$A,'Re-Sign (Calc)'!$A:$A,0),23)</f>
        <v>7.5379803395889207</v>
      </c>
      <c r="G187" s="15">
        <f>INDEX('Re-Sign (Calc)'!$A:$AX,MATCH($A:$A,'Re-Sign (Calc)'!$A:$A,0),28)</f>
        <v>10.288778198583895</v>
      </c>
      <c r="H187" s="15">
        <f>INDEX('Re-Sign (Calc)'!$A:$AX,MATCH($A:$A,'Re-Sign (Calc)'!$A:$A,0),33)</f>
        <v>11.937967795942489</v>
      </c>
      <c r="I187" s="15">
        <f>INDEX('Re-Sign (Calc)'!$A:$AX,MATCH($A:$A,'Re-Sign (Calc)'!$A:$A,0),38)</f>
        <v>13.14384357694674</v>
      </c>
      <c r="J187" s="15">
        <f>INDEX('Re-Sign (Calc)'!$A:$AX,MATCH($A:$A,'Re-Sign (Calc)'!$A:$A,0),43)</f>
        <v>12.186342306742404</v>
      </c>
      <c r="K187" s="15">
        <f>INDEX('Re-Sign (Calc)'!$A:$AX,MATCH($A:$A,'Re-Sign (Calc)'!$A:$A,0),48)</f>
        <v>15.084582725222237</v>
      </c>
      <c r="L187" s="15">
        <f>IF(AND(AVERAGE(G187,H187)&lt;F187,B187&lt;27),AVERAGE(G187,H187,F187),AVERAGE(G187,H187))</f>
        <v>11.113372997263191</v>
      </c>
      <c r="M187" s="15">
        <f>IFERROR(IF(AND(AVERAGE(J187,G187)&lt;F187,B187&lt;27),AVERAGE(J187,G187,F187),AVERAGE(G187,J187)),0)</f>
        <v>11.237560252663149</v>
      </c>
      <c r="N187" s="15">
        <f>IFERROR(IF(AND(AVERAGE(G187,I187)&lt;F187,B187&lt;27),AVERAGE(G187,I187,F187),AVERAGE(G187,I187)),0)</f>
        <v>11.716310887765317</v>
      </c>
      <c r="O187" s="15">
        <f>IFERROR(IF(AND(AVERAGE(G187,K187)&lt;F187,B187&lt;27),AVERAGE(G187,K187,F187),AVERAGE(G187,K187)),0)</f>
        <v>12.686680461903066</v>
      </c>
      <c r="P187" s="15">
        <f>IF(L187&gt;'Re-Sign (Calc)'!$T$1,'Re-Sign (Calc)'!$T$1,IF(L187&lt;'Re-Sign (Calc)'!$T$2,'Re-Sign (Calc)'!$T$2,L187))</f>
        <v>11.113372997263191</v>
      </c>
      <c r="Q187" s="15">
        <f>IF(M187&gt;'Re-Sign (Calc)'!$T$1,'Re-Sign (Calc)'!$T$1,IF(M187&lt;'Re-Sign (Calc)'!$T$2,'Re-Sign (Calc)'!$T$2,M187))</f>
        <v>11.237560252663149</v>
      </c>
      <c r="R187" s="15">
        <f>IF(N187&gt;'Re-Sign (Calc)'!$T$1,'Re-Sign (Calc)'!$T$1,IF(N187&lt;'Re-Sign (Calc)'!$T$2,'Re-Sign (Calc)'!$T$2,N187))</f>
        <v>11.716310887765317</v>
      </c>
      <c r="S187" s="15">
        <f>IF(O187&gt;'Re-Sign (Calc)'!$T$1,'Re-Sign (Calc)'!$T$1,IF(O187&lt;'Re-Sign (Calc)'!$T$2,'Re-Sign (Calc)'!$T$2,O187))</f>
        <v>12.686680461903066</v>
      </c>
      <c r="T187" s="16">
        <f>CEILING(IF(IF(F187&gt;AVERAGE(G187,I187,J187,K187),AVERAGE(F187,G187,I187,J187,K187),AVERAGE(G187,I187,J187,K187))&gt;'Re-Sign (Calc)'!$T$1,'Re-Sign (Calc)'!$T$1,IF(F187&gt;AVERAGE(G187,I187,J187,K187),AVERAGE(F187,G187,I187,J187,K187),AVERAGE(G187,I187,J187,K187))),0.05)</f>
        <v>12.700000000000001</v>
      </c>
      <c r="U187" s="16">
        <f>CEILING(IF(IF(F187&gt;AVERAGE(G187,I187,J187,K187,H187),AVERAGE(F187,G187,I187,J187,K187),AVERAGE(G187,I187,J187,K187,H187))&gt;8.15,8.15,IF(F187&gt;AVERAGE(G187,I187,J187,K187,H187),AVERAGE(F187,G187,I187,J187,K187,H187),AVERAGE(G187,I187,J187,K187,H187))),0.05)</f>
        <v>8.15</v>
      </c>
      <c r="V187" s="16">
        <f>CEILING(MAX(Q187:S187),0.05)</f>
        <v>12.700000000000001</v>
      </c>
      <c r="W187" s="16" t="str">
        <f>IF(AND(B187&lt;26,G187&gt;V187),"Yes"," ")</f>
        <v xml:space="preserve"> </v>
      </c>
      <c r="X187" s="16" t="str">
        <f>IF(AND(B187&lt;30,B187&gt;26),"Yes", " ")</f>
        <v xml:space="preserve"> </v>
      </c>
      <c r="Y187" s="19" t="str">
        <f>INDEX('Player Ratings'!A:B,MATCH(A187,'Player Ratings'!A:A,0),2) &amp;": $"&amp;V187&amp;"M thru "&amp; D187+3</f>
        <v>James Harden: $12.7M thru 2028</v>
      </c>
    </row>
    <row r="188" spans="1:25" hidden="1" x14ac:dyDescent="0.25">
      <c r="A188" s="17" t="str">
        <f>'Re-Sign (Calc)'!A189</f>
        <v>J. Hardy KC</v>
      </c>
      <c r="B188" s="18">
        <f>INDEX('Re-Sign (Calc)'!$A:$AU,MATCH('Re-Sign (Report)'!$A:$A,'Re-Sign (Calc)'!$A:$A,0),4)</f>
        <v>22</v>
      </c>
      <c r="C188" s="15" t="str">
        <f>INDEX('Re-Sign (Calc)'!$A:$AU,MATCH('Re-Sign (Report)'!$A:$A,'Re-Sign (Calc)'!$A:$A,0),3)</f>
        <v>KC</v>
      </c>
      <c r="D188" s="15" t="str">
        <f>+INDEX('Player Ratings'!$A:$AA,MATCH(A188,'Player Ratings'!$A:$A,0),27)</f>
        <v>2025</v>
      </c>
      <c r="F188" s="15">
        <f>INDEX('Re-Sign (Calc)'!$A:$AX,MATCH($A:$A,'Re-Sign (Calc)'!$A:$A,0),23)</f>
        <v>0.85</v>
      </c>
      <c r="G188" s="15">
        <f>INDEX('Re-Sign (Calc)'!$A:$AX,MATCH($A:$A,'Re-Sign (Calc)'!$A:$A,0),28)</f>
        <v>0.85</v>
      </c>
      <c r="H188" s="15" t="str">
        <f>INDEX('Re-Sign (Calc)'!$A:$AX,MATCH($A:$A,'Re-Sign (Calc)'!$A:$A,0),33)</f>
        <v>N/A</v>
      </c>
      <c r="I188" s="15" t="str">
        <f>INDEX('Re-Sign (Calc)'!$A:$AX,MATCH($A:$A,'Re-Sign (Calc)'!$A:$A,0),38)</f>
        <v>N/A</v>
      </c>
      <c r="J188" s="15" t="str">
        <f>INDEX('Re-Sign (Calc)'!$A:$AX,MATCH($A:$A,'Re-Sign (Calc)'!$A:$A,0),43)</f>
        <v>N/A</v>
      </c>
      <c r="K188" s="15" t="str">
        <f>INDEX('Re-Sign (Calc)'!$A:$AX,MATCH($A:$A,'Re-Sign (Calc)'!$A:$A,0),48)</f>
        <v>N/A</v>
      </c>
      <c r="L188" s="15">
        <f>IF(AND(AVERAGE(G188,H188)&lt;F188,B188&lt;27),AVERAGE(G188,H188,F188),AVERAGE(G188,H188))</f>
        <v>0.85</v>
      </c>
      <c r="M188" s="15">
        <f>IFERROR(IF(AND(AVERAGE(J188,G188)&lt;F188,B188&lt;27),AVERAGE(J188,G188,F188),AVERAGE(G188,J188)),0)</f>
        <v>0.85</v>
      </c>
      <c r="N188" s="15">
        <f>IFERROR(IF(AND(AVERAGE(G188,I188)&lt;F188,B188&lt;27),AVERAGE(G188,I188,F188),AVERAGE(G188,I188)),0)</f>
        <v>0.85</v>
      </c>
      <c r="O188" s="15">
        <f>IFERROR(IF(AND(AVERAGE(G188,K188)&lt;F188,B188&lt;27),AVERAGE(G188,K188,F188),AVERAGE(G188,K188)),0)</f>
        <v>0.85</v>
      </c>
      <c r="P188" s="15">
        <f>IF(L188&gt;'Re-Sign (Calc)'!$T$1,'Re-Sign (Calc)'!$T$1,IF(L188&lt;'Re-Sign (Calc)'!$T$2,'Re-Sign (Calc)'!$T$2,L188))</f>
        <v>0.85</v>
      </c>
      <c r="Q188" s="15">
        <f>IF(M188&gt;'Re-Sign (Calc)'!$T$1,'Re-Sign (Calc)'!$T$1,IF(M188&lt;'Re-Sign (Calc)'!$T$2,'Re-Sign (Calc)'!$T$2,M188))</f>
        <v>0.85</v>
      </c>
      <c r="R188" s="15">
        <f>IF(N188&gt;'Re-Sign (Calc)'!$T$1,'Re-Sign (Calc)'!$T$1,IF(N188&lt;'Re-Sign (Calc)'!$T$2,'Re-Sign (Calc)'!$T$2,N188))</f>
        <v>0.85</v>
      </c>
      <c r="S188" s="15">
        <f>IF(O188&gt;'Re-Sign (Calc)'!$T$1,'Re-Sign (Calc)'!$T$1,IF(O188&lt;'Re-Sign (Calc)'!$T$2,'Re-Sign (Calc)'!$T$2,O188))</f>
        <v>0.85</v>
      </c>
      <c r="T188" s="16">
        <f>CEILING(IF(IF(F188&gt;AVERAGE(G188,I188,J188,K188),AVERAGE(F188,G188,I188,J188,K188),AVERAGE(G188,I188,J188,K188))&gt;'Re-Sign (Calc)'!$T$1,'Re-Sign (Calc)'!$T$1,IF(F188&gt;AVERAGE(G188,I188,J188,K188),AVERAGE(F188,G188,I188,J188,K188),AVERAGE(G188,I188,J188,K188))),0.05)</f>
        <v>0.85000000000000009</v>
      </c>
      <c r="U188" s="16">
        <f>CEILING(IF(IF(F188&gt;AVERAGE(G188,I188,J188,K188,H188),AVERAGE(F188,G188,I188,J188,K188),AVERAGE(G188,I188,J188,K188,H188))&gt;8.15,8.15,IF(F188&gt;AVERAGE(G188,I188,J188,K188,H188),AVERAGE(F188,G188,I188,J188,K188,H188),AVERAGE(G188,I188,J188,K188,H188))),0.05)</f>
        <v>0.85000000000000009</v>
      </c>
      <c r="V188" s="16">
        <f>CEILING(MAX(Q188:S188),0.05)</f>
        <v>0.85000000000000009</v>
      </c>
      <c r="W188" s="16" t="str">
        <f>IF(AND(B188&lt;26,G188&gt;V188),"Yes"," ")</f>
        <v xml:space="preserve"> </v>
      </c>
      <c r="X188" s="16" t="str">
        <f>IF(AND(B188&lt;30,B188&gt;26),"Yes", " ")</f>
        <v xml:space="preserve"> </v>
      </c>
      <c r="Y188" s="19" t="str">
        <f>INDEX('Player Ratings'!A:B,MATCH(A188,'Player Ratings'!A:A,0),2) &amp;": $"&amp;V188&amp;"M thru "&amp; D188+3</f>
        <v>Jaden Hardy: $0.85M thru 2028</v>
      </c>
    </row>
    <row r="189" spans="1:25" hidden="1" x14ac:dyDescent="0.25">
      <c r="A189" s="17" t="str">
        <f>'Re-Sign (Calc)'!A190</f>
        <v>J. Harris HOU</v>
      </c>
      <c r="B189" s="18">
        <f>INDEX('Re-Sign (Calc)'!$A:$AU,MATCH('Re-Sign (Report)'!$A:$A,'Re-Sign (Calc)'!$A:$A,0),4)</f>
        <v>23</v>
      </c>
      <c r="C189" s="15" t="str">
        <f>INDEX('Re-Sign (Calc)'!$A:$AU,MATCH('Re-Sign (Report)'!$A:$A,'Re-Sign (Calc)'!$A:$A,0),3)</f>
        <v>HOU</v>
      </c>
      <c r="D189" s="15" t="str">
        <f>+INDEX('Player Ratings'!$A:$AA,MATCH(A189,'Player Ratings'!$A:$A,0),27)</f>
        <v>2025</v>
      </c>
      <c r="F189" s="15">
        <f>INDEX('Re-Sign (Calc)'!$A:$AX,MATCH($A:$A,'Re-Sign (Calc)'!$A:$A,0),23)</f>
        <v>0.85</v>
      </c>
      <c r="G189" s="15">
        <f>INDEX('Re-Sign (Calc)'!$A:$AX,MATCH($A:$A,'Re-Sign (Calc)'!$A:$A,0),28)</f>
        <v>0.85</v>
      </c>
      <c r="H189" s="15" t="str">
        <f>INDEX('Re-Sign (Calc)'!$A:$AX,MATCH($A:$A,'Re-Sign (Calc)'!$A:$A,0),33)</f>
        <v>N/A</v>
      </c>
      <c r="I189" s="15" t="str">
        <f>INDEX('Re-Sign (Calc)'!$A:$AX,MATCH($A:$A,'Re-Sign (Calc)'!$A:$A,0),38)</f>
        <v>N/A</v>
      </c>
      <c r="J189" s="15" t="str">
        <f>INDEX('Re-Sign (Calc)'!$A:$AX,MATCH($A:$A,'Re-Sign (Calc)'!$A:$A,0),43)</f>
        <v>N/A</v>
      </c>
      <c r="K189" s="15" t="str">
        <f>INDEX('Re-Sign (Calc)'!$A:$AX,MATCH($A:$A,'Re-Sign (Calc)'!$A:$A,0),48)</f>
        <v>N/A</v>
      </c>
      <c r="L189" s="15">
        <f>IF(AND(AVERAGE(G189,H189)&lt;F189,B189&lt;27),AVERAGE(G189,H189,F189),AVERAGE(G189,H189))</f>
        <v>0.85</v>
      </c>
      <c r="M189" s="15">
        <f>IFERROR(IF(AND(AVERAGE(J189,G189)&lt;F189,B189&lt;27),AVERAGE(J189,G189,F189),AVERAGE(G189,J189)),0)</f>
        <v>0.85</v>
      </c>
      <c r="N189" s="15">
        <f>IFERROR(IF(AND(AVERAGE(G189,I189)&lt;F189,B189&lt;27),AVERAGE(G189,I189,F189),AVERAGE(G189,I189)),0)</f>
        <v>0.85</v>
      </c>
      <c r="O189" s="15">
        <f>IFERROR(IF(AND(AVERAGE(G189,K189)&lt;F189,B189&lt;27),AVERAGE(G189,K189,F189),AVERAGE(G189,K189)),0)</f>
        <v>0.85</v>
      </c>
      <c r="P189" s="15">
        <f>IF(L189&gt;'Re-Sign (Calc)'!$T$1,'Re-Sign (Calc)'!$T$1,IF(L189&lt;'Re-Sign (Calc)'!$T$2,'Re-Sign (Calc)'!$T$2,L189))</f>
        <v>0.85</v>
      </c>
      <c r="Q189" s="15">
        <f>IF(M189&gt;'Re-Sign (Calc)'!$T$1,'Re-Sign (Calc)'!$T$1,IF(M189&lt;'Re-Sign (Calc)'!$T$2,'Re-Sign (Calc)'!$T$2,M189))</f>
        <v>0.85</v>
      </c>
      <c r="R189" s="15">
        <f>IF(N189&gt;'Re-Sign (Calc)'!$T$1,'Re-Sign (Calc)'!$T$1,IF(N189&lt;'Re-Sign (Calc)'!$T$2,'Re-Sign (Calc)'!$T$2,N189))</f>
        <v>0.85</v>
      </c>
      <c r="S189" s="15">
        <f>IF(O189&gt;'Re-Sign (Calc)'!$T$1,'Re-Sign (Calc)'!$T$1,IF(O189&lt;'Re-Sign (Calc)'!$T$2,'Re-Sign (Calc)'!$T$2,O189))</f>
        <v>0.85</v>
      </c>
      <c r="T189" s="16">
        <f>CEILING(IF(IF(F189&gt;AVERAGE(G189,I189,J189,K189),AVERAGE(F189,G189,I189,J189,K189),AVERAGE(G189,I189,J189,K189))&gt;'Re-Sign (Calc)'!$T$1,'Re-Sign (Calc)'!$T$1,IF(F189&gt;AVERAGE(G189,I189,J189,K189),AVERAGE(F189,G189,I189,J189,K189),AVERAGE(G189,I189,J189,K189))),0.05)</f>
        <v>0.85000000000000009</v>
      </c>
      <c r="U189" s="16">
        <f>CEILING(IF(IF(F189&gt;AVERAGE(G189,I189,J189,K189,H189),AVERAGE(F189,G189,I189,J189,K189),AVERAGE(G189,I189,J189,K189,H189))&gt;8.15,8.15,IF(F189&gt;AVERAGE(G189,I189,J189,K189,H189),AVERAGE(F189,G189,I189,J189,K189,H189),AVERAGE(G189,I189,J189,K189,H189))),0.05)</f>
        <v>0.85000000000000009</v>
      </c>
      <c r="V189" s="16">
        <f>CEILING(MAX(Q189:S189),0.05)</f>
        <v>0.85000000000000009</v>
      </c>
      <c r="W189" s="16" t="str">
        <f>IF(AND(B189&lt;26,G189&gt;V189),"Yes"," ")</f>
        <v xml:space="preserve"> </v>
      </c>
      <c r="X189" s="16" t="str">
        <f>IF(AND(B189&lt;30,B189&gt;26),"Yes", " ")</f>
        <v xml:space="preserve"> </v>
      </c>
      <c r="Y189" s="19" t="str">
        <f>INDEX('Player Ratings'!A:B,MATCH(A189,'Player Ratings'!A:A,0),2) &amp;": $"&amp;V189&amp;"M thru "&amp; D189+3</f>
        <v>Jamal Harris: $0.85M thru 2028</v>
      </c>
    </row>
    <row r="190" spans="1:25" x14ac:dyDescent="0.25">
      <c r="A190" s="17" t="str">
        <f>'Re-Sign (Calc)'!A85</f>
        <v>D. Davis LAC</v>
      </c>
      <c r="B190" s="18">
        <f>INDEX('Re-Sign (Calc)'!$A:$AU,MATCH('Re-Sign (Report)'!$A:$A,'Re-Sign (Calc)'!$A:$A,0),4)</f>
        <v>28</v>
      </c>
      <c r="C190" s="15" t="str">
        <f>INDEX('Re-Sign (Calc)'!$A:$AU,MATCH('Re-Sign (Report)'!$A:$A,'Re-Sign (Calc)'!$A:$A,0),3)</f>
        <v>LAC</v>
      </c>
      <c r="D190" s="15" t="str">
        <f>+INDEX('Player Ratings'!$A:$AA,MATCH(A190,'Player Ratings'!$A:$A,0),27)</f>
        <v>2024</v>
      </c>
      <c r="F190" s="15">
        <f>INDEX('Re-Sign (Calc)'!$A:$AX,MATCH($A:$A,'Re-Sign (Calc)'!$A:$A,0),23)</f>
        <v>0.85</v>
      </c>
      <c r="G190" s="15">
        <f>INDEX('Re-Sign (Calc)'!$A:$AX,MATCH($A:$A,'Re-Sign (Calc)'!$A:$A,0),28)</f>
        <v>0.85</v>
      </c>
      <c r="H190" s="15">
        <f>INDEX('Re-Sign (Calc)'!$A:$AX,MATCH($A:$A,'Re-Sign (Calc)'!$A:$A,0),33)</f>
        <v>0.85</v>
      </c>
      <c r="I190" s="15">
        <f>INDEX('Re-Sign (Calc)'!$A:$AX,MATCH($A:$A,'Re-Sign (Calc)'!$A:$A,0),38)</f>
        <v>0.85</v>
      </c>
      <c r="J190" s="15">
        <f>INDEX('Re-Sign (Calc)'!$A:$AX,MATCH($A:$A,'Re-Sign (Calc)'!$A:$A,0),43)</f>
        <v>0.85</v>
      </c>
      <c r="K190" s="15">
        <f>INDEX('Re-Sign (Calc)'!$A:$AX,MATCH($A:$A,'Re-Sign (Calc)'!$A:$A,0),48)</f>
        <v>0.85</v>
      </c>
      <c r="L190" s="15">
        <f>IF(AND(AVERAGE(G190,H190)&lt;F190,B190&lt;27),AVERAGE(G190,H190,F190),AVERAGE(G190,H190))</f>
        <v>0.85</v>
      </c>
      <c r="M190" s="15">
        <f>IFERROR(IF(AND(AVERAGE(J190,G190)&lt;F190,B190&lt;27),AVERAGE(J190,G190,F190),AVERAGE(G190,J190)),0)</f>
        <v>0.85</v>
      </c>
      <c r="N190" s="15">
        <f>IFERROR(IF(AND(AVERAGE(G190,I190)&lt;F190,B190&lt;27),AVERAGE(G190,I190,F190),AVERAGE(G190,I190)),0)</f>
        <v>0.85</v>
      </c>
      <c r="O190" s="15">
        <f>IFERROR(IF(AND(AVERAGE(G190,K190)&lt;F190,B190&lt;27),AVERAGE(G190,K190,F190),AVERAGE(G190,K190)),0)</f>
        <v>0.85</v>
      </c>
      <c r="P190" s="15">
        <f>IF(L190&gt;'Re-Sign (Calc)'!$T$1,'Re-Sign (Calc)'!$T$1,IF(L190&lt;'Re-Sign (Calc)'!$T$2,'Re-Sign (Calc)'!$T$2,L190))</f>
        <v>0.85</v>
      </c>
      <c r="Q190" s="15">
        <f>IF(M190&gt;'Re-Sign (Calc)'!$T$1,'Re-Sign (Calc)'!$T$1,IF(M190&lt;'Re-Sign (Calc)'!$T$2,'Re-Sign (Calc)'!$T$2,M190))</f>
        <v>0.85</v>
      </c>
      <c r="R190" s="15">
        <f>IF(N190&gt;'Re-Sign (Calc)'!$T$1,'Re-Sign (Calc)'!$T$1,IF(N190&lt;'Re-Sign (Calc)'!$T$2,'Re-Sign (Calc)'!$T$2,N190))</f>
        <v>0.85</v>
      </c>
      <c r="S190" s="15">
        <f>IF(O190&gt;'Re-Sign (Calc)'!$T$1,'Re-Sign (Calc)'!$T$1,IF(O190&lt;'Re-Sign (Calc)'!$T$2,'Re-Sign (Calc)'!$T$2,O190))</f>
        <v>0.85</v>
      </c>
      <c r="T190" s="16">
        <f>CEILING(IF(IF(F190&gt;AVERAGE(G190,I190,J190,K190),AVERAGE(F190,G190,I190,J190,K190),AVERAGE(G190,I190,J190,K190))&gt;'Re-Sign (Calc)'!$T$1,'Re-Sign (Calc)'!$T$1,IF(F190&gt;AVERAGE(G190,I190,J190,K190),AVERAGE(F190,G190,I190,J190,K190),AVERAGE(G190,I190,J190,K190))),0.05)</f>
        <v>0.85000000000000009</v>
      </c>
      <c r="U190" s="16">
        <f>CEILING(IF(IF(F190&gt;AVERAGE(G190,I190,J190,K190,H190),AVERAGE(F190,G190,I190,J190,K190),AVERAGE(G190,I190,J190,K190,H190))&gt;8.15,8.15,IF(F190&gt;AVERAGE(G190,I190,J190,K190,H190),AVERAGE(F190,G190,I190,J190,K190,H190),AVERAGE(G190,I190,J190,K190,H190))),0.05)</f>
        <v>0.85000000000000009</v>
      </c>
      <c r="V190" s="16">
        <f>CEILING(MAX(Q190:S190),0.05)</f>
        <v>0.85000000000000009</v>
      </c>
      <c r="W190" s="16" t="str">
        <f>IF(AND(B190&lt;26,G190&gt;V190),"Yes"," ")</f>
        <v xml:space="preserve"> </v>
      </c>
      <c r="X190" s="16" t="str">
        <f>IF(AND(B190&lt;30,B190&gt;26),"Yes", " ")</f>
        <v>Yes</v>
      </c>
      <c r="Y190" s="19" t="str">
        <f>INDEX('Player Ratings'!A:B,MATCH(A190,'Player Ratings'!A:A,0),2) &amp;": $"&amp;V190&amp;"M thru "&amp; D190+3</f>
        <v>Deyonta Davis: $0.85M thru 2027</v>
      </c>
    </row>
    <row r="191" spans="1:25" hidden="1" x14ac:dyDescent="0.25">
      <c r="A191" s="17" t="str">
        <f>'Re-Sign (Calc)'!A192</f>
        <v>J. Hart MIA</v>
      </c>
      <c r="B191" s="18">
        <f>INDEX('Re-Sign (Calc)'!$A:$AU,MATCH('Re-Sign (Report)'!$A:$A,'Re-Sign (Calc)'!$A:$A,0),4)</f>
        <v>29</v>
      </c>
      <c r="C191" s="15" t="str">
        <f>INDEX('Re-Sign (Calc)'!$A:$AU,MATCH('Re-Sign (Report)'!$A:$A,'Re-Sign (Calc)'!$A:$A,0),3)</f>
        <v>MIA</v>
      </c>
      <c r="D191" s="15" t="str">
        <f>+INDEX('Player Ratings'!$A:$AA,MATCH(A191,'Player Ratings'!$A:$A,0),27)</f>
        <v>2027</v>
      </c>
      <c r="F191" s="15">
        <f>INDEX('Re-Sign (Calc)'!$A:$AX,MATCH($A:$A,'Re-Sign (Calc)'!$A:$A,0),23)</f>
        <v>29.307417336907957</v>
      </c>
      <c r="G191" s="15">
        <f>INDEX('Re-Sign (Calc)'!$A:$AX,MATCH($A:$A,'Re-Sign (Calc)'!$A:$A,0),28)</f>
        <v>33.688868763378892</v>
      </c>
      <c r="H191" s="15">
        <f>INDEX('Re-Sign (Calc)'!$A:$AX,MATCH($A:$A,'Re-Sign (Calc)'!$A:$A,0),33)</f>
        <v>27.583957061256648</v>
      </c>
      <c r="I191" s="15">
        <f>INDEX('Re-Sign (Calc)'!$A:$AX,MATCH($A:$A,'Re-Sign (Calc)'!$A:$A,0),38)</f>
        <v>33.01992889861215</v>
      </c>
      <c r="J191" s="15">
        <f>INDEX('Re-Sign (Calc)'!$A:$AX,MATCH($A:$A,'Re-Sign (Calc)'!$A:$A,0),43)</f>
        <v>29.27759940726105</v>
      </c>
      <c r="K191" s="15">
        <f>INDEX('Re-Sign (Calc)'!$A:$AX,MATCH($A:$A,'Re-Sign (Calc)'!$A:$A,0),48)</f>
        <v>25.997081066737426</v>
      </c>
      <c r="L191" s="15">
        <f>IF(AND(AVERAGE(G191,H191)&lt;F191,B191&lt;27),AVERAGE(G191,H191,F191),AVERAGE(G191,H191))</f>
        <v>30.63641291231777</v>
      </c>
      <c r="M191" s="15">
        <f>IFERROR(IF(AND(AVERAGE(J191,G191)&lt;F191,B191&lt;27),AVERAGE(J191,G191,F191),AVERAGE(G191,J191)),0)</f>
        <v>31.483234085319971</v>
      </c>
      <c r="N191" s="15">
        <f>IFERROR(IF(AND(AVERAGE(G191,I191)&lt;F191,B191&lt;27),AVERAGE(G191,I191,F191),AVERAGE(G191,I191)),0)</f>
        <v>33.354398830995521</v>
      </c>
      <c r="O191" s="15">
        <f>IFERROR(IF(AND(AVERAGE(G191,K191)&lt;F191,B191&lt;27),AVERAGE(G191,K191,F191),AVERAGE(G191,K191)),0)</f>
        <v>29.842974915058157</v>
      </c>
      <c r="P191" s="15">
        <f>IF(L191&gt;'Re-Sign (Calc)'!$T$1,'Re-Sign (Calc)'!$T$1,IF(L191&lt;'Re-Sign (Calc)'!$T$2,'Re-Sign (Calc)'!$T$2,L191))</f>
        <v>30.63641291231777</v>
      </c>
      <c r="Q191" s="15">
        <f>IF(M191&gt;'Re-Sign (Calc)'!$T$1,'Re-Sign (Calc)'!$T$1,IF(M191&lt;'Re-Sign (Calc)'!$T$2,'Re-Sign (Calc)'!$T$2,M191))</f>
        <v>31.483234085319971</v>
      </c>
      <c r="R191" s="15">
        <f>IF(N191&gt;'Re-Sign (Calc)'!$T$1,'Re-Sign (Calc)'!$T$1,IF(N191&lt;'Re-Sign (Calc)'!$T$2,'Re-Sign (Calc)'!$T$2,N191))</f>
        <v>33.354398830995521</v>
      </c>
      <c r="S191" s="15">
        <f>IF(O191&gt;'Re-Sign (Calc)'!$T$1,'Re-Sign (Calc)'!$T$1,IF(O191&lt;'Re-Sign (Calc)'!$T$2,'Re-Sign (Calc)'!$T$2,O191))</f>
        <v>29.842974915058157</v>
      </c>
      <c r="T191" s="16">
        <f>CEILING(IF(IF(F191&gt;AVERAGE(G191,I191,J191,K191),AVERAGE(F191,G191,I191,J191,K191),AVERAGE(G191,I191,J191,K191))&gt;'Re-Sign (Calc)'!$T$1,'Re-Sign (Calc)'!$T$1,IF(F191&gt;AVERAGE(G191,I191,J191,K191),AVERAGE(F191,G191,I191,J191,K191),AVERAGE(G191,I191,J191,K191))),0.05)</f>
        <v>30.5</v>
      </c>
      <c r="U191" s="16">
        <f>CEILING(IF(IF(F191&gt;AVERAGE(G191,I191,J191,K191,H191),AVERAGE(F191,G191,I191,J191,K191),AVERAGE(G191,I191,J191,K191,H191))&gt;8.15,8.15,IF(F191&gt;AVERAGE(G191,I191,J191,K191,H191),AVERAGE(F191,G191,I191,J191,K191,H191),AVERAGE(G191,I191,J191,K191,H191))),0.05)</f>
        <v>8.15</v>
      </c>
      <c r="V191" s="16">
        <f>CEILING(MAX(Q191:S191),0.05)</f>
        <v>33.4</v>
      </c>
      <c r="W191" s="16" t="str">
        <f>IF(AND(B191&lt;26,G191&gt;V191),"Yes"," ")</f>
        <v xml:space="preserve"> </v>
      </c>
      <c r="X191" s="16" t="str">
        <f>IF(AND(B191&lt;30,B191&gt;26),"Yes", " ")</f>
        <v>Yes</v>
      </c>
      <c r="Y191" s="19" t="str">
        <f>INDEX('Player Ratings'!A:B,MATCH(A191,'Player Ratings'!A:A,0),2) &amp;": $"&amp;V191&amp;"M thru "&amp; D191+3</f>
        <v>Josh Hart: $33.4M thru 2030</v>
      </c>
    </row>
    <row r="192" spans="1:25" hidden="1" x14ac:dyDescent="0.25">
      <c r="A192" s="17" t="str">
        <f>'Re-Sign (Calc)'!A193</f>
        <v>J. Hayes KC</v>
      </c>
      <c r="B192" s="18">
        <f>INDEX('Re-Sign (Calc)'!$A:$AU,MATCH('Re-Sign (Report)'!$A:$A,'Re-Sign (Calc)'!$A:$A,0),4)</f>
        <v>24</v>
      </c>
      <c r="C192" s="15" t="str">
        <f>INDEX('Re-Sign (Calc)'!$A:$AU,MATCH('Re-Sign (Report)'!$A:$A,'Re-Sign (Calc)'!$A:$A,0),3)</f>
        <v>KC</v>
      </c>
      <c r="D192" s="15" t="str">
        <f>+INDEX('Player Ratings'!$A:$AA,MATCH(A192,'Player Ratings'!$A:$A,0),27)</f>
        <v>2025</v>
      </c>
      <c r="F192" s="15">
        <f>INDEX('Re-Sign (Calc)'!$A:$AX,MATCH($A:$A,'Re-Sign (Calc)'!$A:$A,0),23)</f>
        <v>0.85</v>
      </c>
      <c r="G192" s="15">
        <f>INDEX('Re-Sign (Calc)'!$A:$AX,MATCH($A:$A,'Re-Sign (Calc)'!$A:$A,0),28)</f>
        <v>0.85</v>
      </c>
      <c r="H192" s="15">
        <f>INDEX('Re-Sign (Calc)'!$A:$AX,MATCH($A:$A,'Re-Sign (Calc)'!$A:$A,0),33)</f>
        <v>18.45651959818791</v>
      </c>
      <c r="I192" s="15">
        <f>INDEX('Re-Sign (Calc)'!$A:$AX,MATCH($A:$A,'Re-Sign (Calc)'!$A:$A,0),38)</f>
        <v>25.495658713338344</v>
      </c>
      <c r="J192" s="15">
        <f>INDEX('Re-Sign (Calc)'!$A:$AX,MATCH($A:$A,'Re-Sign (Calc)'!$A:$A,0),43)</f>
        <v>20.285255618671275</v>
      </c>
      <c r="K192" s="15">
        <f>INDEX('Re-Sign (Calc)'!$A:$AX,MATCH($A:$A,'Re-Sign (Calc)'!$A:$A,0),48)</f>
        <v>15.896245190394048</v>
      </c>
      <c r="L192" s="15">
        <f>IF(AND(AVERAGE(G192,H192)&lt;F192,B192&lt;27),AVERAGE(G192,H192,F192),AVERAGE(G192,H192))</f>
        <v>9.6532597990939557</v>
      </c>
      <c r="M192" s="15">
        <f>IFERROR(IF(AND(AVERAGE(J192,G192)&lt;F192,B192&lt;27),AVERAGE(J192,G192,F192),AVERAGE(G192,J192)),0)</f>
        <v>10.567627809335638</v>
      </c>
      <c r="N192" s="15">
        <f>IFERROR(IF(AND(AVERAGE(G192,I192)&lt;F192,B192&lt;27),AVERAGE(G192,I192,F192),AVERAGE(G192,I192)),0)</f>
        <v>13.172829356669173</v>
      </c>
      <c r="O192" s="15">
        <f>IFERROR(IF(AND(AVERAGE(G192,K192)&lt;F192,B192&lt;27),AVERAGE(G192,K192,F192),AVERAGE(G192,K192)),0)</f>
        <v>8.3731225951970245</v>
      </c>
      <c r="P192" s="15">
        <f>IF(L192&gt;'Re-Sign (Calc)'!$T$1,'Re-Sign (Calc)'!$T$1,IF(L192&lt;'Re-Sign (Calc)'!$T$2,'Re-Sign (Calc)'!$T$2,L192))</f>
        <v>9.6532597990939557</v>
      </c>
      <c r="Q192" s="15">
        <f>IF(M192&gt;'Re-Sign (Calc)'!$T$1,'Re-Sign (Calc)'!$T$1,IF(M192&lt;'Re-Sign (Calc)'!$T$2,'Re-Sign (Calc)'!$T$2,M192))</f>
        <v>10.567627809335638</v>
      </c>
      <c r="R192" s="15">
        <f>IF(N192&gt;'Re-Sign (Calc)'!$T$1,'Re-Sign (Calc)'!$T$1,IF(N192&lt;'Re-Sign (Calc)'!$T$2,'Re-Sign (Calc)'!$T$2,N192))</f>
        <v>13.172829356669173</v>
      </c>
      <c r="S192" s="15">
        <f>IF(O192&gt;'Re-Sign (Calc)'!$T$1,'Re-Sign (Calc)'!$T$1,IF(O192&lt;'Re-Sign (Calc)'!$T$2,'Re-Sign (Calc)'!$T$2,O192))</f>
        <v>8.3731225951970245</v>
      </c>
      <c r="T192" s="16">
        <f>CEILING(IF(IF(F192&gt;AVERAGE(G192,I192,J192,K192),AVERAGE(F192,G192,I192,J192,K192),AVERAGE(G192,I192,J192,K192))&gt;'Re-Sign (Calc)'!$T$1,'Re-Sign (Calc)'!$T$1,IF(F192&gt;AVERAGE(G192,I192,J192,K192),AVERAGE(F192,G192,I192,J192,K192),AVERAGE(G192,I192,J192,K192))),0.05)</f>
        <v>15.65</v>
      </c>
      <c r="U192" s="16">
        <f>CEILING(IF(IF(F192&gt;AVERAGE(G192,I192,J192,K192,H192),AVERAGE(F192,G192,I192,J192,K192),AVERAGE(G192,I192,J192,K192,H192))&gt;8.15,8.15,IF(F192&gt;AVERAGE(G192,I192,J192,K192,H192),AVERAGE(F192,G192,I192,J192,K192,H192),AVERAGE(G192,I192,J192,K192,H192))),0.05)</f>
        <v>8.15</v>
      </c>
      <c r="V192" s="16">
        <f>CEILING(MAX(Q192:S192),0.05)</f>
        <v>13.200000000000001</v>
      </c>
      <c r="W192" s="16" t="str">
        <f>IF(AND(B192&lt;26,G192&gt;V192),"Yes"," ")</f>
        <v xml:space="preserve"> </v>
      </c>
      <c r="X192" s="16" t="str">
        <f>IF(AND(B192&lt;30,B192&gt;26),"Yes", " ")</f>
        <v xml:space="preserve"> </v>
      </c>
      <c r="Y192" s="19" t="str">
        <f>INDEX('Player Ratings'!A:B,MATCH(A192,'Player Ratings'!A:A,0),2) &amp;": $"&amp;V192&amp;"M thru "&amp; D192+3</f>
        <v>Jaxson Hayes: $13.2M thru 2028</v>
      </c>
    </row>
    <row r="193" spans="1:25" hidden="1" x14ac:dyDescent="0.25">
      <c r="A193" s="17" t="str">
        <f>'Re-Sign (Calc)'!A194</f>
        <v>J. Hemond UTA</v>
      </c>
      <c r="B193" s="18">
        <f>INDEX('Re-Sign (Calc)'!$A:$AU,MATCH('Re-Sign (Report)'!$A:$A,'Re-Sign (Calc)'!$A:$A,0),4)</f>
        <v>22</v>
      </c>
      <c r="C193" s="15" t="str">
        <f>INDEX('Re-Sign (Calc)'!$A:$AU,MATCH('Re-Sign (Report)'!$A:$A,'Re-Sign (Calc)'!$A:$A,0),3)</f>
        <v>UTA</v>
      </c>
      <c r="D193" s="15" t="str">
        <f>+INDEX('Player Ratings'!$A:$AA,MATCH(A193,'Player Ratings'!$A:$A,0),27)</f>
        <v>2027</v>
      </c>
      <c r="F193" s="15">
        <f>INDEX('Re-Sign (Calc)'!$A:$AX,MATCH($A:$A,'Re-Sign (Calc)'!$A:$A,0),23)</f>
        <v>12.229669347631818</v>
      </c>
      <c r="G193" s="15">
        <f>INDEX('Re-Sign (Calc)'!$A:$AX,MATCH($A:$A,'Re-Sign (Calc)'!$A:$A,0),28)</f>
        <v>4.8439815577144714</v>
      </c>
      <c r="H193" s="15" t="str">
        <f>INDEX('Re-Sign (Calc)'!$A:$AX,MATCH($A:$A,'Re-Sign (Calc)'!$A:$A,0),33)</f>
        <v>N/A</v>
      </c>
      <c r="I193" s="15" t="str">
        <f>INDEX('Re-Sign (Calc)'!$A:$AX,MATCH($A:$A,'Re-Sign (Calc)'!$A:$A,0),38)</f>
        <v>N/A</v>
      </c>
      <c r="J193" s="15" t="str">
        <f>INDEX('Re-Sign (Calc)'!$A:$AX,MATCH($A:$A,'Re-Sign (Calc)'!$A:$A,0),43)</f>
        <v>N/A</v>
      </c>
      <c r="K193" s="15" t="str">
        <f>INDEX('Re-Sign (Calc)'!$A:$AX,MATCH($A:$A,'Re-Sign (Calc)'!$A:$A,0),48)</f>
        <v>N/A</v>
      </c>
      <c r="L193" s="15">
        <f>IF(AND(AVERAGE(G193,H193)&lt;F193,B193&lt;27),AVERAGE(G193,H193,F193),AVERAGE(G193,H193))</f>
        <v>8.5368254526731455</v>
      </c>
      <c r="M193" s="15">
        <f>IFERROR(IF(AND(AVERAGE(J193,G193)&lt;F193,B193&lt;27),AVERAGE(J193,G193,F193),AVERAGE(G193,J193)),0)</f>
        <v>8.5368254526731455</v>
      </c>
      <c r="N193" s="15">
        <f>IFERROR(IF(AND(AVERAGE(G193,I193)&lt;F193,B193&lt;27),AVERAGE(G193,I193,F193),AVERAGE(G193,I193)),0)</f>
        <v>8.5368254526731455</v>
      </c>
      <c r="O193" s="15">
        <f>IFERROR(IF(AND(AVERAGE(G193,K193)&lt;F193,B193&lt;27),AVERAGE(G193,K193,F193),AVERAGE(G193,K193)),0)</f>
        <v>8.5368254526731455</v>
      </c>
      <c r="P193" s="15">
        <f>IF(L193&gt;'Re-Sign (Calc)'!$T$1,'Re-Sign (Calc)'!$T$1,IF(L193&lt;'Re-Sign (Calc)'!$T$2,'Re-Sign (Calc)'!$T$2,L193))</f>
        <v>8.5368254526731455</v>
      </c>
      <c r="Q193" s="15">
        <f>IF(M193&gt;'Re-Sign (Calc)'!$T$1,'Re-Sign (Calc)'!$T$1,IF(M193&lt;'Re-Sign (Calc)'!$T$2,'Re-Sign (Calc)'!$T$2,M193))</f>
        <v>8.5368254526731455</v>
      </c>
      <c r="R193" s="15">
        <f>IF(N193&gt;'Re-Sign (Calc)'!$T$1,'Re-Sign (Calc)'!$T$1,IF(N193&lt;'Re-Sign (Calc)'!$T$2,'Re-Sign (Calc)'!$T$2,N193))</f>
        <v>8.5368254526731455</v>
      </c>
      <c r="S193" s="15">
        <f>IF(O193&gt;'Re-Sign (Calc)'!$T$1,'Re-Sign (Calc)'!$T$1,IF(O193&lt;'Re-Sign (Calc)'!$T$2,'Re-Sign (Calc)'!$T$2,O193))</f>
        <v>8.5368254526731455</v>
      </c>
      <c r="T193" s="16">
        <f>CEILING(IF(IF(F193&gt;AVERAGE(G193,I193,J193,K193),AVERAGE(F193,G193,I193,J193,K193),AVERAGE(G193,I193,J193,K193))&gt;'Re-Sign (Calc)'!$T$1,'Re-Sign (Calc)'!$T$1,IF(F193&gt;AVERAGE(G193,I193,J193,K193),AVERAGE(F193,G193,I193,J193,K193),AVERAGE(G193,I193,J193,K193))),0.05)</f>
        <v>8.5500000000000007</v>
      </c>
      <c r="U193" s="16">
        <f>CEILING(IF(IF(F193&gt;AVERAGE(G193,I193,J193,K193,H193),AVERAGE(F193,G193,I193,J193,K193),AVERAGE(G193,I193,J193,K193,H193))&gt;8.15,8.15,IF(F193&gt;AVERAGE(G193,I193,J193,K193,H193),AVERAGE(F193,G193,I193,J193,K193,H193),AVERAGE(G193,I193,J193,K193,H193))),0.05)</f>
        <v>8.15</v>
      </c>
      <c r="V193" s="16">
        <f>CEILING(MAX(Q193:S193),0.05)</f>
        <v>8.5500000000000007</v>
      </c>
      <c r="W193" s="16" t="str">
        <f>IF(AND(B193&lt;26,G193&gt;V193),"Yes"," ")</f>
        <v xml:space="preserve"> </v>
      </c>
      <c r="X193" s="16" t="str">
        <f>IF(AND(B193&lt;30,B193&gt;26),"Yes", " ")</f>
        <v xml:space="preserve"> </v>
      </c>
      <c r="Y193" s="19" t="str">
        <f>INDEX('Player Ratings'!A:B,MATCH(A193,'Player Ratings'!A:A,0),2) &amp;": $"&amp;V193&amp;"M thru "&amp; D193+3</f>
        <v>Josh Hemond: $8.55M thru 2030</v>
      </c>
    </row>
    <row r="194" spans="1:25" hidden="1" x14ac:dyDescent="0.25">
      <c r="A194" s="17" t="str">
        <f>'Re-Sign (Calc)'!A195</f>
        <v>J. Hernangómez BOS</v>
      </c>
      <c r="B194" s="18">
        <f>INDEX('Re-Sign (Calc)'!$A:$AU,MATCH('Re-Sign (Report)'!$A:$A,'Re-Sign (Calc)'!$A:$A,0),4)</f>
        <v>29</v>
      </c>
      <c r="C194" s="15" t="str">
        <f>INDEX('Re-Sign (Calc)'!$A:$AU,MATCH('Re-Sign (Report)'!$A:$A,'Re-Sign (Calc)'!$A:$A,0),3)</f>
        <v>BOS</v>
      </c>
      <c r="D194" s="15" t="str">
        <f>+INDEX('Player Ratings'!$A:$AA,MATCH(A194,'Player Ratings'!$A:$A,0),27)</f>
        <v>2027</v>
      </c>
      <c r="F194" s="15">
        <f>INDEX('Re-Sign (Calc)'!$A:$AX,MATCH($A:$A,'Re-Sign (Calc)'!$A:$A,0),23)</f>
        <v>0.85</v>
      </c>
      <c r="G194" s="15">
        <f>INDEX('Re-Sign (Calc)'!$A:$AX,MATCH($A:$A,'Re-Sign (Calc)'!$A:$A,0),28)</f>
        <v>0.85</v>
      </c>
      <c r="H194" s="15">
        <f>INDEX('Re-Sign (Calc)'!$A:$AX,MATCH($A:$A,'Re-Sign (Calc)'!$A:$A,0),33)</f>
        <v>0.85</v>
      </c>
      <c r="I194" s="15">
        <f>INDEX('Re-Sign (Calc)'!$A:$AX,MATCH($A:$A,'Re-Sign (Calc)'!$A:$A,0),38)</f>
        <v>0.85</v>
      </c>
      <c r="J194" s="15">
        <f>INDEX('Re-Sign (Calc)'!$A:$AX,MATCH($A:$A,'Re-Sign (Calc)'!$A:$A,0),43)</f>
        <v>0.85</v>
      </c>
      <c r="K194" s="15">
        <f>INDEX('Re-Sign (Calc)'!$A:$AX,MATCH($A:$A,'Re-Sign (Calc)'!$A:$A,0),48)</f>
        <v>0.85</v>
      </c>
      <c r="L194" s="15">
        <f>IF(AND(AVERAGE(G194,H194)&lt;F194,B194&lt;27),AVERAGE(G194,H194,F194),AVERAGE(G194,H194))</f>
        <v>0.85</v>
      </c>
      <c r="M194" s="15">
        <f>IFERROR(IF(AND(AVERAGE(J194,G194)&lt;F194,B194&lt;27),AVERAGE(J194,G194,F194),AVERAGE(G194,J194)),0)</f>
        <v>0.85</v>
      </c>
      <c r="N194" s="15">
        <f>IFERROR(IF(AND(AVERAGE(G194,I194)&lt;F194,B194&lt;27),AVERAGE(G194,I194,F194),AVERAGE(G194,I194)),0)</f>
        <v>0.85</v>
      </c>
      <c r="O194" s="15">
        <f>IFERROR(IF(AND(AVERAGE(G194,K194)&lt;F194,B194&lt;27),AVERAGE(G194,K194,F194),AVERAGE(G194,K194)),0)</f>
        <v>0.85</v>
      </c>
      <c r="P194" s="15">
        <f>IF(L194&gt;'Re-Sign (Calc)'!$T$1,'Re-Sign (Calc)'!$T$1,IF(L194&lt;'Re-Sign (Calc)'!$T$2,'Re-Sign (Calc)'!$T$2,L194))</f>
        <v>0.85</v>
      </c>
      <c r="Q194" s="15">
        <f>IF(M194&gt;'Re-Sign (Calc)'!$T$1,'Re-Sign (Calc)'!$T$1,IF(M194&lt;'Re-Sign (Calc)'!$T$2,'Re-Sign (Calc)'!$T$2,M194))</f>
        <v>0.85</v>
      </c>
      <c r="R194" s="15">
        <f>IF(N194&gt;'Re-Sign (Calc)'!$T$1,'Re-Sign (Calc)'!$T$1,IF(N194&lt;'Re-Sign (Calc)'!$T$2,'Re-Sign (Calc)'!$T$2,N194))</f>
        <v>0.85</v>
      </c>
      <c r="S194" s="15">
        <f>IF(O194&gt;'Re-Sign (Calc)'!$T$1,'Re-Sign (Calc)'!$T$1,IF(O194&lt;'Re-Sign (Calc)'!$T$2,'Re-Sign (Calc)'!$T$2,O194))</f>
        <v>0.85</v>
      </c>
      <c r="T194" s="16">
        <f>CEILING(IF(IF(F194&gt;AVERAGE(G194,I194,J194,K194),AVERAGE(F194,G194,I194,J194,K194),AVERAGE(G194,I194,J194,K194))&gt;'Re-Sign (Calc)'!$T$1,'Re-Sign (Calc)'!$T$1,IF(F194&gt;AVERAGE(G194,I194,J194,K194),AVERAGE(F194,G194,I194,J194,K194),AVERAGE(G194,I194,J194,K194))),0.05)</f>
        <v>0.85000000000000009</v>
      </c>
      <c r="U194" s="16">
        <f>CEILING(IF(IF(F194&gt;AVERAGE(G194,I194,J194,K194,H194),AVERAGE(F194,G194,I194,J194,K194),AVERAGE(G194,I194,J194,K194,H194))&gt;8.15,8.15,IF(F194&gt;AVERAGE(G194,I194,J194,K194,H194),AVERAGE(F194,G194,I194,J194,K194,H194),AVERAGE(G194,I194,J194,K194,H194))),0.05)</f>
        <v>0.85000000000000009</v>
      </c>
      <c r="V194" s="16">
        <f>CEILING(MAX(Q194:S194),0.05)</f>
        <v>0.85000000000000009</v>
      </c>
      <c r="W194" s="16" t="str">
        <f>IF(AND(B194&lt;26,G194&gt;V194),"Yes"," ")</f>
        <v xml:space="preserve"> </v>
      </c>
      <c r="X194" s="16" t="str">
        <f>IF(AND(B194&lt;30,B194&gt;26),"Yes", " ")</f>
        <v>Yes</v>
      </c>
      <c r="Y194" s="19" t="str">
        <f>INDEX('Player Ratings'!A:B,MATCH(A194,'Player Ratings'!A:A,0),2) &amp;": $"&amp;V194&amp;"M thru "&amp; D194+3</f>
        <v>Juan Hernangómez: $0.85M thru 2030</v>
      </c>
    </row>
    <row r="195" spans="1:25" hidden="1" x14ac:dyDescent="0.25">
      <c r="A195" s="17" t="str">
        <f>'Re-Sign (Calc)'!A196</f>
        <v>J. Hill DEN</v>
      </c>
      <c r="B195" s="18">
        <f>INDEX('Re-Sign (Calc)'!$A:$AU,MATCH('Re-Sign (Report)'!$A:$A,'Re-Sign (Calc)'!$A:$A,0),4)</f>
        <v>20</v>
      </c>
      <c r="C195" s="15" t="str">
        <f>INDEX('Re-Sign (Calc)'!$A:$AU,MATCH('Re-Sign (Report)'!$A:$A,'Re-Sign (Calc)'!$A:$A,0),3)</f>
        <v>DEN</v>
      </c>
      <c r="D195" s="15" t="str">
        <f>+INDEX('Player Ratings'!$A:$AA,MATCH(A195,'Player Ratings'!$A:$A,0),27)</f>
        <v>2026</v>
      </c>
      <c r="F195" s="15">
        <f>INDEX('Re-Sign (Calc)'!$A:$AX,MATCH($A:$A,'Re-Sign (Calc)'!$A:$A,0),23)</f>
        <v>20.768543342269886</v>
      </c>
      <c r="G195" s="15">
        <f>INDEX('Re-Sign (Calc)'!$A:$AX,MATCH($A:$A,'Re-Sign (Calc)'!$A:$A,0),28)</f>
        <v>0.85</v>
      </c>
      <c r="H195" s="15" t="str">
        <f>INDEX('Re-Sign (Calc)'!$A:$AX,MATCH($A:$A,'Re-Sign (Calc)'!$A:$A,0),33)</f>
        <v>N/A</v>
      </c>
      <c r="I195" s="15" t="str">
        <f>INDEX('Re-Sign (Calc)'!$A:$AX,MATCH($A:$A,'Re-Sign (Calc)'!$A:$A,0),38)</f>
        <v>N/A</v>
      </c>
      <c r="J195" s="15" t="str">
        <f>INDEX('Re-Sign (Calc)'!$A:$AX,MATCH($A:$A,'Re-Sign (Calc)'!$A:$A,0),43)</f>
        <v>N/A</v>
      </c>
      <c r="K195" s="15" t="str">
        <f>INDEX('Re-Sign (Calc)'!$A:$AX,MATCH($A:$A,'Re-Sign (Calc)'!$A:$A,0),48)</f>
        <v>N/A</v>
      </c>
      <c r="L195" s="15">
        <f>IF(AND(AVERAGE(G195,H195)&lt;F195,B195&lt;27),AVERAGE(G195,H195,F195),AVERAGE(G195,H195))</f>
        <v>10.809271671134944</v>
      </c>
      <c r="M195" s="15">
        <f>IFERROR(IF(AND(AVERAGE(J195,G195)&lt;F195,B195&lt;27),AVERAGE(J195,G195,F195),AVERAGE(G195,J195)),0)</f>
        <v>10.809271671134944</v>
      </c>
      <c r="N195" s="15">
        <f>IFERROR(IF(AND(AVERAGE(G195,I195)&lt;F195,B195&lt;27),AVERAGE(G195,I195,F195),AVERAGE(G195,I195)),0)</f>
        <v>10.809271671134944</v>
      </c>
      <c r="O195" s="15">
        <f>IFERROR(IF(AND(AVERAGE(G195,K195)&lt;F195,B195&lt;27),AVERAGE(G195,K195,F195),AVERAGE(G195,K195)),0)</f>
        <v>10.809271671134944</v>
      </c>
      <c r="P195" s="15">
        <f>IF(L195&gt;'Re-Sign (Calc)'!$T$1,'Re-Sign (Calc)'!$T$1,IF(L195&lt;'Re-Sign (Calc)'!$T$2,'Re-Sign (Calc)'!$T$2,L195))</f>
        <v>10.809271671134944</v>
      </c>
      <c r="Q195" s="15">
        <f>IF(M195&gt;'Re-Sign (Calc)'!$T$1,'Re-Sign (Calc)'!$T$1,IF(M195&lt;'Re-Sign (Calc)'!$T$2,'Re-Sign (Calc)'!$T$2,M195))</f>
        <v>10.809271671134944</v>
      </c>
      <c r="R195" s="15">
        <f>IF(N195&gt;'Re-Sign (Calc)'!$T$1,'Re-Sign (Calc)'!$T$1,IF(N195&lt;'Re-Sign (Calc)'!$T$2,'Re-Sign (Calc)'!$T$2,N195))</f>
        <v>10.809271671134944</v>
      </c>
      <c r="S195" s="15">
        <f>IF(O195&gt;'Re-Sign (Calc)'!$T$1,'Re-Sign (Calc)'!$T$1,IF(O195&lt;'Re-Sign (Calc)'!$T$2,'Re-Sign (Calc)'!$T$2,O195))</f>
        <v>10.809271671134944</v>
      </c>
      <c r="T195" s="16">
        <f>CEILING(IF(IF(F195&gt;AVERAGE(G195,I195,J195,K195),AVERAGE(F195,G195,I195,J195,K195),AVERAGE(G195,I195,J195,K195))&gt;'Re-Sign (Calc)'!$T$1,'Re-Sign (Calc)'!$T$1,IF(F195&gt;AVERAGE(G195,I195,J195,K195),AVERAGE(F195,G195,I195,J195,K195),AVERAGE(G195,I195,J195,K195))),0.05)</f>
        <v>10.850000000000001</v>
      </c>
      <c r="U195" s="16">
        <f>CEILING(IF(IF(F195&gt;AVERAGE(G195,I195,J195,K195,H195),AVERAGE(F195,G195,I195,J195,K195),AVERAGE(G195,I195,J195,K195,H195))&gt;8.15,8.15,IF(F195&gt;AVERAGE(G195,I195,J195,K195,H195),AVERAGE(F195,G195,I195,J195,K195,H195),AVERAGE(G195,I195,J195,K195,H195))),0.05)</f>
        <v>8.15</v>
      </c>
      <c r="V195" s="16">
        <f>CEILING(MAX(Q195:S195),0.05)</f>
        <v>10.850000000000001</v>
      </c>
      <c r="W195" s="16" t="str">
        <f>IF(AND(B195&lt;26,G195&gt;V195),"Yes"," ")</f>
        <v xml:space="preserve"> </v>
      </c>
      <c r="X195" s="16" t="str">
        <f>IF(AND(B195&lt;30,B195&gt;26),"Yes", " ")</f>
        <v xml:space="preserve"> </v>
      </c>
      <c r="Y195" s="19" t="str">
        <f>INDEX('Player Ratings'!A:B,MATCH(A195,'Player Ratings'!A:A,0),2) &amp;": $"&amp;V195&amp;"M thru "&amp; D195+3</f>
        <v>Justin Hill: $10.85M thru 2029</v>
      </c>
    </row>
    <row r="196" spans="1:25" hidden="1" x14ac:dyDescent="0.25">
      <c r="A196" s="17" t="str">
        <f>'Re-Sign (Calc)'!A197</f>
        <v>J. Hoard PHX</v>
      </c>
      <c r="B196" s="18">
        <f>INDEX('Re-Sign (Calc)'!$A:$AU,MATCH('Re-Sign (Report)'!$A:$A,'Re-Sign (Calc)'!$A:$A,0),4)</f>
        <v>25</v>
      </c>
      <c r="C196" s="15" t="str">
        <f>INDEX('Re-Sign (Calc)'!$A:$AU,MATCH('Re-Sign (Report)'!$A:$A,'Re-Sign (Calc)'!$A:$A,0),3)</f>
        <v>PHX</v>
      </c>
      <c r="D196" s="15" t="str">
        <f>+INDEX('Player Ratings'!$A:$AA,MATCH(A196,'Player Ratings'!$A:$A,0),27)</f>
        <v>2025</v>
      </c>
      <c r="F196" s="15">
        <f>INDEX('Re-Sign (Calc)'!$A:$AX,MATCH($A:$A,'Re-Sign (Calc)'!$A:$A,0),23)</f>
        <v>0.85</v>
      </c>
      <c r="G196" s="15">
        <f>INDEX('Re-Sign (Calc)'!$A:$AX,MATCH($A:$A,'Re-Sign (Calc)'!$A:$A,0),28)</f>
        <v>0.85</v>
      </c>
      <c r="H196" s="15">
        <f>INDEX('Re-Sign (Calc)'!$A:$AX,MATCH($A:$A,'Re-Sign (Calc)'!$A:$A,0),33)</f>
        <v>0.85</v>
      </c>
      <c r="I196" s="15">
        <f>INDEX('Re-Sign (Calc)'!$A:$AX,MATCH($A:$A,'Re-Sign (Calc)'!$A:$A,0),38)</f>
        <v>0.85</v>
      </c>
      <c r="J196" s="15">
        <f>INDEX('Re-Sign (Calc)'!$A:$AX,MATCH($A:$A,'Re-Sign (Calc)'!$A:$A,0),43)</f>
        <v>0.85</v>
      </c>
      <c r="K196" s="15">
        <f>INDEX('Re-Sign (Calc)'!$A:$AX,MATCH($A:$A,'Re-Sign (Calc)'!$A:$A,0),48)</f>
        <v>0.85</v>
      </c>
      <c r="L196" s="15">
        <f>IF(AND(AVERAGE(G196,H196)&lt;F196,B196&lt;27),AVERAGE(G196,H196,F196),AVERAGE(G196,H196))</f>
        <v>0.85</v>
      </c>
      <c r="M196" s="15">
        <f>IFERROR(IF(AND(AVERAGE(J196,G196)&lt;F196,B196&lt;27),AVERAGE(J196,G196,F196),AVERAGE(G196,J196)),0)</f>
        <v>0.85</v>
      </c>
      <c r="N196" s="15">
        <f>IFERROR(IF(AND(AVERAGE(G196,I196)&lt;F196,B196&lt;27),AVERAGE(G196,I196,F196),AVERAGE(G196,I196)),0)</f>
        <v>0.85</v>
      </c>
      <c r="O196" s="15">
        <f>IFERROR(IF(AND(AVERAGE(G196,K196)&lt;F196,B196&lt;27),AVERAGE(G196,K196,F196),AVERAGE(G196,K196)),0)</f>
        <v>0.85</v>
      </c>
      <c r="P196" s="15">
        <f>IF(L196&gt;'Re-Sign (Calc)'!$T$1,'Re-Sign (Calc)'!$T$1,IF(L196&lt;'Re-Sign (Calc)'!$T$2,'Re-Sign (Calc)'!$T$2,L196))</f>
        <v>0.85</v>
      </c>
      <c r="Q196" s="15">
        <f>IF(M196&gt;'Re-Sign (Calc)'!$T$1,'Re-Sign (Calc)'!$T$1,IF(M196&lt;'Re-Sign (Calc)'!$T$2,'Re-Sign (Calc)'!$T$2,M196))</f>
        <v>0.85</v>
      </c>
      <c r="R196" s="15">
        <f>IF(N196&gt;'Re-Sign (Calc)'!$T$1,'Re-Sign (Calc)'!$T$1,IF(N196&lt;'Re-Sign (Calc)'!$T$2,'Re-Sign (Calc)'!$T$2,N196))</f>
        <v>0.85</v>
      </c>
      <c r="S196" s="15">
        <f>IF(O196&gt;'Re-Sign (Calc)'!$T$1,'Re-Sign (Calc)'!$T$1,IF(O196&lt;'Re-Sign (Calc)'!$T$2,'Re-Sign (Calc)'!$T$2,O196))</f>
        <v>0.85</v>
      </c>
      <c r="T196" s="16">
        <f>CEILING(IF(IF(F196&gt;AVERAGE(G196,I196,J196,K196),AVERAGE(F196,G196,I196,J196,K196),AVERAGE(G196,I196,J196,K196))&gt;'Re-Sign (Calc)'!$T$1,'Re-Sign (Calc)'!$T$1,IF(F196&gt;AVERAGE(G196,I196,J196,K196),AVERAGE(F196,G196,I196,J196,K196),AVERAGE(G196,I196,J196,K196))),0.05)</f>
        <v>0.85000000000000009</v>
      </c>
      <c r="U196" s="16">
        <f>CEILING(IF(IF(F196&gt;AVERAGE(G196,I196,J196,K196,H196),AVERAGE(F196,G196,I196,J196,K196),AVERAGE(G196,I196,J196,K196,H196))&gt;8.15,8.15,IF(F196&gt;AVERAGE(G196,I196,J196,K196,H196),AVERAGE(F196,G196,I196,J196,K196,H196),AVERAGE(G196,I196,J196,K196,H196))),0.05)</f>
        <v>0.85000000000000009</v>
      </c>
      <c r="V196" s="16">
        <f>CEILING(MAX(Q196:S196),0.05)</f>
        <v>0.85000000000000009</v>
      </c>
      <c r="W196" s="16" t="str">
        <f>IF(AND(B196&lt;26,G196&gt;V196),"Yes"," ")</f>
        <v xml:space="preserve"> </v>
      </c>
      <c r="X196" s="16" t="str">
        <f>IF(AND(B196&lt;30,B196&gt;26),"Yes", " ")</f>
        <v xml:space="preserve"> </v>
      </c>
      <c r="Y196" s="19" t="str">
        <f>INDEX('Player Ratings'!A:B,MATCH(A196,'Player Ratings'!A:A,0),2) &amp;": $"&amp;V196&amp;"M thru "&amp; D196+3</f>
        <v>Jaylen Hoard: $0.85M thru 2028</v>
      </c>
    </row>
    <row r="197" spans="1:25" x14ac:dyDescent="0.25">
      <c r="A197" s="17" t="str">
        <f>'Re-Sign (Calc)'!A137</f>
        <v>G. Trent Jr. LAC</v>
      </c>
      <c r="B197" s="18">
        <f>INDEX('Re-Sign (Calc)'!$A:$AU,MATCH('Re-Sign (Report)'!$A:$A,'Re-Sign (Calc)'!$A:$A,0),4)</f>
        <v>26</v>
      </c>
      <c r="C197" s="15" t="str">
        <f>INDEX('Re-Sign (Calc)'!$A:$AU,MATCH('Re-Sign (Report)'!$A:$A,'Re-Sign (Calc)'!$A:$A,0),3)</f>
        <v>LAC</v>
      </c>
      <c r="D197" s="15" t="str">
        <f>+INDEX('Player Ratings'!$A:$AA,MATCH(A197,'Player Ratings'!$A:$A,0),27)</f>
        <v>2024</v>
      </c>
      <c r="F197" s="15">
        <f>INDEX('Re-Sign (Calc)'!$A:$AX,MATCH($A:$A,'Re-Sign (Calc)'!$A:$A,0),23)</f>
        <v>3.6907953529937507</v>
      </c>
      <c r="G197" s="15">
        <f>INDEX('Re-Sign (Calc)'!$A:$AX,MATCH($A:$A,'Re-Sign (Calc)'!$A:$A,0),28)</f>
        <v>7.4662440309566911</v>
      </c>
      <c r="H197" s="15">
        <f>INDEX('Re-Sign (Calc)'!$A:$AX,MATCH($A:$A,'Re-Sign (Calc)'!$A:$A,0),33)</f>
        <v>24.16116801260587</v>
      </c>
      <c r="I197" s="15">
        <f>INDEX('Re-Sign (Calc)'!$A:$AX,MATCH($A:$A,'Re-Sign (Calc)'!$A:$A,0),38)</f>
        <v>10.843132563068274</v>
      </c>
      <c r="J197" s="15">
        <f>INDEX('Re-Sign (Calc)'!$A:$AX,MATCH($A:$A,'Re-Sign (Calc)'!$A:$A,0),43)</f>
        <v>7.2054828352679658</v>
      </c>
      <c r="K197" s="15">
        <f>INDEX('Re-Sign (Calc)'!$A:$AX,MATCH($A:$A,'Re-Sign (Calc)'!$A:$A,0),48)</f>
        <v>10.406660474990035</v>
      </c>
      <c r="L197" s="15">
        <f>IF(AND(AVERAGE(G197,H197)&lt;F197,B197&lt;27),AVERAGE(G197,H197,F197),AVERAGE(G197,H197))</f>
        <v>15.813706021781281</v>
      </c>
      <c r="M197" s="15">
        <f>IFERROR(IF(AND(AVERAGE(J197,G197)&lt;F197,B197&lt;27),AVERAGE(J197,G197,F197),AVERAGE(G197,J197)),0)</f>
        <v>7.335863433112328</v>
      </c>
      <c r="N197" s="15">
        <f>IFERROR(IF(AND(AVERAGE(G197,I197)&lt;F197,B197&lt;27),AVERAGE(G197,I197,F197),AVERAGE(G197,I197)),0)</f>
        <v>9.1546882970124823</v>
      </c>
      <c r="O197" s="15">
        <f>IFERROR(IF(AND(AVERAGE(G197,K197)&lt;F197,B197&lt;27),AVERAGE(G197,K197,F197),AVERAGE(G197,K197)),0)</f>
        <v>8.9364522529733641</v>
      </c>
      <c r="P197" s="15">
        <f>IF(L197&gt;'Re-Sign (Calc)'!$T$1,'Re-Sign (Calc)'!$T$1,IF(L197&lt;'Re-Sign (Calc)'!$T$2,'Re-Sign (Calc)'!$T$2,L197))</f>
        <v>15.813706021781281</v>
      </c>
      <c r="Q197" s="15">
        <f>IF(M197&gt;'Re-Sign (Calc)'!$T$1,'Re-Sign (Calc)'!$T$1,IF(M197&lt;'Re-Sign (Calc)'!$T$2,'Re-Sign (Calc)'!$T$2,M197))</f>
        <v>7.335863433112328</v>
      </c>
      <c r="R197" s="15">
        <f>IF(N197&gt;'Re-Sign (Calc)'!$T$1,'Re-Sign (Calc)'!$T$1,IF(N197&lt;'Re-Sign (Calc)'!$T$2,'Re-Sign (Calc)'!$T$2,N197))</f>
        <v>9.1546882970124823</v>
      </c>
      <c r="S197" s="15">
        <f>IF(O197&gt;'Re-Sign (Calc)'!$T$1,'Re-Sign (Calc)'!$T$1,IF(O197&lt;'Re-Sign (Calc)'!$T$2,'Re-Sign (Calc)'!$T$2,O197))</f>
        <v>8.9364522529733641</v>
      </c>
      <c r="T197" s="16">
        <f>CEILING(IF(IF(F197&gt;AVERAGE(G197,I197,J197,K197),AVERAGE(F197,G197,I197,J197,K197),AVERAGE(G197,I197,J197,K197))&gt;'Re-Sign (Calc)'!$T$1,'Re-Sign (Calc)'!$T$1,IF(F197&gt;AVERAGE(G197,I197,J197,K197),AVERAGE(F197,G197,I197,J197,K197),AVERAGE(G197,I197,J197,K197))),0.05)</f>
        <v>9</v>
      </c>
      <c r="U197" s="16">
        <f>CEILING(IF(IF(F197&gt;AVERAGE(G197,I197,J197,K197,H197),AVERAGE(F197,G197,I197,J197,K197),AVERAGE(G197,I197,J197,K197,H197))&gt;8.15,8.15,IF(F197&gt;AVERAGE(G197,I197,J197,K197,H197),AVERAGE(F197,G197,I197,J197,K197,H197),AVERAGE(G197,I197,J197,K197,H197))),0.05)</f>
        <v>8.15</v>
      </c>
      <c r="V197" s="16">
        <f>CEILING(MAX(Q197:S197),0.05)</f>
        <v>9.2000000000000011</v>
      </c>
      <c r="W197" s="16" t="str">
        <f>IF(AND(B197&lt;26,G197&gt;V197),"Yes"," ")</f>
        <v xml:space="preserve"> </v>
      </c>
      <c r="X197" s="16" t="str">
        <f>IF(AND(B197&lt;30,B197&gt;26),"Yes", " ")</f>
        <v xml:space="preserve"> </v>
      </c>
      <c r="Y197" s="19" t="str">
        <f>INDEX('Player Ratings'!A:B,MATCH(A197,'Player Ratings'!A:A,0),2) &amp;": $"&amp;V197&amp;"M thru "&amp; D197+3</f>
        <v>Gary Trent Jr.: $9.2M thru 2027</v>
      </c>
    </row>
    <row r="198" spans="1:25" x14ac:dyDescent="0.25">
      <c r="A198" s="17" t="str">
        <f>'Re-Sign (Calc)'!A145</f>
        <v>I. Anigbogu LAC</v>
      </c>
      <c r="B198" s="18">
        <f>INDEX('Re-Sign (Calc)'!$A:$AU,MATCH('Re-Sign (Report)'!$A:$A,'Re-Sign (Calc)'!$A:$A,0),4)</f>
        <v>26</v>
      </c>
      <c r="C198" s="15" t="str">
        <f>INDEX('Re-Sign (Calc)'!$A:$AU,MATCH('Re-Sign (Report)'!$A:$A,'Re-Sign (Calc)'!$A:$A,0),3)</f>
        <v>LAC</v>
      </c>
      <c r="D198" s="15" t="str">
        <f>+INDEX('Player Ratings'!$A:$AA,MATCH(A198,'Player Ratings'!$A:$A,0),27)</f>
        <v>2024</v>
      </c>
      <c r="F198" s="15">
        <f>INDEX('Re-Sign (Calc)'!$A:$AX,MATCH($A:$A,'Re-Sign (Calc)'!$A:$A,0),23)</f>
        <v>0.85</v>
      </c>
      <c r="G198" s="15">
        <f>INDEX('Re-Sign (Calc)'!$A:$AX,MATCH($A:$A,'Re-Sign (Calc)'!$A:$A,0),28)</f>
        <v>3.5328503210933611</v>
      </c>
      <c r="H198" s="15">
        <f>INDEX('Re-Sign (Calc)'!$A:$AX,MATCH($A:$A,'Re-Sign (Calc)'!$A:$A,0),33)</f>
        <v>0.85</v>
      </c>
      <c r="I198" s="15">
        <f>INDEX('Re-Sign (Calc)'!$A:$AX,MATCH($A:$A,'Re-Sign (Calc)'!$A:$A,0),38)</f>
        <v>0.85</v>
      </c>
      <c r="J198" s="15">
        <f>INDEX('Re-Sign (Calc)'!$A:$AX,MATCH($A:$A,'Re-Sign (Calc)'!$A:$A,0),43)</f>
        <v>0.85</v>
      </c>
      <c r="K198" s="15">
        <f>INDEX('Re-Sign (Calc)'!$A:$AX,MATCH($A:$A,'Re-Sign (Calc)'!$A:$A,0),48)</f>
        <v>0.85</v>
      </c>
      <c r="L198" s="15">
        <f>IF(AND(AVERAGE(G198,H198)&lt;F198,B198&lt;27),AVERAGE(G198,H198,F198),AVERAGE(G198,H198))</f>
        <v>2.1914251605466806</v>
      </c>
      <c r="M198" s="15">
        <f>IFERROR(IF(AND(AVERAGE(J198,G198)&lt;F198,B198&lt;27),AVERAGE(J198,G198,F198),AVERAGE(G198,J198)),0)</f>
        <v>2.1914251605466806</v>
      </c>
      <c r="N198" s="15">
        <f>IFERROR(IF(AND(AVERAGE(G198,I198)&lt;F198,B198&lt;27),AVERAGE(G198,I198,F198),AVERAGE(G198,I198)),0)</f>
        <v>2.1914251605466806</v>
      </c>
      <c r="O198" s="15">
        <f>IFERROR(IF(AND(AVERAGE(G198,K198)&lt;F198,B198&lt;27),AVERAGE(G198,K198,F198),AVERAGE(G198,K198)),0)</f>
        <v>2.1914251605466806</v>
      </c>
      <c r="P198" s="15">
        <f>IF(L198&gt;'Re-Sign (Calc)'!$T$1,'Re-Sign (Calc)'!$T$1,IF(L198&lt;'Re-Sign (Calc)'!$T$2,'Re-Sign (Calc)'!$T$2,L198))</f>
        <v>2.1914251605466806</v>
      </c>
      <c r="Q198" s="15">
        <f>IF(M198&gt;'Re-Sign (Calc)'!$T$1,'Re-Sign (Calc)'!$T$1,IF(M198&lt;'Re-Sign (Calc)'!$T$2,'Re-Sign (Calc)'!$T$2,M198))</f>
        <v>2.1914251605466806</v>
      </c>
      <c r="R198" s="15">
        <f>IF(N198&gt;'Re-Sign (Calc)'!$T$1,'Re-Sign (Calc)'!$T$1,IF(N198&lt;'Re-Sign (Calc)'!$T$2,'Re-Sign (Calc)'!$T$2,N198))</f>
        <v>2.1914251605466806</v>
      </c>
      <c r="S198" s="15">
        <f>IF(O198&gt;'Re-Sign (Calc)'!$T$1,'Re-Sign (Calc)'!$T$1,IF(O198&lt;'Re-Sign (Calc)'!$T$2,'Re-Sign (Calc)'!$T$2,O198))</f>
        <v>2.1914251605466806</v>
      </c>
      <c r="T198" s="16">
        <f>CEILING(IF(IF(F198&gt;AVERAGE(G198,I198,J198,K198),AVERAGE(F198,G198,I198,J198,K198),AVERAGE(G198,I198,J198,K198))&gt;'Re-Sign (Calc)'!$T$1,'Re-Sign (Calc)'!$T$1,IF(F198&gt;AVERAGE(G198,I198,J198,K198),AVERAGE(F198,G198,I198,J198,K198),AVERAGE(G198,I198,J198,K198))),0.05)</f>
        <v>1.55</v>
      </c>
      <c r="U198" s="16">
        <f>CEILING(IF(IF(F198&gt;AVERAGE(G198,I198,J198,K198,H198),AVERAGE(F198,G198,I198,J198,K198),AVERAGE(G198,I198,J198,K198,H198))&gt;8.15,8.15,IF(F198&gt;AVERAGE(G198,I198,J198,K198,H198),AVERAGE(F198,G198,I198,J198,K198,H198),AVERAGE(G198,I198,J198,K198,H198))),0.05)</f>
        <v>1.4000000000000001</v>
      </c>
      <c r="V198" s="16">
        <f>CEILING(MAX(Q198:S198),0.05)</f>
        <v>2.2000000000000002</v>
      </c>
      <c r="W198" s="16" t="str">
        <f>IF(AND(B198&lt;26,G198&gt;V198),"Yes"," ")</f>
        <v xml:space="preserve"> </v>
      </c>
      <c r="X198" s="16" t="str">
        <f>IF(AND(B198&lt;30,B198&gt;26),"Yes", " ")</f>
        <v xml:space="preserve"> </v>
      </c>
      <c r="Y198" s="19" t="str">
        <f>INDEX('Player Ratings'!A:B,MATCH(A198,'Player Ratings'!A:A,0),2) &amp;": $"&amp;V198&amp;"M thru "&amp; D198+3</f>
        <v>Ike Anigbogu: $2.2M thru 2027</v>
      </c>
    </row>
    <row r="199" spans="1:25" hidden="1" x14ac:dyDescent="0.25">
      <c r="A199" s="17" t="str">
        <f>'Re-Sign (Calc)'!A200</f>
        <v>J. James PHI</v>
      </c>
      <c r="B199" s="18">
        <f>INDEX('Re-Sign (Calc)'!$A:$AU,MATCH('Re-Sign (Report)'!$A:$A,'Re-Sign (Calc)'!$A:$A,0),4)</f>
        <v>24</v>
      </c>
      <c r="C199" s="15" t="str">
        <f>INDEX('Re-Sign (Calc)'!$A:$AU,MATCH('Re-Sign (Report)'!$A:$A,'Re-Sign (Calc)'!$A:$A,0),3)</f>
        <v>PHI</v>
      </c>
      <c r="D199" s="15" t="str">
        <f>+INDEX('Player Ratings'!$A:$AA,MATCH(A199,'Player Ratings'!$A:$A,0),27)</f>
        <v>2026</v>
      </c>
      <c r="F199" s="15">
        <f>INDEX('Re-Sign (Calc)'!$A:$AX,MATCH($A:$A,'Re-Sign (Calc)'!$A:$A,0),23)</f>
        <v>23.614834673815913</v>
      </c>
      <c r="G199" s="15">
        <f>INDEX('Re-Sign (Calc)'!$A:$AX,MATCH($A:$A,'Re-Sign (Calc)'!$A:$A,0),28)</f>
        <v>20.57755639716779</v>
      </c>
      <c r="H199" s="15">
        <f>INDEX('Re-Sign (Calc)'!$A:$AX,MATCH($A:$A,'Re-Sign (Calc)'!$A:$A,0),33)</f>
        <v>1.3425743549340217</v>
      </c>
      <c r="I199" s="15">
        <f>INDEX('Re-Sign (Calc)'!$A:$AX,MATCH($A:$A,'Re-Sign (Calc)'!$A:$A,0),38)</f>
        <v>6.882990360292589</v>
      </c>
      <c r="J199" s="15">
        <f>INDEX('Re-Sign (Calc)'!$A:$AX,MATCH($A:$A,'Re-Sign (Calc)'!$A:$A,0),43)</f>
        <v>1.4830822425290195</v>
      </c>
      <c r="K199" s="15">
        <f>INDEX('Re-Sign (Calc)'!$A:$AX,MATCH($A:$A,'Re-Sign (Calc)'!$A:$A,0),48)</f>
        <v>0.85</v>
      </c>
      <c r="L199" s="15">
        <f>IF(AND(AVERAGE(G199,H199)&lt;F199,B199&lt;27),AVERAGE(G199,H199,F199),AVERAGE(G199,H199))</f>
        <v>15.178321808639241</v>
      </c>
      <c r="M199" s="15">
        <f>IFERROR(IF(AND(AVERAGE(J199,G199)&lt;F199,B199&lt;27),AVERAGE(J199,G199,F199),AVERAGE(G199,J199)),0)</f>
        <v>15.225157771170908</v>
      </c>
      <c r="N199" s="15">
        <f>IFERROR(IF(AND(AVERAGE(G199,I199)&lt;F199,B199&lt;27),AVERAGE(G199,I199,F199),AVERAGE(G199,I199)),0)</f>
        <v>17.025127143758763</v>
      </c>
      <c r="O199" s="15">
        <f>IFERROR(IF(AND(AVERAGE(G199,K199)&lt;F199,B199&lt;27),AVERAGE(G199,K199,F199),AVERAGE(G199,K199)),0)</f>
        <v>15.014130356994569</v>
      </c>
      <c r="P199" s="15">
        <f>IF(L199&gt;'Re-Sign (Calc)'!$T$1,'Re-Sign (Calc)'!$T$1,IF(L199&lt;'Re-Sign (Calc)'!$T$2,'Re-Sign (Calc)'!$T$2,L199))</f>
        <v>15.178321808639241</v>
      </c>
      <c r="Q199" s="15">
        <f>IF(M199&gt;'Re-Sign (Calc)'!$T$1,'Re-Sign (Calc)'!$T$1,IF(M199&lt;'Re-Sign (Calc)'!$T$2,'Re-Sign (Calc)'!$T$2,M199))</f>
        <v>15.225157771170908</v>
      </c>
      <c r="R199" s="15">
        <f>IF(N199&gt;'Re-Sign (Calc)'!$T$1,'Re-Sign (Calc)'!$T$1,IF(N199&lt;'Re-Sign (Calc)'!$T$2,'Re-Sign (Calc)'!$T$2,N199))</f>
        <v>17.025127143758763</v>
      </c>
      <c r="S199" s="15">
        <f>IF(O199&gt;'Re-Sign (Calc)'!$T$1,'Re-Sign (Calc)'!$T$1,IF(O199&lt;'Re-Sign (Calc)'!$T$2,'Re-Sign (Calc)'!$T$2,O199))</f>
        <v>15.014130356994569</v>
      </c>
      <c r="T199" s="16">
        <f>CEILING(IF(IF(F199&gt;AVERAGE(G199,I199,J199,K199),AVERAGE(F199,G199,I199,J199,K199),AVERAGE(G199,I199,J199,K199))&gt;'Re-Sign (Calc)'!$T$1,'Re-Sign (Calc)'!$T$1,IF(F199&gt;AVERAGE(G199,I199,J199,K199),AVERAGE(F199,G199,I199,J199,K199),AVERAGE(G199,I199,J199,K199))),0.05)</f>
        <v>10.700000000000001</v>
      </c>
      <c r="U199" s="16">
        <f>CEILING(IF(IF(F199&gt;AVERAGE(G199,I199,J199,K199,H199),AVERAGE(F199,G199,I199,J199,K199),AVERAGE(G199,I199,J199,K199,H199))&gt;8.15,8.15,IF(F199&gt;AVERAGE(G199,I199,J199,K199,H199),AVERAGE(F199,G199,I199,J199,K199,H199),AVERAGE(G199,I199,J199,K199,H199))),0.05)</f>
        <v>8.15</v>
      </c>
      <c r="V199" s="16">
        <f>CEILING(MAX(Q199:S199),0.05)</f>
        <v>17.05</v>
      </c>
      <c r="W199" s="16" t="str">
        <f>IF(AND(B199&lt;26,G199&gt;V199),"Yes"," ")</f>
        <v>Yes</v>
      </c>
      <c r="X199" s="16" t="str">
        <f>IF(AND(B199&lt;30,B199&gt;26),"Yes", " ")</f>
        <v xml:space="preserve"> </v>
      </c>
      <c r="Y199" s="19" t="str">
        <f>INDEX('Player Ratings'!A:B,MATCH(A199,'Player Ratings'!A:A,0),2) &amp;": $"&amp;V199&amp;"M thru "&amp; D199+3</f>
        <v>Josiah James: $17.05M thru 2029</v>
      </c>
    </row>
    <row r="200" spans="1:25" x14ac:dyDescent="0.25">
      <c r="A200" s="17" t="str">
        <f>'Re-Sign (Calc)'!A184</f>
        <v>J. Green LAC</v>
      </c>
      <c r="B200" s="18">
        <f>INDEX('Re-Sign (Calc)'!$A:$AU,MATCH('Re-Sign (Report)'!$A:$A,'Re-Sign (Calc)'!$A:$A,0),4)</f>
        <v>22</v>
      </c>
      <c r="C200" s="15" t="str">
        <f>INDEX('Re-Sign (Calc)'!$A:$AU,MATCH('Re-Sign (Report)'!$A:$A,'Re-Sign (Calc)'!$A:$A,0),3)</f>
        <v>LAC</v>
      </c>
      <c r="D200" s="15" t="str">
        <f>+INDEX('Player Ratings'!$A:$AA,MATCH(A200,'Player Ratings'!$A:$A,0),27)</f>
        <v>2024</v>
      </c>
      <c r="F200" s="15">
        <f>INDEX('Re-Sign (Calc)'!$A:$AX,MATCH($A:$A,'Re-Sign (Calc)'!$A:$A,0),23)</f>
        <v>12.229669347631818</v>
      </c>
      <c r="G200" s="15">
        <f>INDEX('Re-Sign (Calc)'!$A:$AX,MATCH($A:$A,'Re-Sign (Calc)'!$A:$A,0),28)</f>
        <v>7.4662440309566911</v>
      </c>
      <c r="H200" s="15">
        <f>INDEX('Re-Sign (Calc)'!$A:$AX,MATCH($A:$A,'Re-Sign (Calc)'!$A:$A,0),33)</f>
        <v>11.040476659444563</v>
      </c>
      <c r="I200" s="15">
        <f>INDEX('Re-Sign (Calc)'!$A:$AX,MATCH($A:$A,'Re-Sign (Calc)'!$A:$A,0),38)</f>
        <v>0.85</v>
      </c>
      <c r="J200" s="15">
        <f>INDEX('Re-Sign (Calc)'!$A:$AX,MATCH($A:$A,'Re-Sign (Calc)'!$A:$A,0),43)</f>
        <v>0.85</v>
      </c>
      <c r="K200" s="15">
        <f>INDEX('Re-Sign (Calc)'!$A:$AX,MATCH($A:$A,'Re-Sign (Calc)'!$A:$A,0),48)</f>
        <v>1.1841581531112975</v>
      </c>
      <c r="L200" s="15">
        <f>IF(AND(AVERAGE(G200,H200)&lt;F200,B200&lt;27),AVERAGE(G200,H200,F200),AVERAGE(G200,H200))</f>
        <v>10.245463346011023</v>
      </c>
      <c r="M200" s="15">
        <f>IFERROR(IF(AND(AVERAGE(J200,G200)&lt;F200,B200&lt;27),AVERAGE(J200,G200,F200),AVERAGE(G200,J200)),0)</f>
        <v>6.8486377928628359</v>
      </c>
      <c r="N200" s="15">
        <f>IFERROR(IF(AND(AVERAGE(G200,I200)&lt;F200,B200&lt;27),AVERAGE(G200,I200,F200),AVERAGE(G200,I200)),0)</f>
        <v>6.8486377928628359</v>
      </c>
      <c r="O200" s="15">
        <f>IFERROR(IF(AND(AVERAGE(G200,K200)&lt;F200,B200&lt;27),AVERAGE(G200,K200,F200),AVERAGE(G200,K200)),0)</f>
        <v>6.9600238438999353</v>
      </c>
      <c r="P200" s="15">
        <f>IF(L200&gt;'Re-Sign (Calc)'!$T$1,'Re-Sign (Calc)'!$T$1,IF(L200&lt;'Re-Sign (Calc)'!$T$2,'Re-Sign (Calc)'!$T$2,L200))</f>
        <v>10.245463346011023</v>
      </c>
      <c r="Q200" s="15">
        <f>IF(M200&gt;'Re-Sign (Calc)'!$T$1,'Re-Sign (Calc)'!$T$1,IF(M200&lt;'Re-Sign (Calc)'!$T$2,'Re-Sign (Calc)'!$T$2,M200))</f>
        <v>6.8486377928628359</v>
      </c>
      <c r="R200" s="15">
        <f>IF(N200&gt;'Re-Sign (Calc)'!$T$1,'Re-Sign (Calc)'!$T$1,IF(N200&lt;'Re-Sign (Calc)'!$T$2,'Re-Sign (Calc)'!$T$2,N200))</f>
        <v>6.8486377928628359</v>
      </c>
      <c r="S200" s="15">
        <f>IF(O200&gt;'Re-Sign (Calc)'!$T$1,'Re-Sign (Calc)'!$T$1,IF(O200&lt;'Re-Sign (Calc)'!$T$2,'Re-Sign (Calc)'!$T$2,O200))</f>
        <v>6.9600238438999353</v>
      </c>
      <c r="T200" s="16">
        <f>CEILING(IF(IF(F200&gt;AVERAGE(G200,I200,J200,K200),AVERAGE(F200,G200,I200,J200,K200),AVERAGE(G200,I200,J200,K200))&gt;'Re-Sign (Calc)'!$T$1,'Re-Sign (Calc)'!$T$1,IF(F200&gt;AVERAGE(G200,I200,J200,K200),AVERAGE(F200,G200,I200,J200,K200),AVERAGE(G200,I200,J200,K200))),0.05)</f>
        <v>4.55</v>
      </c>
      <c r="U200" s="16">
        <f>CEILING(IF(IF(F200&gt;AVERAGE(G200,I200,J200,K200,H200),AVERAGE(F200,G200,I200,J200,K200),AVERAGE(G200,I200,J200,K200,H200))&gt;8.15,8.15,IF(F200&gt;AVERAGE(G200,I200,J200,K200,H200),AVERAGE(F200,G200,I200,J200,K200,H200),AVERAGE(G200,I200,J200,K200,H200))),0.05)</f>
        <v>5.65</v>
      </c>
      <c r="V200" s="16">
        <f>CEILING(MAX(Q200:S200),0.05)</f>
        <v>7</v>
      </c>
      <c r="W200" s="16" t="str">
        <f>IF(AND(B200&lt;26,G200&gt;V200),"Yes"," ")</f>
        <v>Yes</v>
      </c>
      <c r="X200" s="16" t="str">
        <f>IF(AND(B200&lt;30,B200&gt;26),"Yes", " ")</f>
        <v xml:space="preserve"> </v>
      </c>
      <c r="Y200" s="19" t="str">
        <f>INDEX('Player Ratings'!A:B,MATCH(A200,'Player Ratings'!A:A,0),2) &amp;": $"&amp;V200&amp;"M thru "&amp; D200+3</f>
        <v>Jalen Green: $7M thru 2027</v>
      </c>
    </row>
    <row r="201" spans="1:25" x14ac:dyDescent="0.25">
      <c r="A201" s="17" t="str">
        <f>'Re-Sign (Calc)'!A198</f>
        <v>J. Jackson Jr. LAC</v>
      </c>
      <c r="B201" s="18">
        <f>INDEX('Re-Sign (Calc)'!$A:$AU,MATCH('Re-Sign (Report)'!$A:$A,'Re-Sign (Calc)'!$A:$A,0),4)</f>
        <v>25</v>
      </c>
      <c r="C201" s="15" t="str">
        <f>INDEX('Re-Sign (Calc)'!$A:$AU,MATCH('Re-Sign (Report)'!$A:$A,'Re-Sign (Calc)'!$A:$A,0),3)</f>
        <v>LAC</v>
      </c>
      <c r="D201" s="15" t="str">
        <f>+INDEX('Player Ratings'!$A:$AA,MATCH(A201,'Player Ratings'!$A:$A,0),27)</f>
        <v>2024</v>
      </c>
      <c r="F201" s="15">
        <f>INDEX('Re-Sign (Calc)'!$A:$AX,MATCH($A:$A,'Re-Sign (Calc)'!$A:$A,0),23)</f>
        <v>32.15370866845398</v>
      </c>
      <c r="G201" s="15">
        <f>INDEX('Re-Sign (Calc)'!$A:$AX,MATCH($A:$A,'Re-Sign (Calc)'!$A:$A,0),28)</f>
        <v>33.688868763378892</v>
      </c>
      <c r="H201" s="15">
        <f>INDEX('Re-Sign (Calc)'!$A:$AX,MATCH($A:$A,'Re-Sign (Calc)'!$A:$A,0),33)</f>
        <v>36.996626945046295</v>
      </c>
      <c r="I201" s="15">
        <f>INDEX('Re-Sign (Calc)'!$A:$AX,MATCH($A:$A,'Re-Sign (Calc)'!$A:$A,0),38)</f>
        <v>27.871744035003751</v>
      </c>
      <c r="J201" s="15">
        <f>INDEX('Re-Sign (Calc)'!$A:$AX,MATCH($A:$A,'Re-Sign (Calc)'!$A:$A,0),43)</f>
        <v>32.547542603111879</v>
      </c>
      <c r="K201" s="15">
        <f>INDEX('Re-Sign (Calc)'!$A:$AX,MATCH($A:$A,'Re-Sign (Calc)'!$A:$A,0),48)</f>
        <v>35.43916677723233</v>
      </c>
      <c r="L201" s="15">
        <f>IF(AND(AVERAGE(G201,H201)&lt;F201,B201&lt;27),AVERAGE(G201,H201,F201),AVERAGE(G201,H201))</f>
        <v>35.34274785421259</v>
      </c>
      <c r="M201" s="15">
        <f>IFERROR(IF(AND(AVERAGE(J201,G201)&lt;F201,B201&lt;27),AVERAGE(J201,G201,F201),AVERAGE(G201,J201)),0)</f>
        <v>33.118205683245385</v>
      </c>
      <c r="N201" s="15">
        <f>IFERROR(IF(AND(AVERAGE(G201,I201)&lt;F201,B201&lt;27),AVERAGE(G201,I201,F201),AVERAGE(G201,I201)),0)</f>
        <v>31.238107155612209</v>
      </c>
      <c r="O201" s="15">
        <f>IFERROR(IF(AND(AVERAGE(G201,K201)&lt;F201,B201&lt;27),AVERAGE(G201,K201,F201),AVERAGE(G201,K201)),0)</f>
        <v>34.564017770305611</v>
      </c>
      <c r="P201" s="15">
        <f>IF(L201&gt;'Re-Sign (Calc)'!$T$1,'Re-Sign (Calc)'!$T$1,IF(L201&lt;'Re-Sign (Calc)'!$T$2,'Re-Sign (Calc)'!$T$2,L201))</f>
        <v>35</v>
      </c>
      <c r="Q201" s="15">
        <f>IF(M201&gt;'Re-Sign (Calc)'!$T$1,'Re-Sign (Calc)'!$T$1,IF(M201&lt;'Re-Sign (Calc)'!$T$2,'Re-Sign (Calc)'!$T$2,M201))</f>
        <v>33.118205683245385</v>
      </c>
      <c r="R201" s="15">
        <f>IF(N201&gt;'Re-Sign (Calc)'!$T$1,'Re-Sign (Calc)'!$T$1,IF(N201&lt;'Re-Sign (Calc)'!$T$2,'Re-Sign (Calc)'!$T$2,N201))</f>
        <v>31.238107155612209</v>
      </c>
      <c r="S201" s="15">
        <f>IF(O201&gt;'Re-Sign (Calc)'!$T$1,'Re-Sign (Calc)'!$T$1,IF(O201&lt;'Re-Sign (Calc)'!$T$2,'Re-Sign (Calc)'!$T$2,O201))</f>
        <v>34.564017770305611</v>
      </c>
      <c r="T201" s="16">
        <f>CEILING(IF(IF(F201&gt;AVERAGE(G201,I201,J201,K201),AVERAGE(F201,G201,I201,J201,K201),AVERAGE(G201,I201,J201,K201))&gt;'Re-Sign (Calc)'!$T$1,'Re-Sign (Calc)'!$T$1,IF(F201&gt;AVERAGE(G201,I201,J201,K201),AVERAGE(F201,G201,I201,J201,K201),AVERAGE(G201,I201,J201,K201))),0.05)</f>
        <v>32.4</v>
      </c>
      <c r="U201" s="16">
        <f>CEILING(IF(IF(F201&gt;AVERAGE(G201,I201,J201,K201,H201),AVERAGE(F201,G201,I201,J201,K201),AVERAGE(G201,I201,J201,K201,H201))&gt;8.15,8.15,IF(F201&gt;AVERAGE(G201,I201,J201,K201,H201),AVERAGE(F201,G201,I201,J201,K201,H201),AVERAGE(G201,I201,J201,K201,H201))),0.05)</f>
        <v>8.15</v>
      </c>
      <c r="V201" s="16">
        <f>CEILING(MAX(Q201:S201),0.05)</f>
        <v>34.6</v>
      </c>
      <c r="W201" s="16" t="str">
        <f>IF(AND(B201&lt;26,G201&gt;V201),"Yes"," ")</f>
        <v xml:space="preserve"> </v>
      </c>
      <c r="X201" s="16" t="str">
        <f>IF(AND(B201&lt;30,B201&gt;26),"Yes", " ")</f>
        <v xml:space="preserve"> </v>
      </c>
      <c r="Y201" s="19" t="str">
        <f>INDEX('Player Ratings'!A:B,MATCH(A201,'Player Ratings'!A:A,0),2) &amp;": $"&amp;V201&amp;"M thru "&amp; D201+3</f>
        <v>Jaren Jackson Jr.: $34.6M thru 2027</v>
      </c>
    </row>
    <row r="202" spans="1:25" x14ac:dyDescent="0.25">
      <c r="A202" s="17" t="str">
        <f>'Re-Sign (Calc)'!A226</f>
        <v>J. Richardson LAC</v>
      </c>
      <c r="B202" s="18">
        <f>INDEX('Re-Sign (Calc)'!$A:$AU,MATCH('Re-Sign (Report)'!$A:$A,'Re-Sign (Calc)'!$A:$A,0),4)</f>
        <v>31</v>
      </c>
      <c r="C202" s="15" t="str">
        <f>INDEX('Re-Sign (Calc)'!$A:$AU,MATCH('Re-Sign (Report)'!$A:$A,'Re-Sign (Calc)'!$A:$A,0),3)</f>
        <v>LAC</v>
      </c>
      <c r="D202" s="15" t="str">
        <f>+INDEX('Player Ratings'!$A:$AA,MATCH(A202,'Player Ratings'!$A:$A,0),27)</f>
        <v>2024</v>
      </c>
      <c r="F202" s="15">
        <f>INDEX('Re-Sign (Calc)'!$A:$AX,MATCH($A:$A,'Re-Sign (Calc)'!$A:$A,0),23)</f>
        <v>9.0224788616209572</v>
      </c>
      <c r="G202" s="15">
        <f>INDEX('Re-Sign (Calc)'!$A:$AX,MATCH($A:$A,'Re-Sign (Calc)'!$A:$A,0),28)</f>
        <v>14.743299471810912</v>
      </c>
      <c r="H202" s="15">
        <f>INDEX('Re-Sign (Calc)'!$A:$AX,MATCH($A:$A,'Re-Sign (Calc)'!$A:$A,0),33)</f>
        <v>22.957630376812478</v>
      </c>
      <c r="I202" s="15">
        <f>INDEX('Re-Sign (Calc)'!$A:$AX,MATCH($A:$A,'Re-Sign (Calc)'!$A:$A,0),38)</f>
        <v>16.137832564645972</v>
      </c>
      <c r="J202" s="15">
        <f>INDEX('Re-Sign (Calc)'!$A:$AX,MATCH($A:$A,'Re-Sign (Calc)'!$A:$A,0),43)</f>
        <v>16.360877329635048</v>
      </c>
      <c r="K202" s="15">
        <f>INDEX('Re-Sign (Calc)'!$A:$AX,MATCH($A:$A,'Re-Sign (Calc)'!$A:$A,0),48)</f>
        <v>16.551678386625969</v>
      </c>
      <c r="L202" s="15">
        <f>IF(AND(AVERAGE(G202,H202)&lt;F202,B202&lt;27),AVERAGE(G202,H202,F202),AVERAGE(G202,H202))</f>
        <v>18.850464924311694</v>
      </c>
      <c r="M202" s="15">
        <f>IFERROR(IF(AND(AVERAGE(J202,G202)&lt;F202,B202&lt;27),AVERAGE(J202,G202,F202),AVERAGE(G202,J202)),0)</f>
        <v>15.55208840072298</v>
      </c>
      <c r="N202" s="15">
        <f>IFERROR(IF(AND(AVERAGE(G202,I202)&lt;F202,B202&lt;27),AVERAGE(G202,I202,F202),AVERAGE(G202,I202)),0)</f>
        <v>15.440566018228441</v>
      </c>
      <c r="O202" s="15">
        <f>IFERROR(IF(AND(AVERAGE(G202,K202)&lt;F202,B202&lt;27),AVERAGE(G202,K202,F202),AVERAGE(G202,K202)),0)</f>
        <v>15.64748892921844</v>
      </c>
      <c r="P202" s="15">
        <f>IF(L202&gt;'Re-Sign (Calc)'!$T$1,'Re-Sign (Calc)'!$T$1,IF(L202&lt;'Re-Sign (Calc)'!$T$2,'Re-Sign (Calc)'!$T$2,L202))</f>
        <v>18.850464924311694</v>
      </c>
      <c r="Q202" s="15">
        <f>IF(M202&gt;'Re-Sign (Calc)'!$T$1,'Re-Sign (Calc)'!$T$1,IF(M202&lt;'Re-Sign (Calc)'!$T$2,'Re-Sign (Calc)'!$T$2,M202))</f>
        <v>15.55208840072298</v>
      </c>
      <c r="R202" s="15">
        <f>IF(N202&gt;'Re-Sign (Calc)'!$T$1,'Re-Sign (Calc)'!$T$1,IF(N202&lt;'Re-Sign (Calc)'!$T$2,'Re-Sign (Calc)'!$T$2,N202))</f>
        <v>15.440566018228441</v>
      </c>
      <c r="S202" s="15">
        <f>IF(O202&gt;'Re-Sign (Calc)'!$T$1,'Re-Sign (Calc)'!$T$1,IF(O202&lt;'Re-Sign (Calc)'!$T$2,'Re-Sign (Calc)'!$T$2,O202))</f>
        <v>15.64748892921844</v>
      </c>
      <c r="T202" s="16">
        <f>CEILING(IF(IF(F202&gt;AVERAGE(G202,I202,J202,K202),AVERAGE(F202,G202,I202,J202,K202),AVERAGE(G202,I202,J202,K202))&gt;'Re-Sign (Calc)'!$T$1,'Re-Sign (Calc)'!$T$1,IF(F202&gt;AVERAGE(G202,I202,J202,K202),AVERAGE(F202,G202,I202,J202,K202),AVERAGE(G202,I202,J202,K202))),0.05)</f>
        <v>15.950000000000001</v>
      </c>
      <c r="U202" s="16">
        <f>CEILING(IF(IF(F202&gt;AVERAGE(G202,I202,J202,K202,H202),AVERAGE(F202,G202,I202,J202,K202),AVERAGE(G202,I202,J202,K202,H202))&gt;8.15,8.15,IF(F202&gt;AVERAGE(G202,I202,J202,K202,H202),AVERAGE(F202,G202,I202,J202,K202,H202),AVERAGE(G202,I202,J202,K202,H202))),0.05)</f>
        <v>8.15</v>
      </c>
      <c r="V202" s="16">
        <f>CEILING(MAX(Q202:S202),0.05)</f>
        <v>15.65</v>
      </c>
      <c r="W202" s="16" t="str">
        <f>IF(AND(B202&lt;26,G202&gt;V202),"Yes"," ")</f>
        <v xml:space="preserve"> </v>
      </c>
      <c r="X202" s="16" t="str">
        <f>IF(AND(B202&lt;30,B202&gt;26),"Yes", " ")</f>
        <v xml:space="preserve"> </v>
      </c>
      <c r="Y202" s="19" t="str">
        <f>INDEX('Player Ratings'!A:B,MATCH(A202,'Player Ratings'!A:A,0),2) &amp;": $"&amp;V202&amp;"M thru "&amp; D202+3</f>
        <v>Josh Richardson: $15.65M thru 2027</v>
      </c>
    </row>
    <row r="203" spans="1:25" hidden="1" x14ac:dyDescent="0.25">
      <c r="A203" s="17" t="str">
        <f>'Re-Sign (Calc)'!A204</f>
        <v>J. Kesicki CLE</v>
      </c>
      <c r="B203" s="18">
        <f>INDEX('Re-Sign (Calc)'!$A:$AU,MATCH('Re-Sign (Report)'!$A:$A,'Re-Sign (Calc)'!$A:$A,0),4)</f>
        <v>21</v>
      </c>
      <c r="C203" s="15" t="str">
        <f>INDEX('Re-Sign (Calc)'!$A:$AU,MATCH('Re-Sign (Report)'!$A:$A,'Re-Sign (Calc)'!$A:$A,0),3)</f>
        <v>CLE</v>
      </c>
      <c r="D203" s="15" t="str">
        <f>+INDEX('Player Ratings'!$A:$AA,MATCH(A203,'Player Ratings'!$A:$A,0),27)</f>
        <v>2025</v>
      </c>
      <c r="F203" s="15">
        <f>INDEX('Re-Sign (Calc)'!$A:$AX,MATCH($A:$A,'Re-Sign (Calc)'!$A:$A,0),23)</f>
        <v>32.15370866845398</v>
      </c>
      <c r="G203" s="15">
        <f>INDEX('Re-Sign (Calc)'!$A:$AX,MATCH($A:$A,'Re-Sign (Calc)'!$A:$A,0),28)</f>
        <v>19.266425160546682</v>
      </c>
      <c r="H203" s="15">
        <f>INDEX('Re-Sign (Calc)'!$A:$AX,MATCH($A:$A,'Re-Sign (Calc)'!$A:$A,0),33)</f>
        <v>0.85</v>
      </c>
      <c r="I203" s="15">
        <f>INDEX('Re-Sign (Calc)'!$A:$AX,MATCH($A:$A,'Re-Sign (Calc)'!$A:$A,0),38)</f>
        <v>0.85</v>
      </c>
      <c r="J203" s="15">
        <f>INDEX('Re-Sign (Calc)'!$A:$AX,MATCH($A:$A,'Re-Sign (Calc)'!$A:$A,0),43)</f>
        <v>0.85</v>
      </c>
      <c r="K203" s="15">
        <f>INDEX('Re-Sign (Calc)'!$A:$AX,MATCH($A:$A,'Re-Sign (Calc)'!$A:$A,0),48)</f>
        <v>0.85</v>
      </c>
      <c r="L203" s="15">
        <f>IF(AND(AVERAGE(G203,H203)&lt;F203,B203&lt;27),AVERAGE(G203,H203,F203),AVERAGE(G203,H203))</f>
        <v>17.423377943000222</v>
      </c>
      <c r="M203" s="15">
        <f>IFERROR(IF(AND(AVERAGE(J203,G203)&lt;F203,B203&lt;27),AVERAGE(J203,G203,F203),AVERAGE(G203,J203)),0)</f>
        <v>17.423377943000222</v>
      </c>
      <c r="N203" s="15">
        <f>IFERROR(IF(AND(AVERAGE(G203,I203)&lt;F203,B203&lt;27),AVERAGE(G203,I203,F203),AVERAGE(G203,I203)),0)</f>
        <v>17.423377943000222</v>
      </c>
      <c r="O203" s="15">
        <f>IFERROR(IF(AND(AVERAGE(G203,K203)&lt;F203,B203&lt;27),AVERAGE(G203,K203,F203),AVERAGE(G203,K203)),0)</f>
        <v>17.423377943000222</v>
      </c>
      <c r="P203" s="15">
        <f>IF(L203&gt;'Re-Sign (Calc)'!$T$1,'Re-Sign (Calc)'!$T$1,IF(L203&lt;'Re-Sign (Calc)'!$T$2,'Re-Sign (Calc)'!$T$2,L203))</f>
        <v>17.423377943000222</v>
      </c>
      <c r="Q203" s="15">
        <f>IF(M203&gt;'Re-Sign (Calc)'!$T$1,'Re-Sign (Calc)'!$T$1,IF(M203&lt;'Re-Sign (Calc)'!$T$2,'Re-Sign (Calc)'!$T$2,M203))</f>
        <v>17.423377943000222</v>
      </c>
      <c r="R203" s="15">
        <f>IF(N203&gt;'Re-Sign (Calc)'!$T$1,'Re-Sign (Calc)'!$T$1,IF(N203&lt;'Re-Sign (Calc)'!$T$2,'Re-Sign (Calc)'!$T$2,N203))</f>
        <v>17.423377943000222</v>
      </c>
      <c r="S203" s="15">
        <f>IF(O203&gt;'Re-Sign (Calc)'!$T$1,'Re-Sign (Calc)'!$T$1,IF(O203&lt;'Re-Sign (Calc)'!$T$2,'Re-Sign (Calc)'!$T$2,O203))</f>
        <v>17.423377943000222</v>
      </c>
      <c r="T203" s="16">
        <f>CEILING(IF(IF(F203&gt;AVERAGE(G203,I203,J203,K203),AVERAGE(F203,G203,I203,J203,K203),AVERAGE(G203,I203,J203,K203))&gt;'Re-Sign (Calc)'!$T$1,'Re-Sign (Calc)'!$T$1,IF(F203&gt;AVERAGE(G203,I203,J203,K203),AVERAGE(F203,G203,I203,J203,K203),AVERAGE(G203,I203,J203,K203))),0.05)</f>
        <v>10.8</v>
      </c>
      <c r="U203" s="16">
        <f>CEILING(IF(IF(F203&gt;AVERAGE(G203,I203,J203,K203,H203),AVERAGE(F203,G203,I203,J203,K203),AVERAGE(G203,I203,J203,K203,H203))&gt;8.15,8.15,IF(F203&gt;AVERAGE(G203,I203,J203,K203,H203),AVERAGE(F203,G203,I203,J203,K203,H203),AVERAGE(G203,I203,J203,K203,H203))),0.05)</f>
        <v>8.15</v>
      </c>
      <c r="V203" s="16">
        <f>CEILING(MAX(Q203:S203),0.05)</f>
        <v>17.45</v>
      </c>
      <c r="W203" s="16" t="str">
        <f>IF(AND(B203&lt;26,G203&gt;V203),"Yes"," ")</f>
        <v>Yes</v>
      </c>
      <c r="X203" s="16" t="str">
        <f>IF(AND(B203&lt;30,B203&gt;26),"Yes", " ")</f>
        <v xml:space="preserve"> </v>
      </c>
      <c r="Y203" s="19" t="str">
        <f>INDEX('Player Ratings'!A:B,MATCH(A203,'Player Ratings'!A:A,0),2) &amp;": $"&amp;V203&amp;"M thru "&amp; D203+3</f>
        <v>Jakub Kesicki: $17.45M thru 2028</v>
      </c>
    </row>
    <row r="204" spans="1:25" hidden="1" x14ac:dyDescent="0.25">
      <c r="A204" s="17" t="str">
        <f>'Re-Sign (Calc)'!A205</f>
        <v>J. Kuminga NYK</v>
      </c>
      <c r="B204" s="18">
        <f>INDEX('Re-Sign (Calc)'!$A:$AU,MATCH('Re-Sign (Report)'!$A:$A,'Re-Sign (Calc)'!$A:$A,0),4)</f>
        <v>22</v>
      </c>
      <c r="C204" s="15" t="str">
        <f>INDEX('Re-Sign (Calc)'!$A:$AU,MATCH('Re-Sign (Report)'!$A:$A,'Re-Sign (Calc)'!$A:$A,0),3)</f>
        <v>NYK</v>
      </c>
      <c r="D204" s="15" t="str">
        <f>+INDEX('Player Ratings'!$A:$AA,MATCH(A204,'Player Ratings'!$A:$A,0),27)</f>
        <v>2025</v>
      </c>
      <c r="F204" s="15">
        <f>INDEX('Re-Sign (Calc)'!$A:$AX,MATCH($A:$A,'Re-Sign (Calc)'!$A:$A,0),23)</f>
        <v>23.614834673815913</v>
      </c>
      <c r="G204" s="15">
        <f>INDEX('Re-Sign (Calc)'!$A:$AX,MATCH($A:$A,'Re-Sign (Calc)'!$A:$A,0),28)</f>
        <v>15.33303145068335</v>
      </c>
      <c r="H204" s="15">
        <f>INDEX('Re-Sign (Calc)'!$A:$AX,MATCH($A:$A,'Re-Sign (Calc)'!$A:$A,0),33)</f>
        <v>2.4835040378176201</v>
      </c>
      <c r="I204" s="15">
        <f>INDEX('Re-Sign (Calc)'!$A:$AX,MATCH($A:$A,'Re-Sign (Calc)'!$A:$A,0),38)</f>
        <v>1.7348054966841873</v>
      </c>
      <c r="J204" s="15">
        <f>INDEX('Re-Sign (Calc)'!$A:$AX,MATCH($A:$A,'Re-Sign (Calc)'!$A:$A,0),43)</f>
        <v>0.85</v>
      </c>
      <c r="K204" s="15">
        <f>INDEX('Re-Sign (Calc)'!$A:$AX,MATCH($A:$A,'Re-Sign (Calc)'!$A:$A,0),48)</f>
        <v>0.85</v>
      </c>
      <c r="L204" s="15">
        <f>IF(AND(AVERAGE(G204,H204)&lt;F204,B204&lt;27),AVERAGE(G204,H204,F204),AVERAGE(G204,H204))</f>
        <v>13.810456720772294</v>
      </c>
      <c r="M204" s="15">
        <f>IFERROR(IF(AND(AVERAGE(J204,G204)&lt;F204,B204&lt;27),AVERAGE(J204,G204,F204),AVERAGE(G204,J204)),0)</f>
        <v>13.265955374833089</v>
      </c>
      <c r="N204" s="15">
        <f>IFERROR(IF(AND(AVERAGE(G204,I204)&lt;F204,B204&lt;27),AVERAGE(G204,I204,F204),AVERAGE(G204,I204)),0)</f>
        <v>13.560890540394483</v>
      </c>
      <c r="O204" s="15">
        <f>IFERROR(IF(AND(AVERAGE(G204,K204)&lt;F204,B204&lt;27),AVERAGE(G204,K204,F204),AVERAGE(G204,K204)),0)</f>
        <v>13.265955374833089</v>
      </c>
      <c r="P204" s="15">
        <f>IF(L204&gt;'Re-Sign (Calc)'!$T$1,'Re-Sign (Calc)'!$T$1,IF(L204&lt;'Re-Sign (Calc)'!$T$2,'Re-Sign (Calc)'!$T$2,L204))</f>
        <v>13.810456720772294</v>
      </c>
      <c r="Q204" s="15">
        <f>IF(M204&gt;'Re-Sign (Calc)'!$T$1,'Re-Sign (Calc)'!$T$1,IF(M204&lt;'Re-Sign (Calc)'!$T$2,'Re-Sign (Calc)'!$T$2,M204))</f>
        <v>13.265955374833089</v>
      </c>
      <c r="R204" s="15">
        <f>IF(N204&gt;'Re-Sign (Calc)'!$T$1,'Re-Sign (Calc)'!$T$1,IF(N204&lt;'Re-Sign (Calc)'!$T$2,'Re-Sign (Calc)'!$T$2,N204))</f>
        <v>13.560890540394483</v>
      </c>
      <c r="S204" s="15">
        <f>IF(O204&gt;'Re-Sign (Calc)'!$T$1,'Re-Sign (Calc)'!$T$1,IF(O204&lt;'Re-Sign (Calc)'!$T$2,'Re-Sign (Calc)'!$T$2,O204))</f>
        <v>13.265955374833089</v>
      </c>
      <c r="T204" s="16">
        <f>CEILING(IF(IF(F204&gt;AVERAGE(G204,I204,J204,K204),AVERAGE(F204,G204,I204,J204,K204),AVERAGE(G204,I204,J204,K204))&gt;'Re-Sign (Calc)'!$T$1,'Re-Sign (Calc)'!$T$1,IF(F204&gt;AVERAGE(G204,I204,J204,K204),AVERAGE(F204,G204,I204,J204,K204),AVERAGE(G204,I204,J204,K204))),0.05)</f>
        <v>8.5</v>
      </c>
      <c r="U204" s="16">
        <f>CEILING(IF(IF(F204&gt;AVERAGE(G204,I204,J204,K204,H204),AVERAGE(F204,G204,I204,J204,K204),AVERAGE(G204,I204,J204,K204,H204))&gt;8.15,8.15,IF(F204&gt;AVERAGE(G204,I204,J204,K204,H204),AVERAGE(F204,G204,I204,J204,K204,H204),AVERAGE(G204,I204,J204,K204,H204))),0.05)</f>
        <v>8.15</v>
      </c>
      <c r="V204" s="16">
        <f>CEILING(MAX(Q204:S204),0.05)</f>
        <v>13.600000000000001</v>
      </c>
      <c r="W204" s="16" t="str">
        <f>IF(AND(B204&lt;26,G204&gt;V204),"Yes"," ")</f>
        <v>Yes</v>
      </c>
      <c r="X204" s="16" t="str">
        <f>IF(AND(B204&lt;30,B204&gt;26),"Yes", " ")</f>
        <v xml:space="preserve"> </v>
      </c>
      <c r="Y204" s="19" t="str">
        <f>INDEX('Player Ratings'!A:B,MATCH(A204,'Player Ratings'!A:A,0),2) &amp;": $"&amp;V204&amp;"M thru "&amp; D204+3</f>
        <v>Jonathan Kuminga: $13.6M thru 2028</v>
      </c>
    </row>
    <row r="205" spans="1:25" hidden="1" x14ac:dyDescent="0.25">
      <c r="A205" s="17" t="str">
        <f>'Re-Sign (Calc)'!A206</f>
        <v>J. Lebron BOS</v>
      </c>
      <c r="B205" s="18">
        <f>INDEX('Re-Sign (Calc)'!$A:$AU,MATCH('Re-Sign (Report)'!$A:$A,'Re-Sign (Calc)'!$A:$A,0),4)</f>
        <v>20</v>
      </c>
      <c r="C205" s="15" t="str">
        <f>INDEX('Re-Sign (Calc)'!$A:$AU,MATCH('Re-Sign (Report)'!$A:$A,'Re-Sign (Calc)'!$A:$A,0),3)</f>
        <v>BOS</v>
      </c>
      <c r="D205" s="15" t="str">
        <f>+INDEX('Player Ratings'!$A:$AA,MATCH(A205,'Player Ratings'!$A:$A,0),27)</f>
        <v>2025</v>
      </c>
      <c r="F205" s="15">
        <f>INDEX('Re-Sign (Calc)'!$A:$AX,MATCH($A:$A,'Re-Sign (Calc)'!$A:$A,0),23)</f>
        <v>0.85</v>
      </c>
      <c r="G205" s="15">
        <f>INDEX('Re-Sign (Calc)'!$A:$AX,MATCH($A:$A,'Re-Sign (Calc)'!$A:$A,0),28)</f>
        <v>0.85</v>
      </c>
      <c r="H205" s="15" t="str">
        <f>INDEX('Re-Sign (Calc)'!$A:$AX,MATCH($A:$A,'Re-Sign (Calc)'!$A:$A,0),33)</f>
        <v>N/A</v>
      </c>
      <c r="I205" s="15" t="str">
        <f>INDEX('Re-Sign (Calc)'!$A:$AX,MATCH($A:$A,'Re-Sign (Calc)'!$A:$A,0),38)</f>
        <v>N/A</v>
      </c>
      <c r="J205" s="15" t="str">
        <f>INDEX('Re-Sign (Calc)'!$A:$AX,MATCH($A:$A,'Re-Sign (Calc)'!$A:$A,0),43)</f>
        <v>N/A</v>
      </c>
      <c r="K205" s="15" t="str">
        <f>INDEX('Re-Sign (Calc)'!$A:$AX,MATCH($A:$A,'Re-Sign (Calc)'!$A:$A,0),48)</f>
        <v>N/A</v>
      </c>
      <c r="L205" s="15">
        <f>IF(AND(AVERAGE(G205,H205)&lt;F205,B205&lt;27),AVERAGE(G205,H205,F205),AVERAGE(G205,H205))</f>
        <v>0.85</v>
      </c>
      <c r="M205" s="15">
        <f>IFERROR(IF(AND(AVERAGE(J205,G205)&lt;F205,B205&lt;27),AVERAGE(J205,G205,F205),AVERAGE(G205,J205)),0)</f>
        <v>0.85</v>
      </c>
      <c r="N205" s="15">
        <f>IFERROR(IF(AND(AVERAGE(G205,I205)&lt;F205,B205&lt;27),AVERAGE(G205,I205,F205),AVERAGE(G205,I205)),0)</f>
        <v>0.85</v>
      </c>
      <c r="O205" s="15">
        <f>IFERROR(IF(AND(AVERAGE(G205,K205)&lt;F205,B205&lt;27),AVERAGE(G205,K205,F205),AVERAGE(G205,K205)),0)</f>
        <v>0.85</v>
      </c>
      <c r="P205" s="15">
        <f>IF(L205&gt;'Re-Sign (Calc)'!$T$1,'Re-Sign (Calc)'!$T$1,IF(L205&lt;'Re-Sign (Calc)'!$T$2,'Re-Sign (Calc)'!$T$2,L205))</f>
        <v>0.85</v>
      </c>
      <c r="Q205" s="15">
        <f>IF(M205&gt;'Re-Sign (Calc)'!$T$1,'Re-Sign (Calc)'!$T$1,IF(M205&lt;'Re-Sign (Calc)'!$T$2,'Re-Sign (Calc)'!$T$2,M205))</f>
        <v>0.85</v>
      </c>
      <c r="R205" s="15">
        <f>IF(N205&gt;'Re-Sign (Calc)'!$T$1,'Re-Sign (Calc)'!$T$1,IF(N205&lt;'Re-Sign (Calc)'!$T$2,'Re-Sign (Calc)'!$T$2,N205))</f>
        <v>0.85</v>
      </c>
      <c r="S205" s="15">
        <f>IF(O205&gt;'Re-Sign (Calc)'!$T$1,'Re-Sign (Calc)'!$T$1,IF(O205&lt;'Re-Sign (Calc)'!$T$2,'Re-Sign (Calc)'!$T$2,O205))</f>
        <v>0.85</v>
      </c>
      <c r="T205" s="16">
        <f>CEILING(IF(IF(F205&gt;AVERAGE(G205,I205,J205,K205),AVERAGE(F205,G205,I205,J205,K205),AVERAGE(G205,I205,J205,K205))&gt;'Re-Sign (Calc)'!$T$1,'Re-Sign (Calc)'!$T$1,IF(F205&gt;AVERAGE(G205,I205,J205,K205),AVERAGE(F205,G205,I205,J205,K205),AVERAGE(G205,I205,J205,K205))),0.05)</f>
        <v>0.85000000000000009</v>
      </c>
      <c r="U205" s="16">
        <f>CEILING(IF(IF(F205&gt;AVERAGE(G205,I205,J205,K205,H205),AVERAGE(F205,G205,I205,J205,K205),AVERAGE(G205,I205,J205,K205,H205))&gt;8.15,8.15,IF(F205&gt;AVERAGE(G205,I205,J205,K205,H205),AVERAGE(F205,G205,I205,J205,K205,H205),AVERAGE(G205,I205,J205,K205,H205))),0.05)</f>
        <v>0.85000000000000009</v>
      </c>
      <c r="V205" s="16">
        <f>CEILING(MAX(Q205:S205),0.05)</f>
        <v>0.85000000000000009</v>
      </c>
      <c r="W205" s="16" t="str">
        <f>IF(AND(B205&lt;26,G205&gt;V205),"Yes"," ")</f>
        <v xml:space="preserve"> </v>
      </c>
      <c r="X205" s="16" t="str">
        <f>IF(AND(B205&lt;30,B205&gt;26),"Yes", " ")</f>
        <v xml:space="preserve"> </v>
      </c>
      <c r="Y205" s="19" t="str">
        <f>INDEX('Player Ratings'!A:B,MATCH(A205,'Player Ratings'!A:A,0),2) &amp;": $"&amp;V205&amp;"M thru "&amp; D205+3</f>
        <v>Joshua Lebron: $0.85M thru 2028</v>
      </c>
    </row>
    <row r="206" spans="1:25" hidden="1" x14ac:dyDescent="0.25">
      <c r="A206" s="17" t="str">
        <f>'Re-Sign (Calc)'!A207</f>
        <v>J. Lecque PHI</v>
      </c>
      <c r="B206" s="18">
        <f>INDEX('Re-Sign (Calc)'!$A:$AU,MATCH('Re-Sign (Report)'!$A:$A,'Re-Sign (Calc)'!$A:$A,0),4)</f>
        <v>24</v>
      </c>
      <c r="C206" s="15" t="str">
        <f>INDEX('Re-Sign (Calc)'!$A:$AU,MATCH('Re-Sign (Report)'!$A:$A,'Re-Sign (Calc)'!$A:$A,0),3)</f>
        <v>PHI</v>
      </c>
      <c r="D206" s="15" t="str">
        <f>+INDEX('Player Ratings'!$A:$AA,MATCH(A206,'Player Ratings'!$A:$A,0),27)</f>
        <v>2025</v>
      </c>
      <c r="F206" s="15">
        <f>INDEX('Re-Sign (Calc)'!$A:$AX,MATCH($A:$A,'Re-Sign (Calc)'!$A:$A,0),23)</f>
        <v>40.692582663092047</v>
      </c>
      <c r="G206" s="15">
        <f>INDEX('Re-Sign (Calc)'!$A:$AX,MATCH($A:$A,'Re-Sign (Calc)'!$A:$A,0),28)</f>
        <v>35</v>
      </c>
      <c r="H206" s="15">
        <f>INDEX('Re-Sign (Calc)'!$A:$AX,MATCH($A:$A,'Re-Sign (Calc)'!$A:$A,0),33)</f>
        <v>19.597449281071508</v>
      </c>
      <c r="I206" s="15">
        <f>INDEX('Re-Sign (Calc)'!$A:$AX,MATCH($A:$A,'Re-Sign (Calc)'!$A:$A,0),38)</f>
        <v>27.079715594448615</v>
      </c>
      <c r="J206" s="15">
        <f>INDEX('Re-Sign (Calc)'!$A:$AX,MATCH($A:$A,'Re-Sign (Calc)'!$A:$A,0),43)</f>
        <v>23.963941714003454</v>
      </c>
      <c r="K206" s="15">
        <f>INDEX('Re-Sign (Calc)'!$A:$AX,MATCH($A:$A,'Re-Sign (Calc)'!$A:$A,0),48)</f>
        <v>20.507496351333419</v>
      </c>
      <c r="L206" s="15">
        <f>IF(AND(AVERAGE(G206,H206)&lt;F206,B206&lt;27),AVERAGE(G206,H206,F206),AVERAGE(G206,H206))</f>
        <v>31.763343981387852</v>
      </c>
      <c r="M206" s="15">
        <f>IFERROR(IF(AND(AVERAGE(J206,G206)&lt;F206,B206&lt;27),AVERAGE(J206,G206,F206),AVERAGE(G206,J206)),0)</f>
        <v>33.218841459031836</v>
      </c>
      <c r="N206" s="15">
        <f>IFERROR(IF(AND(AVERAGE(G206,I206)&lt;F206,B206&lt;27),AVERAGE(G206,I206,F206),AVERAGE(G206,I206)),0)</f>
        <v>34.257432752513552</v>
      </c>
      <c r="O206" s="15">
        <f>IFERROR(IF(AND(AVERAGE(G206,K206)&lt;F206,B206&lt;27),AVERAGE(G206,K206,F206),AVERAGE(G206,K206)),0)</f>
        <v>32.066693004808485</v>
      </c>
      <c r="P206" s="15">
        <f>IF(L206&gt;'Re-Sign (Calc)'!$T$1,'Re-Sign (Calc)'!$T$1,IF(L206&lt;'Re-Sign (Calc)'!$T$2,'Re-Sign (Calc)'!$T$2,L206))</f>
        <v>31.763343981387852</v>
      </c>
      <c r="Q206" s="15">
        <f>IF(M206&gt;'Re-Sign (Calc)'!$T$1,'Re-Sign (Calc)'!$T$1,IF(M206&lt;'Re-Sign (Calc)'!$T$2,'Re-Sign (Calc)'!$T$2,M206))</f>
        <v>33.218841459031836</v>
      </c>
      <c r="R206" s="15">
        <f>IF(N206&gt;'Re-Sign (Calc)'!$T$1,'Re-Sign (Calc)'!$T$1,IF(N206&lt;'Re-Sign (Calc)'!$T$2,'Re-Sign (Calc)'!$T$2,N206))</f>
        <v>34.257432752513552</v>
      </c>
      <c r="S206" s="15">
        <f>IF(O206&gt;'Re-Sign (Calc)'!$T$1,'Re-Sign (Calc)'!$T$1,IF(O206&lt;'Re-Sign (Calc)'!$T$2,'Re-Sign (Calc)'!$T$2,O206))</f>
        <v>32.066693004808485</v>
      </c>
      <c r="T206" s="16">
        <f>CEILING(IF(IF(F206&gt;AVERAGE(G206,I206,J206,K206),AVERAGE(F206,G206,I206,J206,K206),AVERAGE(G206,I206,J206,K206))&gt;'Re-Sign (Calc)'!$T$1,'Re-Sign (Calc)'!$T$1,IF(F206&gt;AVERAGE(G206,I206,J206,K206),AVERAGE(F206,G206,I206,J206,K206),AVERAGE(G206,I206,J206,K206))),0.05)</f>
        <v>29.450000000000003</v>
      </c>
      <c r="U206" s="16">
        <f>CEILING(IF(IF(F206&gt;AVERAGE(G206,I206,J206,K206,H206),AVERAGE(F206,G206,I206,J206,K206),AVERAGE(G206,I206,J206,K206,H206))&gt;8.15,8.15,IF(F206&gt;AVERAGE(G206,I206,J206,K206,H206),AVERAGE(F206,G206,I206,J206,K206,H206),AVERAGE(G206,I206,J206,K206,H206))),0.05)</f>
        <v>8.15</v>
      </c>
      <c r="V206" s="16">
        <f>CEILING(MAX(Q206:S206),0.05)</f>
        <v>34.300000000000004</v>
      </c>
      <c r="W206" s="16" t="str">
        <f>IF(AND(B206&lt;26,G206&gt;V206),"Yes"," ")</f>
        <v>Yes</v>
      </c>
      <c r="X206" s="16" t="str">
        <f>IF(AND(B206&lt;30,B206&gt;26),"Yes", " ")</f>
        <v xml:space="preserve"> </v>
      </c>
      <c r="Y206" s="19" t="str">
        <f>INDEX('Player Ratings'!A:B,MATCH(A206,'Player Ratings'!A:A,0),2) &amp;": $"&amp;V206&amp;"M thru "&amp; D206+3</f>
        <v>Jalen Lecque: $34.3M thru 2028</v>
      </c>
    </row>
    <row r="207" spans="1:25" hidden="1" x14ac:dyDescent="0.25">
      <c r="A207" s="17" t="str">
        <f>'Re-Sign (Calc)'!A208</f>
        <v>J. Martin GSW</v>
      </c>
      <c r="B207" s="18">
        <f>INDEX('Re-Sign (Calc)'!$A:$AU,MATCH('Re-Sign (Report)'!$A:$A,'Re-Sign (Calc)'!$A:$A,0),4)</f>
        <v>30</v>
      </c>
      <c r="C207" s="15" t="str">
        <f>INDEX('Re-Sign (Calc)'!$A:$AU,MATCH('Re-Sign (Report)'!$A:$A,'Re-Sign (Calc)'!$A:$A,0),3)</f>
        <v>GSW</v>
      </c>
      <c r="D207" s="15" t="str">
        <f>+INDEX('Player Ratings'!$A:$AA,MATCH(A207,'Player Ratings'!$A:$A,0),27)</f>
        <v>2025</v>
      </c>
      <c r="F207" s="15">
        <f>INDEX('Re-Sign (Calc)'!$A:$AX,MATCH($A:$A,'Re-Sign (Calc)'!$A:$A,0),23)</f>
        <v>0.85</v>
      </c>
      <c r="G207" s="15">
        <f>INDEX('Re-Sign (Calc)'!$A:$AX,MATCH($A:$A,'Re-Sign (Calc)'!$A:$A,0),28)</f>
        <v>0.85</v>
      </c>
      <c r="H207" s="15" t="str">
        <f>INDEX('Re-Sign (Calc)'!$A:$AX,MATCH($A:$A,'Re-Sign (Calc)'!$A:$A,0),33)</f>
        <v>N/A</v>
      </c>
      <c r="I207" s="15" t="str">
        <f>INDEX('Re-Sign (Calc)'!$A:$AX,MATCH($A:$A,'Re-Sign (Calc)'!$A:$A,0),38)</f>
        <v>N/A</v>
      </c>
      <c r="J207" s="15" t="str">
        <f>INDEX('Re-Sign (Calc)'!$A:$AX,MATCH($A:$A,'Re-Sign (Calc)'!$A:$A,0),43)</f>
        <v>N/A</v>
      </c>
      <c r="K207" s="15" t="str">
        <f>INDEX('Re-Sign (Calc)'!$A:$AX,MATCH($A:$A,'Re-Sign (Calc)'!$A:$A,0),48)</f>
        <v>N/A</v>
      </c>
      <c r="L207" s="15">
        <f>IF(AND(AVERAGE(G207,H207)&lt;F207,B207&lt;27),AVERAGE(G207,H207,F207),AVERAGE(G207,H207))</f>
        <v>0.85</v>
      </c>
      <c r="M207" s="15">
        <f>IFERROR(IF(AND(AVERAGE(J207,G207)&lt;F207,B207&lt;27),AVERAGE(J207,G207,F207),AVERAGE(G207,J207)),0)</f>
        <v>0.85</v>
      </c>
      <c r="N207" s="15">
        <f>IFERROR(IF(AND(AVERAGE(G207,I207)&lt;F207,B207&lt;27),AVERAGE(G207,I207,F207),AVERAGE(G207,I207)),0)</f>
        <v>0.85</v>
      </c>
      <c r="O207" s="15">
        <f>IFERROR(IF(AND(AVERAGE(G207,K207)&lt;F207,B207&lt;27),AVERAGE(G207,K207,F207),AVERAGE(G207,K207)),0)</f>
        <v>0.85</v>
      </c>
      <c r="P207" s="15">
        <f>IF(L207&gt;'Re-Sign (Calc)'!$T$1,'Re-Sign (Calc)'!$T$1,IF(L207&lt;'Re-Sign (Calc)'!$T$2,'Re-Sign (Calc)'!$T$2,L207))</f>
        <v>0.85</v>
      </c>
      <c r="Q207" s="15">
        <f>IF(M207&gt;'Re-Sign (Calc)'!$T$1,'Re-Sign (Calc)'!$T$1,IF(M207&lt;'Re-Sign (Calc)'!$T$2,'Re-Sign (Calc)'!$T$2,M207))</f>
        <v>0.85</v>
      </c>
      <c r="R207" s="15">
        <f>IF(N207&gt;'Re-Sign (Calc)'!$T$1,'Re-Sign (Calc)'!$T$1,IF(N207&lt;'Re-Sign (Calc)'!$T$2,'Re-Sign (Calc)'!$T$2,N207))</f>
        <v>0.85</v>
      </c>
      <c r="S207" s="15">
        <f>IF(O207&gt;'Re-Sign (Calc)'!$T$1,'Re-Sign (Calc)'!$T$1,IF(O207&lt;'Re-Sign (Calc)'!$T$2,'Re-Sign (Calc)'!$T$2,O207))</f>
        <v>0.85</v>
      </c>
      <c r="T207" s="16">
        <f>CEILING(IF(IF(F207&gt;AVERAGE(G207,I207,J207,K207),AVERAGE(F207,G207,I207,J207,K207),AVERAGE(G207,I207,J207,K207))&gt;'Re-Sign (Calc)'!$T$1,'Re-Sign (Calc)'!$T$1,IF(F207&gt;AVERAGE(G207,I207,J207,K207),AVERAGE(F207,G207,I207,J207,K207),AVERAGE(G207,I207,J207,K207))),0.05)</f>
        <v>0.85000000000000009</v>
      </c>
      <c r="U207" s="16">
        <f>CEILING(IF(IF(F207&gt;AVERAGE(G207,I207,J207,K207,H207),AVERAGE(F207,G207,I207,J207,K207),AVERAGE(G207,I207,J207,K207,H207))&gt;8.15,8.15,IF(F207&gt;AVERAGE(G207,I207,J207,K207,H207),AVERAGE(F207,G207,I207,J207,K207,H207),AVERAGE(G207,I207,J207,K207,H207))),0.05)</f>
        <v>0.85000000000000009</v>
      </c>
      <c r="V207" s="16">
        <f>CEILING(MAX(Q207:S207),0.05)</f>
        <v>0.85000000000000009</v>
      </c>
      <c r="W207" s="16" t="str">
        <f>IF(AND(B207&lt;26,G207&gt;V207),"Yes"," ")</f>
        <v xml:space="preserve"> </v>
      </c>
      <c r="X207" s="16" t="str">
        <f>IF(AND(B207&lt;30,B207&gt;26),"Yes", " ")</f>
        <v xml:space="preserve"> </v>
      </c>
      <c r="Y207" s="19" t="str">
        <f>INDEX('Player Ratings'!A:B,MATCH(A207,'Player Ratings'!A:A,0),2) &amp;": $"&amp;V207&amp;"M thru "&amp; D207+3</f>
        <v>Jarell Martin: $0.85M thru 2028</v>
      </c>
    </row>
    <row r="208" spans="1:25" hidden="1" x14ac:dyDescent="0.25">
      <c r="A208" s="17" t="str">
        <f>'Re-Sign (Calc)'!A209</f>
        <v>J. Mashburn Jr. IND</v>
      </c>
      <c r="B208" s="18">
        <f>INDEX('Re-Sign (Calc)'!$A:$AU,MATCH('Re-Sign (Report)'!$A:$A,'Re-Sign (Calc)'!$A:$A,0),4)</f>
        <v>24</v>
      </c>
      <c r="C208" s="15" t="str">
        <f>INDEX('Re-Sign (Calc)'!$A:$AU,MATCH('Re-Sign (Report)'!$A:$A,'Re-Sign (Calc)'!$A:$A,0),3)</f>
        <v>IND</v>
      </c>
      <c r="D208" s="15" t="str">
        <f>+INDEX('Player Ratings'!$A:$AA,MATCH(A208,'Player Ratings'!$A:$A,0),27)</f>
        <v>2026</v>
      </c>
      <c r="F208" s="15">
        <f>INDEX('Re-Sign (Calc)'!$A:$AX,MATCH($A:$A,'Re-Sign (Calc)'!$A:$A,0),23)</f>
        <v>0.85</v>
      </c>
      <c r="G208" s="15">
        <f>INDEX('Re-Sign (Calc)'!$A:$AX,MATCH($A:$A,'Re-Sign (Calc)'!$A:$A,0),28)</f>
        <v>0.85</v>
      </c>
      <c r="H208" s="15" t="str">
        <f>INDEX('Re-Sign (Calc)'!$A:$AX,MATCH($A:$A,'Re-Sign (Calc)'!$A:$A,0),33)</f>
        <v>N/A</v>
      </c>
      <c r="I208" s="15" t="str">
        <f>INDEX('Re-Sign (Calc)'!$A:$AX,MATCH($A:$A,'Re-Sign (Calc)'!$A:$A,0),38)</f>
        <v>N/A</v>
      </c>
      <c r="J208" s="15" t="str">
        <f>INDEX('Re-Sign (Calc)'!$A:$AX,MATCH($A:$A,'Re-Sign (Calc)'!$A:$A,0),43)</f>
        <v>N/A</v>
      </c>
      <c r="K208" s="15" t="str">
        <f>INDEX('Re-Sign (Calc)'!$A:$AX,MATCH($A:$A,'Re-Sign (Calc)'!$A:$A,0),48)</f>
        <v>N/A</v>
      </c>
      <c r="L208" s="15">
        <f>IF(AND(AVERAGE(G208,H208)&lt;F208,B208&lt;27),AVERAGE(G208,H208,F208),AVERAGE(G208,H208))</f>
        <v>0.85</v>
      </c>
      <c r="M208" s="15">
        <f>IFERROR(IF(AND(AVERAGE(J208,G208)&lt;F208,B208&lt;27),AVERAGE(J208,G208,F208),AVERAGE(G208,J208)),0)</f>
        <v>0.85</v>
      </c>
      <c r="N208" s="15">
        <f>IFERROR(IF(AND(AVERAGE(G208,I208)&lt;F208,B208&lt;27),AVERAGE(G208,I208,F208),AVERAGE(G208,I208)),0)</f>
        <v>0.85</v>
      </c>
      <c r="O208" s="15">
        <f>IFERROR(IF(AND(AVERAGE(G208,K208)&lt;F208,B208&lt;27),AVERAGE(G208,K208,F208),AVERAGE(G208,K208)),0)</f>
        <v>0.85</v>
      </c>
      <c r="P208" s="15">
        <f>IF(L208&gt;'Re-Sign (Calc)'!$T$1,'Re-Sign (Calc)'!$T$1,IF(L208&lt;'Re-Sign (Calc)'!$T$2,'Re-Sign (Calc)'!$T$2,L208))</f>
        <v>0.85</v>
      </c>
      <c r="Q208" s="15">
        <f>IF(M208&gt;'Re-Sign (Calc)'!$T$1,'Re-Sign (Calc)'!$T$1,IF(M208&lt;'Re-Sign (Calc)'!$T$2,'Re-Sign (Calc)'!$T$2,M208))</f>
        <v>0.85</v>
      </c>
      <c r="R208" s="15">
        <f>IF(N208&gt;'Re-Sign (Calc)'!$T$1,'Re-Sign (Calc)'!$T$1,IF(N208&lt;'Re-Sign (Calc)'!$T$2,'Re-Sign (Calc)'!$T$2,N208))</f>
        <v>0.85</v>
      </c>
      <c r="S208" s="15">
        <f>IF(O208&gt;'Re-Sign (Calc)'!$T$1,'Re-Sign (Calc)'!$T$1,IF(O208&lt;'Re-Sign (Calc)'!$T$2,'Re-Sign (Calc)'!$T$2,O208))</f>
        <v>0.85</v>
      </c>
      <c r="T208" s="16">
        <f>CEILING(IF(IF(F208&gt;AVERAGE(G208,I208,J208,K208),AVERAGE(F208,G208,I208,J208,K208),AVERAGE(G208,I208,J208,K208))&gt;'Re-Sign (Calc)'!$T$1,'Re-Sign (Calc)'!$T$1,IF(F208&gt;AVERAGE(G208,I208,J208,K208),AVERAGE(F208,G208,I208,J208,K208),AVERAGE(G208,I208,J208,K208))),0.05)</f>
        <v>0.85000000000000009</v>
      </c>
      <c r="U208" s="16">
        <f>CEILING(IF(IF(F208&gt;AVERAGE(G208,I208,J208,K208,H208),AVERAGE(F208,G208,I208,J208,K208),AVERAGE(G208,I208,J208,K208,H208))&gt;8.15,8.15,IF(F208&gt;AVERAGE(G208,I208,J208,K208,H208),AVERAGE(F208,G208,I208,J208,K208,H208),AVERAGE(G208,I208,J208,K208,H208))),0.05)</f>
        <v>0.85000000000000009</v>
      </c>
      <c r="V208" s="16">
        <f>CEILING(MAX(Q208:S208),0.05)</f>
        <v>0.85000000000000009</v>
      </c>
      <c r="W208" s="16" t="str">
        <f>IF(AND(B208&lt;26,G208&gt;V208),"Yes"," ")</f>
        <v xml:space="preserve"> </v>
      </c>
      <c r="X208" s="16" t="str">
        <f>IF(AND(B208&lt;30,B208&gt;26),"Yes", " ")</f>
        <v xml:space="preserve"> </v>
      </c>
      <c r="Y208" s="19" t="str">
        <f>INDEX('Player Ratings'!A:B,MATCH(A208,'Player Ratings'!A:A,0),2) &amp;": $"&amp;V208&amp;"M thru "&amp; D208+3</f>
        <v>Jamal Mashburn Jr.: $0.85M thru 2029</v>
      </c>
    </row>
    <row r="209" spans="1:25" hidden="1" x14ac:dyDescent="0.25">
      <c r="A209" s="17" t="str">
        <f>'Re-Sign (Calc)'!A210</f>
        <v>J. McDaniels OKC</v>
      </c>
      <c r="B209" s="18">
        <f>INDEX('Re-Sign (Calc)'!$A:$AU,MATCH('Re-Sign (Report)'!$A:$A,'Re-Sign (Calc)'!$A:$A,0),4)</f>
        <v>24</v>
      </c>
      <c r="C209" s="15" t="str">
        <f>INDEX('Re-Sign (Calc)'!$A:$AU,MATCH('Re-Sign (Report)'!$A:$A,'Re-Sign (Calc)'!$A:$A,0),3)</f>
        <v>OKC</v>
      </c>
      <c r="D209" s="15" t="str">
        <f>+INDEX('Player Ratings'!$A:$AA,MATCH(A209,'Player Ratings'!$A:$A,0),27)</f>
        <v>2025</v>
      </c>
      <c r="F209" s="15">
        <f>INDEX('Re-Sign (Calc)'!$A:$AX,MATCH($A:$A,'Re-Sign (Calc)'!$A:$A,0),23)</f>
        <v>6.5370866845397737</v>
      </c>
      <c r="G209" s="15">
        <f>INDEX('Re-Sign (Calc)'!$A:$AX,MATCH($A:$A,'Re-Sign (Calc)'!$A:$A,0),28)</f>
        <v>3.5328503210933611</v>
      </c>
      <c r="H209" s="15">
        <f>INDEX('Re-Sign (Calc)'!$A:$AX,MATCH($A:$A,'Re-Sign (Calc)'!$A:$A,0),33)</f>
        <v>0.85</v>
      </c>
      <c r="I209" s="15">
        <f>INDEX('Re-Sign (Calc)'!$A:$AX,MATCH($A:$A,'Re-Sign (Calc)'!$A:$A,0),38)</f>
        <v>0.85</v>
      </c>
      <c r="J209" s="15">
        <f>INDEX('Re-Sign (Calc)'!$A:$AX,MATCH($A:$A,'Re-Sign (Calc)'!$A:$A,0),43)</f>
        <v>0.85</v>
      </c>
      <c r="K209" s="15">
        <f>INDEX('Re-Sign (Calc)'!$A:$AX,MATCH($A:$A,'Re-Sign (Calc)'!$A:$A,0),48)</f>
        <v>0.85</v>
      </c>
      <c r="L209" s="15">
        <f>IF(AND(AVERAGE(G209,H209)&lt;F209,B209&lt;27),AVERAGE(G209,H209,F209),AVERAGE(G209,H209))</f>
        <v>3.6399790018777112</v>
      </c>
      <c r="M209" s="15">
        <f>IFERROR(IF(AND(AVERAGE(J209,G209)&lt;F209,B209&lt;27),AVERAGE(J209,G209,F209),AVERAGE(G209,J209)),0)</f>
        <v>3.6399790018777112</v>
      </c>
      <c r="N209" s="15">
        <f>IFERROR(IF(AND(AVERAGE(G209,I209)&lt;F209,B209&lt;27),AVERAGE(G209,I209,F209),AVERAGE(G209,I209)),0)</f>
        <v>3.6399790018777112</v>
      </c>
      <c r="O209" s="15">
        <f>IFERROR(IF(AND(AVERAGE(G209,K209)&lt;F209,B209&lt;27),AVERAGE(G209,K209,F209),AVERAGE(G209,K209)),0)</f>
        <v>3.6399790018777112</v>
      </c>
      <c r="P209" s="15">
        <f>IF(L209&gt;'Re-Sign (Calc)'!$T$1,'Re-Sign (Calc)'!$T$1,IF(L209&lt;'Re-Sign (Calc)'!$T$2,'Re-Sign (Calc)'!$T$2,L209))</f>
        <v>3.6399790018777112</v>
      </c>
      <c r="Q209" s="15">
        <f>IF(M209&gt;'Re-Sign (Calc)'!$T$1,'Re-Sign (Calc)'!$T$1,IF(M209&lt;'Re-Sign (Calc)'!$T$2,'Re-Sign (Calc)'!$T$2,M209))</f>
        <v>3.6399790018777112</v>
      </c>
      <c r="R209" s="15">
        <f>IF(N209&gt;'Re-Sign (Calc)'!$T$1,'Re-Sign (Calc)'!$T$1,IF(N209&lt;'Re-Sign (Calc)'!$T$2,'Re-Sign (Calc)'!$T$2,N209))</f>
        <v>3.6399790018777112</v>
      </c>
      <c r="S209" s="15">
        <f>IF(O209&gt;'Re-Sign (Calc)'!$T$1,'Re-Sign (Calc)'!$T$1,IF(O209&lt;'Re-Sign (Calc)'!$T$2,'Re-Sign (Calc)'!$T$2,O209))</f>
        <v>3.6399790018777112</v>
      </c>
      <c r="T209" s="16">
        <f>CEILING(IF(IF(F209&gt;AVERAGE(G209,I209,J209,K209),AVERAGE(F209,G209,I209,J209,K209),AVERAGE(G209,I209,J209,K209))&gt;'Re-Sign (Calc)'!$T$1,'Re-Sign (Calc)'!$T$1,IF(F209&gt;AVERAGE(G209,I209,J209,K209),AVERAGE(F209,G209,I209,J209,K209),AVERAGE(G209,I209,J209,K209))),0.05)</f>
        <v>2.5500000000000003</v>
      </c>
      <c r="U209" s="16">
        <f>CEILING(IF(IF(F209&gt;AVERAGE(G209,I209,J209,K209,H209),AVERAGE(F209,G209,I209,J209,K209),AVERAGE(G209,I209,J209,K209,H209))&gt;8.15,8.15,IF(F209&gt;AVERAGE(G209,I209,J209,K209,H209),AVERAGE(F209,G209,I209,J209,K209,H209),AVERAGE(G209,I209,J209,K209,H209))),0.05)</f>
        <v>2.25</v>
      </c>
      <c r="V209" s="16">
        <f>CEILING(MAX(Q209:S209),0.05)</f>
        <v>3.6500000000000004</v>
      </c>
      <c r="W209" s="16" t="str">
        <f>IF(AND(B209&lt;26,G209&gt;V209),"Yes"," ")</f>
        <v xml:space="preserve"> </v>
      </c>
      <c r="X209" s="16" t="str">
        <f>IF(AND(B209&lt;30,B209&gt;26),"Yes", " ")</f>
        <v xml:space="preserve"> </v>
      </c>
      <c r="Y209" s="19" t="str">
        <f>INDEX('Player Ratings'!A:B,MATCH(A209,'Player Ratings'!A:A,0),2) &amp;": $"&amp;V209&amp;"M thru "&amp; D209+3</f>
        <v>Jaden McDaniels: $3.65M thru 2028</v>
      </c>
    </row>
    <row r="210" spans="1:25" x14ac:dyDescent="0.25">
      <c r="A210" s="17" t="str">
        <f>'Re-Sign (Calc)'!A291</f>
        <v>L. Šamanic LAC</v>
      </c>
      <c r="B210" s="18">
        <f>INDEX('Re-Sign (Calc)'!$A:$AU,MATCH('Re-Sign (Report)'!$A:$A,'Re-Sign (Calc)'!$A:$A,0),4)</f>
        <v>24</v>
      </c>
      <c r="C210" s="15" t="str">
        <f>INDEX('Re-Sign (Calc)'!$A:$AU,MATCH('Re-Sign (Report)'!$A:$A,'Re-Sign (Calc)'!$A:$A,0),3)</f>
        <v>LAC</v>
      </c>
      <c r="D210" s="15" t="str">
        <f>+INDEX('Player Ratings'!$A:$AA,MATCH(A210,'Player Ratings'!$A:$A,0),27)</f>
        <v>2024</v>
      </c>
      <c r="F210" s="15">
        <f>INDEX('Re-Sign (Calc)'!$A:$AX,MATCH($A:$A,'Re-Sign (Calc)'!$A:$A,0),23)</f>
        <v>0.85</v>
      </c>
      <c r="G210" s="15">
        <f>INDEX('Re-Sign (Calc)'!$A:$AX,MATCH($A:$A,'Re-Sign (Calc)'!$A:$A,0),28)</f>
        <v>0.85</v>
      </c>
      <c r="H210" s="15">
        <f>INDEX('Re-Sign (Calc)'!$A:$AX,MATCH($A:$A,'Re-Sign (Calc)'!$A:$A,0),33)</f>
        <v>0.85</v>
      </c>
      <c r="I210" s="15">
        <f>INDEX('Re-Sign (Calc)'!$A:$AX,MATCH($A:$A,'Re-Sign (Calc)'!$A:$A,0),38)</f>
        <v>0.85</v>
      </c>
      <c r="J210" s="15">
        <f>INDEX('Re-Sign (Calc)'!$A:$AX,MATCH($A:$A,'Re-Sign (Calc)'!$A:$A,0),43)</f>
        <v>0.85</v>
      </c>
      <c r="K210" s="15">
        <f>INDEX('Re-Sign (Calc)'!$A:$AX,MATCH($A:$A,'Re-Sign (Calc)'!$A:$A,0),48)</f>
        <v>0.85</v>
      </c>
      <c r="L210" s="15">
        <f>IF(AND(AVERAGE(G210,H210)&lt;F210,B210&lt;27),AVERAGE(G210,H210,F210),AVERAGE(G210,H210))</f>
        <v>0.85</v>
      </c>
      <c r="M210" s="15">
        <f>IFERROR(IF(AND(AVERAGE(J210,G210)&lt;F210,B210&lt;27),AVERAGE(J210,G210,F210),AVERAGE(G210,J210)),0)</f>
        <v>0.85</v>
      </c>
      <c r="N210" s="15">
        <f>IFERROR(IF(AND(AVERAGE(G210,I210)&lt;F210,B210&lt;27),AVERAGE(G210,I210,F210),AVERAGE(G210,I210)),0)</f>
        <v>0.85</v>
      </c>
      <c r="O210" s="15">
        <f>IFERROR(IF(AND(AVERAGE(G210,K210)&lt;F210,B210&lt;27),AVERAGE(G210,K210,F210),AVERAGE(G210,K210)),0)</f>
        <v>0.85</v>
      </c>
      <c r="P210" s="15">
        <f>IF(L210&gt;'Re-Sign (Calc)'!$T$1,'Re-Sign (Calc)'!$T$1,IF(L210&lt;'Re-Sign (Calc)'!$T$2,'Re-Sign (Calc)'!$T$2,L210))</f>
        <v>0.85</v>
      </c>
      <c r="Q210" s="15">
        <f>IF(M210&gt;'Re-Sign (Calc)'!$T$1,'Re-Sign (Calc)'!$T$1,IF(M210&lt;'Re-Sign (Calc)'!$T$2,'Re-Sign (Calc)'!$T$2,M210))</f>
        <v>0.85</v>
      </c>
      <c r="R210" s="15">
        <f>IF(N210&gt;'Re-Sign (Calc)'!$T$1,'Re-Sign (Calc)'!$T$1,IF(N210&lt;'Re-Sign (Calc)'!$T$2,'Re-Sign (Calc)'!$T$2,N210))</f>
        <v>0.85</v>
      </c>
      <c r="S210" s="15">
        <f>IF(O210&gt;'Re-Sign (Calc)'!$T$1,'Re-Sign (Calc)'!$T$1,IF(O210&lt;'Re-Sign (Calc)'!$T$2,'Re-Sign (Calc)'!$T$2,O210))</f>
        <v>0.85</v>
      </c>
      <c r="T210" s="16">
        <f>CEILING(IF(IF(F210&gt;AVERAGE(G210,I210,J210,K210),AVERAGE(F210,G210,I210,J210,K210),AVERAGE(G210,I210,J210,K210))&gt;'Re-Sign (Calc)'!$T$1,'Re-Sign (Calc)'!$T$1,IF(F210&gt;AVERAGE(G210,I210,J210,K210),AVERAGE(F210,G210,I210,J210,K210),AVERAGE(G210,I210,J210,K210))),0.05)</f>
        <v>0.85000000000000009</v>
      </c>
      <c r="U210" s="16">
        <f>CEILING(IF(IF(F210&gt;AVERAGE(G210,I210,J210,K210,H210),AVERAGE(F210,G210,I210,J210,K210),AVERAGE(G210,I210,J210,K210,H210))&gt;8.15,8.15,IF(F210&gt;AVERAGE(G210,I210,J210,K210,H210),AVERAGE(F210,G210,I210,J210,K210,H210),AVERAGE(G210,I210,J210,K210,H210))),0.05)</f>
        <v>0.85000000000000009</v>
      </c>
      <c r="V210" s="16">
        <f>CEILING(MAX(Q210:S210),0.05)</f>
        <v>0.85000000000000009</v>
      </c>
      <c r="W210" s="16" t="str">
        <f>IF(AND(B210&lt;26,G210&gt;V210),"Yes"," ")</f>
        <v xml:space="preserve"> </v>
      </c>
      <c r="X210" s="16" t="str">
        <f>IF(AND(B210&lt;30,B210&gt;26),"Yes", " ")</f>
        <v xml:space="preserve"> </v>
      </c>
      <c r="Y210" s="19" t="str">
        <f>INDEX('Player Ratings'!A:B,MATCH(A210,'Player Ratings'!A:A,0),2) &amp;": $"&amp;V210&amp;"M thru "&amp; D210+3</f>
        <v>Luka Šamanic: $0.85M thru 2027</v>
      </c>
    </row>
    <row r="211" spans="1:25" x14ac:dyDescent="0.25">
      <c r="A211" s="17" t="str">
        <f>'Re-Sign (Calc)'!A367</f>
        <v>R. Perry LAC</v>
      </c>
      <c r="B211" s="18">
        <f>INDEX('Re-Sign (Calc)'!$A:$AU,MATCH('Re-Sign (Report)'!$A:$A,'Re-Sign (Calc)'!$A:$A,0),4)</f>
        <v>24</v>
      </c>
      <c r="C211" s="15" t="str">
        <f>INDEX('Re-Sign (Calc)'!$A:$AU,MATCH('Re-Sign (Report)'!$A:$A,'Re-Sign (Calc)'!$A:$A,0),3)</f>
        <v>LAC</v>
      </c>
      <c r="D211" s="15" t="str">
        <f>+INDEX('Player Ratings'!$A:$AA,MATCH(A211,'Player Ratings'!$A:$A,0),27)</f>
        <v>2024</v>
      </c>
      <c r="F211" s="15">
        <f>INDEX('Re-Sign (Calc)'!$A:$AX,MATCH($A:$A,'Re-Sign (Calc)'!$A:$A,0),23)</f>
        <v>0.85</v>
      </c>
      <c r="G211" s="15">
        <f>INDEX('Re-Sign (Calc)'!$A:$AX,MATCH($A:$A,'Re-Sign (Calc)'!$A:$A,0),28)</f>
        <v>0.85</v>
      </c>
      <c r="H211" s="15" t="str">
        <f>INDEX('Re-Sign (Calc)'!$A:$AX,MATCH($A:$A,'Re-Sign (Calc)'!$A:$A,0),33)</f>
        <v>N/A</v>
      </c>
      <c r="I211" s="15" t="str">
        <f>INDEX('Re-Sign (Calc)'!$A:$AX,MATCH($A:$A,'Re-Sign (Calc)'!$A:$A,0),38)</f>
        <v>N/A</v>
      </c>
      <c r="J211" s="15" t="str">
        <f>INDEX('Re-Sign (Calc)'!$A:$AX,MATCH($A:$A,'Re-Sign (Calc)'!$A:$A,0),43)</f>
        <v>N/A</v>
      </c>
      <c r="K211" s="15" t="str">
        <f>INDEX('Re-Sign (Calc)'!$A:$AX,MATCH($A:$A,'Re-Sign (Calc)'!$A:$A,0),48)</f>
        <v>N/A</v>
      </c>
      <c r="L211" s="15">
        <f>IF(AND(AVERAGE(G211,H211)&lt;F211,B211&lt;27),AVERAGE(G211,H211,F211),AVERAGE(G211,H211))</f>
        <v>0.85</v>
      </c>
      <c r="M211" s="15">
        <f>IFERROR(IF(AND(AVERAGE(J211,G211)&lt;F211,B211&lt;27),AVERAGE(J211,G211,F211),AVERAGE(G211,J211)),0)</f>
        <v>0.85</v>
      </c>
      <c r="N211" s="15">
        <f>IFERROR(IF(AND(AVERAGE(G211,I211)&lt;F211,B211&lt;27),AVERAGE(G211,I211,F211),AVERAGE(G211,I211)),0)</f>
        <v>0.85</v>
      </c>
      <c r="O211" s="15">
        <f>IFERROR(IF(AND(AVERAGE(G211,K211)&lt;F211,B211&lt;27),AVERAGE(G211,K211,F211),AVERAGE(G211,K211)),0)</f>
        <v>0.85</v>
      </c>
      <c r="P211" s="15">
        <f>IF(L211&gt;'Re-Sign (Calc)'!$T$1,'Re-Sign (Calc)'!$T$1,IF(L211&lt;'Re-Sign (Calc)'!$T$2,'Re-Sign (Calc)'!$T$2,L211))</f>
        <v>0.85</v>
      </c>
      <c r="Q211" s="15">
        <f>IF(M211&gt;'Re-Sign (Calc)'!$T$1,'Re-Sign (Calc)'!$T$1,IF(M211&lt;'Re-Sign (Calc)'!$T$2,'Re-Sign (Calc)'!$T$2,M211))</f>
        <v>0.85</v>
      </c>
      <c r="R211" s="15">
        <f>IF(N211&gt;'Re-Sign (Calc)'!$T$1,'Re-Sign (Calc)'!$T$1,IF(N211&lt;'Re-Sign (Calc)'!$T$2,'Re-Sign (Calc)'!$T$2,N211))</f>
        <v>0.85</v>
      </c>
      <c r="S211" s="15">
        <f>IF(O211&gt;'Re-Sign (Calc)'!$T$1,'Re-Sign (Calc)'!$T$1,IF(O211&lt;'Re-Sign (Calc)'!$T$2,'Re-Sign (Calc)'!$T$2,O211))</f>
        <v>0.85</v>
      </c>
      <c r="T211" s="16">
        <f>CEILING(IF(IF(F211&gt;AVERAGE(G211,I211,J211,K211),AVERAGE(F211,G211,I211,J211,K211),AVERAGE(G211,I211,J211,K211))&gt;'Re-Sign (Calc)'!$T$1,'Re-Sign (Calc)'!$T$1,IF(F211&gt;AVERAGE(G211,I211,J211,K211),AVERAGE(F211,G211,I211,J211,K211),AVERAGE(G211,I211,J211,K211))),0.05)</f>
        <v>0.85000000000000009</v>
      </c>
      <c r="U211" s="16">
        <f>CEILING(IF(IF(F211&gt;AVERAGE(G211,I211,J211,K211,H211),AVERAGE(F211,G211,I211,J211,K211),AVERAGE(G211,I211,J211,K211,H211))&gt;8.15,8.15,IF(F211&gt;AVERAGE(G211,I211,J211,K211,H211),AVERAGE(F211,G211,I211,J211,K211,H211),AVERAGE(G211,I211,J211,K211,H211))),0.05)</f>
        <v>0.85000000000000009</v>
      </c>
      <c r="V211" s="16">
        <f>CEILING(MAX(Q211:S211),0.05)</f>
        <v>0.85000000000000009</v>
      </c>
      <c r="W211" s="16" t="str">
        <f>IF(AND(B211&lt;26,G211&gt;V211),"Yes"," ")</f>
        <v xml:space="preserve"> </v>
      </c>
      <c r="X211" s="16" t="str">
        <f>IF(AND(B211&lt;30,B211&gt;26),"Yes", " ")</f>
        <v xml:space="preserve"> </v>
      </c>
      <c r="Y211" s="19" t="str">
        <f>INDEX('Player Ratings'!A:B,MATCH(A211,'Player Ratings'!A:A,0),2) &amp;": $"&amp;V211&amp;"M thru "&amp; D211+3</f>
        <v>Reggie Perry: $0.85M thru 2027</v>
      </c>
    </row>
    <row r="212" spans="1:25" hidden="1" x14ac:dyDescent="0.25">
      <c r="A212" s="17" t="str">
        <f>'Re-Sign (Calc)'!A213</f>
        <v>J. Morant BKN</v>
      </c>
      <c r="B212" s="18">
        <f>INDEX('Re-Sign (Calc)'!$A:$AU,MATCH('Re-Sign (Report)'!$A:$A,'Re-Sign (Calc)'!$A:$A,0),4)</f>
        <v>25</v>
      </c>
      <c r="C212" s="15" t="str">
        <f>INDEX('Re-Sign (Calc)'!$A:$AU,MATCH('Re-Sign (Report)'!$A:$A,'Re-Sign (Calc)'!$A:$A,0),3)</f>
        <v>BKN</v>
      </c>
      <c r="D212" s="15" t="str">
        <f>+INDEX('Player Ratings'!$A:$AA,MATCH(A212,'Player Ratings'!$A:$A,0),27)</f>
        <v>2025</v>
      </c>
      <c r="F212" s="15">
        <f>INDEX('Re-Sign (Calc)'!$A:$AX,MATCH($A:$A,'Re-Sign (Calc)'!$A:$A,0),23)</f>
        <v>46.385165326184087</v>
      </c>
      <c r="G212" s="15">
        <f>INDEX('Re-Sign (Calc)'!$A:$AX,MATCH($A:$A,'Re-Sign (Calc)'!$A:$A,0),28)</f>
        <v>46.800181129589994</v>
      </c>
      <c r="H212" s="15">
        <f>INDEX('Re-Sign (Calc)'!$A:$AX,MATCH($A:$A,'Re-Sign (Calc)'!$A:$A,0),33)</f>
        <v>41.845578097301555</v>
      </c>
      <c r="I212" s="15">
        <f>INDEX('Re-Sign (Calc)'!$A:$AX,MATCH($A:$A,'Re-Sign (Calc)'!$A:$A,0),38)</f>
        <v>55.196725234156027</v>
      </c>
      <c r="J212" s="15">
        <f>INDEX('Re-Sign (Calc)'!$A:$AX,MATCH($A:$A,'Re-Sign (Calc)'!$A:$A,0),43)</f>
        <v>48.079772783403307</v>
      </c>
      <c r="K212" s="15">
        <f>INDEX('Re-Sign (Calc)'!$A:$AX,MATCH($A:$A,'Re-Sign (Calc)'!$A:$A,0),48)</f>
        <v>51.249170757595877</v>
      </c>
      <c r="L212" s="15">
        <f>IF(AND(AVERAGE(G212,H212)&lt;F212,B212&lt;27),AVERAGE(G212,H212,F212),AVERAGE(G212,H212))</f>
        <v>45.010308184358543</v>
      </c>
      <c r="M212" s="15">
        <f>IFERROR(IF(AND(AVERAGE(J212,G212)&lt;F212,B212&lt;27),AVERAGE(J212,G212,F212),AVERAGE(G212,J212)),0)</f>
        <v>47.43997695649665</v>
      </c>
      <c r="N212" s="15">
        <f>IFERROR(IF(AND(AVERAGE(G212,I212)&lt;F212,B212&lt;27),AVERAGE(G212,I212,F212),AVERAGE(G212,I212)),0)</f>
        <v>50.99845318187301</v>
      </c>
      <c r="O212" s="15">
        <f>IFERROR(IF(AND(AVERAGE(G212,K212)&lt;F212,B212&lt;27),AVERAGE(G212,K212,F212),AVERAGE(G212,K212)),0)</f>
        <v>49.024675943592939</v>
      </c>
      <c r="P212" s="15">
        <f>IF(L212&gt;'Re-Sign (Calc)'!$T$1,'Re-Sign (Calc)'!$T$1,IF(L212&lt;'Re-Sign (Calc)'!$T$2,'Re-Sign (Calc)'!$T$2,L212))</f>
        <v>35</v>
      </c>
      <c r="Q212" s="15">
        <f>IF(M212&gt;'Re-Sign (Calc)'!$T$1,'Re-Sign (Calc)'!$T$1,IF(M212&lt;'Re-Sign (Calc)'!$T$2,'Re-Sign (Calc)'!$T$2,M212))</f>
        <v>35</v>
      </c>
      <c r="R212" s="15">
        <f>IF(N212&gt;'Re-Sign (Calc)'!$T$1,'Re-Sign (Calc)'!$T$1,IF(N212&lt;'Re-Sign (Calc)'!$T$2,'Re-Sign (Calc)'!$T$2,N212))</f>
        <v>35</v>
      </c>
      <c r="S212" s="15">
        <f>IF(O212&gt;'Re-Sign (Calc)'!$T$1,'Re-Sign (Calc)'!$T$1,IF(O212&lt;'Re-Sign (Calc)'!$T$2,'Re-Sign (Calc)'!$T$2,O212))</f>
        <v>35</v>
      </c>
      <c r="T212" s="16">
        <f>CEILING(IF(IF(F212&gt;AVERAGE(G212,I212,J212,K212),AVERAGE(F212,G212,I212,J212,K212),AVERAGE(G212,I212,J212,K212))&gt;'Re-Sign (Calc)'!$T$1,'Re-Sign (Calc)'!$T$1,IF(F212&gt;AVERAGE(G212,I212,J212,K212),AVERAGE(F212,G212,I212,J212,K212),AVERAGE(G212,I212,J212,K212))),0.05)</f>
        <v>35</v>
      </c>
      <c r="U212" s="16">
        <f>CEILING(IF(IF(F212&gt;AVERAGE(G212,I212,J212,K212,H212),AVERAGE(F212,G212,I212,J212,K212),AVERAGE(G212,I212,J212,K212,H212))&gt;8.15,8.15,IF(F212&gt;AVERAGE(G212,I212,J212,K212,H212),AVERAGE(F212,G212,I212,J212,K212,H212),AVERAGE(G212,I212,J212,K212,H212))),0.05)</f>
        <v>8.15</v>
      </c>
      <c r="V212" s="16">
        <f>CEILING(MAX(Q212:S212),0.05)</f>
        <v>35</v>
      </c>
      <c r="W212" s="16" t="str">
        <f>IF(AND(B212&lt;26,G212&gt;V212),"Yes"," ")</f>
        <v>Yes</v>
      </c>
      <c r="X212" s="16" t="str">
        <f>IF(AND(B212&lt;30,B212&gt;26),"Yes", " ")</f>
        <v xml:space="preserve"> </v>
      </c>
      <c r="Y212" s="19" t="str">
        <f>INDEX('Player Ratings'!A:B,MATCH(A212,'Player Ratings'!A:A,0),2) &amp;": $"&amp;V212&amp;"M thru "&amp; D212+3</f>
        <v>Ja Morant: $35M thru 2028</v>
      </c>
    </row>
    <row r="213" spans="1:25" hidden="1" x14ac:dyDescent="0.25">
      <c r="A213" s="17" t="str">
        <f>'Re-Sign (Calc)'!A214</f>
        <v>J. Murray SAC</v>
      </c>
      <c r="B213" s="18">
        <f>INDEX('Re-Sign (Calc)'!$A:$AU,MATCH('Re-Sign (Report)'!$A:$A,'Re-Sign (Calc)'!$A:$A,0),4)</f>
        <v>27</v>
      </c>
      <c r="C213" s="15" t="str">
        <f>INDEX('Re-Sign (Calc)'!$A:$AU,MATCH('Re-Sign (Report)'!$A:$A,'Re-Sign (Calc)'!$A:$A,0),3)</f>
        <v>SAC</v>
      </c>
      <c r="D213" s="15" t="str">
        <f>+INDEX('Player Ratings'!$A:$AA,MATCH(A213,'Player Ratings'!$A:$A,0),27)</f>
        <v>2027</v>
      </c>
      <c r="F213" s="15">
        <f>INDEX('Re-Sign (Calc)'!$A:$AX,MATCH($A:$A,'Re-Sign (Calc)'!$A:$A,0),23)</f>
        <v>32.15370866845398</v>
      </c>
      <c r="G213" s="15">
        <f>INDEX('Re-Sign (Calc)'!$A:$AX,MATCH($A:$A,'Re-Sign (Calc)'!$A:$A,0),28)</f>
        <v>35</v>
      </c>
      <c r="H213" s="15">
        <f>INDEX('Re-Sign (Calc)'!$A:$AX,MATCH($A:$A,'Re-Sign (Calc)'!$A:$A,0),33)</f>
        <v>32.718140634232824</v>
      </c>
      <c r="I213" s="15">
        <f>INDEX('Re-Sign (Calc)'!$A:$AX,MATCH($A:$A,'Re-Sign (Calc)'!$A:$A,0),38)</f>
        <v>36.584056881110271</v>
      </c>
      <c r="J213" s="15">
        <f>INDEX('Re-Sign (Calc)'!$A:$AX,MATCH($A:$A,'Re-Sign (Calc)'!$A:$A,0),43)</f>
        <v>38.269943195850821</v>
      </c>
      <c r="K213" s="15">
        <f>INDEX('Re-Sign (Calc)'!$A:$AX,MATCH($A:$A,'Re-Sign (Calc)'!$A:$A,0),48)</f>
        <v>28.851665118747515</v>
      </c>
      <c r="L213" s="15">
        <f>IF(AND(AVERAGE(G213,H213)&lt;F213,B213&lt;27),AVERAGE(G213,H213,F213),AVERAGE(G213,H213))</f>
        <v>33.859070317116412</v>
      </c>
      <c r="M213" s="15">
        <f>IFERROR(IF(AND(AVERAGE(J213,G213)&lt;F213,B213&lt;27),AVERAGE(J213,G213,F213),AVERAGE(G213,J213)),0)</f>
        <v>36.634971597925414</v>
      </c>
      <c r="N213" s="15">
        <f>IFERROR(IF(AND(AVERAGE(G213,I213)&lt;F213,B213&lt;27),AVERAGE(G213,I213,F213),AVERAGE(G213,I213)),0)</f>
        <v>35.792028440555136</v>
      </c>
      <c r="O213" s="15">
        <f>IFERROR(IF(AND(AVERAGE(G213,K213)&lt;F213,B213&lt;27),AVERAGE(G213,K213,F213),AVERAGE(G213,K213)),0)</f>
        <v>31.92583255937376</v>
      </c>
      <c r="P213" s="15">
        <f>IF(L213&gt;'Re-Sign (Calc)'!$T$1,'Re-Sign (Calc)'!$T$1,IF(L213&lt;'Re-Sign (Calc)'!$T$2,'Re-Sign (Calc)'!$T$2,L213))</f>
        <v>33.859070317116412</v>
      </c>
      <c r="Q213" s="15">
        <f>IF(M213&gt;'Re-Sign (Calc)'!$T$1,'Re-Sign (Calc)'!$T$1,IF(M213&lt;'Re-Sign (Calc)'!$T$2,'Re-Sign (Calc)'!$T$2,M213))</f>
        <v>35</v>
      </c>
      <c r="R213" s="15">
        <f>IF(N213&gt;'Re-Sign (Calc)'!$T$1,'Re-Sign (Calc)'!$T$1,IF(N213&lt;'Re-Sign (Calc)'!$T$2,'Re-Sign (Calc)'!$T$2,N213))</f>
        <v>35</v>
      </c>
      <c r="S213" s="15">
        <f>IF(O213&gt;'Re-Sign (Calc)'!$T$1,'Re-Sign (Calc)'!$T$1,IF(O213&lt;'Re-Sign (Calc)'!$T$2,'Re-Sign (Calc)'!$T$2,O213))</f>
        <v>31.92583255937376</v>
      </c>
      <c r="T213" s="16">
        <f>CEILING(IF(IF(F213&gt;AVERAGE(G213,I213,J213,K213),AVERAGE(F213,G213,I213,J213,K213),AVERAGE(G213,I213,J213,K213))&gt;'Re-Sign (Calc)'!$T$1,'Re-Sign (Calc)'!$T$1,IF(F213&gt;AVERAGE(G213,I213,J213,K213),AVERAGE(F213,G213,I213,J213,K213),AVERAGE(G213,I213,J213,K213))),0.05)</f>
        <v>34.700000000000003</v>
      </c>
      <c r="U213" s="16">
        <f>CEILING(IF(IF(F213&gt;AVERAGE(G213,I213,J213,K213,H213),AVERAGE(F213,G213,I213,J213,K213),AVERAGE(G213,I213,J213,K213,H213))&gt;8.15,8.15,IF(F213&gt;AVERAGE(G213,I213,J213,K213,H213),AVERAGE(F213,G213,I213,J213,K213,H213),AVERAGE(G213,I213,J213,K213,H213))),0.05)</f>
        <v>8.15</v>
      </c>
      <c r="V213" s="16">
        <f>CEILING(MAX(Q213:S213),0.05)</f>
        <v>35</v>
      </c>
      <c r="W213" s="16" t="str">
        <f>IF(AND(B213&lt;26,G213&gt;V213),"Yes"," ")</f>
        <v xml:space="preserve"> </v>
      </c>
      <c r="X213" s="16" t="str">
        <f>IF(AND(B213&lt;30,B213&gt;26),"Yes", " ")</f>
        <v>Yes</v>
      </c>
      <c r="Y213" s="19" t="str">
        <f>INDEX('Player Ratings'!A:B,MATCH(A213,'Player Ratings'!A:A,0),2) &amp;": $"&amp;V213&amp;"M thru "&amp; D213+3</f>
        <v>Jamal Murray: $35M thru 2030</v>
      </c>
    </row>
    <row r="214" spans="1:25" hidden="1" x14ac:dyDescent="0.25">
      <c r="A214" s="17" t="str">
        <f>'Re-Sign (Calc)'!A215</f>
        <v>J. Nwora DAL</v>
      </c>
      <c r="B214" s="18">
        <f>INDEX('Re-Sign (Calc)'!$A:$AU,MATCH('Re-Sign (Report)'!$A:$A,'Re-Sign (Calc)'!$A:$A,0),4)</f>
        <v>26</v>
      </c>
      <c r="C214" s="15" t="str">
        <f>INDEX('Re-Sign (Calc)'!$A:$AU,MATCH('Re-Sign (Report)'!$A:$A,'Re-Sign (Calc)'!$A:$A,0),3)</f>
        <v>DAL</v>
      </c>
      <c r="D214" s="15" t="str">
        <f>+INDEX('Player Ratings'!$A:$AA,MATCH(A214,'Player Ratings'!$A:$A,0),27)</f>
        <v>2025</v>
      </c>
      <c r="F214" s="15">
        <f>INDEX('Re-Sign (Calc)'!$A:$AX,MATCH($A:$A,'Re-Sign (Calc)'!$A:$A,0),23)</f>
        <v>0.85</v>
      </c>
      <c r="G214" s="15">
        <f>INDEX('Re-Sign (Calc)'!$A:$AX,MATCH($A:$A,'Re-Sign (Calc)'!$A:$A,0),28)</f>
        <v>0.85</v>
      </c>
      <c r="H214" s="15" t="str">
        <f>INDEX('Re-Sign (Calc)'!$A:$AX,MATCH($A:$A,'Re-Sign (Calc)'!$A:$A,0),33)</f>
        <v>N/A</v>
      </c>
      <c r="I214" s="15" t="str">
        <f>INDEX('Re-Sign (Calc)'!$A:$AX,MATCH($A:$A,'Re-Sign (Calc)'!$A:$A,0),38)</f>
        <v>N/A</v>
      </c>
      <c r="J214" s="15" t="str">
        <f>INDEX('Re-Sign (Calc)'!$A:$AX,MATCH($A:$A,'Re-Sign (Calc)'!$A:$A,0),43)</f>
        <v>N/A</v>
      </c>
      <c r="K214" s="15" t="str">
        <f>INDEX('Re-Sign (Calc)'!$A:$AX,MATCH($A:$A,'Re-Sign (Calc)'!$A:$A,0),48)</f>
        <v>N/A</v>
      </c>
      <c r="L214" s="15">
        <f>IF(AND(AVERAGE(G214,H214)&lt;F214,B214&lt;27),AVERAGE(G214,H214,F214),AVERAGE(G214,H214))</f>
        <v>0.85</v>
      </c>
      <c r="M214" s="15">
        <f>IFERROR(IF(AND(AVERAGE(J214,G214)&lt;F214,B214&lt;27),AVERAGE(J214,G214,F214),AVERAGE(G214,J214)),0)</f>
        <v>0.85</v>
      </c>
      <c r="N214" s="15">
        <f>IFERROR(IF(AND(AVERAGE(G214,I214)&lt;F214,B214&lt;27),AVERAGE(G214,I214,F214),AVERAGE(G214,I214)),0)</f>
        <v>0.85</v>
      </c>
      <c r="O214" s="15">
        <f>IFERROR(IF(AND(AVERAGE(G214,K214)&lt;F214,B214&lt;27),AVERAGE(G214,K214,F214),AVERAGE(G214,K214)),0)</f>
        <v>0.85</v>
      </c>
      <c r="P214" s="15">
        <f>IF(L214&gt;'Re-Sign (Calc)'!$T$1,'Re-Sign (Calc)'!$T$1,IF(L214&lt;'Re-Sign (Calc)'!$T$2,'Re-Sign (Calc)'!$T$2,L214))</f>
        <v>0.85</v>
      </c>
      <c r="Q214" s="15">
        <f>IF(M214&gt;'Re-Sign (Calc)'!$T$1,'Re-Sign (Calc)'!$T$1,IF(M214&lt;'Re-Sign (Calc)'!$T$2,'Re-Sign (Calc)'!$T$2,M214))</f>
        <v>0.85</v>
      </c>
      <c r="R214" s="15">
        <f>IF(N214&gt;'Re-Sign (Calc)'!$T$1,'Re-Sign (Calc)'!$T$1,IF(N214&lt;'Re-Sign (Calc)'!$T$2,'Re-Sign (Calc)'!$T$2,N214))</f>
        <v>0.85</v>
      </c>
      <c r="S214" s="15">
        <f>IF(O214&gt;'Re-Sign (Calc)'!$T$1,'Re-Sign (Calc)'!$T$1,IF(O214&lt;'Re-Sign (Calc)'!$T$2,'Re-Sign (Calc)'!$T$2,O214))</f>
        <v>0.85</v>
      </c>
      <c r="T214" s="16">
        <f>CEILING(IF(IF(F214&gt;AVERAGE(G214,I214,J214,K214),AVERAGE(F214,G214,I214,J214,K214),AVERAGE(G214,I214,J214,K214))&gt;'Re-Sign (Calc)'!$T$1,'Re-Sign (Calc)'!$T$1,IF(F214&gt;AVERAGE(G214,I214,J214,K214),AVERAGE(F214,G214,I214,J214,K214),AVERAGE(G214,I214,J214,K214))),0.05)</f>
        <v>0.85000000000000009</v>
      </c>
      <c r="U214" s="16">
        <f>CEILING(IF(IF(F214&gt;AVERAGE(G214,I214,J214,K214,H214),AVERAGE(F214,G214,I214,J214,K214),AVERAGE(G214,I214,J214,K214,H214))&gt;8.15,8.15,IF(F214&gt;AVERAGE(G214,I214,J214,K214,H214),AVERAGE(F214,G214,I214,J214,K214,H214),AVERAGE(G214,I214,J214,K214,H214))),0.05)</f>
        <v>0.85000000000000009</v>
      </c>
      <c r="V214" s="16">
        <f>CEILING(MAX(Q214:S214),0.05)</f>
        <v>0.85000000000000009</v>
      </c>
      <c r="W214" s="16" t="str">
        <f>IF(AND(B214&lt;26,G214&gt;V214),"Yes"," ")</f>
        <v xml:space="preserve"> </v>
      </c>
      <c r="X214" s="16" t="str">
        <f>IF(AND(B214&lt;30,B214&gt;26),"Yes", " ")</f>
        <v xml:space="preserve"> </v>
      </c>
      <c r="Y214" s="19" t="str">
        <f>INDEX('Player Ratings'!A:B,MATCH(A214,'Player Ratings'!A:A,0),2) &amp;": $"&amp;V214&amp;"M thru "&amp; D214+3</f>
        <v>Jordan Nwora: $0.85M thru 2028</v>
      </c>
    </row>
    <row r="215" spans="1:25" hidden="1" x14ac:dyDescent="0.25">
      <c r="A215" s="17" t="str">
        <f>'Re-Sign (Calc)'!A216</f>
        <v>J. Okafor MEM</v>
      </c>
      <c r="B215" s="18">
        <f>INDEX('Re-Sign (Calc)'!$A:$AU,MATCH('Re-Sign (Report)'!$A:$A,'Re-Sign (Calc)'!$A:$A,0),4)</f>
        <v>29</v>
      </c>
      <c r="C215" s="15" t="str">
        <f>INDEX('Re-Sign (Calc)'!$A:$AU,MATCH('Re-Sign (Report)'!$A:$A,'Re-Sign (Calc)'!$A:$A,0),3)</f>
        <v>MEM</v>
      </c>
      <c r="D215" s="15" t="str">
        <f>+INDEX('Player Ratings'!$A:$AA,MATCH(A215,'Player Ratings'!$A:$A,0),27)</f>
        <v>2025</v>
      </c>
      <c r="F215" s="15">
        <f>INDEX('Re-Sign (Calc)'!$A:$AX,MATCH($A:$A,'Re-Sign (Calc)'!$A:$A,0),23)</f>
        <v>0.85</v>
      </c>
      <c r="G215" s="15">
        <f>INDEX('Re-Sign (Calc)'!$A:$AX,MATCH($A:$A,'Re-Sign (Calc)'!$A:$A,0),28)</f>
        <v>0.85</v>
      </c>
      <c r="H215" s="15">
        <f>INDEX('Re-Sign (Calc)'!$A:$AX,MATCH($A:$A,'Re-Sign (Calc)'!$A:$A,0),33)</f>
        <v>0.85</v>
      </c>
      <c r="I215" s="15">
        <f>INDEX('Re-Sign (Calc)'!$A:$AX,MATCH($A:$A,'Re-Sign (Calc)'!$A:$A,0),38)</f>
        <v>0.85</v>
      </c>
      <c r="J215" s="15">
        <f>INDEX('Re-Sign (Calc)'!$A:$AX,MATCH($A:$A,'Re-Sign (Calc)'!$A:$A,0),43)</f>
        <v>0.85</v>
      </c>
      <c r="K215" s="15">
        <f>INDEX('Re-Sign (Calc)'!$A:$AX,MATCH($A:$A,'Re-Sign (Calc)'!$A:$A,0),48)</f>
        <v>0.85</v>
      </c>
      <c r="L215" s="15">
        <f>IF(AND(AVERAGE(G215,H215)&lt;F215,B215&lt;27),AVERAGE(G215,H215,F215),AVERAGE(G215,H215))</f>
        <v>0.85</v>
      </c>
      <c r="M215" s="15">
        <f>IFERROR(IF(AND(AVERAGE(J215,G215)&lt;F215,B215&lt;27),AVERAGE(J215,G215,F215),AVERAGE(G215,J215)),0)</f>
        <v>0.85</v>
      </c>
      <c r="N215" s="15">
        <f>IFERROR(IF(AND(AVERAGE(G215,I215)&lt;F215,B215&lt;27),AVERAGE(G215,I215,F215),AVERAGE(G215,I215)),0)</f>
        <v>0.85</v>
      </c>
      <c r="O215" s="15">
        <f>IFERROR(IF(AND(AVERAGE(G215,K215)&lt;F215,B215&lt;27),AVERAGE(G215,K215,F215),AVERAGE(G215,K215)),0)</f>
        <v>0.85</v>
      </c>
      <c r="P215" s="15">
        <f>IF(L215&gt;'Re-Sign (Calc)'!$T$1,'Re-Sign (Calc)'!$T$1,IF(L215&lt;'Re-Sign (Calc)'!$T$2,'Re-Sign (Calc)'!$T$2,L215))</f>
        <v>0.85</v>
      </c>
      <c r="Q215" s="15">
        <f>IF(M215&gt;'Re-Sign (Calc)'!$T$1,'Re-Sign (Calc)'!$T$1,IF(M215&lt;'Re-Sign (Calc)'!$T$2,'Re-Sign (Calc)'!$T$2,M215))</f>
        <v>0.85</v>
      </c>
      <c r="R215" s="15">
        <f>IF(N215&gt;'Re-Sign (Calc)'!$T$1,'Re-Sign (Calc)'!$T$1,IF(N215&lt;'Re-Sign (Calc)'!$T$2,'Re-Sign (Calc)'!$T$2,N215))</f>
        <v>0.85</v>
      </c>
      <c r="S215" s="15">
        <f>IF(O215&gt;'Re-Sign (Calc)'!$T$1,'Re-Sign (Calc)'!$T$1,IF(O215&lt;'Re-Sign (Calc)'!$T$2,'Re-Sign (Calc)'!$T$2,O215))</f>
        <v>0.85</v>
      </c>
      <c r="T215" s="16">
        <f>CEILING(IF(IF(F215&gt;AVERAGE(G215,I215,J215,K215),AVERAGE(F215,G215,I215,J215,K215),AVERAGE(G215,I215,J215,K215))&gt;'Re-Sign (Calc)'!$T$1,'Re-Sign (Calc)'!$T$1,IF(F215&gt;AVERAGE(G215,I215,J215,K215),AVERAGE(F215,G215,I215,J215,K215),AVERAGE(G215,I215,J215,K215))),0.05)</f>
        <v>0.85000000000000009</v>
      </c>
      <c r="U215" s="16">
        <f>CEILING(IF(IF(F215&gt;AVERAGE(G215,I215,J215,K215,H215),AVERAGE(F215,G215,I215,J215,K215),AVERAGE(G215,I215,J215,K215,H215))&gt;8.15,8.15,IF(F215&gt;AVERAGE(G215,I215,J215,K215,H215),AVERAGE(F215,G215,I215,J215,K215,H215),AVERAGE(G215,I215,J215,K215,H215))),0.05)</f>
        <v>0.85000000000000009</v>
      </c>
      <c r="V215" s="16">
        <f>CEILING(MAX(Q215:S215),0.05)</f>
        <v>0.85000000000000009</v>
      </c>
      <c r="W215" s="16" t="str">
        <f>IF(AND(B215&lt;26,G215&gt;V215),"Yes"," ")</f>
        <v xml:space="preserve"> </v>
      </c>
      <c r="X215" s="16" t="str">
        <f>IF(AND(B215&lt;30,B215&gt;26),"Yes", " ")</f>
        <v>Yes</v>
      </c>
      <c r="Y215" s="19" t="str">
        <f>INDEX('Player Ratings'!A:B,MATCH(A215,'Player Ratings'!A:A,0),2) &amp;": $"&amp;V215&amp;"M thru "&amp; D215+3</f>
        <v>Jahlil Okafor: $0.85M thru 2028</v>
      </c>
    </row>
    <row r="216" spans="1:25" hidden="1" x14ac:dyDescent="0.25">
      <c r="A216" s="17" t="str">
        <f>'Re-Sign (Calc)'!A217</f>
        <v>J. Okogie BKN</v>
      </c>
      <c r="B216" s="18">
        <f>INDEX('Re-Sign (Calc)'!$A:$AU,MATCH('Re-Sign (Report)'!$A:$A,'Re-Sign (Calc)'!$A:$A,0),4)</f>
        <v>26</v>
      </c>
      <c r="C216" s="15" t="str">
        <f>INDEX('Re-Sign (Calc)'!$A:$AU,MATCH('Re-Sign (Report)'!$A:$A,'Re-Sign (Calc)'!$A:$A,0),3)</f>
        <v>BKN</v>
      </c>
      <c r="D216" s="15" t="str">
        <f>+INDEX('Player Ratings'!$A:$AA,MATCH(A216,'Player Ratings'!$A:$A,0),27)</f>
        <v>2025</v>
      </c>
      <c r="F216" s="15">
        <f>INDEX('Re-Sign (Calc)'!$A:$AX,MATCH($A:$A,'Re-Sign (Calc)'!$A:$A,0),23)</f>
        <v>0.85</v>
      </c>
      <c r="G216" s="15">
        <f>INDEX('Re-Sign (Calc)'!$A:$AX,MATCH($A:$A,'Re-Sign (Calc)'!$A:$A,0),28)</f>
        <v>0.85</v>
      </c>
      <c r="H216" s="15">
        <f>INDEX('Re-Sign (Calc)'!$A:$AX,MATCH($A:$A,'Re-Sign (Calc)'!$A:$A,0),33)</f>
        <v>0.85</v>
      </c>
      <c r="I216" s="15">
        <f>INDEX('Re-Sign (Calc)'!$A:$AX,MATCH($A:$A,'Re-Sign (Calc)'!$A:$A,0),38)</f>
        <v>0.85</v>
      </c>
      <c r="J216" s="15">
        <f>INDEX('Re-Sign (Calc)'!$A:$AX,MATCH($A:$A,'Re-Sign (Calc)'!$A:$A,0),43)</f>
        <v>0.85</v>
      </c>
      <c r="K216" s="15">
        <f>INDEX('Re-Sign (Calc)'!$A:$AX,MATCH($A:$A,'Re-Sign (Calc)'!$A:$A,0),48)</f>
        <v>0.85</v>
      </c>
      <c r="L216" s="15">
        <f>IF(AND(AVERAGE(G216,H216)&lt;F216,B216&lt;27),AVERAGE(G216,H216,F216),AVERAGE(G216,H216))</f>
        <v>0.85</v>
      </c>
      <c r="M216" s="15">
        <f>IFERROR(IF(AND(AVERAGE(J216,G216)&lt;F216,B216&lt;27),AVERAGE(J216,G216,F216),AVERAGE(G216,J216)),0)</f>
        <v>0.85</v>
      </c>
      <c r="N216" s="15">
        <f>IFERROR(IF(AND(AVERAGE(G216,I216)&lt;F216,B216&lt;27),AVERAGE(G216,I216,F216),AVERAGE(G216,I216)),0)</f>
        <v>0.85</v>
      </c>
      <c r="O216" s="15">
        <f>IFERROR(IF(AND(AVERAGE(G216,K216)&lt;F216,B216&lt;27),AVERAGE(G216,K216,F216),AVERAGE(G216,K216)),0)</f>
        <v>0.85</v>
      </c>
      <c r="P216" s="15">
        <f>IF(L216&gt;'Re-Sign (Calc)'!$T$1,'Re-Sign (Calc)'!$T$1,IF(L216&lt;'Re-Sign (Calc)'!$T$2,'Re-Sign (Calc)'!$T$2,L216))</f>
        <v>0.85</v>
      </c>
      <c r="Q216" s="15">
        <f>IF(M216&gt;'Re-Sign (Calc)'!$T$1,'Re-Sign (Calc)'!$T$1,IF(M216&lt;'Re-Sign (Calc)'!$T$2,'Re-Sign (Calc)'!$T$2,M216))</f>
        <v>0.85</v>
      </c>
      <c r="R216" s="15">
        <f>IF(N216&gt;'Re-Sign (Calc)'!$T$1,'Re-Sign (Calc)'!$T$1,IF(N216&lt;'Re-Sign (Calc)'!$T$2,'Re-Sign (Calc)'!$T$2,N216))</f>
        <v>0.85</v>
      </c>
      <c r="S216" s="15">
        <f>IF(O216&gt;'Re-Sign (Calc)'!$T$1,'Re-Sign (Calc)'!$T$1,IF(O216&lt;'Re-Sign (Calc)'!$T$2,'Re-Sign (Calc)'!$T$2,O216))</f>
        <v>0.85</v>
      </c>
      <c r="T216" s="16">
        <f>CEILING(IF(IF(F216&gt;AVERAGE(G216,I216,J216,K216),AVERAGE(F216,G216,I216,J216,K216),AVERAGE(G216,I216,J216,K216))&gt;'Re-Sign (Calc)'!$T$1,'Re-Sign (Calc)'!$T$1,IF(F216&gt;AVERAGE(G216,I216,J216,K216),AVERAGE(F216,G216,I216,J216,K216),AVERAGE(G216,I216,J216,K216))),0.05)</f>
        <v>0.85000000000000009</v>
      </c>
      <c r="U216" s="16">
        <f>CEILING(IF(IF(F216&gt;AVERAGE(G216,I216,J216,K216,H216),AVERAGE(F216,G216,I216,J216,K216),AVERAGE(G216,I216,J216,K216,H216))&gt;8.15,8.15,IF(F216&gt;AVERAGE(G216,I216,J216,K216,H216),AVERAGE(F216,G216,I216,J216,K216,H216),AVERAGE(G216,I216,J216,K216,H216))),0.05)</f>
        <v>0.85000000000000009</v>
      </c>
      <c r="V216" s="16">
        <f>CEILING(MAX(Q216:S216),0.05)</f>
        <v>0.85000000000000009</v>
      </c>
      <c r="W216" s="16" t="str">
        <f>IF(AND(B216&lt;26,G216&gt;V216),"Yes"," ")</f>
        <v xml:space="preserve"> </v>
      </c>
      <c r="X216" s="16" t="str">
        <f>IF(AND(B216&lt;30,B216&gt;26),"Yes", " ")</f>
        <v xml:space="preserve"> </v>
      </c>
      <c r="Y216" s="19" t="str">
        <f>INDEX('Player Ratings'!A:B,MATCH(A216,'Player Ratings'!A:A,0),2) &amp;": $"&amp;V216&amp;"M thru "&amp; D216+3</f>
        <v>Josh Okogie: $0.85M thru 2028</v>
      </c>
    </row>
    <row r="217" spans="1:25" hidden="1" x14ac:dyDescent="0.25">
      <c r="A217" s="17" t="str">
        <f>'Re-Sign (Calc)'!A218</f>
        <v>J. Parker MIL</v>
      </c>
      <c r="B217" s="18">
        <f>INDEX('Re-Sign (Calc)'!$A:$AU,MATCH('Re-Sign (Report)'!$A:$A,'Re-Sign (Calc)'!$A:$A,0),4)</f>
        <v>29</v>
      </c>
      <c r="C217" s="15" t="str">
        <f>INDEX('Re-Sign (Calc)'!$A:$AU,MATCH('Re-Sign (Report)'!$A:$A,'Re-Sign (Calc)'!$A:$A,0),3)</f>
        <v>MIL</v>
      </c>
      <c r="D217" s="15" t="str">
        <f>+INDEX('Player Ratings'!$A:$AA,MATCH(A217,'Player Ratings'!$A:$A,0),27)</f>
        <v>2025</v>
      </c>
      <c r="F217" s="15">
        <f>INDEX('Re-Sign (Calc)'!$A:$AX,MATCH($A:$A,'Re-Sign (Calc)'!$A:$A,0),23)</f>
        <v>0.85</v>
      </c>
      <c r="G217" s="15">
        <f>INDEX('Re-Sign (Calc)'!$A:$AX,MATCH($A:$A,'Re-Sign (Calc)'!$A:$A,0),28)</f>
        <v>0.85</v>
      </c>
      <c r="H217" s="15" t="str">
        <f>INDEX('Re-Sign (Calc)'!$A:$AX,MATCH($A:$A,'Re-Sign (Calc)'!$A:$A,0),33)</f>
        <v>N/A</v>
      </c>
      <c r="I217" s="15" t="str">
        <f>INDEX('Re-Sign (Calc)'!$A:$AX,MATCH($A:$A,'Re-Sign (Calc)'!$A:$A,0),38)</f>
        <v>N/A</v>
      </c>
      <c r="J217" s="15" t="str">
        <f>INDEX('Re-Sign (Calc)'!$A:$AX,MATCH($A:$A,'Re-Sign (Calc)'!$A:$A,0),43)</f>
        <v>N/A</v>
      </c>
      <c r="K217" s="15" t="str">
        <f>INDEX('Re-Sign (Calc)'!$A:$AX,MATCH($A:$A,'Re-Sign (Calc)'!$A:$A,0),48)</f>
        <v>N/A</v>
      </c>
      <c r="L217" s="15">
        <f>IF(AND(AVERAGE(G217,H217)&lt;F217,B217&lt;27),AVERAGE(G217,H217,F217),AVERAGE(G217,H217))</f>
        <v>0.85</v>
      </c>
      <c r="M217" s="15">
        <f>IFERROR(IF(AND(AVERAGE(J217,G217)&lt;F217,B217&lt;27),AVERAGE(J217,G217,F217),AVERAGE(G217,J217)),0)</f>
        <v>0.85</v>
      </c>
      <c r="N217" s="15">
        <f>IFERROR(IF(AND(AVERAGE(G217,I217)&lt;F217,B217&lt;27),AVERAGE(G217,I217,F217),AVERAGE(G217,I217)),0)</f>
        <v>0.85</v>
      </c>
      <c r="O217" s="15">
        <f>IFERROR(IF(AND(AVERAGE(G217,K217)&lt;F217,B217&lt;27),AVERAGE(G217,K217,F217),AVERAGE(G217,K217)),0)</f>
        <v>0.85</v>
      </c>
      <c r="P217" s="15">
        <f>IF(L217&gt;'Re-Sign (Calc)'!$T$1,'Re-Sign (Calc)'!$T$1,IF(L217&lt;'Re-Sign (Calc)'!$T$2,'Re-Sign (Calc)'!$T$2,L217))</f>
        <v>0.85</v>
      </c>
      <c r="Q217" s="15">
        <f>IF(M217&gt;'Re-Sign (Calc)'!$T$1,'Re-Sign (Calc)'!$T$1,IF(M217&lt;'Re-Sign (Calc)'!$T$2,'Re-Sign (Calc)'!$T$2,M217))</f>
        <v>0.85</v>
      </c>
      <c r="R217" s="15">
        <f>IF(N217&gt;'Re-Sign (Calc)'!$T$1,'Re-Sign (Calc)'!$T$1,IF(N217&lt;'Re-Sign (Calc)'!$T$2,'Re-Sign (Calc)'!$T$2,N217))</f>
        <v>0.85</v>
      </c>
      <c r="S217" s="15">
        <f>IF(O217&gt;'Re-Sign (Calc)'!$T$1,'Re-Sign (Calc)'!$T$1,IF(O217&lt;'Re-Sign (Calc)'!$T$2,'Re-Sign (Calc)'!$T$2,O217))</f>
        <v>0.85</v>
      </c>
      <c r="T217" s="16">
        <f>CEILING(IF(IF(F217&gt;AVERAGE(G217,I217,J217,K217),AVERAGE(F217,G217,I217,J217,K217),AVERAGE(G217,I217,J217,K217))&gt;'Re-Sign (Calc)'!$T$1,'Re-Sign (Calc)'!$T$1,IF(F217&gt;AVERAGE(G217,I217,J217,K217),AVERAGE(F217,G217,I217,J217,K217),AVERAGE(G217,I217,J217,K217))),0.05)</f>
        <v>0.85000000000000009</v>
      </c>
      <c r="U217" s="16">
        <f>CEILING(IF(IF(F217&gt;AVERAGE(G217,I217,J217,K217,H217),AVERAGE(F217,G217,I217,J217,K217),AVERAGE(G217,I217,J217,K217,H217))&gt;8.15,8.15,IF(F217&gt;AVERAGE(G217,I217,J217,K217,H217),AVERAGE(F217,G217,I217,J217,K217,H217),AVERAGE(G217,I217,J217,K217,H217))),0.05)</f>
        <v>0.85000000000000009</v>
      </c>
      <c r="V217" s="16">
        <f>CEILING(MAX(Q217:S217),0.05)</f>
        <v>0.85000000000000009</v>
      </c>
      <c r="W217" s="16" t="str">
        <f>IF(AND(B217&lt;26,G217&gt;V217),"Yes"," ")</f>
        <v xml:space="preserve"> </v>
      </c>
      <c r="X217" s="16" t="str">
        <f>IF(AND(B217&lt;30,B217&gt;26),"Yes", " ")</f>
        <v>Yes</v>
      </c>
      <c r="Y217" s="19" t="str">
        <f>INDEX('Player Ratings'!A:B,MATCH(A217,'Player Ratings'!A:A,0),2) &amp;": $"&amp;V217&amp;"M thru "&amp; D217+3</f>
        <v>Jabari Parker: $0.85M thru 2028</v>
      </c>
    </row>
    <row r="218" spans="1:25" x14ac:dyDescent="0.25">
      <c r="A218" s="17" t="str">
        <f>'Re-Sign (Calc)'!A405</f>
        <v>T. Harris LAC</v>
      </c>
      <c r="B218" s="18">
        <f>INDEX('Re-Sign (Calc)'!$A:$AU,MATCH('Re-Sign (Report)'!$A:$A,'Re-Sign (Calc)'!$A:$A,0),4)</f>
        <v>32</v>
      </c>
      <c r="C218" s="15" t="str">
        <f>INDEX('Re-Sign (Calc)'!$A:$AU,MATCH('Re-Sign (Report)'!$A:$A,'Re-Sign (Calc)'!$A:$A,0),3)</f>
        <v>LAC</v>
      </c>
      <c r="D218" s="15" t="str">
        <f>+INDEX('Player Ratings'!$A:$AA,MATCH(A218,'Player Ratings'!$A:$A,0),27)</f>
        <v>2024</v>
      </c>
      <c r="F218" s="15">
        <f>INDEX('Re-Sign (Calc)'!$A:$AX,MATCH($A:$A,'Re-Sign (Calc)'!$A:$A,0),23)</f>
        <v>0.85</v>
      </c>
      <c r="G218" s="15">
        <f>INDEX('Re-Sign (Calc)'!$A:$AX,MATCH($A:$A,'Re-Sign (Calc)'!$A:$A,0),28)</f>
        <v>0.85</v>
      </c>
      <c r="H218" s="15">
        <f>INDEX('Re-Sign (Calc)'!$A:$AX,MATCH($A:$A,'Re-Sign (Calc)'!$A:$A,0),33)</f>
        <v>0.85</v>
      </c>
      <c r="I218" s="15">
        <f>INDEX('Re-Sign (Calc)'!$A:$AX,MATCH($A:$A,'Re-Sign (Calc)'!$A:$A,0),38)</f>
        <v>0.85</v>
      </c>
      <c r="J218" s="15">
        <f>INDEX('Re-Sign (Calc)'!$A:$AX,MATCH($A:$A,'Re-Sign (Calc)'!$A:$A,0),43)</f>
        <v>0.85</v>
      </c>
      <c r="K218" s="15">
        <f>INDEX('Re-Sign (Calc)'!$A:$AX,MATCH($A:$A,'Re-Sign (Calc)'!$A:$A,0),48)</f>
        <v>0.85</v>
      </c>
      <c r="L218" s="15">
        <f>IF(AND(AVERAGE(G218,H218)&lt;F218,B218&lt;27),AVERAGE(G218,H218,F218),AVERAGE(G218,H218))</f>
        <v>0.85</v>
      </c>
      <c r="M218" s="15">
        <f>IFERROR(IF(AND(AVERAGE(J218,G218)&lt;F218,B218&lt;27),AVERAGE(J218,G218,F218),AVERAGE(G218,J218)),0)</f>
        <v>0.85</v>
      </c>
      <c r="N218" s="15">
        <f>IFERROR(IF(AND(AVERAGE(G218,I218)&lt;F218,B218&lt;27),AVERAGE(G218,I218,F218),AVERAGE(G218,I218)),0)</f>
        <v>0.85</v>
      </c>
      <c r="O218" s="15">
        <f>IFERROR(IF(AND(AVERAGE(G218,K218)&lt;F218,B218&lt;27),AVERAGE(G218,K218,F218),AVERAGE(G218,K218)),0)</f>
        <v>0.85</v>
      </c>
      <c r="P218" s="15">
        <f>IF(L218&gt;'Re-Sign (Calc)'!$T$1,'Re-Sign (Calc)'!$T$1,IF(L218&lt;'Re-Sign (Calc)'!$T$2,'Re-Sign (Calc)'!$T$2,L218))</f>
        <v>0.85</v>
      </c>
      <c r="Q218" s="15">
        <f>IF(M218&gt;'Re-Sign (Calc)'!$T$1,'Re-Sign (Calc)'!$T$1,IF(M218&lt;'Re-Sign (Calc)'!$T$2,'Re-Sign (Calc)'!$T$2,M218))</f>
        <v>0.85</v>
      </c>
      <c r="R218" s="15">
        <f>IF(N218&gt;'Re-Sign (Calc)'!$T$1,'Re-Sign (Calc)'!$T$1,IF(N218&lt;'Re-Sign (Calc)'!$T$2,'Re-Sign (Calc)'!$T$2,N218))</f>
        <v>0.85</v>
      </c>
      <c r="S218" s="15">
        <f>IF(O218&gt;'Re-Sign (Calc)'!$T$1,'Re-Sign (Calc)'!$T$1,IF(O218&lt;'Re-Sign (Calc)'!$T$2,'Re-Sign (Calc)'!$T$2,O218))</f>
        <v>0.85</v>
      </c>
      <c r="T218" s="16">
        <f>CEILING(IF(IF(F218&gt;AVERAGE(G218,I218,J218,K218),AVERAGE(F218,G218,I218,J218,K218),AVERAGE(G218,I218,J218,K218))&gt;'Re-Sign (Calc)'!$T$1,'Re-Sign (Calc)'!$T$1,IF(F218&gt;AVERAGE(G218,I218,J218,K218),AVERAGE(F218,G218,I218,J218,K218),AVERAGE(G218,I218,J218,K218))),0.05)</f>
        <v>0.85000000000000009</v>
      </c>
      <c r="U218" s="16">
        <f>CEILING(IF(IF(F218&gt;AVERAGE(G218,I218,J218,K218,H218),AVERAGE(F218,G218,I218,J218,K218),AVERAGE(G218,I218,J218,K218,H218))&gt;8.15,8.15,IF(F218&gt;AVERAGE(G218,I218,J218,K218,H218),AVERAGE(F218,G218,I218,J218,K218,H218),AVERAGE(G218,I218,J218,K218,H218))),0.05)</f>
        <v>0.85000000000000009</v>
      </c>
      <c r="V218" s="16">
        <f>CEILING(MAX(Q218:S218),0.05)</f>
        <v>0.85000000000000009</v>
      </c>
      <c r="W218" s="16" t="str">
        <f>IF(AND(B218&lt;26,G218&gt;V218),"Yes"," ")</f>
        <v xml:space="preserve"> </v>
      </c>
      <c r="X218" s="16" t="str">
        <f>IF(AND(B218&lt;30,B218&gt;26),"Yes", " ")</f>
        <v xml:space="preserve"> </v>
      </c>
      <c r="Y218" s="19" t="str">
        <f>INDEX('Player Ratings'!A:B,MATCH(A218,'Player Ratings'!A:A,0),2) &amp;": $"&amp;V218&amp;"M thru "&amp; D218+3</f>
        <v>Tobias Harris: $0.85M thru 2027</v>
      </c>
    </row>
    <row r="219" spans="1:25" hidden="1" x14ac:dyDescent="0.25">
      <c r="A219" s="17" t="str">
        <f>'Re-Sign (Calc)'!A220</f>
        <v>J. Poeltl CHA</v>
      </c>
      <c r="B219" s="18">
        <f>INDEX('Re-Sign (Calc)'!$A:$AU,MATCH('Re-Sign (Report)'!$A:$A,'Re-Sign (Calc)'!$A:$A,0),4)</f>
        <v>29</v>
      </c>
      <c r="C219" s="15" t="str">
        <f>INDEX('Re-Sign (Calc)'!$A:$AU,MATCH('Re-Sign (Report)'!$A:$A,'Re-Sign (Calc)'!$A:$A,0),3)</f>
        <v>CHA</v>
      </c>
      <c r="D219" s="15" t="str">
        <f>+INDEX('Player Ratings'!$A:$AA,MATCH(A219,'Player Ratings'!$A:$A,0),27)</f>
        <v>2026</v>
      </c>
      <c r="F219" s="15">
        <f>INDEX('Re-Sign (Calc)'!$A:$AX,MATCH($A:$A,'Re-Sign (Calc)'!$A:$A,0),23)</f>
        <v>0.85</v>
      </c>
      <c r="G219" s="15">
        <f>INDEX('Re-Sign (Calc)'!$A:$AX,MATCH($A:$A,'Re-Sign (Calc)'!$A:$A,0),28)</f>
        <v>4.8439815577144714</v>
      </c>
      <c r="H219" s="15">
        <f>INDEX('Re-Sign (Calc)'!$A:$AX,MATCH($A:$A,'Re-Sign (Calc)'!$A:$A,0),33)</f>
        <v>4.7653634035847965</v>
      </c>
      <c r="I219" s="15">
        <f>INDEX('Re-Sign (Calc)'!$A:$AX,MATCH($A:$A,'Re-Sign (Calc)'!$A:$A,0),38)</f>
        <v>1.7348054966841873</v>
      </c>
      <c r="J219" s="15">
        <f>INDEX('Re-Sign (Calc)'!$A:$AX,MATCH($A:$A,'Re-Sign (Calc)'!$A:$A,0),43)</f>
        <v>0.85</v>
      </c>
      <c r="K219" s="15">
        <f>INDEX('Re-Sign (Calc)'!$A:$AX,MATCH($A:$A,'Re-Sign (Calc)'!$A:$A,0),48)</f>
        <v>2.9408252620405828</v>
      </c>
      <c r="L219" s="15">
        <f>IF(AND(AVERAGE(G219,H219)&lt;F219,B219&lt;27),AVERAGE(G219,H219,F219),AVERAGE(G219,H219))</f>
        <v>4.8046724806496339</v>
      </c>
      <c r="M219" s="15">
        <f>IFERROR(IF(AND(AVERAGE(J219,G219)&lt;F219,B219&lt;27),AVERAGE(J219,G219,F219),AVERAGE(G219,J219)),0)</f>
        <v>2.8469907788572355</v>
      </c>
      <c r="N219" s="15">
        <f>IFERROR(IF(AND(AVERAGE(G219,I219)&lt;F219,B219&lt;27),AVERAGE(G219,I219,F219),AVERAGE(G219,I219)),0)</f>
        <v>3.2893935271993291</v>
      </c>
      <c r="O219" s="15">
        <f>IFERROR(IF(AND(AVERAGE(G219,K219)&lt;F219,B219&lt;27),AVERAGE(G219,K219,F219),AVERAGE(G219,K219)),0)</f>
        <v>3.8924034098775273</v>
      </c>
      <c r="P219" s="15">
        <f>IF(L219&gt;'Re-Sign (Calc)'!$T$1,'Re-Sign (Calc)'!$T$1,IF(L219&lt;'Re-Sign (Calc)'!$T$2,'Re-Sign (Calc)'!$T$2,L219))</f>
        <v>4.8046724806496339</v>
      </c>
      <c r="Q219" s="15">
        <f>IF(M219&gt;'Re-Sign (Calc)'!$T$1,'Re-Sign (Calc)'!$T$1,IF(M219&lt;'Re-Sign (Calc)'!$T$2,'Re-Sign (Calc)'!$T$2,M219))</f>
        <v>2.8469907788572355</v>
      </c>
      <c r="R219" s="15">
        <f>IF(N219&gt;'Re-Sign (Calc)'!$T$1,'Re-Sign (Calc)'!$T$1,IF(N219&lt;'Re-Sign (Calc)'!$T$2,'Re-Sign (Calc)'!$T$2,N219))</f>
        <v>3.2893935271993291</v>
      </c>
      <c r="S219" s="15">
        <f>IF(O219&gt;'Re-Sign (Calc)'!$T$1,'Re-Sign (Calc)'!$T$1,IF(O219&lt;'Re-Sign (Calc)'!$T$2,'Re-Sign (Calc)'!$T$2,O219))</f>
        <v>3.8924034098775273</v>
      </c>
      <c r="T219" s="16">
        <f>CEILING(IF(IF(F219&gt;AVERAGE(G219,I219,J219,K219),AVERAGE(F219,G219,I219,J219,K219),AVERAGE(G219,I219,J219,K219))&gt;'Re-Sign (Calc)'!$T$1,'Re-Sign (Calc)'!$T$1,IF(F219&gt;AVERAGE(G219,I219,J219,K219),AVERAGE(F219,G219,I219,J219,K219),AVERAGE(G219,I219,J219,K219))),0.05)</f>
        <v>2.6</v>
      </c>
      <c r="U219" s="16">
        <f>CEILING(IF(IF(F219&gt;AVERAGE(G219,I219,J219,K219,H219),AVERAGE(F219,G219,I219,J219,K219),AVERAGE(G219,I219,J219,K219,H219))&gt;8.15,8.15,IF(F219&gt;AVERAGE(G219,I219,J219,K219,H219),AVERAGE(F219,G219,I219,J219,K219,H219),AVERAGE(G219,I219,J219,K219,H219))),0.05)</f>
        <v>3.0500000000000003</v>
      </c>
      <c r="V219" s="16">
        <f>CEILING(MAX(Q219:S219),0.05)</f>
        <v>3.9000000000000004</v>
      </c>
      <c r="W219" s="16" t="str">
        <f>IF(AND(B219&lt;26,G219&gt;V219),"Yes"," ")</f>
        <v xml:space="preserve"> </v>
      </c>
      <c r="X219" s="16" t="str">
        <f>IF(AND(B219&lt;30,B219&gt;26),"Yes", " ")</f>
        <v>Yes</v>
      </c>
      <c r="Y219" s="19" t="str">
        <f>INDEX('Player Ratings'!A:B,MATCH(A219,'Player Ratings'!A:A,0),2) &amp;": $"&amp;V219&amp;"M thru "&amp; D219+3</f>
        <v>Jakob Poeltl: $3.9M thru 2029</v>
      </c>
    </row>
    <row r="220" spans="1:25" hidden="1" x14ac:dyDescent="0.25">
      <c r="A220" s="17" t="str">
        <f>'Re-Sign (Calc)'!A221</f>
        <v>J. Porter SAC</v>
      </c>
      <c r="B220" s="18">
        <f>INDEX('Re-Sign (Calc)'!$A:$AU,MATCH('Re-Sign (Report)'!$A:$A,'Re-Sign (Calc)'!$A:$A,0),4)</f>
        <v>20</v>
      </c>
      <c r="C220" s="15" t="str">
        <f>INDEX('Re-Sign (Calc)'!$A:$AU,MATCH('Re-Sign (Report)'!$A:$A,'Re-Sign (Calc)'!$A:$A,0),3)</f>
        <v>SAC</v>
      </c>
      <c r="D220" s="15" t="str">
        <f>+INDEX('Player Ratings'!$A:$AA,MATCH(A220,'Player Ratings'!$A:$A,0),27)</f>
        <v>2026</v>
      </c>
      <c r="F220" s="15">
        <f>INDEX('Re-Sign (Calc)'!$A:$AX,MATCH($A:$A,'Re-Sign (Calc)'!$A:$A,0),23)</f>
        <v>17.922252010723863</v>
      </c>
      <c r="G220" s="15">
        <f>INDEX('Re-Sign (Calc)'!$A:$AX,MATCH($A:$A,'Re-Sign (Calc)'!$A:$A,0),28)</f>
        <v>0.85</v>
      </c>
      <c r="H220" s="15">
        <f>INDEX('Re-Sign (Calc)'!$A:$AX,MATCH($A:$A,'Re-Sign (Calc)'!$A:$A,0),33)</f>
        <v>0.85</v>
      </c>
      <c r="I220" s="15">
        <f>INDEX('Re-Sign (Calc)'!$A:$AX,MATCH($A:$A,'Re-Sign (Calc)'!$A:$A,0),38)</f>
        <v>0.85</v>
      </c>
      <c r="J220" s="15">
        <f>INDEX('Re-Sign (Calc)'!$A:$AX,MATCH($A:$A,'Re-Sign (Calc)'!$A:$A,0),43)</f>
        <v>0.85</v>
      </c>
      <c r="K220" s="15">
        <f>INDEX('Re-Sign (Calc)'!$A:$AX,MATCH($A:$A,'Re-Sign (Calc)'!$A:$A,0),48)</f>
        <v>0.85</v>
      </c>
      <c r="L220" s="15">
        <f>IF(AND(AVERAGE(G220,H220)&lt;F220,B220&lt;27),AVERAGE(G220,H220,F220),AVERAGE(G220,H220))</f>
        <v>6.5407506702412874</v>
      </c>
      <c r="M220" s="15">
        <f>IFERROR(IF(AND(AVERAGE(J220,G220)&lt;F220,B220&lt;27),AVERAGE(J220,G220,F220),AVERAGE(G220,J220)),0)</f>
        <v>6.5407506702412874</v>
      </c>
      <c r="N220" s="15">
        <f>IFERROR(IF(AND(AVERAGE(G220,I220)&lt;F220,B220&lt;27),AVERAGE(G220,I220,F220),AVERAGE(G220,I220)),0)</f>
        <v>6.5407506702412874</v>
      </c>
      <c r="O220" s="15">
        <f>IFERROR(IF(AND(AVERAGE(G220,K220)&lt;F220,B220&lt;27),AVERAGE(G220,K220,F220),AVERAGE(G220,K220)),0)</f>
        <v>6.5407506702412874</v>
      </c>
      <c r="P220" s="15">
        <f>IF(L220&gt;'Re-Sign (Calc)'!$T$1,'Re-Sign (Calc)'!$T$1,IF(L220&lt;'Re-Sign (Calc)'!$T$2,'Re-Sign (Calc)'!$T$2,L220))</f>
        <v>6.5407506702412874</v>
      </c>
      <c r="Q220" s="15">
        <f>IF(M220&gt;'Re-Sign (Calc)'!$T$1,'Re-Sign (Calc)'!$T$1,IF(M220&lt;'Re-Sign (Calc)'!$T$2,'Re-Sign (Calc)'!$T$2,M220))</f>
        <v>6.5407506702412874</v>
      </c>
      <c r="R220" s="15">
        <f>IF(N220&gt;'Re-Sign (Calc)'!$T$1,'Re-Sign (Calc)'!$T$1,IF(N220&lt;'Re-Sign (Calc)'!$T$2,'Re-Sign (Calc)'!$T$2,N220))</f>
        <v>6.5407506702412874</v>
      </c>
      <c r="S220" s="15">
        <f>IF(O220&gt;'Re-Sign (Calc)'!$T$1,'Re-Sign (Calc)'!$T$1,IF(O220&lt;'Re-Sign (Calc)'!$T$2,'Re-Sign (Calc)'!$T$2,O220))</f>
        <v>6.5407506702412874</v>
      </c>
      <c r="T220" s="16">
        <f>CEILING(IF(IF(F220&gt;AVERAGE(G220,I220,J220,K220),AVERAGE(F220,G220,I220,J220,K220),AVERAGE(G220,I220,J220,K220))&gt;'Re-Sign (Calc)'!$T$1,'Re-Sign (Calc)'!$T$1,IF(F220&gt;AVERAGE(G220,I220,J220,K220),AVERAGE(F220,G220,I220,J220,K220),AVERAGE(G220,I220,J220,K220))),0.05)</f>
        <v>4.3</v>
      </c>
      <c r="U220" s="16">
        <f>CEILING(IF(IF(F220&gt;AVERAGE(G220,I220,J220,K220,H220),AVERAGE(F220,G220,I220,J220,K220),AVERAGE(G220,I220,J220,K220,H220))&gt;8.15,8.15,IF(F220&gt;AVERAGE(G220,I220,J220,K220,H220),AVERAGE(F220,G220,I220,J220,K220,H220),AVERAGE(G220,I220,J220,K220,H220))),0.05)</f>
        <v>3.7</v>
      </c>
      <c r="V220" s="16">
        <f>CEILING(MAX(Q220:S220),0.05)</f>
        <v>6.5500000000000007</v>
      </c>
      <c r="W220" s="16" t="str">
        <f>IF(AND(B220&lt;26,G220&gt;V220),"Yes"," ")</f>
        <v xml:space="preserve"> </v>
      </c>
      <c r="X220" s="16" t="str">
        <f>IF(AND(B220&lt;30,B220&gt;26),"Yes", " ")</f>
        <v xml:space="preserve"> </v>
      </c>
      <c r="Y220" s="19" t="str">
        <f>INDEX('Player Ratings'!A:B,MATCH(A220,'Player Ratings'!A:A,0),2) &amp;": $"&amp;V220&amp;"M thru "&amp; D220+3</f>
        <v>Ja'Quan Porter: $6.55M thru 2029</v>
      </c>
    </row>
    <row r="221" spans="1:25" hidden="1" x14ac:dyDescent="0.25">
      <c r="A221" s="17" t="str">
        <f>'Re-Sign (Calc)'!A222</f>
        <v>J. Potts DET</v>
      </c>
      <c r="B221" s="18">
        <f>INDEX('Re-Sign (Calc)'!$A:$AU,MATCH('Re-Sign (Report)'!$A:$A,'Re-Sign (Calc)'!$A:$A,0),4)</f>
        <v>23</v>
      </c>
      <c r="C221" s="15" t="str">
        <f>INDEX('Re-Sign (Calc)'!$A:$AU,MATCH('Re-Sign (Report)'!$A:$A,'Re-Sign (Calc)'!$A:$A,0),3)</f>
        <v>DET</v>
      </c>
      <c r="D221" s="15" t="str">
        <f>+INDEX('Player Ratings'!$A:$AA,MATCH(A221,'Player Ratings'!$A:$A,0),27)</f>
        <v>2025</v>
      </c>
      <c r="F221" s="15">
        <f>INDEX('Re-Sign (Calc)'!$A:$AX,MATCH($A:$A,'Re-Sign (Calc)'!$A:$A,0),23)</f>
        <v>0.85</v>
      </c>
      <c r="G221" s="15">
        <f>INDEX('Re-Sign (Calc)'!$A:$AX,MATCH($A:$A,'Re-Sign (Calc)'!$A:$A,0),28)</f>
        <v>0.85</v>
      </c>
      <c r="H221" s="15" t="str">
        <f>INDEX('Re-Sign (Calc)'!$A:$AX,MATCH($A:$A,'Re-Sign (Calc)'!$A:$A,0),33)</f>
        <v>N/A</v>
      </c>
      <c r="I221" s="15" t="str">
        <f>INDEX('Re-Sign (Calc)'!$A:$AX,MATCH($A:$A,'Re-Sign (Calc)'!$A:$A,0),38)</f>
        <v>N/A</v>
      </c>
      <c r="J221" s="15" t="str">
        <f>INDEX('Re-Sign (Calc)'!$A:$AX,MATCH($A:$A,'Re-Sign (Calc)'!$A:$A,0),43)</f>
        <v>N/A</v>
      </c>
      <c r="K221" s="15" t="str">
        <f>INDEX('Re-Sign (Calc)'!$A:$AX,MATCH($A:$A,'Re-Sign (Calc)'!$A:$A,0),48)</f>
        <v>N/A</v>
      </c>
      <c r="L221" s="15">
        <f>IF(AND(AVERAGE(G221,H221)&lt;F221,B221&lt;27),AVERAGE(G221,H221,F221),AVERAGE(G221,H221))</f>
        <v>0.85</v>
      </c>
      <c r="M221" s="15">
        <f>IFERROR(IF(AND(AVERAGE(J221,G221)&lt;F221,B221&lt;27),AVERAGE(J221,G221,F221),AVERAGE(G221,J221)),0)</f>
        <v>0.85</v>
      </c>
      <c r="N221" s="15">
        <f>IFERROR(IF(AND(AVERAGE(G221,I221)&lt;F221,B221&lt;27),AVERAGE(G221,I221,F221),AVERAGE(G221,I221)),0)</f>
        <v>0.85</v>
      </c>
      <c r="O221" s="15">
        <f>IFERROR(IF(AND(AVERAGE(G221,K221)&lt;F221,B221&lt;27),AVERAGE(G221,K221,F221),AVERAGE(G221,K221)),0)</f>
        <v>0.85</v>
      </c>
      <c r="P221" s="15">
        <f>IF(L221&gt;'Re-Sign (Calc)'!$T$1,'Re-Sign (Calc)'!$T$1,IF(L221&lt;'Re-Sign (Calc)'!$T$2,'Re-Sign (Calc)'!$T$2,L221))</f>
        <v>0.85</v>
      </c>
      <c r="Q221" s="15">
        <f>IF(M221&gt;'Re-Sign (Calc)'!$T$1,'Re-Sign (Calc)'!$T$1,IF(M221&lt;'Re-Sign (Calc)'!$T$2,'Re-Sign (Calc)'!$T$2,M221))</f>
        <v>0.85</v>
      </c>
      <c r="R221" s="15">
        <f>IF(N221&gt;'Re-Sign (Calc)'!$T$1,'Re-Sign (Calc)'!$T$1,IF(N221&lt;'Re-Sign (Calc)'!$T$2,'Re-Sign (Calc)'!$T$2,N221))</f>
        <v>0.85</v>
      </c>
      <c r="S221" s="15">
        <f>IF(O221&gt;'Re-Sign (Calc)'!$T$1,'Re-Sign (Calc)'!$T$1,IF(O221&lt;'Re-Sign (Calc)'!$T$2,'Re-Sign (Calc)'!$T$2,O221))</f>
        <v>0.85</v>
      </c>
      <c r="T221" s="16">
        <f>CEILING(IF(IF(F221&gt;AVERAGE(G221,I221,J221,K221),AVERAGE(F221,G221,I221,J221,K221),AVERAGE(G221,I221,J221,K221))&gt;'Re-Sign (Calc)'!$T$1,'Re-Sign (Calc)'!$T$1,IF(F221&gt;AVERAGE(G221,I221,J221,K221),AVERAGE(F221,G221,I221,J221,K221),AVERAGE(G221,I221,J221,K221))),0.05)</f>
        <v>0.85000000000000009</v>
      </c>
      <c r="U221" s="16">
        <f>CEILING(IF(IF(F221&gt;AVERAGE(G221,I221,J221,K221,H221),AVERAGE(F221,G221,I221,J221,K221),AVERAGE(G221,I221,J221,K221,H221))&gt;8.15,8.15,IF(F221&gt;AVERAGE(G221,I221,J221,K221,H221),AVERAGE(F221,G221,I221,J221,K221,H221),AVERAGE(G221,I221,J221,K221,H221))),0.05)</f>
        <v>0.85000000000000009</v>
      </c>
      <c r="V221" s="16">
        <f>CEILING(MAX(Q221:S221),0.05)</f>
        <v>0.85000000000000009</v>
      </c>
      <c r="W221" s="16" t="str">
        <f>IF(AND(B221&lt;26,G221&gt;V221),"Yes"," ")</f>
        <v xml:space="preserve"> </v>
      </c>
      <c r="X221" s="16" t="str">
        <f>IF(AND(B221&lt;30,B221&gt;26),"Yes", " ")</f>
        <v xml:space="preserve"> </v>
      </c>
      <c r="Y221" s="19" t="str">
        <f>INDEX('Player Ratings'!A:B,MATCH(A221,'Player Ratings'!A:A,0),2) &amp;": $"&amp;V221&amp;"M thru "&amp; D221+3</f>
        <v>JaMychal Potts: $0.85M thru 2028</v>
      </c>
    </row>
    <row r="222" spans="1:25" hidden="1" x14ac:dyDescent="0.25">
      <c r="A222" s="17" t="str">
        <f>'Re-Sign (Calc)'!A223</f>
        <v>J. Powell POR</v>
      </c>
      <c r="B222" s="18">
        <f>INDEX('Re-Sign (Calc)'!$A:$AU,MATCH('Re-Sign (Report)'!$A:$A,'Re-Sign (Calc)'!$A:$A,0),4)</f>
        <v>22</v>
      </c>
      <c r="C222" s="15" t="str">
        <f>INDEX('Re-Sign (Calc)'!$A:$AU,MATCH('Re-Sign (Report)'!$A:$A,'Re-Sign (Calc)'!$A:$A,0),3)</f>
        <v>POR</v>
      </c>
      <c r="D222" s="15" t="str">
        <f>+INDEX('Player Ratings'!$A:$AA,MATCH(A222,'Player Ratings'!$A:$A,0),27)</f>
        <v>2026</v>
      </c>
      <c r="F222" s="15">
        <f>INDEX('Re-Sign (Calc)'!$A:$AX,MATCH($A:$A,'Re-Sign (Calc)'!$A:$A,0),23)</f>
        <v>0.85</v>
      </c>
      <c r="G222" s="15">
        <f>INDEX('Re-Sign (Calc)'!$A:$AX,MATCH($A:$A,'Re-Sign (Calc)'!$A:$A,0),28)</f>
        <v>0.85</v>
      </c>
      <c r="H222" s="15" t="str">
        <f>INDEX('Re-Sign (Calc)'!$A:$AX,MATCH($A:$A,'Re-Sign (Calc)'!$A:$A,0),33)</f>
        <v>N/A</v>
      </c>
      <c r="I222" s="15" t="str">
        <f>INDEX('Re-Sign (Calc)'!$A:$AX,MATCH($A:$A,'Re-Sign (Calc)'!$A:$A,0),38)</f>
        <v>N/A</v>
      </c>
      <c r="J222" s="15" t="str">
        <f>INDEX('Re-Sign (Calc)'!$A:$AX,MATCH($A:$A,'Re-Sign (Calc)'!$A:$A,0),43)</f>
        <v>N/A</v>
      </c>
      <c r="K222" s="15" t="str">
        <f>INDEX('Re-Sign (Calc)'!$A:$AX,MATCH($A:$A,'Re-Sign (Calc)'!$A:$A,0),48)</f>
        <v>N/A</v>
      </c>
      <c r="L222" s="15">
        <f>IF(AND(AVERAGE(G222,H222)&lt;F222,B222&lt;27),AVERAGE(G222,H222,F222),AVERAGE(G222,H222))</f>
        <v>0.85</v>
      </c>
      <c r="M222" s="15">
        <f>IFERROR(IF(AND(AVERAGE(J222,G222)&lt;F222,B222&lt;27),AVERAGE(J222,G222,F222),AVERAGE(G222,J222)),0)</f>
        <v>0.85</v>
      </c>
      <c r="N222" s="15">
        <f>IFERROR(IF(AND(AVERAGE(G222,I222)&lt;F222,B222&lt;27),AVERAGE(G222,I222,F222),AVERAGE(G222,I222)),0)</f>
        <v>0.85</v>
      </c>
      <c r="O222" s="15">
        <f>IFERROR(IF(AND(AVERAGE(G222,K222)&lt;F222,B222&lt;27),AVERAGE(G222,K222,F222),AVERAGE(G222,K222)),0)</f>
        <v>0.85</v>
      </c>
      <c r="P222" s="15">
        <f>IF(L222&gt;'Re-Sign (Calc)'!$T$1,'Re-Sign (Calc)'!$T$1,IF(L222&lt;'Re-Sign (Calc)'!$T$2,'Re-Sign (Calc)'!$T$2,L222))</f>
        <v>0.85</v>
      </c>
      <c r="Q222" s="15">
        <f>IF(M222&gt;'Re-Sign (Calc)'!$T$1,'Re-Sign (Calc)'!$T$1,IF(M222&lt;'Re-Sign (Calc)'!$T$2,'Re-Sign (Calc)'!$T$2,M222))</f>
        <v>0.85</v>
      </c>
      <c r="R222" s="15">
        <f>IF(N222&gt;'Re-Sign (Calc)'!$T$1,'Re-Sign (Calc)'!$T$1,IF(N222&lt;'Re-Sign (Calc)'!$T$2,'Re-Sign (Calc)'!$T$2,N222))</f>
        <v>0.85</v>
      </c>
      <c r="S222" s="15">
        <f>IF(O222&gt;'Re-Sign (Calc)'!$T$1,'Re-Sign (Calc)'!$T$1,IF(O222&lt;'Re-Sign (Calc)'!$T$2,'Re-Sign (Calc)'!$T$2,O222))</f>
        <v>0.85</v>
      </c>
      <c r="T222" s="16">
        <f>CEILING(IF(IF(F222&gt;AVERAGE(G222,I222,J222,K222),AVERAGE(F222,G222,I222,J222,K222),AVERAGE(G222,I222,J222,K222))&gt;'Re-Sign (Calc)'!$T$1,'Re-Sign (Calc)'!$T$1,IF(F222&gt;AVERAGE(G222,I222,J222,K222),AVERAGE(F222,G222,I222,J222,K222),AVERAGE(G222,I222,J222,K222))),0.05)</f>
        <v>0.85000000000000009</v>
      </c>
      <c r="U222" s="16">
        <f>CEILING(IF(IF(F222&gt;AVERAGE(G222,I222,J222,K222,H222),AVERAGE(F222,G222,I222,J222,K222),AVERAGE(G222,I222,J222,K222,H222))&gt;8.15,8.15,IF(F222&gt;AVERAGE(G222,I222,J222,K222,H222),AVERAGE(F222,G222,I222,J222,K222,H222),AVERAGE(G222,I222,J222,K222,H222))),0.05)</f>
        <v>0.85000000000000009</v>
      </c>
      <c r="V222" s="16">
        <f>CEILING(MAX(Q222:S222),0.05)</f>
        <v>0.85000000000000009</v>
      </c>
      <c r="W222" s="16" t="str">
        <f>IF(AND(B222&lt;26,G222&gt;V222),"Yes"," ")</f>
        <v xml:space="preserve"> </v>
      </c>
      <c r="X222" s="16" t="str">
        <f>IF(AND(B222&lt;30,B222&gt;26),"Yes", " ")</f>
        <v xml:space="preserve"> </v>
      </c>
      <c r="Y222" s="19" t="str">
        <f>INDEX('Player Ratings'!A:B,MATCH(A222,'Player Ratings'!A:A,0),2) &amp;": $"&amp;V222&amp;"M thru "&amp; D222+3</f>
        <v>Jordan Powell: $0.85M thru 2029</v>
      </c>
    </row>
    <row r="223" spans="1:25" hidden="1" x14ac:dyDescent="0.25">
      <c r="A223" s="17" t="str">
        <f>'Re-Sign (Calc)'!A224</f>
        <v>J. Quentinson PHX</v>
      </c>
      <c r="B223" s="18">
        <f>INDEX('Re-Sign (Calc)'!$A:$AU,MATCH('Re-Sign (Report)'!$A:$A,'Re-Sign (Calc)'!$A:$A,0),4)</f>
        <v>25</v>
      </c>
      <c r="C223" s="15" t="str">
        <f>INDEX('Re-Sign (Calc)'!$A:$AU,MATCH('Re-Sign (Report)'!$A:$A,'Re-Sign (Calc)'!$A:$A,0),3)</f>
        <v>PHX</v>
      </c>
      <c r="D223" s="15" t="str">
        <f>+INDEX('Player Ratings'!$A:$AA,MATCH(A223,'Player Ratings'!$A:$A,0),27)</f>
        <v>2025</v>
      </c>
      <c r="F223" s="15">
        <f>INDEX('Re-Sign (Calc)'!$A:$AX,MATCH($A:$A,'Re-Sign (Calc)'!$A:$A,0),23)</f>
        <v>17.922252010723863</v>
      </c>
      <c r="G223" s="15">
        <f>INDEX('Re-Sign (Calc)'!$A:$AX,MATCH($A:$A,'Re-Sign (Calc)'!$A:$A,0),28)</f>
        <v>19.266425160546682</v>
      </c>
      <c r="H223" s="15">
        <f>INDEX('Re-Sign (Calc)'!$A:$AX,MATCH($A:$A,'Re-Sign (Calc)'!$A:$A,0),33)</f>
        <v>0.85</v>
      </c>
      <c r="I223" s="15">
        <f>INDEX('Re-Sign (Calc)'!$A:$AX,MATCH($A:$A,'Re-Sign (Calc)'!$A:$A,0),38)</f>
        <v>21.931530730840212</v>
      </c>
      <c r="J223" s="15">
        <f>INDEX('Re-Sign (Calc)'!$A:$AX,MATCH($A:$A,'Re-Sign (Calc)'!$A:$A,0),43)</f>
        <v>10.884168930600147</v>
      </c>
      <c r="K223" s="15">
        <f>INDEX('Re-Sign (Calc)'!$A:$AX,MATCH($A:$A,'Re-Sign (Calc)'!$A:$A,0),48)</f>
        <v>12.382910972535491</v>
      </c>
      <c r="L223" s="15">
        <f>IF(AND(AVERAGE(G223,H223)&lt;F223,B223&lt;27),AVERAGE(G223,H223,F223),AVERAGE(G223,H223))</f>
        <v>12.679559057090183</v>
      </c>
      <c r="M223" s="15">
        <f>IFERROR(IF(AND(AVERAGE(J223,G223)&lt;F223,B223&lt;27),AVERAGE(J223,G223,F223),AVERAGE(G223,J223)),0)</f>
        <v>16.024282033956897</v>
      </c>
      <c r="N223" s="15">
        <f>IFERROR(IF(AND(AVERAGE(G223,I223)&lt;F223,B223&lt;27),AVERAGE(G223,I223,F223),AVERAGE(G223,I223)),0)</f>
        <v>20.598977945693449</v>
      </c>
      <c r="O223" s="15">
        <f>IFERROR(IF(AND(AVERAGE(G223,K223)&lt;F223,B223&lt;27),AVERAGE(G223,K223,F223),AVERAGE(G223,K223)),0)</f>
        <v>16.523862714602014</v>
      </c>
      <c r="P223" s="15">
        <f>IF(L223&gt;'Re-Sign (Calc)'!$T$1,'Re-Sign (Calc)'!$T$1,IF(L223&lt;'Re-Sign (Calc)'!$T$2,'Re-Sign (Calc)'!$T$2,L223))</f>
        <v>12.679559057090183</v>
      </c>
      <c r="Q223" s="15">
        <f>IF(M223&gt;'Re-Sign (Calc)'!$T$1,'Re-Sign (Calc)'!$T$1,IF(M223&lt;'Re-Sign (Calc)'!$T$2,'Re-Sign (Calc)'!$T$2,M223))</f>
        <v>16.024282033956897</v>
      </c>
      <c r="R223" s="15">
        <f>IF(N223&gt;'Re-Sign (Calc)'!$T$1,'Re-Sign (Calc)'!$T$1,IF(N223&lt;'Re-Sign (Calc)'!$T$2,'Re-Sign (Calc)'!$T$2,N223))</f>
        <v>20.598977945693449</v>
      </c>
      <c r="S223" s="15">
        <f>IF(O223&gt;'Re-Sign (Calc)'!$T$1,'Re-Sign (Calc)'!$T$1,IF(O223&lt;'Re-Sign (Calc)'!$T$2,'Re-Sign (Calc)'!$T$2,O223))</f>
        <v>16.523862714602014</v>
      </c>
      <c r="T223" s="16">
        <f>CEILING(IF(IF(F223&gt;AVERAGE(G223,I223,J223,K223),AVERAGE(F223,G223,I223,J223,K223),AVERAGE(G223,I223,J223,K223))&gt;'Re-Sign (Calc)'!$T$1,'Re-Sign (Calc)'!$T$1,IF(F223&gt;AVERAGE(G223,I223,J223,K223),AVERAGE(F223,G223,I223,J223,K223),AVERAGE(G223,I223,J223,K223))),0.05)</f>
        <v>16.5</v>
      </c>
      <c r="U223" s="16">
        <f>CEILING(IF(IF(F223&gt;AVERAGE(G223,I223,J223,K223,H223),AVERAGE(F223,G223,I223,J223,K223),AVERAGE(G223,I223,J223,K223,H223))&gt;8.15,8.15,IF(F223&gt;AVERAGE(G223,I223,J223,K223,H223),AVERAGE(F223,G223,I223,J223,K223,H223),AVERAGE(G223,I223,J223,K223,H223))),0.05)</f>
        <v>8.15</v>
      </c>
      <c r="V223" s="16">
        <f>CEILING(MAX(Q223:S223),0.05)</f>
        <v>20.6</v>
      </c>
      <c r="W223" s="16" t="str">
        <f>IF(AND(B223&lt;26,G223&gt;V223),"Yes"," ")</f>
        <v xml:space="preserve"> </v>
      </c>
      <c r="X223" s="16" t="str">
        <f>IF(AND(B223&lt;30,B223&gt;26),"Yes", " ")</f>
        <v xml:space="preserve"> </v>
      </c>
      <c r="Y223" s="19" t="str">
        <f>INDEX('Player Ratings'!A:B,MATCH(A223,'Player Ratings'!A:A,0),2) &amp;": $"&amp;V223&amp;"M thru "&amp; D223+3</f>
        <v>Jamiel Quentinson: $20.6M thru 2028</v>
      </c>
    </row>
    <row r="224" spans="1:25" hidden="1" x14ac:dyDescent="0.25">
      <c r="A224" s="17" t="str">
        <f>'Re-Sign (Calc)'!A225</f>
        <v>J. Ramsey NYK</v>
      </c>
      <c r="B224" s="18">
        <f>INDEX('Re-Sign (Calc)'!$A:$AU,MATCH('Re-Sign (Report)'!$A:$A,'Re-Sign (Calc)'!$A:$A,0),4)</f>
        <v>23</v>
      </c>
      <c r="C224" s="15" t="str">
        <f>INDEX('Re-Sign (Calc)'!$A:$AU,MATCH('Re-Sign (Report)'!$A:$A,'Re-Sign (Calc)'!$A:$A,0),3)</f>
        <v>NYK</v>
      </c>
      <c r="D224" s="15" t="str">
        <f>+INDEX('Player Ratings'!$A:$AA,MATCH(A224,'Player Ratings'!$A:$A,0),27)</f>
        <v>2025</v>
      </c>
      <c r="F224" s="15">
        <f>INDEX('Re-Sign (Calc)'!$A:$AX,MATCH($A:$A,'Re-Sign (Calc)'!$A:$A,0),23)</f>
        <v>0.85</v>
      </c>
      <c r="G224" s="15">
        <f>INDEX('Re-Sign (Calc)'!$A:$AX,MATCH($A:$A,'Re-Sign (Calc)'!$A:$A,0),28)</f>
        <v>0.85</v>
      </c>
      <c r="H224" s="15" t="str">
        <f>INDEX('Re-Sign (Calc)'!$A:$AX,MATCH($A:$A,'Re-Sign (Calc)'!$A:$A,0),33)</f>
        <v>N/A</v>
      </c>
      <c r="I224" s="15" t="str">
        <f>INDEX('Re-Sign (Calc)'!$A:$AX,MATCH($A:$A,'Re-Sign (Calc)'!$A:$A,0),38)</f>
        <v>N/A</v>
      </c>
      <c r="J224" s="15" t="str">
        <f>INDEX('Re-Sign (Calc)'!$A:$AX,MATCH($A:$A,'Re-Sign (Calc)'!$A:$A,0),43)</f>
        <v>N/A</v>
      </c>
      <c r="K224" s="15" t="str">
        <f>INDEX('Re-Sign (Calc)'!$A:$AX,MATCH($A:$A,'Re-Sign (Calc)'!$A:$A,0),48)</f>
        <v>N/A</v>
      </c>
      <c r="L224" s="15">
        <f>IF(AND(AVERAGE(G224,H224)&lt;F224,B224&lt;27),AVERAGE(G224,H224,F224),AVERAGE(G224,H224))</f>
        <v>0.85</v>
      </c>
      <c r="M224" s="15">
        <f>IFERROR(IF(AND(AVERAGE(J224,G224)&lt;F224,B224&lt;27),AVERAGE(J224,G224,F224),AVERAGE(G224,J224)),0)</f>
        <v>0.85</v>
      </c>
      <c r="N224" s="15">
        <f>IFERROR(IF(AND(AVERAGE(G224,I224)&lt;F224,B224&lt;27),AVERAGE(G224,I224,F224),AVERAGE(G224,I224)),0)</f>
        <v>0.85</v>
      </c>
      <c r="O224" s="15">
        <f>IFERROR(IF(AND(AVERAGE(G224,K224)&lt;F224,B224&lt;27),AVERAGE(G224,K224,F224),AVERAGE(G224,K224)),0)</f>
        <v>0.85</v>
      </c>
      <c r="P224" s="15">
        <f>IF(L224&gt;'Re-Sign (Calc)'!$T$1,'Re-Sign (Calc)'!$T$1,IF(L224&lt;'Re-Sign (Calc)'!$T$2,'Re-Sign (Calc)'!$T$2,L224))</f>
        <v>0.85</v>
      </c>
      <c r="Q224" s="15">
        <f>IF(M224&gt;'Re-Sign (Calc)'!$T$1,'Re-Sign (Calc)'!$T$1,IF(M224&lt;'Re-Sign (Calc)'!$T$2,'Re-Sign (Calc)'!$T$2,M224))</f>
        <v>0.85</v>
      </c>
      <c r="R224" s="15">
        <f>IF(N224&gt;'Re-Sign (Calc)'!$T$1,'Re-Sign (Calc)'!$T$1,IF(N224&lt;'Re-Sign (Calc)'!$T$2,'Re-Sign (Calc)'!$T$2,N224))</f>
        <v>0.85</v>
      </c>
      <c r="S224" s="15">
        <f>IF(O224&gt;'Re-Sign (Calc)'!$T$1,'Re-Sign (Calc)'!$T$1,IF(O224&lt;'Re-Sign (Calc)'!$T$2,'Re-Sign (Calc)'!$T$2,O224))</f>
        <v>0.85</v>
      </c>
      <c r="T224" s="16">
        <f>CEILING(IF(IF(F224&gt;AVERAGE(G224,I224,J224,K224),AVERAGE(F224,G224,I224,J224,K224),AVERAGE(G224,I224,J224,K224))&gt;'Re-Sign (Calc)'!$T$1,'Re-Sign (Calc)'!$T$1,IF(F224&gt;AVERAGE(G224,I224,J224,K224),AVERAGE(F224,G224,I224,J224,K224),AVERAGE(G224,I224,J224,K224))),0.05)</f>
        <v>0.85000000000000009</v>
      </c>
      <c r="U224" s="16">
        <f>CEILING(IF(IF(F224&gt;AVERAGE(G224,I224,J224,K224,H224),AVERAGE(F224,G224,I224,J224,K224),AVERAGE(G224,I224,J224,K224,H224))&gt;8.15,8.15,IF(F224&gt;AVERAGE(G224,I224,J224,K224,H224),AVERAGE(F224,G224,I224,J224,K224,H224),AVERAGE(G224,I224,J224,K224,H224))),0.05)</f>
        <v>0.85000000000000009</v>
      </c>
      <c r="V224" s="16">
        <f>CEILING(MAX(Q224:S224),0.05)</f>
        <v>0.85000000000000009</v>
      </c>
      <c r="W224" s="16" t="str">
        <f>IF(AND(B224&lt;26,G224&gt;V224),"Yes"," ")</f>
        <v xml:space="preserve"> </v>
      </c>
      <c r="X224" s="16" t="str">
        <f>IF(AND(B224&lt;30,B224&gt;26),"Yes", " ")</f>
        <v xml:space="preserve"> </v>
      </c>
      <c r="Y224" s="19" t="str">
        <f>INDEX('Player Ratings'!A:B,MATCH(A224,'Player Ratings'!A:A,0),2) &amp;": $"&amp;V224&amp;"M thru "&amp; D224+3</f>
        <v>Jahmius Ramsey: $0.85M thru 2028</v>
      </c>
    </row>
    <row r="225" spans="1:25" x14ac:dyDescent="0.25">
      <c r="A225" s="17" t="str">
        <f>'Re-Sign (Calc)'!A158</f>
        <v>I. Sanon LAL</v>
      </c>
      <c r="B225" s="18">
        <f>INDEX('Re-Sign (Calc)'!$A:$AU,MATCH('Re-Sign (Report)'!$A:$A,'Re-Sign (Calc)'!$A:$A,0),4)</f>
        <v>25</v>
      </c>
      <c r="C225" s="15" t="str">
        <f>INDEX('Re-Sign (Calc)'!$A:$AU,MATCH('Re-Sign (Report)'!$A:$A,'Re-Sign (Calc)'!$A:$A,0),3)</f>
        <v>LAL</v>
      </c>
      <c r="D225" s="15" t="str">
        <f>+INDEX('Player Ratings'!$A:$AA,MATCH(A225,'Player Ratings'!$A:$A,0),27)</f>
        <v>2024</v>
      </c>
      <c r="F225" s="15">
        <f>INDEX('Re-Sign (Calc)'!$A:$AX,MATCH($A:$A,'Re-Sign (Calc)'!$A:$A,0),23)</f>
        <v>20.768543342269886</v>
      </c>
      <c r="G225" s="15">
        <f>INDEX('Re-Sign (Calc)'!$A:$AX,MATCH($A:$A,'Re-Sign (Calc)'!$A:$A,0),28)</f>
        <v>21.888687633788901</v>
      </c>
      <c r="H225" s="15">
        <f>INDEX('Re-Sign (Calc)'!$A:$AX,MATCH($A:$A,'Re-Sign (Calc)'!$A:$A,0),33)</f>
        <v>11.325709080165456</v>
      </c>
      <c r="I225" s="15">
        <f>INDEX('Re-Sign (Calc)'!$A:$AX,MATCH($A:$A,'Re-Sign (Calc)'!$A:$A,0),38)</f>
        <v>21.139502290285076</v>
      </c>
      <c r="J225" s="15">
        <f>INDEX('Re-Sign (Calc)'!$A:$AX,MATCH($A:$A,'Re-Sign (Calc)'!$A:$A,0),43)</f>
        <v>16.19782662385774</v>
      </c>
      <c r="K225" s="15">
        <f>INDEX('Re-Sign (Calc)'!$A:$AX,MATCH($A:$A,'Re-Sign (Calc)'!$A:$A,0),48)</f>
        <v>7.5520764229799555</v>
      </c>
      <c r="L225" s="15">
        <f>IF(AND(AVERAGE(G225,H225)&lt;F225,B225&lt;27),AVERAGE(G225,H225,F225),AVERAGE(G225,H225))</f>
        <v>17.994313352074748</v>
      </c>
      <c r="M225" s="15">
        <f>IFERROR(IF(AND(AVERAGE(J225,G225)&lt;F225,B225&lt;27),AVERAGE(J225,G225,F225),AVERAGE(G225,J225)),0)</f>
        <v>19.618352533305508</v>
      </c>
      <c r="N225" s="15">
        <f>IFERROR(IF(AND(AVERAGE(G225,I225)&lt;F225,B225&lt;27),AVERAGE(G225,I225,F225),AVERAGE(G225,I225)),0)</f>
        <v>21.514094962036989</v>
      </c>
      <c r="O225" s="15">
        <f>IFERROR(IF(AND(AVERAGE(G225,K225)&lt;F225,B225&lt;27),AVERAGE(G225,K225,F225),AVERAGE(G225,K225)),0)</f>
        <v>16.73643579967958</v>
      </c>
      <c r="P225" s="15">
        <f>IF(L225&gt;'Re-Sign (Calc)'!$T$1,'Re-Sign (Calc)'!$T$1,IF(L225&lt;'Re-Sign (Calc)'!$T$2,'Re-Sign (Calc)'!$T$2,L225))</f>
        <v>17.994313352074748</v>
      </c>
      <c r="Q225" s="15">
        <f>IF(M225&gt;'Re-Sign (Calc)'!$T$1,'Re-Sign (Calc)'!$T$1,IF(M225&lt;'Re-Sign (Calc)'!$T$2,'Re-Sign (Calc)'!$T$2,M225))</f>
        <v>19.618352533305508</v>
      </c>
      <c r="R225" s="15">
        <f>IF(N225&gt;'Re-Sign (Calc)'!$T$1,'Re-Sign (Calc)'!$T$1,IF(N225&lt;'Re-Sign (Calc)'!$T$2,'Re-Sign (Calc)'!$T$2,N225))</f>
        <v>21.514094962036989</v>
      </c>
      <c r="S225" s="15">
        <f>IF(O225&gt;'Re-Sign (Calc)'!$T$1,'Re-Sign (Calc)'!$T$1,IF(O225&lt;'Re-Sign (Calc)'!$T$2,'Re-Sign (Calc)'!$T$2,O225))</f>
        <v>16.73643579967958</v>
      </c>
      <c r="T225" s="16">
        <f>CEILING(IF(IF(F225&gt;AVERAGE(G225,I225,J225,K225),AVERAGE(F225,G225,I225,J225,K225),AVERAGE(G225,I225,J225,K225))&gt;'Re-Sign (Calc)'!$T$1,'Re-Sign (Calc)'!$T$1,IF(F225&gt;AVERAGE(G225,I225,J225,K225),AVERAGE(F225,G225,I225,J225,K225),AVERAGE(G225,I225,J225,K225))),0.05)</f>
        <v>17.55</v>
      </c>
      <c r="U225" s="16">
        <f>CEILING(IF(IF(F225&gt;AVERAGE(G225,I225,J225,K225,H225),AVERAGE(F225,G225,I225,J225,K225),AVERAGE(G225,I225,J225,K225,H225))&gt;8.15,8.15,IF(F225&gt;AVERAGE(G225,I225,J225,K225,H225),AVERAGE(F225,G225,I225,J225,K225,H225),AVERAGE(G225,I225,J225,K225,H225))),0.05)</f>
        <v>8.15</v>
      </c>
      <c r="V225" s="16">
        <f>CEILING(MAX(Q225:S225),0.05)</f>
        <v>21.55</v>
      </c>
      <c r="W225" s="16" t="str">
        <f>IF(AND(B225&lt;26,G225&gt;V225),"Yes"," ")</f>
        <v>Yes</v>
      </c>
      <c r="X225" s="16" t="str">
        <f>IF(AND(B225&lt;30,B225&gt;26),"Yes", " ")</f>
        <v xml:space="preserve"> </v>
      </c>
      <c r="Y225" s="19" t="str">
        <f>INDEX('Player Ratings'!A:B,MATCH(A225,'Player Ratings'!A:A,0),2) &amp;": $"&amp;V225&amp;"M thru "&amp; D225+3</f>
        <v>Issuf Sanon: $21.55M thru 2027</v>
      </c>
    </row>
    <row r="226" spans="1:25" hidden="1" x14ac:dyDescent="0.25">
      <c r="A226" s="17" t="str">
        <f>'Re-Sign (Calc)'!A227</f>
        <v>J. Ries MIA</v>
      </c>
      <c r="B226" s="18">
        <f>INDEX('Re-Sign (Calc)'!$A:$AU,MATCH('Re-Sign (Report)'!$A:$A,'Re-Sign (Calc)'!$A:$A,0),4)</f>
        <v>22</v>
      </c>
      <c r="C226" s="15" t="str">
        <f>INDEX('Re-Sign (Calc)'!$A:$AU,MATCH('Re-Sign (Report)'!$A:$A,'Re-Sign (Calc)'!$A:$A,0),3)</f>
        <v>MIA</v>
      </c>
      <c r="D226" s="15" t="str">
        <f>+INDEX('Player Ratings'!$A:$AA,MATCH(A226,'Player Ratings'!$A:$A,0),27)</f>
        <v>2025</v>
      </c>
      <c r="F226" s="15">
        <f>INDEX('Re-Sign (Calc)'!$A:$AX,MATCH($A:$A,'Re-Sign (Calc)'!$A:$A,0),23)</f>
        <v>6.5370866845397737</v>
      </c>
      <c r="G226" s="15">
        <f>INDEX('Re-Sign (Calc)'!$A:$AX,MATCH($A:$A,'Re-Sign (Calc)'!$A:$A,0),28)</f>
        <v>0.91058784785114133</v>
      </c>
      <c r="H226" s="15">
        <f>INDEX('Re-Sign (Calc)'!$A:$AX,MATCH($A:$A,'Re-Sign (Calc)'!$A:$A,0),33)</f>
        <v>0.85</v>
      </c>
      <c r="I226" s="15">
        <f>INDEX('Re-Sign (Calc)'!$A:$AX,MATCH($A:$A,'Re-Sign (Calc)'!$A:$A,0),38)</f>
        <v>0.85</v>
      </c>
      <c r="J226" s="15">
        <f>INDEX('Re-Sign (Calc)'!$A:$AX,MATCH($A:$A,'Re-Sign (Calc)'!$A:$A,0),43)</f>
        <v>0.85</v>
      </c>
      <c r="K226" s="15">
        <f>INDEX('Re-Sign (Calc)'!$A:$AX,MATCH($A:$A,'Re-Sign (Calc)'!$A:$A,0),48)</f>
        <v>0.85</v>
      </c>
      <c r="L226" s="15">
        <f>IF(AND(AVERAGE(G226,H226)&lt;F226,B226&lt;27),AVERAGE(G226,H226,F226),AVERAGE(G226,H226))</f>
        <v>2.7658915107969713</v>
      </c>
      <c r="M226" s="15">
        <f>IFERROR(IF(AND(AVERAGE(J226,G226)&lt;F226,B226&lt;27),AVERAGE(J226,G226,F226),AVERAGE(G226,J226)),0)</f>
        <v>2.7658915107969713</v>
      </c>
      <c r="N226" s="15">
        <f>IFERROR(IF(AND(AVERAGE(G226,I226)&lt;F226,B226&lt;27),AVERAGE(G226,I226,F226),AVERAGE(G226,I226)),0)</f>
        <v>2.7658915107969713</v>
      </c>
      <c r="O226" s="15">
        <f>IFERROR(IF(AND(AVERAGE(G226,K226)&lt;F226,B226&lt;27),AVERAGE(G226,K226,F226),AVERAGE(G226,K226)),0)</f>
        <v>2.7658915107969713</v>
      </c>
      <c r="P226" s="15">
        <f>IF(L226&gt;'Re-Sign (Calc)'!$T$1,'Re-Sign (Calc)'!$T$1,IF(L226&lt;'Re-Sign (Calc)'!$T$2,'Re-Sign (Calc)'!$T$2,L226))</f>
        <v>2.7658915107969713</v>
      </c>
      <c r="Q226" s="15">
        <f>IF(M226&gt;'Re-Sign (Calc)'!$T$1,'Re-Sign (Calc)'!$T$1,IF(M226&lt;'Re-Sign (Calc)'!$T$2,'Re-Sign (Calc)'!$T$2,M226))</f>
        <v>2.7658915107969713</v>
      </c>
      <c r="R226" s="15">
        <f>IF(N226&gt;'Re-Sign (Calc)'!$T$1,'Re-Sign (Calc)'!$T$1,IF(N226&lt;'Re-Sign (Calc)'!$T$2,'Re-Sign (Calc)'!$T$2,N226))</f>
        <v>2.7658915107969713</v>
      </c>
      <c r="S226" s="15">
        <f>IF(O226&gt;'Re-Sign (Calc)'!$T$1,'Re-Sign (Calc)'!$T$1,IF(O226&lt;'Re-Sign (Calc)'!$T$2,'Re-Sign (Calc)'!$T$2,O226))</f>
        <v>2.7658915107969713</v>
      </c>
      <c r="T226" s="16">
        <f>CEILING(IF(IF(F226&gt;AVERAGE(G226,I226,J226,K226),AVERAGE(F226,G226,I226,J226,K226),AVERAGE(G226,I226,J226,K226))&gt;'Re-Sign (Calc)'!$T$1,'Re-Sign (Calc)'!$T$1,IF(F226&gt;AVERAGE(G226,I226,J226,K226),AVERAGE(F226,G226,I226,J226,K226),AVERAGE(G226,I226,J226,K226))),0.05)</f>
        <v>2</v>
      </c>
      <c r="U226" s="16">
        <f>CEILING(IF(IF(F226&gt;AVERAGE(G226,I226,J226,K226,H226),AVERAGE(F226,G226,I226,J226,K226),AVERAGE(G226,I226,J226,K226,H226))&gt;8.15,8.15,IF(F226&gt;AVERAGE(G226,I226,J226,K226,H226),AVERAGE(F226,G226,I226,J226,K226,H226),AVERAGE(G226,I226,J226,K226,H226))),0.05)</f>
        <v>1.85</v>
      </c>
      <c r="V226" s="16">
        <f>CEILING(MAX(Q226:S226),0.05)</f>
        <v>2.8000000000000003</v>
      </c>
      <c r="W226" s="16" t="str">
        <f>IF(AND(B226&lt;26,G226&gt;V226),"Yes"," ")</f>
        <v xml:space="preserve"> </v>
      </c>
      <c r="X226" s="16" t="str">
        <f>IF(AND(B226&lt;30,B226&gt;26),"Yes", " ")</f>
        <v xml:space="preserve"> </v>
      </c>
      <c r="Y226" s="19" t="str">
        <f>INDEX('Player Ratings'!A:B,MATCH(A226,'Player Ratings'!A:A,0),2) &amp;": $"&amp;V226&amp;"M thru "&amp; D226+3</f>
        <v>Jah Ries: $2.8M thru 2028</v>
      </c>
    </row>
    <row r="227" spans="1:25" x14ac:dyDescent="0.25">
      <c r="A227" s="17" t="str">
        <f>'Re-Sign (Calc)'!A203</f>
        <v>J. Juzang LAL</v>
      </c>
      <c r="B227" s="18">
        <f>INDEX('Re-Sign (Calc)'!$A:$AU,MATCH('Re-Sign (Report)'!$A:$A,'Re-Sign (Calc)'!$A:$A,0),4)</f>
        <v>23</v>
      </c>
      <c r="C227" s="15" t="str">
        <f>INDEX('Re-Sign (Calc)'!$A:$AU,MATCH('Re-Sign (Report)'!$A:$A,'Re-Sign (Calc)'!$A:$A,0),3)</f>
        <v>LAL</v>
      </c>
      <c r="D227" s="15" t="str">
        <f>+INDEX('Player Ratings'!$A:$AA,MATCH(A227,'Player Ratings'!$A:$A,0),27)</f>
        <v>2024</v>
      </c>
      <c r="F227" s="15">
        <f>INDEX('Re-Sign (Calc)'!$A:$AX,MATCH($A:$A,'Re-Sign (Calc)'!$A:$A,0),23)</f>
        <v>26.461126005361933</v>
      </c>
      <c r="G227" s="15">
        <f>INDEX('Re-Sign (Calc)'!$A:$AX,MATCH($A:$A,'Re-Sign (Calc)'!$A:$A,0),28)</f>
        <v>17.955293923925574</v>
      </c>
      <c r="H227" s="15">
        <f>INDEX('Re-Sign (Calc)'!$A:$AX,MATCH($A:$A,'Re-Sign (Calc)'!$A:$A,0),33)</f>
        <v>0.85</v>
      </c>
      <c r="I227" s="15">
        <f>INDEX('Re-Sign (Calc)'!$A:$AX,MATCH($A:$A,'Re-Sign (Calc)'!$A:$A,0),38)</f>
        <v>0.85</v>
      </c>
      <c r="J227" s="15">
        <f>INDEX('Re-Sign (Calc)'!$A:$AX,MATCH($A:$A,'Re-Sign (Calc)'!$A:$A,0),43)</f>
        <v>0.85</v>
      </c>
      <c r="K227" s="15">
        <f>INDEX('Re-Sign (Calc)'!$A:$AX,MATCH($A:$A,'Re-Sign (Calc)'!$A:$A,0),48)</f>
        <v>0.85</v>
      </c>
      <c r="L227" s="15">
        <f>IF(AND(AVERAGE(G227,H227)&lt;F227,B227&lt;27),AVERAGE(G227,H227,F227),AVERAGE(G227,H227))</f>
        <v>15.088806643095836</v>
      </c>
      <c r="M227" s="15">
        <f>IFERROR(IF(AND(AVERAGE(J227,G227)&lt;F227,B227&lt;27),AVERAGE(J227,G227,F227),AVERAGE(G227,J227)),0)</f>
        <v>15.088806643095836</v>
      </c>
      <c r="N227" s="15">
        <f>IFERROR(IF(AND(AVERAGE(G227,I227)&lt;F227,B227&lt;27),AVERAGE(G227,I227,F227),AVERAGE(G227,I227)),0)</f>
        <v>15.088806643095836</v>
      </c>
      <c r="O227" s="15">
        <f>IFERROR(IF(AND(AVERAGE(G227,K227)&lt;F227,B227&lt;27),AVERAGE(G227,K227,F227),AVERAGE(G227,K227)),0)</f>
        <v>15.088806643095836</v>
      </c>
      <c r="P227" s="15">
        <f>IF(L227&gt;'Re-Sign (Calc)'!$T$1,'Re-Sign (Calc)'!$T$1,IF(L227&lt;'Re-Sign (Calc)'!$T$2,'Re-Sign (Calc)'!$T$2,L227))</f>
        <v>15.088806643095836</v>
      </c>
      <c r="Q227" s="15">
        <f>IF(M227&gt;'Re-Sign (Calc)'!$T$1,'Re-Sign (Calc)'!$T$1,IF(M227&lt;'Re-Sign (Calc)'!$T$2,'Re-Sign (Calc)'!$T$2,M227))</f>
        <v>15.088806643095836</v>
      </c>
      <c r="R227" s="15">
        <f>IF(N227&gt;'Re-Sign (Calc)'!$T$1,'Re-Sign (Calc)'!$T$1,IF(N227&lt;'Re-Sign (Calc)'!$T$2,'Re-Sign (Calc)'!$T$2,N227))</f>
        <v>15.088806643095836</v>
      </c>
      <c r="S227" s="15">
        <f>IF(O227&gt;'Re-Sign (Calc)'!$T$1,'Re-Sign (Calc)'!$T$1,IF(O227&lt;'Re-Sign (Calc)'!$T$2,'Re-Sign (Calc)'!$T$2,O227))</f>
        <v>15.088806643095836</v>
      </c>
      <c r="T227" s="16">
        <f>CEILING(IF(IF(F227&gt;AVERAGE(G227,I227,J227,K227),AVERAGE(F227,G227,I227,J227,K227),AVERAGE(G227,I227,J227,K227))&gt;'Re-Sign (Calc)'!$T$1,'Re-Sign (Calc)'!$T$1,IF(F227&gt;AVERAGE(G227,I227,J227,K227),AVERAGE(F227,G227,I227,J227,K227),AVERAGE(G227,I227,J227,K227))),0.05)</f>
        <v>9.4</v>
      </c>
      <c r="U227" s="16">
        <f>CEILING(IF(IF(F227&gt;AVERAGE(G227,I227,J227,K227,H227),AVERAGE(F227,G227,I227,J227,K227),AVERAGE(G227,I227,J227,K227,H227))&gt;8.15,8.15,IF(F227&gt;AVERAGE(G227,I227,J227,K227,H227),AVERAGE(F227,G227,I227,J227,K227,H227),AVERAGE(G227,I227,J227,K227,H227))),0.05)</f>
        <v>8.15</v>
      </c>
      <c r="V227" s="16">
        <f>CEILING(MAX(Q227:S227),0.05)</f>
        <v>15.100000000000001</v>
      </c>
      <c r="W227" s="16" t="str">
        <f>IF(AND(B227&lt;26,G227&gt;V227),"Yes"," ")</f>
        <v>Yes</v>
      </c>
      <c r="X227" s="16" t="str">
        <f>IF(AND(B227&lt;30,B227&gt;26),"Yes", " ")</f>
        <v xml:space="preserve"> </v>
      </c>
      <c r="Y227" s="19" t="str">
        <f>INDEX('Player Ratings'!A:B,MATCH(A227,'Player Ratings'!A:A,0),2) &amp;": $"&amp;V227&amp;"M thru "&amp; D227+3</f>
        <v>Johnny Juzang: $15.1M thru 2027</v>
      </c>
    </row>
    <row r="228" spans="1:25" hidden="1" x14ac:dyDescent="0.25">
      <c r="A228" s="17" t="str">
        <f>'Re-Sign (Calc)'!A229</f>
        <v>J. Robinson NOP</v>
      </c>
      <c r="B228" s="18">
        <f>INDEX('Re-Sign (Calc)'!$A:$AU,MATCH('Re-Sign (Report)'!$A:$A,'Re-Sign (Calc)'!$A:$A,0),4)</f>
        <v>28</v>
      </c>
      <c r="C228" s="15" t="str">
        <f>INDEX('Re-Sign (Calc)'!$A:$AU,MATCH('Re-Sign (Report)'!$A:$A,'Re-Sign (Calc)'!$A:$A,0),3)</f>
        <v>NOP</v>
      </c>
      <c r="D228" s="15" t="str">
        <f>+INDEX('Player Ratings'!$A:$AA,MATCH(A228,'Player Ratings'!$A:$A,0),27)</f>
        <v>2026</v>
      </c>
      <c r="F228" s="15">
        <f>INDEX('Re-Sign (Calc)'!$A:$AX,MATCH($A:$A,'Re-Sign (Calc)'!$A:$A,0),23)</f>
        <v>29.307417336907957</v>
      </c>
      <c r="G228" s="15">
        <f>INDEX('Re-Sign (Calc)'!$A:$AX,MATCH($A:$A,'Re-Sign (Calc)'!$A:$A,0),28)</f>
        <v>32.377737526757784</v>
      </c>
      <c r="H228" s="15" t="str">
        <f>INDEX('Re-Sign (Calc)'!$A:$AX,MATCH($A:$A,'Re-Sign (Calc)'!$A:$A,0),33)</f>
        <v>N/A</v>
      </c>
      <c r="I228" s="15" t="str">
        <f>INDEX('Re-Sign (Calc)'!$A:$AX,MATCH($A:$A,'Re-Sign (Calc)'!$A:$A,0),38)</f>
        <v>N/A</v>
      </c>
      <c r="J228" s="15" t="str">
        <f>INDEX('Re-Sign (Calc)'!$A:$AX,MATCH($A:$A,'Re-Sign (Calc)'!$A:$A,0),43)</f>
        <v>N/A</v>
      </c>
      <c r="K228" s="15" t="str">
        <f>INDEX('Re-Sign (Calc)'!$A:$AX,MATCH($A:$A,'Re-Sign (Calc)'!$A:$A,0),48)</f>
        <v>N/A</v>
      </c>
      <c r="L228" s="15">
        <f>IF(AND(AVERAGE(G228,H228)&lt;F228,B228&lt;27),AVERAGE(G228,H228,F228),AVERAGE(G228,H228))</f>
        <v>32.377737526757784</v>
      </c>
      <c r="M228" s="15">
        <f>IFERROR(IF(AND(AVERAGE(J228,G228)&lt;F228,B228&lt;27),AVERAGE(J228,G228,F228),AVERAGE(G228,J228)),0)</f>
        <v>32.377737526757784</v>
      </c>
      <c r="N228" s="15">
        <f>IFERROR(IF(AND(AVERAGE(G228,I228)&lt;F228,B228&lt;27),AVERAGE(G228,I228,F228),AVERAGE(G228,I228)),0)</f>
        <v>32.377737526757784</v>
      </c>
      <c r="O228" s="15">
        <f>IFERROR(IF(AND(AVERAGE(G228,K228)&lt;F228,B228&lt;27),AVERAGE(G228,K228,F228),AVERAGE(G228,K228)),0)</f>
        <v>32.377737526757784</v>
      </c>
      <c r="P228" s="15">
        <f>IF(L228&gt;'Re-Sign (Calc)'!$T$1,'Re-Sign (Calc)'!$T$1,IF(L228&lt;'Re-Sign (Calc)'!$T$2,'Re-Sign (Calc)'!$T$2,L228))</f>
        <v>32.377737526757784</v>
      </c>
      <c r="Q228" s="15">
        <f>IF(M228&gt;'Re-Sign (Calc)'!$T$1,'Re-Sign (Calc)'!$T$1,IF(M228&lt;'Re-Sign (Calc)'!$T$2,'Re-Sign (Calc)'!$T$2,M228))</f>
        <v>32.377737526757784</v>
      </c>
      <c r="R228" s="15">
        <f>IF(N228&gt;'Re-Sign (Calc)'!$T$1,'Re-Sign (Calc)'!$T$1,IF(N228&lt;'Re-Sign (Calc)'!$T$2,'Re-Sign (Calc)'!$T$2,N228))</f>
        <v>32.377737526757784</v>
      </c>
      <c r="S228" s="15">
        <f>IF(O228&gt;'Re-Sign (Calc)'!$T$1,'Re-Sign (Calc)'!$T$1,IF(O228&lt;'Re-Sign (Calc)'!$T$2,'Re-Sign (Calc)'!$T$2,O228))</f>
        <v>32.377737526757784</v>
      </c>
      <c r="T228" s="16">
        <f>CEILING(IF(IF(F228&gt;AVERAGE(G228,I228,J228,K228),AVERAGE(F228,G228,I228,J228,K228),AVERAGE(G228,I228,J228,K228))&gt;'Re-Sign (Calc)'!$T$1,'Re-Sign (Calc)'!$T$1,IF(F228&gt;AVERAGE(G228,I228,J228,K228),AVERAGE(F228,G228,I228,J228,K228),AVERAGE(G228,I228,J228,K228))),0.05)</f>
        <v>32.4</v>
      </c>
      <c r="U228" s="16">
        <f>CEILING(IF(IF(F228&gt;AVERAGE(G228,I228,J228,K228,H228),AVERAGE(F228,G228,I228,J228,K228),AVERAGE(G228,I228,J228,K228,H228))&gt;8.15,8.15,IF(F228&gt;AVERAGE(G228,I228,J228,K228,H228),AVERAGE(F228,G228,I228,J228,K228,H228),AVERAGE(G228,I228,J228,K228,H228))),0.05)</f>
        <v>8.15</v>
      </c>
      <c r="V228" s="16">
        <f>CEILING(MAX(Q228:S228),0.05)</f>
        <v>32.4</v>
      </c>
      <c r="W228" s="16" t="str">
        <f>IF(AND(B228&lt;26,G228&gt;V228),"Yes"," ")</f>
        <v xml:space="preserve"> </v>
      </c>
      <c r="X228" s="16" t="str">
        <f>IF(AND(B228&lt;30,B228&gt;26),"Yes", " ")</f>
        <v>Yes</v>
      </c>
      <c r="Y228" s="19" t="str">
        <f>INDEX('Player Ratings'!A:B,MATCH(A228,'Player Ratings'!A:A,0),2) &amp;": $"&amp;V228&amp;"M thru "&amp; D228+3</f>
        <v>Jerome Robinson: $32.4M thru 2029</v>
      </c>
    </row>
    <row r="229" spans="1:25" hidden="1" x14ac:dyDescent="0.25">
      <c r="A229" s="17" t="str">
        <f>'Re-Sign (Calc)'!A230</f>
        <v>J. Robinson-Earl MEM</v>
      </c>
      <c r="B229" s="18">
        <f>INDEX('Re-Sign (Calc)'!$A:$AU,MATCH('Re-Sign (Report)'!$A:$A,'Re-Sign (Calc)'!$A:$A,0),4)</f>
        <v>23</v>
      </c>
      <c r="C229" s="15" t="str">
        <f>INDEX('Re-Sign (Calc)'!$A:$AU,MATCH('Re-Sign (Report)'!$A:$A,'Re-Sign (Calc)'!$A:$A,0),3)</f>
        <v>MEM</v>
      </c>
      <c r="D229" s="15" t="str">
        <f>+INDEX('Player Ratings'!$A:$AA,MATCH(A229,'Player Ratings'!$A:$A,0),27)</f>
        <v>2025</v>
      </c>
      <c r="F229" s="15">
        <f>INDEX('Re-Sign (Calc)'!$A:$AX,MATCH($A:$A,'Re-Sign (Calc)'!$A:$A,0),23)</f>
        <v>0.85</v>
      </c>
      <c r="G229" s="15">
        <f>INDEX('Re-Sign (Calc)'!$A:$AX,MATCH($A:$A,'Re-Sign (Calc)'!$A:$A,0),28)</f>
        <v>0.85</v>
      </c>
      <c r="H229" s="15">
        <f>INDEX('Re-Sign (Calc)'!$A:$AX,MATCH($A:$A,'Re-Sign (Calc)'!$A:$A,0),33)</f>
        <v>0.85</v>
      </c>
      <c r="I229" s="15">
        <f>INDEX('Re-Sign (Calc)'!$A:$AX,MATCH($A:$A,'Re-Sign (Calc)'!$A:$A,0),38)</f>
        <v>0.85</v>
      </c>
      <c r="J229" s="15">
        <f>INDEX('Re-Sign (Calc)'!$A:$AX,MATCH($A:$A,'Re-Sign (Calc)'!$A:$A,0),43)</f>
        <v>0.85</v>
      </c>
      <c r="K229" s="15">
        <f>INDEX('Re-Sign (Calc)'!$A:$AX,MATCH($A:$A,'Re-Sign (Calc)'!$A:$A,0),48)</f>
        <v>0.85</v>
      </c>
      <c r="L229" s="15">
        <f>IF(AND(AVERAGE(G229,H229)&lt;F229,B229&lt;27),AVERAGE(G229,H229,F229),AVERAGE(G229,H229))</f>
        <v>0.85</v>
      </c>
      <c r="M229" s="15">
        <f>IFERROR(IF(AND(AVERAGE(J229,G229)&lt;F229,B229&lt;27),AVERAGE(J229,G229,F229),AVERAGE(G229,J229)),0)</f>
        <v>0.85</v>
      </c>
      <c r="N229" s="15">
        <f>IFERROR(IF(AND(AVERAGE(G229,I229)&lt;F229,B229&lt;27),AVERAGE(G229,I229,F229),AVERAGE(G229,I229)),0)</f>
        <v>0.85</v>
      </c>
      <c r="O229" s="15">
        <f>IFERROR(IF(AND(AVERAGE(G229,K229)&lt;F229,B229&lt;27),AVERAGE(G229,K229,F229),AVERAGE(G229,K229)),0)</f>
        <v>0.85</v>
      </c>
      <c r="P229" s="15">
        <f>IF(L229&gt;'Re-Sign (Calc)'!$T$1,'Re-Sign (Calc)'!$T$1,IF(L229&lt;'Re-Sign (Calc)'!$T$2,'Re-Sign (Calc)'!$T$2,L229))</f>
        <v>0.85</v>
      </c>
      <c r="Q229" s="15">
        <f>IF(M229&gt;'Re-Sign (Calc)'!$T$1,'Re-Sign (Calc)'!$T$1,IF(M229&lt;'Re-Sign (Calc)'!$T$2,'Re-Sign (Calc)'!$T$2,M229))</f>
        <v>0.85</v>
      </c>
      <c r="R229" s="15">
        <f>IF(N229&gt;'Re-Sign (Calc)'!$T$1,'Re-Sign (Calc)'!$T$1,IF(N229&lt;'Re-Sign (Calc)'!$T$2,'Re-Sign (Calc)'!$T$2,N229))</f>
        <v>0.85</v>
      </c>
      <c r="S229" s="15">
        <f>IF(O229&gt;'Re-Sign (Calc)'!$T$1,'Re-Sign (Calc)'!$T$1,IF(O229&lt;'Re-Sign (Calc)'!$T$2,'Re-Sign (Calc)'!$T$2,O229))</f>
        <v>0.85</v>
      </c>
      <c r="T229" s="16">
        <f>CEILING(IF(IF(F229&gt;AVERAGE(G229,I229,J229,K229),AVERAGE(F229,G229,I229,J229,K229),AVERAGE(G229,I229,J229,K229))&gt;'Re-Sign (Calc)'!$T$1,'Re-Sign (Calc)'!$T$1,IF(F229&gt;AVERAGE(G229,I229,J229,K229),AVERAGE(F229,G229,I229,J229,K229),AVERAGE(G229,I229,J229,K229))),0.05)</f>
        <v>0.85000000000000009</v>
      </c>
      <c r="U229" s="16">
        <f>CEILING(IF(IF(F229&gt;AVERAGE(G229,I229,J229,K229,H229),AVERAGE(F229,G229,I229,J229,K229),AVERAGE(G229,I229,J229,K229,H229))&gt;8.15,8.15,IF(F229&gt;AVERAGE(G229,I229,J229,K229,H229),AVERAGE(F229,G229,I229,J229,K229,H229),AVERAGE(G229,I229,J229,K229,H229))),0.05)</f>
        <v>0.85000000000000009</v>
      </c>
      <c r="V229" s="16">
        <f>CEILING(MAX(Q229:S229),0.05)</f>
        <v>0.85000000000000009</v>
      </c>
      <c r="W229" s="16" t="str">
        <f>IF(AND(B229&lt;26,G229&gt;V229),"Yes"," ")</f>
        <v xml:space="preserve"> </v>
      </c>
      <c r="X229" s="16" t="str">
        <f>IF(AND(B229&lt;30,B229&gt;26),"Yes", " ")</f>
        <v xml:space="preserve"> </v>
      </c>
      <c r="Y229" s="19" t="str">
        <f>INDEX('Player Ratings'!A:B,MATCH(A229,'Player Ratings'!A:A,0),2) &amp;": $"&amp;V229&amp;"M thru "&amp; D229+3</f>
        <v>Jeremiah Robinson-Earl: $0.85M thru 2028</v>
      </c>
    </row>
    <row r="230" spans="1:25" hidden="1" x14ac:dyDescent="0.25">
      <c r="A230" s="17" t="str">
        <f>'Re-Sign (Calc)'!A231</f>
        <v>J. Ross DET</v>
      </c>
      <c r="B230" s="18">
        <f>INDEX('Re-Sign (Calc)'!$A:$AU,MATCH('Re-Sign (Report)'!$A:$A,'Re-Sign (Calc)'!$A:$A,0),4)</f>
        <v>24</v>
      </c>
      <c r="C230" s="15" t="str">
        <f>INDEX('Re-Sign (Calc)'!$A:$AU,MATCH('Re-Sign (Report)'!$A:$A,'Re-Sign (Calc)'!$A:$A,0),3)</f>
        <v>DET</v>
      </c>
      <c r="D230" s="15" t="str">
        <f>+INDEX('Player Ratings'!$A:$AA,MATCH(A230,'Player Ratings'!$A:$A,0),27)</f>
        <v>2025</v>
      </c>
      <c r="F230" s="15">
        <f>INDEX('Re-Sign (Calc)'!$A:$AX,MATCH($A:$A,'Re-Sign (Calc)'!$A:$A,0),23)</f>
        <v>6.5370866845397737</v>
      </c>
      <c r="G230" s="15">
        <f>INDEX('Re-Sign (Calc)'!$A:$AX,MATCH($A:$A,'Re-Sign (Calc)'!$A:$A,0),28)</f>
        <v>6.1551127943355812</v>
      </c>
      <c r="H230" s="15">
        <f>INDEX('Re-Sign (Calc)'!$A:$AX,MATCH($A:$A,'Re-Sign (Calc)'!$A:$A,0),33)</f>
        <v>0.85</v>
      </c>
      <c r="I230" s="15">
        <f>INDEX('Re-Sign (Calc)'!$A:$AX,MATCH($A:$A,'Re-Sign (Calc)'!$A:$A,0),38)</f>
        <v>0.85</v>
      </c>
      <c r="J230" s="15">
        <f>INDEX('Re-Sign (Calc)'!$A:$AX,MATCH($A:$A,'Re-Sign (Calc)'!$A:$A,0),43)</f>
        <v>0.85</v>
      </c>
      <c r="K230" s="15">
        <f>INDEX('Re-Sign (Calc)'!$A:$AX,MATCH($A:$A,'Re-Sign (Calc)'!$A:$A,0),48)</f>
        <v>0.85</v>
      </c>
      <c r="L230" s="15">
        <f>IF(AND(AVERAGE(G230,H230)&lt;F230,B230&lt;27),AVERAGE(G230,H230,F230),AVERAGE(G230,H230))</f>
        <v>4.5140664929584515</v>
      </c>
      <c r="M230" s="15">
        <f>IFERROR(IF(AND(AVERAGE(J230,G230)&lt;F230,B230&lt;27),AVERAGE(J230,G230,F230),AVERAGE(G230,J230)),0)</f>
        <v>4.5140664929584515</v>
      </c>
      <c r="N230" s="15">
        <f>IFERROR(IF(AND(AVERAGE(G230,I230)&lt;F230,B230&lt;27),AVERAGE(G230,I230,F230),AVERAGE(G230,I230)),0)</f>
        <v>4.5140664929584515</v>
      </c>
      <c r="O230" s="15">
        <f>IFERROR(IF(AND(AVERAGE(G230,K230)&lt;F230,B230&lt;27),AVERAGE(G230,K230,F230),AVERAGE(G230,K230)),0)</f>
        <v>4.5140664929584515</v>
      </c>
      <c r="P230" s="15">
        <f>IF(L230&gt;'Re-Sign (Calc)'!$T$1,'Re-Sign (Calc)'!$T$1,IF(L230&lt;'Re-Sign (Calc)'!$T$2,'Re-Sign (Calc)'!$T$2,L230))</f>
        <v>4.5140664929584515</v>
      </c>
      <c r="Q230" s="15">
        <f>IF(M230&gt;'Re-Sign (Calc)'!$T$1,'Re-Sign (Calc)'!$T$1,IF(M230&lt;'Re-Sign (Calc)'!$T$2,'Re-Sign (Calc)'!$T$2,M230))</f>
        <v>4.5140664929584515</v>
      </c>
      <c r="R230" s="15">
        <f>IF(N230&gt;'Re-Sign (Calc)'!$T$1,'Re-Sign (Calc)'!$T$1,IF(N230&lt;'Re-Sign (Calc)'!$T$2,'Re-Sign (Calc)'!$T$2,N230))</f>
        <v>4.5140664929584515</v>
      </c>
      <c r="S230" s="15">
        <f>IF(O230&gt;'Re-Sign (Calc)'!$T$1,'Re-Sign (Calc)'!$T$1,IF(O230&lt;'Re-Sign (Calc)'!$T$2,'Re-Sign (Calc)'!$T$2,O230))</f>
        <v>4.5140664929584515</v>
      </c>
      <c r="T230" s="16">
        <f>CEILING(IF(IF(F230&gt;AVERAGE(G230,I230,J230,K230),AVERAGE(F230,G230,I230,J230,K230),AVERAGE(G230,I230,J230,K230))&gt;'Re-Sign (Calc)'!$T$1,'Re-Sign (Calc)'!$T$1,IF(F230&gt;AVERAGE(G230,I230,J230,K230),AVERAGE(F230,G230,I230,J230,K230),AVERAGE(G230,I230,J230,K230))),0.05)</f>
        <v>3.0500000000000003</v>
      </c>
      <c r="U230" s="16">
        <f>CEILING(IF(IF(F230&gt;AVERAGE(G230,I230,J230,K230,H230),AVERAGE(F230,G230,I230,J230,K230),AVERAGE(G230,I230,J230,K230,H230))&gt;8.15,8.15,IF(F230&gt;AVERAGE(G230,I230,J230,K230,H230),AVERAGE(F230,G230,I230,J230,K230,H230),AVERAGE(G230,I230,J230,K230,H230))),0.05)</f>
        <v>2.7</v>
      </c>
      <c r="V230" s="16">
        <f>CEILING(MAX(Q230:S230),0.05)</f>
        <v>4.55</v>
      </c>
      <c r="W230" s="16" t="str">
        <f>IF(AND(B230&lt;26,G230&gt;V230),"Yes"," ")</f>
        <v>Yes</v>
      </c>
      <c r="X230" s="16" t="str">
        <f>IF(AND(B230&lt;30,B230&gt;26),"Yes", " ")</f>
        <v xml:space="preserve"> </v>
      </c>
      <c r="Y230" s="19" t="str">
        <f>INDEX('Player Ratings'!A:B,MATCH(A230,'Player Ratings'!A:A,0),2) &amp;": $"&amp;V230&amp;"M thru "&amp; D230+3</f>
        <v>Jalen Ross: $4.55M thru 2028</v>
      </c>
    </row>
    <row r="231" spans="1:25" hidden="1" x14ac:dyDescent="0.25">
      <c r="A231" s="17" t="str">
        <f>'Re-Sign (Calc)'!A232</f>
        <v>J. Scott ATL</v>
      </c>
      <c r="B231" s="18">
        <f>INDEX('Re-Sign (Calc)'!$A:$AU,MATCH('Re-Sign (Report)'!$A:$A,'Re-Sign (Calc)'!$A:$A,0),4)</f>
        <v>23</v>
      </c>
      <c r="C231" s="15" t="str">
        <f>INDEX('Re-Sign (Calc)'!$A:$AU,MATCH('Re-Sign (Report)'!$A:$A,'Re-Sign (Calc)'!$A:$A,0),3)</f>
        <v>ATL</v>
      </c>
      <c r="D231" s="15" t="str">
        <f>+INDEX('Player Ratings'!$A:$AA,MATCH(A231,'Player Ratings'!$A:$A,0),27)</f>
        <v>2025</v>
      </c>
      <c r="F231" s="15">
        <f>INDEX('Re-Sign (Calc)'!$A:$AX,MATCH($A:$A,'Re-Sign (Calc)'!$A:$A,0),23)</f>
        <v>0.85</v>
      </c>
      <c r="G231" s="15">
        <f>INDEX('Re-Sign (Calc)'!$A:$AX,MATCH($A:$A,'Re-Sign (Calc)'!$A:$A,0),28)</f>
        <v>0.85</v>
      </c>
      <c r="H231" s="15" t="str">
        <f>INDEX('Re-Sign (Calc)'!$A:$AX,MATCH($A:$A,'Re-Sign (Calc)'!$A:$A,0),33)</f>
        <v>N/A</v>
      </c>
      <c r="I231" s="15" t="str">
        <f>INDEX('Re-Sign (Calc)'!$A:$AX,MATCH($A:$A,'Re-Sign (Calc)'!$A:$A,0),38)</f>
        <v>N/A</v>
      </c>
      <c r="J231" s="15" t="str">
        <f>INDEX('Re-Sign (Calc)'!$A:$AX,MATCH($A:$A,'Re-Sign (Calc)'!$A:$A,0),43)</f>
        <v>N/A</v>
      </c>
      <c r="K231" s="15" t="str">
        <f>INDEX('Re-Sign (Calc)'!$A:$AX,MATCH($A:$A,'Re-Sign (Calc)'!$A:$A,0),48)</f>
        <v>N/A</v>
      </c>
      <c r="L231" s="15">
        <f>IF(AND(AVERAGE(G231,H231)&lt;F231,B231&lt;27),AVERAGE(G231,H231,F231),AVERAGE(G231,H231))</f>
        <v>0.85</v>
      </c>
      <c r="M231" s="15">
        <f>IFERROR(IF(AND(AVERAGE(J231,G231)&lt;F231,B231&lt;27),AVERAGE(J231,G231,F231),AVERAGE(G231,J231)),0)</f>
        <v>0.85</v>
      </c>
      <c r="N231" s="15">
        <f>IFERROR(IF(AND(AVERAGE(G231,I231)&lt;F231,B231&lt;27),AVERAGE(G231,I231,F231),AVERAGE(G231,I231)),0)</f>
        <v>0.85</v>
      </c>
      <c r="O231" s="15">
        <f>IFERROR(IF(AND(AVERAGE(G231,K231)&lt;F231,B231&lt;27),AVERAGE(G231,K231,F231),AVERAGE(G231,K231)),0)</f>
        <v>0.85</v>
      </c>
      <c r="P231" s="15">
        <f>IF(L231&gt;'Re-Sign (Calc)'!$T$1,'Re-Sign (Calc)'!$T$1,IF(L231&lt;'Re-Sign (Calc)'!$T$2,'Re-Sign (Calc)'!$T$2,L231))</f>
        <v>0.85</v>
      </c>
      <c r="Q231" s="15">
        <f>IF(M231&gt;'Re-Sign (Calc)'!$T$1,'Re-Sign (Calc)'!$T$1,IF(M231&lt;'Re-Sign (Calc)'!$T$2,'Re-Sign (Calc)'!$T$2,M231))</f>
        <v>0.85</v>
      </c>
      <c r="R231" s="15">
        <f>IF(N231&gt;'Re-Sign (Calc)'!$T$1,'Re-Sign (Calc)'!$T$1,IF(N231&lt;'Re-Sign (Calc)'!$T$2,'Re-Sign (Calc)'!$T$2,N231))</f>
        <v>0.85</v>
      </c>
      <c r="S231" s="15">
        <f>IF(O231&gt;'Re-Sign (Calc)'!$T$1,'Re-Sign (Calc)'!$T$1,IF(O231&lt;'Re-Sign (Calc)'!$T$2,'Re-Sign (Calc)'!$T$2,O231))</f>
        <v>0.85</v>
      </c>
      <c r="T231" s="16">
        <f>CEILING(IF(IF(F231&gt;AVERAGE(G231,I231,J231,K231),AVERAGE(F231,G231,I231,J231,K231),AVERAGE(G231,I231,J231,K231))&gt;'Re-Sign (Calc)'!$T$1,'Re-Sign (Calc)'!$T$1,IF(F231&gt;AVERAGE(G231,I231,J231,K231),AVERAGE(F231,G231,I231,J231,K231),AVERAGE(G231,I231,J231,K231))),0.05)</f>
        <v>0.85000000000000009</v>
      </c>
      <c r="U231" s="16">
        <f>CEILING(IF(IF(F231&gt;AVERAGE(G231,I231,J231,K231,H231),AVERAGE(F231,G231,I231,J231,K231),AVERAGE(G231,I231,J231,K231,H231))&gt;8.15,8.15,IF(F231&gt;AVERAGE(G231,I231,J231,K231,H231),AVERAGE(F231,G231,I231,J231,K231,H231),AVERAGE(G231,I231,J231,K231,H231))),0.05)</f>
        <v>0.85000000000000009</v>
      </c>
      <c r="V231" s="16">
        <f>CEILING(MAX(Q231:S231),0.05)</f>
        <v>0.85000000000000009</v>
      </c>
      <c r="W231" s="16" t="str">
        <f>IF(AND(B231&lt;26,G231&gt;V231),"Yes"," ")</f>
        <v xml:space="preserve"> </v>
      </c>
      <c r="X231" s="16" t="str">
        <f>IF(AND(B231&lt;30,B231&gt;26),"Yes", " ")</f>
        <v xml:space="preserve"> </v>
      </c>
      <c r="Y231" s="19" t="str">
        <f>INDEX('Player Ratings'!A:B,MATCH(A231,'Player Ratings'!A:A,0),2) &amp;": $"&amp;V231&amp;"M thru "&amp; D231+3</f>
        <v>Jim Scott: $0.85M thru 2028</v>
      </c>
    </row>
    <row r="232" spans="1:25" hidden="1" x14ac:dyDescent="0.25">
      <c r="A232" s="17" t="str">
        <f>'Re-Sign (Calc)'!A233</f>
        <v>J. Shepherd PHX</v>
      </c>
      <c r="B232" s="18">
        <f>INDEX('Re-Sign (Calc)'!$A:$AU,MATCH('Re-Sign (Report)'!$A:$A,'Re-Sign (Calc)'!$A:$A,0),4)</f>
        <v>21</v>
      </c>
      <c r="C232" s="15" t="str">
        <f>INDEX('Re-Sign (Calc)'!$A:$AU,MATCH('Re-Sign (Report)'!$A:$A,'Re-Sign (Calc)'!$A:$A,0),3)</f>
        <v>PHX</v>
      </c>
      <c r="D232" s="15" t="str">
        <f>+INDEX('Player Ratings'!$A:$AA,MATCH(A232,'Player Ratings'!$A:$A,0),27)</f>
        <v>2026</v>
      </c>
      <c r="F232" s="15">
        <f>INDEX('Re-Sign (Calc)'!$A:$AX,MATCH($A:$A,'Re-Sign (Calc)'!$A:$A,0),23)</f>
        <v>0.85</v>
      </c>
      <c r="G232" s="15">
        <f>INDEX('Re-Sign (Calc)'!$A:$AX,MATCH($A:$A,'Re-Sign (Calc)'!$A:$A,0),28)</f>
        <v>0.85</v>
      </c>
      <c r="H232" s="15" t="str">
        <f>INDEX('Re-Sign (Calc)'!$A:$AX,MATCH($A:$A,'Re-Sign (Calc)'!$A:$A,0),33)</f>
        <v>N/A</v>
      </c>
      <c r="I232" s="15" t="str">
        <f>INDEX('Re-Sign (Calc)'!$A:$AX,MATCH($A:$A,'Re-Sign (Calc)'!$A:$A,0),38)</f>
        <v>N/A</v>
      </c>
      <c r="J232" s="15" t="str">
        <f>INDEX('Re-Sign (Calc)'!$A:$AX,MATCH($A:$A,'Re-Sign (Calc)'!$A:$A,0),43)</f>
        <v>N/A</v>
      </c>
      <c r="K232" s="15" t="str">
        <f>INDEX('Re-Sign (Calc)'!$A:$AX,MATCH($A:$A,'Re-Sign (Calc)'!$A:$A,0),48)</f>
        <v>N/A</v>
      </c>
      <c r="L232" s="15">
        <f>IF(AND(AVERAGE(G232,H232)&lt;F232,B232&lt;27),AVERAGE(G232,H232,F232),AVERAGE(G232,H232))</f>
        <v>0.85</v>
      </c>
      <c r="M232" s="15">
        <f>IFERROR(IF(AND(AVERAGE(J232,G232)&lt;F232,B232&lt;27),AVERAGE(J232,G232,F232),AVERAGE(G232,J232)),0)</f>
        <v>0.85</v>
      </c>
      <c r="N232" s="15">
        <f>IFERROR(IF(AND(AVERAGE(G232,I232)&lt;F232,B232&lt;27),AVERAGE(G232,I232,F232),AVERAGE(G232,I232)),0)</f>
        <v>0.85</v>
      </c>
      <c r="O232" s="15">
        <f>IFERROR(IF(AND(AVERAGE(G232,K232)&lt;F232,B232&lt;27),AVERAGE(G232,K232,F232),AVERAGE(G232,K232)),0)</f>
        <v>0.85</v>
      </c>
      <c r="P232" s="15">
        <f>IF(L232&gt;'Re-Sign (Calc)'!$T$1,'Re-Sign (Calc)'!$T$1,IF(L232&lt;'Re-Sign (Calc)'!$T$2,'Re-Sign (Calc)'!$T$2,L232))</f>
        <v>0.85</v>
      </c>
      <c r="Q232" s="15">
        <f>IF(M232&gt;'Re-Sign (Calc)'!$T$1,'Re-Sign (Calc)'!$T$1,IF(M232&lt;'Re-Sign (Calc)'!$T$2,'Re-Sign (Calc)'!$T$2,M232))</f>
        <v>0.85</v>
      </c>
      <c r="R232" s="15">
        <f>IF(N232&gt;'Re-Sign (Calc)'!$T$1,'Re-Sign (Calc)'!$T$1,IF(N232&lt;'Re-Sign (Calc)'!$T$2,'Re-Sign (Calc)'!$T$2,N232))</f>
        <v>0.85</v>
      </c>
      <c r="S232" s="15">
        <f>IF(O232&gt;'Re-Sign (Calc)'!$T$1,'Re-Sign (Calc)'!$T$1,IF(O232&lt;'Re-Sign (Calc)'!$T$2,'Re-Sign (Calc)'!$T$2,O232))</f>
        <v>0.85</v>
      </c>
      <c r="T232" s="16">
        <f>CEILING(IF(IF(F232&gt;AVERAGE(G232,I232,J232,K232),AVERAGE(F232,G232,I232,J232,K232),AVERAGE(G232,I232,J232,K232))&gt;'Re-Sign (Calc)'!$T$1,'Re-Sign (Calc)'!$T$1,IF(F232&gt;AVERAGE(G232,I232,J232,K232),AVERAGE(F232,G232,I232,J232,K232),AVERAGE(G232,I232,J232,K232))),0.05)</f>
        <v>0.85000000000000009</v>
      </c>
      <c r="U232" s="16">
        <f>CEILING(IF(IF(F232&gt;AVERAGE(G232,I232,J232,K232,H232),AVERAGE(F232,G232,I232,J232,K232),AVERAGE(G232,I232,J232,K232,H232))&gt;8.15,8.15,IF(F232&gt;AVERAGE(G232,I232,J232,K232,H232),AVERAGE(F232,G232,I232,J232,K232,H232),AVERAGE(G232,I232,J232,K232,H232))),0.05)</f>
        <v>0.85000000000000009</v>
      </c>
      <c r="V232" s="16">
        <f>CEILING(MAX(Q232:S232),0.05)</f>
        <v>0.85000000000000009</v>
      </c>
      <c r="W232" s="16" t="str">
        <f>IF(AND(B232&lt;26,G232&gt;V232),"Yes"," ")</f>
        <v xml:space="preserve"> </v>
      </c>
      <c r="X232" s="16" t="str">
        <f>IF(AND(B232&lt;30,B232&gt;26),"Yes", " ")</f>
        <v xml:space="preserve"> </v>
      </c>
      <c r="Y232" s="19" t="str">
        <f>INDEX('Player Ratings'!A:B,MATCH(A232,'Player Ratings'!A:A,0),2) &amp;": $"&amp;V232&amp;"M thru "&amp; D232+3</f>
        <v>Jackson Shepherd: $0.85M thru 2029</v>
      </c>
    </row>
    <row r="233" spans="1:25" hidden="1" x14ac:dyDescent="0.25">
      <c r="A233" s="17" t="str">
        <f>'Re-Sign (Calc)'!A234</f>
        <v>J. Smith OKC</v>
      </c>
      <c r="B233" s="18">
        <f>INDEX('Re-Sign (Calc)'!$A:$AU,MATCH('Re-Sign (Report)'!$A:$A,'Re-Sign (Calc)'!$A:$A,0),4)</f>
        <v>24</v>
      </c>
      <c r="C233" s="15" t="str">
        <f>INDEX('Re-Sign (Calc)'!$A:$AU,MATCH('Re-Sign (Report)'!$A:$A,'Re-Sign (Calc)'!$A:$A,0),3)</f>
        <v>OKC</v>
      </c>
      <c r="D233" s="15" t="str">
        <f>+INDEX('Player Ratings'!$A:$AA,MATCH(A233,'Player Ratings'!$A:$A,0),27)</f>
        <v>2025</v>
      </c>
      <c r="F233" s="15">
        <f>INDEX('Re-Sign (Calc)'!$A:$AX,MATCH($A:$A,'Re-Sign (Calc)'!$A:$A,0),23)</f>
        <v>0.85</v>
      </c>
      <c r="G233" s="15">
        <f>INDEX('Re-Sign (Calc)'!$A:$AX,MATCH($A:$A,'Re-Sign (Calc)'!$A:$A,0),28)</f>
        <v>0.85</v>
      </c>
      <c r="H233" s="15" t="str">
        <f>INDEX('Re-Sign (Calc)'!$A:$AX,MATCH($A:$A,'Re-Sign (Calc)'!$A:$A,0),33)</f>
        <v>N/A</v>
      </c>
      <c r="I233" s="15" t="str">
        <f>INDEX('Re-Sign (Calc)'!$A:$AX,MATCH($A:$A,'Re-Sign (Calc)'!$A:$A,0),38)</f>
        <v>N/A</v>
      </c>
      <c r="J233" s="15" t="str">
        <f>INDEX('Re-Sign (Calc)'!$A:$AX,MATCH($A:$A,'Re-Sign (Calc)'!$A:$A,0),43)</f>
        <v>N/A</v>
      </c>
      <c r="K233" s="15" t="str">
        <f>INDEX('Re-Sign (Calc)'!$A:$AX,MATCH($A:$A,'Re-Sign (Calc)'!$A:$A,0),48)</f>
        <v>N/A</v>
      </c>
      <c r="L233" s="15">
        <f>IF(AND(AVERAGE(G233,H233)&lt;F233,B233&lt;27),AVERAGE(G233,H233,F233),AVERAGE(G233,H233))</f>
        <v>0.85</v>
      </c>
      <c r="M233" s="15">
        <f>IFERROR(IF(AND(AVERAGE(J233,G233)&lt;F233,B233&lt;27),AVERAGE(J233,G233,F233),AVERAGE(G233,J233)),0)</f>
        <v>0.85</v>
      </c>
      <c r="N233" s="15">
        <f>IFERROR(IF(AND(AVERAGE(G233,I233)&lt;F233,B233&lt;27),AVERAGE(G233,I233,F233),AVERAGE(G233,I233)),0)</f>
        <v>0.85</v>
      </c>
      <c r="O233" s="15">
        <f>IFERROR(IF(AND(AVERAGE(G233,K233)&lt;F233,B233&lt;27),AVERAGE(G233,K233,F233),AVERAGE(G233,K233)),0)</f>
        <v>0.85</v>
      </c>
      <c r="P233" s="15">
        <f>IF(L233&gt;'Re-Sign (Calc)'!$T$1,'Re-Sign (Calc)'!$T$1,IF(L233&lt;'Re-Sign (Calc)'!$T$2,'Re-Sign (Calc)'!$T$2,L233))</f>
        <v>0.85</v>
      </c>
      <c r="Q233" s="15">
        <f>IF(M233&gt;'Re-Sign (Calc)'!$T$1,'Re-Sign (Calc)'!$T$1,IF(M233&lt;'Re-Sign (Calc)'!$T$2,'Re-Sign (Calc)'!$T$2,M233))</f>
        <v>0.85</v>
      </c>
      <c r="R233" s="15">
        <f>IF(N233&gt;'Re-Sign (Calc)'!$T$1,'Re-Sign (Calc)'!$T$1,IF(N233&lt;'Re-Sign (Calc)'!$T$2,'Re-Sign (Calc)'!$T$2,N233))</f>
        <v>0.85</v>
      </c>
      <c r="S233" s="15">
        <f>IF(O233&gt;'Re-Sign (Calc)'!$T$1,'Re-Sign (Calc)'!$T$1,IF(O233&lt;'Re-Sign (Calc)'!$T$2,'Re-Sign (Calc)'!$T$2,O233))</f>
        <v>0.85</v>
      </c>
      <c r="T233" s="16">
        <f>CEILING(IF(IF(F233&gt;AVERAGE(G233,I233,J233,K233),AVERAGE(F233,G233,I233,J233,K233),AVERAGE(G233,I233,J233,K233))&gt;'Re-Sign (Calc)'!$T$1,'Re-Sign (Calc)'!$T$1,IF(F233&gt;AVERAGE(G233,I233,J233,K233),AVERAGE(F233,G233,I233,J233,K233),AVERAGE(G233,I233,J233,K233))),0.05)</f>
        <v>0.85000000000000009</v>
      </c>
      <c r="U233" s="16">
        <f>CEILING(IF(IF(F233&gt;AVERAGE(G233,I233,J233,K233,H233),AVERAGE(F233,G233,I233,J233,K233),AVERAGE(G233,I233,J233,K233,H233))&gt;8.15,8.15,IF(F233&gt;AVERAGE(G233,I233,J233,K233,H233),AVERAGE(F233,G233,I233,J233,K233,H233),AVERAGE(G233,I233,J233,K233,H233))),0.05)</f>
        <v>0.85000000000000009</v>
      </c>
      <c r="V233" s="16">
        <f>CEILING(MAX(Q233:S233),0.05)</f>
        <v>0.85000000000000009</v>
      </c>
      <c r="W233" s="16" t="str">
        <f>IF(AND(B233&lt;26,G233&gt;V233),"Yes"," ")</f>
        <v xml:space="preserve"> </v>
      </c>
      <c r="X233" s="16" t="str">
        <f>IF(AND(B233&lt;30,B233&gt;26),"Yes", " ")</f>
        <v xml:space="preserve"> </v>
      </c>
      <c r="Y233" s="19" t="str">
        <f>INDEX('Player Ratings'!A:B,MATCH(A233,'Player Ratings'!A:A,0),2) &amp;": $"&amp;V233&amp;"M thru "&amp; D233+3</f>
        <v>Jalen Smith: $0.85M thru 2028</v>
      </c>
    </row>
    <row r="234" spans="1:25" x14ac:dyDescent="0.25">
      <c r="A234" s="17" t="str">
        <f>'Re-Sign (Calc)'!A444</f>
        <v>W. McDowell-White LAL</v>
      </c>
      <c r="B234" s="18">
        <f>INDEX('Re-Sign (Calc)'!$A:$AU,MATCH('Re-Sign (Report)'!$A:$A,'Re-Sign (Calc)'!$A:$A,0),4)</f>
        <v>26</v>
      </c>
      <c r="C234" s="15" t="str">
        <f>INDEX('Re-Sign (Calc)'!$A:$AU,MATCH('Re-Sign (Report)'!$A:$A,'Re-Sign (Calc)'!$A:$A,0),3)</f>
        <v>LAL</v>
      </c>
      <c r="D234" s="15" t="str">
        <f>+INDEX('Player Ratings'!$A:$AA,MATCH(A234,'Player Ratings'!$A:$A,0),27)</f>
        <v>2024</v>
      </c>
      <c r="F234" s="15">
        <f>INDEX('Re-Sign (Calc)'!$A:$AX,MATCH($A:$A,'Re-Sign (Calc)'!$A:$A,0),23)</f>
        <v>0.85</v>
      </c>
      <c r="G234" s="15">
        <f>INDEX('Re-Sign (Calc)'!$A:$AX,MATCH($A:$A,'Re-Sign (Calc)'!$A:$A,0),28)</f>
        <v>0.85</v>
      </c>
      <c r="H234" s="15" t="str">
        <f>INDEX('Re-Sign (Calc)'!$A:$AX,MATCH($A:$A,'Re-Sign (Calc)'!$A:$A,0),33)</f>
        <v>N/A</v>
      </c>
      <c r="I234" s="15" t="str">
        <f>INDEX('Re-Sign (Calc)'!$A:$AX,MATCH($A:$A,'Re-Sign (Calc)'!$A:$A,0),38)</f>
        <v>N/A</v>
      </c>
      <c r="J234" s="15" t="str">
        <f>INDEX('Re-Sign (Calc)'!$A:$AX,MATCH($A:$A,'Re-Sign (Calc)'!$A:$A,0),43)</f>
        <v>N/A</v>
      </c>
      <c r="K234" s="15" t="str">
        <f>INDEX('Re-Sign (Calc)'!$A:$AX,MATCH($A:$A,'Re-Sign (Calc)'!$A:$A,0),48)</f>
        <v>N/A</v>
      </c>
      <c r="L234" s="15">
        <f>IF(AND(AVERAGE(G234,H234)&lt;F234,B234&lt;27),AVERAGE(G234,H234,F234),AVERAGE(G234,H234))</f>
        <v>0.85</v>
      </c>
      <c r="M234" s="15">
        <f>IFERROR(IF(AND(AVERAGE(J234,G234)&lt;F234,B234&lt;27),AVERAGE(J234,G234,F234),AVERAGE(G234,J234)),0)</f>
        <v>0.85</v>
      </c>
      <c r="N234" s="15">
        <f>IFERROR(IF(AND(AVERAGE(G234,I234)&lt;F234,B234&lt;27),AVERAGE(G234,I234,F234),AVERAGE(G234,I234)),0)</f>
        <v>0.85</v>
      </c>
      <c r="O234" s="15">
        <f>IFERROR(IF(AND(AVERAGE(G234,K234)&lt;F234,B234&lt;27),AVERAGE(G234,K234,F234),AVERAGE(G234,K234)),0)</f>
        <v>0.85</v>
      </c>
      <c r="P234" s="15">
        <f>IF(L234&gt;'Re-Sign (Calc)'!$T$1,'Re-Sign (Calc)'!$T$1,IF(L234&lt;'Re-Sign (Calc)'!$T$2,'Re-Sign (Calc)'!$T$2,L234))</f>
        <v>0.85</v>
      </c>
      <c r="Q234" s="15">
        <f>IF(M234&gt;'Re-Sign (Calc)'!$T$1,'Re-Sign (Calc)'!$T$1,IF(M234&lt;'Re-Sign (Calc)'!$T$2,'Re-Sign (Calc)'!$T$2,M234))</f>
        <v>0.85</v>
      </c>
      <c r="R234" s="15">
        <f>IF(N234&gt;'Re-Sign (Calc)'!$T$1,'Re-Sign (Calc)'!$T$1,IF(N234&lt;'Re-Sign (Calc)'!$T$2,'Re-Sign (Calc)'!$T$2,N234))</f>
        <v>0.85</v>
      </c>
      <c r="S234" s="15">
        <f>IF(O234&gt;'Re-Sign (Calc)'!$T$1,'Re-Sign (Calc)'!$T$1,IF(O234&lt;'Re-Sign (Calc)'!$T$2,'Re-Sign (Calc)'!$T$2,O234))</f>
        <v>0.85</v>
      </c>
      <c r="T234" s="16">
        <f>CEILING(IF(IF(F234&gt;AVERAGE(G234,I234,J234,K234),AVERAGE(F234,G234,I234,J234,K234),AVERAGE(G234,I234,J234,K234))&gt;'Re-Sign (Calc)'!$T$1,'Re-Sign (Calc)'!$T$1,IF(F234&gt;AVERAGE(G234,I234,J234,K234),AVERAGE(F234,G234,I234,J234,K234),AVERAGE(G234,I234,J234,K234))),0.05)</f>
        <v>0.85000000000000009</v>
      </c>
      <c r="U234" s="16">
        <f>CEILING(IF(IF(F234&gt;AVERAGE(G234,I234,J234,K234,H234),AVERAGE(F234,G234,I234,J234,K234),AVERAGE(G234,I234,J234,K234,H234))&gt;8.15,8.15,IF(F234&gt;AVERAGE(G234,I234,J234,K234,H234),AVERAGE(F234,G234,I234,J234,K234,H234),AVERAGE(G234,I234,J234,K234,H234))),0.05)</f>
        <v>0.85000000000000009</v>
      </c>
      <c r="V234" s="16">
        <f>CEILING(MAX(Q234:S234),0.05)</f>
        <v>0.85000000000000009</v>
      </c>
      <c r="W234" s="16" t="str">
        <f>IF(AND(B234&lt;26,G234&gt;V234),"Yes"," ")</f>
        <v xml:space="preserve"> </v>
      </c>
      <c r="X234" s="16" t="str">
        <f>IF(AND(B234&lt;30,B234&gt;26),"Yes", " ")</f>
        <v xml:space="preserve"> </v>
      </c>
      <c r="Y234" s="19" t="str">
        <f>INDEX('Player Ratings'!A:B,MATCH(A234,'Player Ratings'!A:A,0),2) &amp;": $"&amp;V234&amp;"M thru "&amp; D234+3</f>
        <v>William McDowell-White: $0.85M thru 2027</v>
      </c>
    </row>
    <row r="235" spans="1:25" x14ac:dyDescent="0.25">
      <c r="A235" s="17" t="str">
        <f>'Re-Sign (Calc)'!A82</f>
        <v>D. Booker MEM</v>
      </c>
      <c r="B235" s="18">
        <f>INDEX('Re-Sign (Calc)'!$A:$AU,MATCH('Re-Sign (Report)'!$A:$A,'Re-Sign (Calc)'!$A:$A,0),4)</f>
        <v>28</v>
      </c>
      <c r="C235" s="15" t="str">
        <f>INDEX('Re-Sign (Calc)'!$A:$AU,MATCH('Re-Sign (Report)'!$A:$A,'Re-Sign (Calc)'!$A:$A,0),3)</f>
        <v>MEM</v>
      </c>
      <c r="D235" s="15" t="str">
        <f>+INDEX('Player Ratings'!$A:$AA,MATCH(A235,'Player Ratings'!$A:$A,0),27)</f>
        <v>2024</v>
      </c>
      <c r="F235" s="15">
        <f>INDEX('Re-Sign (Calc)'!$A:$AX,MATCH($A:$A,'Re-Sign (Calc)'!$A:$A,0),23)</f>
        <v>35</v>
      </c>
      <c r="G235" s="15">
        <f>INDEX('Re-Sign (Calc)'!$A:$AX,MATCH($A:$A,'Re-Sign (Calc)'!$A:$A,0),28)</f>
        <v>37.622262473242223</v>
      </c>
      <c r="H235" s="15">
        <f>INDEX('Re-Sign (Calc)'!$A:$AX,MATCH($A:$A,'Re-Sign (Calc)'!$A:$A,0),33)</f>
        <v>31.577210951349219</v>
      </c>
      <c r="I235" s="15">
        <f>INDEX('Re-Sign (Calc)'!$A:$AX,MATCH($A:$A,'Re-Sign (Calc)'!$A:$A,0),38)</f>
        <v>21.535516510562651</v>
      </c>
      <c r="J235" s="15">
        <f>INDEX('Re-Sign (Calc)'!$A:$AX,MATCH($A:$A,'Re-Sign (Calc)'!$A:$A,0),43)</f>
        <v>20.693998518152632</v>
      </c>
      <c r="K235" s="15">
        <f>INDEX('Re-Sign (Calc)'!$A:$AX,MATCH($A:$A,'Re-Sign (Calc)'!$A:$A,0),48)</f>
        <v>22.703330237495031</v>
      </c>
      <c r="L235" s="15">
        <f>IF(AND(AVERAGE(G235,H235)&lt;F235,B235&lt;27),AVERAGE(G235,H235,F235),AVERAGE(G235,H235))</f>
        <v>34.599736712295723</v>
      </c>
      <c r="M235" s="15">
        <f>IFERROR(IF(AND(AVERAGE(J235,G235)&lt;F235,B235&lt;27),AVERAGE(J235,G235,F235),AVERAGE(G235,J235)),0)</f>
        <v>29.158130495697428</v>
      </c>
      <c r="N235" s="15">
        <f>IFERROR(IF(AND(AVERAGE(G235,I235)&lt;F235,B235&lt;27),AVERAGE(G235,I235,F235),AVERAGE(G235,I235)),0)</f>
        <v>29.578889491902437</v>
      </c>
      <c r="O235" s="15">
        <f>IFERROR(IF(AND(AVERAGE(G235,K235)&lt;F235,B235&lt;27),AVERAGE(G235,K235,F235),AVERAGE(G235,K235)),0)</f>
        <v>30.162796355368627</v>
      </c>
      <c r="P235" s="15">
        <f>IF(L235&gt;'Re-Sign (Calc)'!$T$1,'Re-Sign (Calc)'!$T$1,IF(L235&lt;'Re-Sign (Calc)'!$T$2,'Re-Sign (Calc)'!$T$2,L235))</f>
        <v>34.599736712295723</v>
      </c>
      <c r="Q235" s="15">
        <f>IF(M235&gt;'Re-Sign (Calc)'!$T$1,'Re-Sign (Calc)'!$T$1,IF(M235&lt;'Re-Sign (Calc)'!$T$2,'Re-Sign (Calc)'!$T$2,M235))</f>
        <v>29.158130495697428</v>
      </c>
      <c r="R235" s="15">
        <f>IF(N235&gt;'Re-Sign (Calc)'!$T$1,'Re-Sign (Calc)'!$T$1,IF(N235&lt;'Re-Sign (Calc)'!$T$2,'Re-Sign (Calc)'!$T$2,N235))</f>
        <v>29.578889491902437</v>
      </c>
      <c r="S235" s="15">
        <f>IF(O235&gt;'Re-Sign (Calc)'!$T$1,'Re-Sign (Calc)'!$T$1,IF(O235&lt;'Re-Sign (Calc)'!$T$2,'Re-Sign (Calc)'!$T$2,O235))</f>
        <v>30.162796355368627</v>
      </c>
      <c r="T235" s="16">
        <f>CEILING(IF(IF(F235&gt;AVERAGE(G235,I235,J235,K235),AVERAGE(F235,G235,I235,J235,K235),AVERAGE(G235,I235,J235,K235))&gt;'Re-Sign (Calc)'!$T$1,'Re-Sign (Calc)'!$T$1,IF(F235&gt;AVERAGE(G235,I235,J235,K235),AVERAGE(F235,G235,I235,J235,K235),AVERAGE(G235,I235,J235,K235))),0.05)</f>
        <v>27.55</v>
      </c>
      <c r="U235" s="16">
        <f>CEILING(IF(IF(F235&gt;AVERAGE(G235,I235,J235,K235,H235),AVERAGE(F235,G235,I235,J235,K235),AVERAGE(G235,I235,J235,K235,H235))&gt;8.15,8.15,IF(F235&gt;AVERAGE(G235,I235,J235,K235,H235),AVERAGE(F235,G235,I235,J235,K235,H235),AVERAGE(G235,I235,J235,K235,H235))),0.05)</f>
        <v>8.15</v>
      </c>
      <c r="V235" s="16">
        <f>CEILING(MAX(Q235:S235),0.05)</f>
        <v>30.200000000000003</v>
      </c>
      <c r="W235" s="16" t="str">
        <f>IF(AND(B235&lt;26,G235&gt;V235),"Yes"," ")</f>
        <v xml:space="preserve"> </v>
      </c>
      <c r="X235" s="16" t="str">
        <f>IF(AND(B235&lt;30,B235&gt;26),"Yes", " ")</f>
        <v>Yes</v>
      </c>
      <c r="Y235" s="19" t="str">
        <f>INDEX('Player Ratings'!A:B,MATCH(A235,'Player Ratings'!A:A,0),2) &amp;": $"&amp;V235&amp;"M thru "&amp; D235+3</f>
        <v>Devin Booker: $30.2M thru 2027</v>
      </c>
    </row>
    <row r="236" spans="1:25" hidden="1" x14ac:dyDescent="0.25">
      <c r="A236" s="17" t="str">
        <f>'Re-Sign (Calc)'!A237</f>
        <v>J. Suggs KC</v>
      </c>
      <c r="B236" s="18">
        <f>INDEX('Re-Sign (Calc)'!$A:$AU,MATCH('Re-Sign (Report)'!$A:$A,'Re-Sign (Calc)'!$A:$A,0),4)</f>
        <v>23</v>
      </c>
      <c r="C236" s="15" t="str">
        <f>INDEX('Re-Sign (Calc)'!$A:$AU,MATCH('Re-Sign (Report)'!$A:$A,'Re-Sign (Calc)'!$A:$A,0),3)</f>
        <v>KC</v>
      </c>
      <c r="D236" s="15" t="str">
        <f>+INDEX('Player Ratings'!$A:$AA,MATCH(A236,'Player Ratings'!$A:$A,0),27)</f>
        <v>2026</v>
      </c>
      <c r="F236" s="15">
        <f>INDEX('Re-Sign (Calc)'!$A:$AX,MATCH($A:$A,'Re-Sign (Calc)'!$A:$A,0),23)</f>
        <v>3.6907953529937507</v>
      </c>
      <c r="G236" s="15">
        <f>INDEX('Re-Sign (Calc)'!$A:$AX,MATCH($A:$A,'Re-Sign (Calc)'!$A:$A,0),28)</f>
        <v>0.85</v>
      </c>
      <c r="H236" s="15">
        <f>INDEX('Re-Sign (Calc)'!$A:$AX,MATCH($A:$A,'Re-Sign (Calc)'!$A:$A,0),33)</f>
        <v>0.85</v>
      </c>
      <c r="I236" s="15">
        <f>INDEX('Re-Sign (Calc)'!$A:$AX,MATCH($A:$A,'Re-Sign (Calc)'!$A:$A,0),38)</f>
        <v>0.85</v>
      </c>
      <c r="J236" s="15">
        <f>INDEX('Re-Sign (Calc)'!$A:$AX,MATCH($A:$A,'Re-Sign (Calc)'!$A:$A,0),43)</f>
        <v>0.85</v>
      </c>
      <c r="K236" s="15">
        <f>INDEX('Re-Sign (Calc)'!$A:$AX,MATCH($A:$A,'Re-Sign (Calc)'!$A:$A,0),48)</f>
        <v>0.85</v>
      </c>
      <c r="L236" s="15">
        <f>IF(AND(AVERAGE(G236,H236)&lt;F236,B236&lt;27),AVERAGE(G236,H236,F236),AVERAGE(G236,H236))</f>
        <v>1.7969317843312502</v>
      </c>
      <c r="M236" s="15">
        <f>IFERROR(IF(AND(AVERAGE(J236,G236)&lt;F236,B236&lt;27),AVERAGE(J236,G236,F236),AVERAGE(G236,J236)),0)</f>
        <v>1.7969317843312502</v>
      </c>
      <c r="N236" s="15">
        <f>IFERROR(IF(AND(AVERAGE(G236,I236)&lt;F236,B236&lt;27),AVERAGE(G236,I236,F236),AVERAGE(G236,I236)),0)</f>
        <v>1.7969317843312502</v>
      </c>
      <c r="O236" s="15">
        <f>IFERROR(IF(AND(AVERAGE(G236,K236)&lt;F236,B236&lt;27),AVERAGE(G236,K236,F236),AVERAGE(G236,K236)),0)</f>
        <v>1.7969317843312502</v>
      </c>
      <c r="P236" s="15">
        <f>IF(L236&gt;'Re-Sign (Calc)'!$T$1,'Re-Sign (Calc)'!$T$1,IF(L236&lt;'Re-Sign (Calc)'!$T$2,'Re-Sign (Calc)'!$T$2,L236))</f>
        <v>1.7969317843312502</v>
      </c>
      <c r="Q236" s="15">
        <f>IF(M236&gt;'Re-Sign (Calc)'!$T$1,'Re-Sign (Calc)'!$T$1,IF(M236&lt;'Re-Sign (Calc)'!$T$2,'Re-Sign (Calc)'!$T$2,M236))</f>
        <v>1.7969317843312502</v>
      </c>
      <c r="R236" s="15">
        <f>IF(N236&gt;'Re-Sign (Calc)'!$T$1,'Re-Sign (Calc)'!$T$1,IF(N236&lt;'Re-Sign (Calc)'!$T$2,'Re-Sign (Calc)'!$T$2,N236))</f>
        <v>1.7969317843312502</v>
      </c>
      <c r="S236" s="15">
        <f>IF(O236&gt;'Re-Sign (Calc)'!$T$1,'Re-Sign (Calc)'!$T$1,IF(O236&lt;'Re-Sign (Calc)'!$T$2,'Re-Sign (Calc)'!$T$2,O236))</f>
        <v>1.7969317843312502</v>
      </c>
      <c r="T236" s="16">
        <f>CEILING(IF(IF(F236&gt;AVERAGE(G236,I236,J236,K236),AVERAGE(F236,G236,I236,J236,K236),AVERAGE(G236,I236,J236,K236))&gt;'Re-Sign (Calc)'!$T$1,'Re-Sign (Calc)'!$T$1,IF(F236&gt;AVERAGE(G236,I236,J236,K236),AVERAGE(F236,G236,I236,J236,K236),AVERAGE(G236,I236,J236,K236))),0.05)</f>
        <v>1.4500000000000002</v>
      </c>
      <c r="U236" s="16">
        <f>CEILING(IF(IF(F236&gt;AVERAGE(G236,I236,J236,K236,H236),AVERAGE(F236,G236,I236,J236,K236),AVERAGE(G236,I236,J236,K236,H236))&gt;8.15,8.15,IF(F236&gt;AVERAGE(G236,I236,J236,K236,H236),AVERAGE(F236,G236,I236,J236,K236,H236),AVERAGE(G236,I236,J236,K236,H236))),0.05)</f>
        <v>1.35</v>
      </c>
      <c r="V236" s="16">
        <f>CEILING(MAX(Q236:S236),0.05)</f>
        <v>1.8</v>
      </c>
      <c r="W236" s="16" t="str">
        <f>IF(AND(B236&lt;26,G236&gt;V236),"Yes"," ")</f>
        <v xml:space="preserve"> </v>
      </c>
      <c r="X236" s="16" t="str">
        <f>IF(AND(B236&lt;30,B236&gt;26),"Yes", " ")</f>
        <v xml:space="preserve"> </v>
      </c>
      <c r="Y236" s="19" t="str">
        <f>INDEX('Player Ratings'!A:B,MATCH(A236,'Player Ratings'!A:A,0),2) &amp;": $"&amp;V236&amp;"M thru "&amp; D236+3</f>
        <v>Jalen Suggs: $1.8M thru 2029</v>
      </c>
    </row>
    <row r="237" spans="1:25" hidden="1" x14ac:dyDescent="0.25">
      <c r="A237" s="17" t="str">
        <f>'Re-Sign (Calc)'!A238</f>
        <v>J. Tatum MIN</v>
      </c>
      <c r="B237" s="18">
        <f>INDEX('Re-Sign (Calc)'!$A:$AU,MATCH('Re-Sign (Report)'!$A:$A,'Re-Sign (Calc)'!$A:$A,0),4)</f>
        <v>26</v>
      </c>
      <c r="C237" s="15" t="str">
        <f>INDEX('Re-Sign (Calc)'!$A:$AU,MATCH('Re-Sign (Report)'!$A:$A,'Re-Sign (Calc)'!$A:$A,0),3)</f>
        <v>MIN</v>
      </c>
      <c r="D237" s="15" t="str">
        <f>+INDEX('Player Ratings'!$A:$AA,MATCH(A237,'Player Ratings'!$A:$A,0),27)</f>
        <v>2025</v>
      </c>
      <c r="F237" s="15">
        <f>INDEX('Re-Sign (Calc)'!$A:$AX,MATCH($A:$A,'Re-Sign (Calc)'!$A:$A,0),23)</f>
        <v>23.614834673815913</v>
      </c>
      <c r="G237" s="15">
        <f>INDEX('Re-Sign (Calc)'!$A:$AX,MATCH($A:$A,'Re-Sign (Calc)'!$A:$A,0),28)</f>
        <v>27.133212580273341</v>
      </c>
      <c r="H237" s="15">
        <f>INDEX('Re-Sign (Calc)'!$A:$AX,MATCH($A:$A,'Re-Sign (Calc)'!$A:$A,0),33)</f>
        <v>27.298724640535745</v>
      </c>
      <c r="I237" s="15">
        <f>INDEX('Re-Sign (Calc)'!$A:$AX,MATCH($A:$A,'Re-Sign (Calc)'!$A:$A,0),38)</f>
        <v>17.179360087509387</v>
      </c>
      <c r="J237" s="15">
        <f>INDEX('Re-Sign (Calc)'!$A:$AX,MATCH($A:$A,'Re-Sign (Calc)'!$A:$A,0),43)</f>
        <v>13.745369226969618</v>
      </c>
      <c r="K237" s="15">
        <f>INDEX('Re-Sign (Calc)'!$A:$AX,MATCH($A:$A,'Re-Sign (Calc)'!$A:$A,0),48)</f>
        <v>16.994162133474859</v>
      </c>
      <c r="L237" s="15">
        <f>IF(AND(AVERAGE(G237,H237)&lt;F237,B237&lt;27),AVERAGE(G237,H237,F237),AVERAGE(G237,H237))</f>
        <v>27.215968610404545</v>
      </c>
      <c r="M237" s="15">
        <f>IFERROR(IF(AND(AVERAGE(J237,G237)&lt;F237,B237&lt;27),AVERAGE(J237,G237,F237),AVERAGE(G237,J237)),0)</f>
        <v>21.49780549368629</v>
      </c>
      <c r="N237" s="15">
        <f>IFERROR(IF(AND(AVERAGE(G237,I237)&lt;F237,B237&lt;27),AVERAGE(G237,I237,F237),AVERAGE(G237,I237)),0)</f>
        <v>22.642469113866213</v>
      </c>
      <c r="O237" s="15">
        <f>IFERROR(IF(AND(AVERAGE(G237,K237)&lt;F237,B237&lt;27),AVERAGE(G237,K237,F237),AVERAGE(G237,K237)),0)</f>
        <v>22.580736462521372</v>
      </c>
      <c r="P237" s="15">
        <f>IF(L237&gt;'Re-Sign (Calc)'!$T$1,'Re-Sign (Calc)'!$T$1,IF(L237&lt;'Re-Sign (Calc)'!$T$2,'Re-Sign (Calc)'!$T$2,L237))</f>
        <v>27.215968610404545</v>
      </c>
      <c r="Q237" s="15">
        <f>IF(M237&gt;'Re-Sign (Calc)'!$T$1,'Re-Sign (Calc)'!$T$1,IF(M237&lt;'Re-Sign (Calc)'!$T$2,'Re-Sign (Calc)'!$T$2,M237))</f>
        <v>21.49780549368629</v>
      </c>
      <c r="R237" s="15">
        <f>IF(N237&gt;'Re-Sign (Calc)'!$T$1,'Re-Sign (Calc)'!$T$1,IF(N237&lt;'Re-Sign (Calc)'!$T$2,'Re-Sign (Calc)'!$T$2,N237))</f>
        <v>22.642469113866213</v>
      </c>
      <c r="S237" s="15">
        <f>IF(O237&gt;'Re-Sign (Calc)'!$T$1,'Re-Sign (Calc)'!$T$1,IF(O237&lt;'Re-Sign (Calc)'!$T$2,'Re-Sign (Calc)'!$T$2,O237))</f>
        <v>22.580736462521372</v>
      </c>
      <c r="T237" s="16">
        <f>CEILING(IF(IF(F237&gt;AVERAGE(G237,I237,J237,K237),AVERAGE(F237,G237,I237,J237,K237),AVERAGE(G237,I237,J237,K237))&gt;'Re-Sign (Calc)'!$T$1,'Re-Sign (Calc)'!$T$1,IF(F237&gt;AVERAGE(G237,I237,J237,K237),AVERAGE(F237,G237,I237,J237,K237),AVERAGE(G237,I237,J237,K237))),0.05)</f>
        <v>19.75</v>
      </c>
      <c r="U237" s="16">
        <f>CEILING(IF(IF(F237&gt;AVERAGE(G237,I237,J237,K237,H237),AVERAGE(F237,G237,I237,J237,K237),AVERAGE(G237,I237,J237,K237,H237))&gt;8.15,8.15,IF(F237&gt;AVERAGE(G237,I237,J237,K237,H237),AVERAGE(F237,G237,I237,J237,K237,H237),AVERAGE(G237,I237,J237,K237,H237))),0.05)</f>
        <v>8.15</v>
      </c>
      <c r="V237" s="16">
        <f>CEILING(MAX(Q237:S237),0.05)</f>
        <v>22.650000000000002</v>
      </c>
      <c r="W237" s="16" t="str">
        <f>IF(AND(B237&lt;26,G237&gt;V237),"Yes"," ")</f>
        <v xml:space="preserve"> </v>
      </c>
      <c r="X237" s="16" t="str">
        <f>IF(AND(B237&lt;30,B237&gt;26),"Yes", " ")</f>
        <v xml:space="preserve"> </v>
      </c>
      <c r="Y237" s="19" t="str">
        <f>INDEX('Player Ratings'!A:B,MATCH(A237,'Player Ratings'!A:A,0),2) &amp;": $"&amp;V237&amp;"M thru "&amp; D237+3</f>
        <v>Jayson Tatum: $22.65M thru 2028</v>
      </c>
    </row>
    <row r="238" spans="1:25" hidden="1" x14ac:dyDescent="0.25">
      <c r="A238" s="17" t="str">
        <f>'Re-Sign (Calc)'!A239</f>
        <v>J. Thor LAL</v>
      </c>
      <c r="B238" s="18">
        <f>INDEX('Re-Sign (Calc)'!$A:$AU,MATCH('Re-Sign (Report)'!$A:$A,'Re-Sign (Calc)'!$A:$A,0),4)</f>
        <v>21</v>
      </c>
      <c r="C238" s="15" t="str">
        <f>INDEX('Re-Sign (Calc)'!$A:$AU,MATCH('Re-Sign (Report)'!$A:$A,'Re-Sign (Calc)'!$A:$A,0),3)</f>
        <v>LAL</v>
      </c>
      <c r="D238" s="15" t="str">
        <f>+INDEX('Player Ratings'!$A:$AA,MATCH(A238,'Player Ratings'!$A:$A,0),27)</f>
        <v>2025</v>
      </c>
      <c r="F238" s="15">
        <f>INDEX('Re-Sign (Calc)'!$A:$AX,MATCH($A:$A,'Re-Sign (Calc)'!$A:$A,0),23)</f>
        <v>40.692582663092047</v>
      </c>
      <c r="G238" s="15">
        <f>INDEX('Re-Sign (Calc)'!$A:$AX,MATCH($A:$A,'Re-Sign (Calc)'!$A:$A,0),28)</f>
        <v>29.755475053515564</v>
      </c>
      <c r="H238" s="15">
        <f>INDEX('Re-Sign (Calc)'!$A:$AX,MATCH($A:$A,'Re-Sign (Calc)'!$A:$A,0),33)</f>
        <v>15.033730549537134</v>
      </c>
      <c r="I238" s="15">
        <f>INDEX('Re-Sign (Calc)'!$A:$AX,MATCH($A:$A,'Re-Sign (Calc)'!$A:$A,0),38)</f>
        <v>3.3188623777944652</v>
      </c>
      <c r="J238" s="15">
        <f>INDEX('Re-Sign (Calc)'!$A:$AX,MATCH($A:$A,'Re-Sign (Calc)'!$A:$A,0),43)</f>
        <v>0.85</v>
      </c>
      <c r="K238" s="15">
        <f>INDEX('Re-Sign (Calc)'!$A:$AX,MATCH($A:$A,'Re-Sign (Calc)'!$A:$A,0),48)</f>
        <v>8.4304099774445937</v>
      </c>
      <c r="L238" s="15">
        <f>IF(AND(AVERAGE(G238,H238)&lt;F238,B238&lt;27),AVERAGE(G238,H238,F238),AVERAGE(G238,H238))</f>
        <v>28.49392942204825</v>
      </c>
      <c r="M238" s="15">
        <f>IFERROR(IF(AND(AVERAGE(J238,G238)&lt;F238,B238&lt;27),AVERAGE(J238,G238,F238),AVERAGE(G238,J238)),0)</f>
        <v>23.766019238869205</v>
      </c>
      <c r="N238" s="15">
        <f>IFERROR(IF(AND(AVERAGE(G238,I238)&lt;F238,B238&lt;27),AVERAGE(G238,I238,F238),AVERAGE(G238,I238)),0)</f>
        <v>24.588973364800694</v>
      </c>
      <c r="O238" s="15">
        <f>IFERROR(IF(AND(AVERAGE(G238,K238)&lt;F238,B238&lt;27),AVERAGE(G238,K238,F238),AVERAGE(G238,K238)),0)</f>
        <v>26.292822564684069</v>
      </c>
      <c r="P238" s="15">
        <f>IF(L238&gt;'Re-Sign (Calc)'!$T$1,'Re-Sign (Calc)'!$T$1,IF(L238&lt;'Re-Sign (Calc)'!$T$2,'Re-Sign (Calc)'!$T$2,L238))</f>
        <v>28.49392942204825</v>
      </c>
      <c r="Q238" s="15">
        <f>IF(M238&gt;'Re-Sign (Calc)'!$T$1,'Re-Sign (Calc)'!$T$1,IF(M238&lt;'Re-Sign (Calc)'!$T$2,'Re-Sign (Calc)'!$T$2,M238))</f>
        <v>23.766019238869205</v>
      </c>
      <c r="R238" s="15">
        <f>IF(N238&gt;'Re-Sign (Calc)'!$T$1,'Re-Sign (Calc)'!$T$1,IF(N238&lt;'Re-Sign (Calc)'!$T$2,'Re-Sign (Calc)'!$T$2,N238))</f>
        <v>24.588973364800694</v>
      </c>
      <c r="S238" s="15">
        <f>IF(O238&gt;'Re-Sign (Calc)'!$T$1,'Re-Sign (Calc)'!$T$1,IF(O238&lt;'Re-Sign (Calc)'!$T$2,'Re-Sign (Calc)'!$T$2,O238))</f>
        <v>26.292822564684069</v>
      </c>
      <c r="T238" s="16">
        <f>CEILING(IF(IF(F238&gt;AVERAGE(G238,I238,J238,K238),AVERAGE(F238,G238,I238,J238,K238),AVERAGE(G238,I238,J238,K238))&gt;'Re-Sign (Calc)'!$T$1,'Re-Sign (Calc)'!$T$1,IF(F238&gt;AVERAGE(G238,I238,J238,K238),AVERAGE(F238,G238,I238,J238,K238),AVERAGE(G238,I238,J238,K238))),0.05)</f>
        <v>16.650000000000002</v>
      </c>
      <c r="U238" s="16">
        <f>CEILING(IF(IF(F238&gt;AVERAGE(G238,I238,J238,K238,H238),AVERAGE(F238,G238,I238,J238,K238),AVERAGE(G238,I238,J238,K238,H238))&gt;8.15,8.15,IF(F238&gt;AVERAGE(G238,I238,J238,K238,H238),AVERAGE(F238,G238,I238,J238,K238,H238),AVERAGE(G238,I238,J238,K238,H238))),0.05)</f>
        <v>8.15</v>
      </c>
      <c r="V238" s="16">
        <f>CEILING(MAX(Q238:S238),0.05)</f>
        <v>26.3</v>
      </c>
      <c r="W238" s="16" t="str">
        <f>IF(AND(B238&lt;26,G238&gt;V238),"Yes"," ")</f>
        <v>Yes</v>
      </c>
      <c r="X238" s="16" t="str">
        <f>IF(AND(B238&lt;30,B238&gt;26),"Yes", " ")</f>
        <v xml:space="preserve"> </v>
      </c>
      <c r="Y238" s="19" t="str">
        <f>INDEX('Player Ratings'!A:B,MATCH(A238,'Player Ratings'!A:A,0),2) &amp;": $"&amp;V238&amp;"M thru "&amp; D238+3</f>
        <v>J.T. Thor: $26.3M thru 2028</v>
      </c>
    </row>
    <row r="239" spans="1:25" hidden="1" x14ac:dyDescent="0.25">
      <c r="A239" s="17" t="str">
        <f>'Re-Sign (Calc)'!A240</f>
        <v>J. Valanciunas PHI</v>
      </c>
      <c r="B239" s="18">
        <f>INDEX('Re-Sign (Calc)'!$A:$AU,MATCH('Re-Sign (Report)'!$A:$A,'Re-Sign (Calc)'!$A:$A,0),4)</f>
        <v>32</v>
      </c>
      <c r="C239" s="15" t="str">
        <f>INDEX('Re-Sign (Calc)'!$A:$AU,MATCH('Re-Sign (Report)'!$A:$A,'Re-Sign (Calc)'!$A:$A,0),3)</f>
        <v>PHI</v>
      </c>
      <c r="D239" s="15" t="str">
        <f>+INDEX('Player Ratings'!$A:$AA,MATCH(A239,'Player Ratings'!$A:$A,0),27)</f>
        <v>2025</v>
      </c>
      <c r="F239" s="15">
        <f>INDEX('Re-Sign (Calc)'!$A:$AX,MATCH($A:$A,'Re-Sign (Calc)'!$A:$A,0),23)</f>
        <v>5.6354195556377356</v>
      </c>
      <c r="G239" s="15">
        <f>INDEX('Re-Sign (Calc)'!$A:$AX,MATCH($A:$A,'Re-Sign (Calc)'!$A:$A,0),28)</f>
        <v>10.95755946331132</v>
      </c>
      <c r="H239" s="15">
        <f>INDEX('Re-Sign (Calc)'!$A:$AX,MATCH($A:$A,'Re-Sign (Calc)'!$A:$A,0),33)</f>
        <v>5.5834120068191284</v>
      </c>
      <c r="I239" s="15">
        <f>INDEX('Re-Sign (Calc)'!$A:$AX,MATCH($A:$A,'Re-Sign (Calc)'!$A:$A,0),38)</f>
        <v>6.9577870871769747</v>
      </c>
      <c r="J239" s="15">
        <f>INDEX('Re-Sign (Calc)'!$A:$AX,MATCH($A:$A,'Re-Sign (Calc)'!$A:$A,0),43)</f>
        <v>3.3927065857044307</v>
      </c>
      <c r="K239" s="15">
        <f>INDEX('Re-Sign (Calc)'!$A:$AX,MATCH($A:$A,'Re-Sign (Calc)'!$A:$A,0),48)</f>
        <v>13.325067597553211</v>
      </c>
      <c r="L239" s="15">
        <f>IF(AND(AVERAGE(G239,H239)&lt;F239,B239&lt;27),AVERAGE(G239,H239,F239),AVERAGE(G239,H239))</f>
        <v>8.2704857350652237</v>
      </c>
      <c r="M239" s="15">
        <f>IFERROR(IF(AND(AVERAGE(J239,G239)&lt;F239,B239&lt;27),AVERAGE(J239,G239,F239),AVERAGE(G239,J239)),0)</f>
        <v>7.1751330245078755</v>
      </c>
      <c r="N239" s="15">
        <f>IFERROR(IF(AND(AVERAGE(G239,I239)&lt;F239,B239&lt;27),AVERAGE(G239,I239,F239),AVERAGE(G239,I239)),0)</f>
        <v>8.9576732752441472</v>
      </c>
      <c r="O239" s="15">
        <f>IFERROR(IF(AND(AVERAGE(G239,K239)&lt;F239,B239&lt;27),AVERAGE(G239,K239,F239),AVERAGE(G239,K239)),0)</f>
        <v>12.141313530432265</v>
      </c>
      <c r="P239" s="15">
        <f>IF(L239&gt;'Re-Sign (Calc)'!$T$1,'Re-Sign (Calc)'!$T$1,IF(L239&lt;'Re-Sign (Calc)'!$T$2,'Re-Sign (Calc)'!$T$2,L239))</f>
        <v>8.2704857350652237</v>
      </c>
      <c r="Q239" s="15">
        <f>IF(M239&gt;'Re-Sign (Calc)'!$T$1,'Re-Sign (Calc)'!$T$1,IF(M239&lt;'Re-Sign (Calc)'!$T$2,'Re-Sign (Calc)'!$T$2,M239))</f>
        <v>7.1751330245078755</v>
      </c>
      <c r="R239" s="15">
        <f>IF(N239&gt;'Re-Sign (Calc)'!$T$1,'Re-Sign (Calc)'!$T$1,IF(N239&lt;'Re-Sign (Calc)'!$T$2,'Re-Sign (Calc)'!$T$2,N239))</f>
        <v>8.9576732752441472</v>
      </c>
      <c r="S239" s="15">
        <f>IF(O239&gt;'Re-Sign (Calc)'!$T$1,'Re-Sign (Calc)'!$T$1,IF(O239&lt;'Re-Sign (Calc)'!$T$2,'Re-Sign (Calc)'!$T$2,O239))</f>
        <v>12.141313530432265</v>
      </c>
      <c r="T239" s="16">
        <f>CEILING(IF(IF(F239&gt;AVERAGE(G239,I239,J239,K239),AVERAGE(F239,G239,I239,J239,K239),AVERAGE(G239,I239,J239,K239))&gt;'Re-Sign (Calc)'!$T$1,'Re-Sign (Calc)'!$T$1,IF(F239&gt;AVERAGE(G239,I239,J239,K239),AVERAGE(F239,G239,I239,J239,K239),AVERAGE(G239,I239,J239,K239))),0.05)</f>
        <v>8.7000000000000011</v>
      </c>
      <c r="U239" s="16">
        <f>CEILING(IF(IF(F239&gt;AVERAGE(G239,I239,J239,K239,H239),AVERAGE(F239,G239,I239,J239,K239),AVERAGE(G239,I239,J239,K239,H239))&gt;8.15,8.15,IF(F239&gt;AVERAGE(G239,I239,J239,K239,H239),AVERAGE(F239,G239,I239,J239,K239,H239),AVERAGE(G239,I239,J239,K239,H239))),0.05)</f>
        <v>8.0500000000000007</v>
      </c>
      <c r="V239" s="16">
        <f>CEILING(MAX(Q239:S239),0.05)</f>
        <v>12.15</v>
      </c>
      <c r="W239" s="16" t="str">
        <f>IF(AND(B239&lt;26,G239&gt;V239),"Yes"," ")</f>
        <v xml:space="preserve"> </v>
      </c>
      <c r="X239" s="16" t="str">
        <f>IF(AND(B239&lt;30,B239&gt;26),"Yes", " ")</f>
        <v xml:space="preserve"> </v>
      </c>
      <c r="Y239" s="19" t="str">
        <f>INDEX('Player Ratings'!A:B,MATCH(A239,'Player Ratings'!A:A,0),2) &amp;": $"&amp;V239&amp;"M thru "&amp; D239+3</f>
        <v>Jonas Valanciunas: $12.15M thru 2028</v>
      </c>
    </row>
    <row r="240" spans="1:25" hidden="1" x14ac:dyDescent="0.25">
      <c r="A240" s="17" t="str">
        <f>'Re-Sign (Calc)'!A241</f>
        <v>J. Walker SAS</v>
      </c>
      <c r="B240" s="18">
        <f>INDEX('Re-Sign (Calc)'!$A:$AU,MATCH('Re-Sign (Report)'!$A:$A,'Re-Sign (Calc)'!$A:$A,0),4)</f>
        <v>21</v>
      </c>
      <c r="C240" s="15" t="str">
        <f>INDEX('Re-Sign (Calc)'!$A:$AU,MATCH('Re-Sign (Report)'!$A:$A,'Re-Sign (Calc)'!$A:$A,0),3)</f>
        <v>SAS</v>
      </c>
      <c r="D240" s="15" t="str">
        <f>+INDEX('Player Ratings'!$A:$AA,MATCH(A240,'Player Ratings'!$A:$A,0),27)</f>
        <v>2026</v>
      </c>
      <c r="F240" s="15">
        <f>INDEX('Re-Sign (Calc)'!$A:$AX,MATCH($A:$A,'Re-Sign (Calc)'!$A:$A,0),23)</f>
        <v>3.6907953529937507</v>
      </c>
      <c r="G240" s="15">
        <f>INDEX('Re-Sign (Calc)'!$A:$AX,MATCH($A:$A,'Re-Sign (Calc)'!$A:$A,0),28)</f>
        <v>0.85</v>
      </c>
      <c r="H240" s="15">
        <f>INDEX('Re-Sign (Calc)'!$A:$AX,MATCH($A:$A,'Re-Sign (Calc)'!$A:$A,0),33)</f>
        <v>0.85</v>
      </c>
      <c r="I240" s="15">
        <f>INDEX('Re-Sign (Calc)'!$A:$AX,MATCH($A:$A,'Re-Sign (Calc)'!$A:$A,0),38)</f>
        <v>0.85</v>
      </c>
      <c r="J240" s="15">
        <f>INDEX('Re-Sign (Calc)'!$A:$AX,MATCH($A:$A,'Re-Sign (Calc)'!$A:$A,0),43)</f>
        <v>0.85</v>
      </c>
      <c r="K240" s="15">
        <f>INDEX('Re-Sign (Calc)'!$A:$AX,MATCH($A:$A,'Re-Sign (Calc)'!$A:$A,0),48)</f>
        <v>0.85</v>
      </c>
      <c r="L240" s="15">
        <f>IF(AND(AVERAGE(G240,H240)&lt;F240,B240&lt;27),AVERAGE(G240,H240,F240),AVERAGE(G240,H240))</f>
        <v>1.7969317843312502</v>
      </c>
      <c r="M240" s="15">
        <f>IFERROR(IF(AND(AVERAGE(J240,G240)&lt;F240,B240&lt;27),AVERAGE(J240,G240,F240),AVERAGE(G240,J240)),0)</f>
        <v>1.7969317843312502</v>
      </c>
      <c r="N240" s="15">
        <f>IFERROR(IF(AND(AVERAGE(G240,I240)&lt;F240,B240&lt;27),AVERAGE(G240,I240,F240),AVERAGE(G240,I240)),0)</f>
        <v>1.7969317843312502</v>
      </c>
      <c r="O240" s="15">
        <f>IFERROR(IF(AND(AVERAGE(G240,K240)&lt;F240,B240&lt;27),AVERAGE(G240,K240,F240),AVERAGE(G240,K240)),0)</f>
        <v>1.7969317843312502</v>
      </c>
      <c r="P240" s="15">
        <f>IF(L240&gt;'Re-Sign (Calc)'!$T$1,'Re-Sign (Calc)'!$T$1,IF(L240&lt;'Re-Sign (Calc)'!$T$2,'Re-Sign (Calc)'!$T$2,L240))</f>
        <v>1.7969317843312502</v>
      </c>
      <c r="Q240" s="15">
        <f>IF(M240&gt;'Re-Sign (Calc)'!$T$1,'Re-Sign (Calc)'!$T$1,IF(M240&lt;'Re-Sign (Calc)'!$T$2,'Re-Sign (Calc)'!$T$2,M240))</f>
        <v>1.7969317843312502</v>
      </c>
      <c r="R240" s="15">
        <f>IF(N240&gt;'Re-Sign (Calc)'!$T$1,'Re-Sign (Calc)'!$T$1,IF(N240&lt;'Re-Sign (Calc)'!$T$2,'Re-Sign (Calc)'!$T$2,N240))</f>
        <v>1.7969317843312502</v>
      </c>
      <c r="S240" s="15">
        <f>IF(O240&gt;'Re-Sign (Calc)'!$T$1,'Re-Sign (Calc)'!$T$1,IF(O240&lt;'Re-Sign (Calc)'!$T$2,'Re-Sign (Calc)'!$T$2,O240))</f>
        <v>1.7969317843312502</v>
      </c>
      <c r="T240" s="16">
        <f>CEILING(IF(IF(F240&gt;AVERAGE(G240,I240,J240,K240),AVERAGE(F240,G240,I240,J240,K240),AVERAGE(G240,I240,J240,K240))&gt;'Re-Sign (Calc)'!$T$1,'Re-Sign (Calc)'!$T$1,IF(F240&gt;AVERAGE(G240,I240,J240,K240),AVERAGE(F240,G240,I240,J240,K240),AVERAGE(G240,I240,J240,K240))),0.05)</f>
        <v>1.4500000000000002</v>
      </c>
      <c r="U240" s="16">
        <f>CEILING(IF(IF(F240&gt;AVERAGE(G240,I240,J240,K240,H240),AVERAGE(F240,G240,I240,J240,K240),AVERAGE(G240,I240,J240,K240,H240))&gt;8.15,8.15,IF(F240&gt;AVERAGE(G240,I240,J240,K240,H240),AVERAGE(F240,G240,I240,J240,K240,H240),AVERAGE(G240,I240,J240,K240,H240))),0.05)</f>
        <v>1.35</v>
      </c>
      <c r="V240" s="16">
        <f>CEILING(MAX(Q240:S240),0.05)</f>
        <v>1.8</v>
      </c>
      <c r="W240" s="16" t="str">
        <f>IF(AND(B240&lt;26,G240&gt;V240),"Yes"," ")</f>
        <v xml:space="preserve"> </v>
      </c>
      <c r="X240" s="16" t="str">
        <f>IF(AND(B240&lt;30,B240&gt;26),"Yes", " ")</f>
        <v xml:space="preserve"> </v>
      </c>
      <c r="Y240" s="19" t="str">
        <f>INDEX('Player Ratings'!A:B,MATCH(A240,'Player Ratings'!A:A,0),2) &amp;": $"&amp;V240&amp;"M thru "&amp; D240+3</f>
        <v>Jarace Walker: $1.8M thru 2029</v>
      </c>
    </row>
    <row r="241" spans="1:25" hidden="1" x14ac:dyDescent="0.25">
      <c r="A241" s="17" t="str">
        <f>'Re-Sign (Calc)'!A242</f>
        <v>J. Wall CLE</v>
      </c>
      <c r="B241" s="18">
        <f>INDEX('Re-Sign (Calc)'!$A:$AU,MATCH('Re-Sign (Report)'!$A:$A,'Re-Sign (Calc)'!$A:$A,0),4)</f>
        <v>34</v>
      </c>
      <c r="C241" s="15" t="str">
        <f>INDEX('Re-Sign (Calc)'!$A:$AU,MATCH('Re-Sign (Report)'!$A:$A,'Re-Sign (Calc)'!$A:$A,0),3)</f>
        <v>CLE</v>
      </c>
      <c r="D241" s="15" t="str">
        <f>+INDEX('Player Ratings'!$A:$AA,MATCH(A241,'Player Ratings'!$A:$A,0),27)</f>
        <v>2026</v>
      </c>
      <c r="F241" s="15">
        <f>INDEX('Re-Sign (Calc)'!$A:$AX,MATCH($A:$A,'Re-Sign (Calc)'!$A:$A,0),23)</f>
        <v>0.85</v>
      </c>
      <c r="G241" s="15">
        <f>INDEX('Re-Sign (Calc)'!$A:$AX,MATCH($A:$A,'Re-Sign (Calc)'!$A:$A,0),28)</f>
        <v>2.9536472912893115</v>
      </c>
      <c r="H241" s="15">
        <f>INDEX('Re-Sign (Calc)'!$A:$AX,MATCH($A:$A,'Re-Sign (Calc)'!$A:$A,0),33)</f>
        <v>0.85</v>
      </c>
      <c r="I241" s="15">
        <f>INDEX('Re-Sign (Calc)'!$A:$AX,MATCH($A:$A,'Re-Sign (Calc)'!$A:$A,0),38)</f>
        <v>0.85</v>
      </c>
      <c r="J241" s="15">
        <f>INDEX('Re-Sign (Calc)'!$A:$AX,MATCH($A:$A,'Re-Sign (Calc)'!$A:$A,0),43)</f>
        <v>0.85</v>
      </c>
      <c r="K241" s="15">
        <f>INDEX('Re-Sign (Calc)'!$A:$AX,MATCH($A:$A,'Re-Sign (Calc)'!$A:$A,0),48)</f>
        <v>0.85</v>
      </c>
      <c r="L241" s="15">
        <f>IF(AND(AVERAGE(G241,H241)&lt;F241,B241&lt;27),AVERAGE(G241,H241,F241),AVERAGE(G241,H241))</f>
        <v>1.9018236456446558</v>
      </c>
      <c r="M241" s="15">
        <f>IFERROR(IF(AND(AVERAGE(J241,G241)&lt;F241,B241&lt;27),AVERAGE(J241,G241,F241),AVERAGE(G241,J241)),0)</f>
        <v>1.9018236456446558</v>
      </c>
      <c r="N241" s="15">
        <f>IFERROR(IF(AND(AVERAGE(G241,I241)&lt;F241,B241&lt;27),AVERAGE(G241,I241,F241),AVERAGE(G241,I241)),0)</f>
        <v>1.9018236456446558</v>
      </c>
      <c r="O241" s="15">
        <f>IFERROR(IF(AND(AVERAGE(G241,K241)&lt;F241,B241&lt;27),AVERAGE(G241,K241,F241),AVERAGE(G241,K241)),0)</f>
        <v>1.9018236456446558</v>
      </c>
      <c r="P241" s="15">
        <f>IF(L241&gt;'Re-Sign (Calc)'!$T$1,'Re-Sign (Calc)'!$T$1,IF(L241&lt;'Re-Sign (Calc)'!$T$2,'Re-Sign (Calc)'!$T$2,L241))</f>
        <v>1.9018236456446558</v>
      </c>
      <c r="Q241" s="15">
        <f>IF(M241&gt;'Re-Sign (Calc)'!$T$1,'Re-Sign (Calc)'!$T$1,IF(M241&lt;'Re-Sign (Calc)'!$T$2,'Re-Sign (Calc)'!$T$2,M241))</f>
        <v>1.9018236456446558</v>
      </c>
      <c r="R241" s="15">
        <f>IF(N241&gt;'Re-Sign (Calc)'!$T$1,'Re-Sign (Calc)'!$T$1,IF(N241&lt;'Re-Sign (Calc)'!$T$2,'Re-Sign (Calc)'!$T$2,N241))</f>
        <v>1.9018236456446558</v>
      </c>
      <c r="S241" s="15">
        <f>IF(O241&gt;'Re-Sign (Calc)'!$T$1,'Re-Sign (Calc)'!$T$1,IF(O241&lt;'Re-Sign (Calc)'!$T$2,'Re-Sign (Calc)'!$T$2,O241))</f>
        <v>1.9018236456446558</v>
      </c>
      <c r="T241" s="16">
        <f>CEILING(IF(IF(F241&gt;AVERAGE(G241,I241,J241,K241),AVERAGE(F241,G241,I241,J241,K241),AVERAGE(G241,I241,J241,K241))&gt;'Re-Sign (Calc)'!$T$1,'Re-Sign (Calc)'!$T$1,IF(F241&gt;AVERAGE(G241,I241,J241,K241),AVERAGE(F241,G241,I241,J241,K241),AVERAGE(G241,I241,J241,K241))),0.05)</f>
        <v>1.4000000000000001</v>
      </c>
      <c r="U241" s="16">
        <f>CEILING(IF(IF(F241&gt;AVERAGE(G241,I241,J241,K241,H241),AVERAGE(F241,G241,I241,J241,K241),AVERAGE(G241,I241,J241,K241,H241))&gt;8.15,8.15,IF(F241&gt;AVERAGE(G241,I241,J241,K241,H241),AVERAGE(F241,G241,I241,J241,K241,H241),AVERAGE(G241,I241,J241,K241,H241))),0.05)</f>
        <v>1.3</v>
      </c>
      <c r="V241" s="16">
        <f>CEILING(MAX(Q241:S241),0.05)</f>
        <v>1.9500000000000002</v>
      </c>
      <c r="W241" s="16" t="str">
        <f>IF(AND(B241&lt;26,G241&gt;V241),"Yes"," ")</f>
        <v xml:space="preserve"> </v>
      </c>
      <c r="X241" s="16" t="str">
        <f>IF(AND(B241&lt;30,B241&gt;26),"Yes", " ")</f>
        <v xml:space="preserve"> </v>
      </c>
      <c r="Y241" s="19" t="str">
        <f>INDEX('Player Ratings'!A:B,MATCH(A241,'Player Ratings'!A:A,0),2) &amp;": $"&amp;V241&amp;"M thru "&amp; D241+3</f>
        <v>John Wall: $1.95M thru 2029</v>
      </c>
    </row>
    <row r="242" spans="1:25" hidden="1" x14ac:dyDescent="0.25">
      <c r="A242" s="17" t="str">
        <f>'Re-Sign (Calc)'!A243</f>
        <v>J. Washington MIA</v>
      </c>
      <c r="B242" s="18">
        <f>INDEX('Re-Sign (Calc)'!$A:$AU,MATCH('Re-Sign (Report)'!$A:$A,'Re-Sign (Calc)'!$A:$A,0),4)</f>
        <v>21</v>
      </c>
      <c r="C242" s="15" t="str">
        <f>INDEX('Re-Sign (Calc)'!$A:$AU,MATCH('Re-Sign (Report)'!$A:$A,'Re-Sign (Calc)'!$A:$A,0),3)</f>
        <v>MIA</v>
      </c>
      <c r="D242" s="15" t="str">
        <f>+INDEX('Player Ratings'!$A:$AA,MATCH(A242,'Player Ratings'!$A:$A,0),27)</f>
        <v>2025</v>
      </c>
      <c r="F242" s="15">
        <f>INDEX('Re-Sign (Calc)'!$A:$AX,MATCH($A:$A,'Re-Sign (Calc)'!$A:$A,0),23)</f>
        <v>0.85</v>
      </c>
      <c r="G242" s="15">
        <f>INDEX('Re-Sign (Calc)'!$A:$AX,MATCH($A:$A,'Re-Sign (Calc)'!$A:$A,0),28)</f>
        <v>0.85</v>
      </c>
      <c r="H242" s="15" t="str">
        <f>INDEX('Re-Sign (Calc)'!$A:$AX,MATCH($A:$A,'Re-Sign (Calc)'!$A:$A,0),33)</f>
        <v>N/A</v>
      </c>
      <c r="I242" s="15" t="str">
        <f>INDEX('Re-Sign (Calc)'!$A:$AX,MATCH($A:$A,'Re-Sign (Calc)'!$A:$A,0),38)</f>
        <v>N/A</v>
      </c>
      <c r="J242" s="15" t="str">
        <f>INDEX('Re-Sign (Calc)'!$A:$AX,MATCH($A:$A,'Re-Sign (Calc)'!$A:$A,0),43)</f>
        <v>N/A</v>
      </c>
      <c r="K242" s="15" t="str">
        <f>INDEX('Re-Sign (Calc)'!$A:$AX,MATCH($A:$A,'Re-Sign (Calc)'!$A:$A,0),48)</f>
        <v>N/A</v>
      </c>
      <c r="L242" s="15">
        <f>IF(AND(AVERAGE(G242,H242)&lt;F242,B242&lt;27),AVERAGE(G242,H242,F242),AVERAGE(G242,H242))</f>
        <v>0.85</v>
      </c>
      <c r="M242" s="15">
        <f>IFERROR(IF(AND(AVERAGE(J242,G242)&lt;F242,B242&lt;27),AVERAGE(J242,G242,F242),AVERAGE(G242,J242)),0)</f>
        <v>0.85</v>
      </c>
      <c r="N242" s="15">
        <f>IFERROR(IF(AND(AVERAGE(G242,I242)&lt;F242,B242&lt;27),AVERAGE(G242,I242,F242),AVERAGE(G242,I242)),0)</f>
        <v>0.85</v>
      </c>
      <c r="O242" s="15">
        <f>IFERROR(IF(AND(AVERAGE(G242,K242)&lt;F242,B242&lt;27),AVERAGE(G242,K242,F242),AVERAGE(G242,K242)),0)</f>
        <v>0.85</v>
      </c>
      <c r="P242" s="15">
        <f>IF(L242&gt;'Re-Sign (Calc)'!$T$1,'Re-Sign (Calc)'!$T$1,IF(L242&lt;'Re-Sign (Calc)'!$T$2,'Re-Sign (Calc)'!$T$2,L242))</f>
        <v>0.85</v>
      </c>
      <c r="Q242" s="15">
        <f>IF(M242&gt;'Re-Sign (Calc)'!$T$1,'Re-Sign (Calc)'!$T$1,IF(M242&lt;'Re-Sign (Calc)'!$T$2,'Re-Sign (Calc)'!$T$2,M242))</f>
        <v>0.85</v>
      </c>
      <c r="R242" s="15">
        <f>IF(N242&gt;'Re-Sign (Calc)'!$T$1,'Re-Sign (Calc)'!$T$1,IF(N242&lt;'Re-Sign (Calc)'!$T$2,'Re-Sign (Calc)'!$T$2,N242))</f>
        <v>0.85</v>
      </c>
      <c r="S242" s="15">
        <f>IF(O242&gt;'Re-Sign (Calc)'!$T$1,'Re-Sign (Calc)'!$T$1,IF(O242&lt;'Re-Sign (Calc)'!$T$2,'Re-Sign (Calc)'!$T$2,O242))</f>
        <v>0.85</v>
      </c>
      <c r="T242" s="16">
        <f>CEILING(IF(IF(F242&gt;AVERAGE(G242,I242,J242,K242),AVERAGE(F242,G242,I242,J242,K242),AVERAGE(G242,I242,J242,K242))&gt;'Re-Sign (Calc)'!$T$1,'Re-Sign (Calc)'!$T$1,IF(F242&gt;AVERAGE(G242,I242,J242,K242),AVERAGE(F242,G242,I242,J242,K242),AVERAGE(G242,I242,J242,K242))),0.05)</f>
        <v>0.85000000000000009</v>
      </c>
      <c r="U242" s="16">
        <f>CEILING(IF(IF(F242&gt;AVERAGE(G242,I242,J242,K242,H242),AVERAGE(F242,G242,I242,J242,K242),AVERAGE(G242,I242,J242,K242,H242))&gt;8.15,8.15,IF(F242&gt;AVERAGE(G242,I242,J242,K242,H242),AVERAGE(F242,G242,I242,J242,K242,H242),AVERAGE(G242,I242,J242,K242,H242))),0.05)</f>
        <v>0.85000000000000009</v>
      </c>
      <c r="V242" s="16">
        <f>CEILING(MAX(Q242:S242),0.05)</f>
        <v>0.85000000000000009</v>
      </c>
      <c r="W242" s="16" t="str">
        <f>IF(AND(B242&lt;26,G242&gt;V242),"Yes"," ")</f>
        <v xml:space="preserve"> </v>
      </c>
      <c r="X242" s="16" t="str">
        <f>IF(AND(B242&lt;30,B242&gt;26),"Yes", " ")</f>
        <v xml:space="preserve"> </v>
      </c>
      <c r="Y242" s="19" t="str">
        <f>INDEX('Player Ratings'!A:B,MATCH(A242,'Player Ratings'!A:A,0),2) &amp;": $"&amp;V242&amp;"M thru "&amp; D242+3</f>
        <v>Jeremiah Washington: $0.85M thru 2028</v>
      </c>
    </row>
    <row r="243" spans="1:25" hidden="1" x14ac:dyDescent="0.25">
      <c r="A243" s="17" t="str">
        <f>'Re-Sign (Calc)'!A244</f>
        <v>J. Winslow WAS</v>
      </c>
      <c r="B243" s="18">
        <f>INDEX('Re-Sign (Calc)'!$A:$AU,MATCH('Re-Sign (Report)'!$A:$A,'Re-Sign (Calc)'!$A:$A,0),4)</f>
        <v>28</v>
      </c>
      <c r="C243" s="15" t="str">
        <f>INDEX('Re-Sign (Calc)'!$A:$AU,MATCH('Re-Sign (Report)'!$A:$A,'Re-Sign (Calc)'!$A:$A,0),3)</f>
        <v>WAS</v>
      </c>
      <c r="D243" s="15" t="str">
        <f>+INDEX('Player Ratings'!$A:$AA,MATCH(A243,'Player Ratings'!$A:$A,0),27)</f>
        <v>2025</v>
      </c>
      <c r="F243" s="15">
        <f>INDEX('Re-Sign (Calc)'!$A:$AX,MATCH($A:$A,'Re-Sign (Calc)'!$A:$A,0),23)</f>
        <v>17.922252010723863</v>
      </c>
      <c r="G243" s="15">
        <f>INDEX('Re-Sign (Calc)'!$A:$AX,MATCH($A:$A,'Re-Sign (Calc)'!$A:$A,0),28)</f>
        <v>21.888687633788901</v>
      </c>
      <c r="H243" s="15">
        <f>INDEX('Re-Sign (Calc)'!$A:$AX,MATCH($A:$A,'Re-Sign (Calc)'!$A:$A,0),33)</f>
        <v>23.590703171164076</v>
      </c>
      <c r="I243" s="15">
        <f>INDEX('Re-Sign (Calc)'!$A:$AX,MATCH($A:$A,'Re-Sign (Calc)'!$A:$A,0),38)</f>
        <v>11.635161003623423</v>
      </c>
      <c r="J243" s="15">
        <f>INDEX('Re-Sign (Calc)'!$A:$AX,MATCH($A:$A,'Re-Sign (Calc)'!$A:$A,0),43)</f>
        <v>11.701654729562851</v>
      </c>
      <c r="K243" s="15">
        <f>INDEX('Re-Sign (Calc)'!$A:$AX,MATCH($A:$A,'Re-Sign (Calc)'!$A:$A,0),48)</f>
        <v>22.264163460262704</v>
      </c>
      <c r="L243" s="15">
        <f>IF(AND(AVERAGE(G243,H243)&lt;F243,B243&lt;27),AVERAGE(G243,H243,F243),AVERAGE(G243,H243))</f>
        <v>22.739695402476489</v>
      </c>
      <c r="M243" s="15">
        <f>IFERROR(IF(AND(AVERAGE(J243,G243)&lt;F243,B243&lt;27),AVERAGE(J243,G243,F243),AVERAGE(G243,J243)),0)</f>
        <v>16.795171181675876</v>
      </c>
      <c r="N243" s="15">
        <f>IFERROR(IF(AND(AVERAGE(G243,I243)&lt;F243,B243&lt;27),AVERAGE(G243,I243,F243),AVERAGE(G243,I243)),0)</f>
        <v>16.761924318706164</v>
      </c>
      <c r="O243" s="15">
        <f>IFERROR(IF(AND(AVERAGE(G243,K243)&lt;F243,B243&lt;27),AVERAGE(G243,K243,F243),AVERAGE(G243,K243)),0)</f>
        <v>22.076425547025803</v>
      </c>
      <c r="P243" s="15">
        <f>IF(L243&gt;'Re-Sign (Calc)'!$T$1,'Re-Sign (Calc)'!$T$1,IF(L243&lt;'Re-Sign (Calc)'!$T$2,'Re-Sign (Calc)'!$T$2,L243))</f>
        <v>22.739695402476489</v>
      </c>
      <c r="Q243" s="15">
        <f>IF(M243&gt;'Re-Sign (Calc)'!$T$1,'Re-Sign (Calc)'!$T$1,IF(M243&lt;'Re-Sign (Calc)'!$T$2,'Re-Sign (Calc)'!$T$2,M243))</f>
        <v>16.795171181675876</v>
      </c>
      <c r="R243" s="15">
        <f>IF(N243&gt;'Re-Sign (Calc)'!$T$1,'Re-Sign (Calc)'!$T$1,IF(N243&lt;'Re-Sign (Calc)'!$T$2,'Re-Sign (Calc)'!$T$2,N243))</f>
        <v>16.761924318706164</v>
      </c>
      <c r="S243" s="15">
        <f>IF(O243&gt;'Re-Sign (Calc)'!$T$1,'Re-Sign (Calc)'!$T$1,IF(O243&lt;'Re-Sign (Calc)'!$T$2,'Re-Sign (Calc)'!$T$2,O243))</f>
        <v>22.076425547025803</v>
      </c>
      <c r="T243" s="16">
        <f>CEILING(IF(IF(F243&gt;AVERAGE(G243,I243,J243,K243),AVERAGE(F243,G243,I243,J243,K243),AVERAGE(G243,I243,J243,K243))&gt;'Re-Sign (Calc)'!$T$1,'Re-Sign (Calc)'!$T$1,IF(F243&gt;AVERAGE(G243,I243,J243,K243),AVERAGE(F243,G243,I243,J243,K243),AVERAGE(G243,I243,J243,K243))),0.05)</f>
        <v>17.100000000000001</v>
      </c>
      <c r="U243" s="16">
        <f>CEILING(IF(IF(F243&gt;AVERAGE(G243,I243,J243,K243,H243),AVERAGE(F243,G243,I243,J243,K243),AVERAGE(G243,I243,J243,K243,H243))&gt;8.15,8.15,IF(F243&gt;AVERAGE(G243,I243,J243,K243,H243),AVERAGE(F243,G243,I243,J243,K243,H243),AVERAGE(G243,I243,J243,K243,H243))),0.05)</f>
        <v>8.15</v>
      </c>
      <c r="V243" s="16">
        <f>CEILING(MAX(Q243:S243),0.05)</f>
        <v>22.1</v>
      </c>
      <c r="W243" s="16" t="str">
        <f>IF(AND(B243&lt;26,G243&gt;V243),"Yes"," ")</f>
        <v xml:space="preserve"> </v>
      </c>
      <c r="X243" s="16" t="str">
        <f>IF(AND(B243&lt;30,B243&gt;26),"Yes", " ")</f>
        <v>Yes</v>
      </c>
      <c r="Y243" s="19" t="str">
        <f>INDEX('Player Ratings'!A:B,MATCH(A243,'Player Ratings'!A:A,0),2) &amp;": $"&amp;V243&amp;"M thru "&amp; D243+3</f>
        <v>Justise Winslow: $22.1M thru 2028</v>
      </c>
    </row>
    <row r="244" spans="1:25" hidden="1" x14ac:dyDescent="0.25">
      <c r="A244" s="17" t="str">
        <f>'Re-Sign (Calc)'!A245</f>
        <v>J. Wiseman TOR</v>
      </c>
      <c r="B244" s="18">
        <f>INDEX('Re-Sign (Calc)'!$A:$AU,MATCH('Re-Sign (Report)'!$A:$A,'Re-Sign (Calc)'!$A:$A,0),4)</f>
        <v>23</v>
      </c>
      <c r="C244" s="15" t="str">
        <f>INDEX('Re-Sign (Calc)'!$A:$AU,MATCH('Re-Sign (Report)'!$A:$A,'Re-Sign (Calc)'!$A:$A,0),3)</f>
        <v>TOR</v>
      </c>
      <c r="D244" s="15" t="str">
        <f>+INDEX('Player Ratings'!$A:$AA,MATCH(A244,'Player Ratings'!$A:$A,0),27)</f>
        <v>2026</v>
      </c>
      <c r="F244" s="15">
        <f>INDEX('Re-Sign (Calc)'!$A:$AX,MATCH($A:$A,'Re-Sign (Calc)'!$A:$A,0),23)</f>
        <v>37.846291331546027</v>
      </c>
      <c r="G244" s="15">
        <f>INDEX('Re-Sign (Calc)'!$A:$AX,MATCH($A:$A,'Re-Sign (Calc)'!$A:$A,0),28)</f>
        <v>35</v>
      </c>
      <c r="H244" s="15">
        <f>INDEX('Re-Sign (Calc)'!$A:$AX,MATCH($A:$A,'Re-Sign (Calc)'!$A:$A,0),33)</f>
        <v>34.714767579279098</v>
      </c>
      <c r="I244" s="15">
        <f>INDEX('Re-Sign (Calc)'!$A:$AX,MATCH($A:$A,'Re-Sign (Calc)'!$A:$A,0),38)</f>
        <v>19.555445409174805</v>
      </c>
      <c r="J244" s="15">
        <f>INDEX('Re-Sign (Calc)'!$A:$AX,MATCH($A:$A,'Re-Sign (Calc)'!$A:$A,0),43)</f>
        <v>21.92022721659669</v>
      </c>
      <c r="K244" s="15">
        <f>INDEX('Re-Sign (Calc)'!$A:$AX,MATCH($A:$A,'Re-Sign (Calc)'!$A:$A,0),48)</f>
        <v>38.732917606474729</v>
      </c>
      <c r="L244" s="15">
        <f>IF(AND(AVERAGE(G244,H244)&lt;F244,B244&lt;27),AVERAGE(G244,H244,F244),AVERAGE(G244,H244))</f>
        <v>35.853686303608377</v>
      </c>
      <c r="M244" s="15">
        <f>IFERROR(IF(AND(AVERAGE(J244,G244)&lt;F244,B244&lt;27),AVERAGE(J244,G244,F244),AVERAGE(G244,J244)),0)</f>
        <v>31.588839516047571</v>
      </c>
      <c r="N244" s="15">
        <f>IFERROR(IF(AND(AVERAGE(G244,I244)&lt;F244,B244&lt;27),AVERAGE(G244,I244,F244),AVERAGE(G244,I244)),0)</f>
        <v>30.800578913573613</v>
      </c>
      <c r="O244" s="15">
        <f>IFERROR(IF(AND(AVERAGE(G244,K244)&lt;F244,B244&lt;27),AVERAGE(G244,K244,F244),AVERAGE(G244,K244)),0)</f>
        <v>37.193069646006919</v>
      </c>
      <c r="P244" s="15">
        <f>IF(L244&gt;'Re-Sign (Calc)'!$T$1,'Re-Sign (Calc)'!$T$1,IF(L244&lt;'Re-Sign (Calc)'!$T$2,'Re-Sign (Calc)'!$T$2,L244))</f>
        <v>35</v>
      </c>
      <c r="Q244" s="15">
        <f>IF(M244&gt;'Re-Sign (Calc)'!$T$1,'Re-Sign (Calc)'!$T$1,IF(M244&lt;'Re-Sign (Calc)'!$T$2,'Re-Sign (Calc)'!$T$2,M244))</f>
        <v>31.588839516047571</v>
      </c>
      <c r="R244" s="15">
        <f>IF(N244&gt;'Re-Sign (Calc)'!$T$1,'Re-Sign (Calc)'!$T$1,IF(N244&lt;'Re-Sign (Calc)'!$T$2,'Re-Sign (Calc)'!$T$2,N244))</f>
        <v>30.800578913573613</v>
      </c>
      <c r="S244" s="15">
        <f>IF(O244&gt;'Re-Sign (Calc)'!$T$1,'Re-Sign (Calc)'!$T$1,IF(O244&lt;'Re-Sign (Calc)'!$T$2,'Re-Sign (Calc)'!$T$2,O244))</f>
        <v>35</v>
      </c>
      <c r="T244" s="16">
        <f>CEILING(IF(IF(F244&gt;AVERAGE(G244,I244,J244,K244),AVERAGE(F244,G244,I244,J244,K244),AVERAGE(G244,I244,J244,K244))&gt;'Re-Sign (Calc)'!$T$1,'Re-Sign (Calc)'!$T$1,IF(F244&gt;AVERAGE(G244,I244,J244,K244),AVERAGE(F244,G244,I244,J244,K244),AVERAGE(G244,I244,J244,K244))),0.05)</f>
        <v>30.650000000000002</v>
      </c>
      <c r="U244" s="16">
        <f>CEILING(IF(IF(F244&gt;AVERAGE(G244,I244,J244,K244,H244),AVERAGE(F244,G244,I244,J244,K244),AVERAGE(G244,I244,J244,K244,H244))&gt;8.15,8.15,IF(F244&gt;AVERAGE(G244,I244,J244,K244,H244),AVERAGE(F244,G244,I244,J244,K244,H244),AVERAGE(G244,I244,J244,K244,H244))),0.05)</f>
        <v>8.15</v>
      </c>
      <c r="V244" s="16">
        <f>CEILING(MAX(Q244:S244),0.05)</f>
        <v>35</v>
      </c>
      <c r="W244" s="16" t="str">
        <f>IF(AND(B244&lt;26,G244&gt;V244),"Yes"," ")</f>
        <v xml:space="preserve"> </v>
      </c>
      <c r="X244" s="16" t="str">
        <f>IF(AND(B244&lt;30,B244&gt;26),"Yes", " ")</f>
        <v xml:space="preserve"> </v>
      </c>
      <c r="Y244" s="19" t="str">
        <f>INDEX('Player Ratings'!A:B,MATCH(A244,'Player Ratings'!A:A,0),2) &amp;": $"&amp;V244&amp;"M thru "&amp; D244+3</f>
        <v>James Wiseman: $35M thru 2029</v>
      </c>
    </row>
    <row r="245" spans="1:25" x14ac:dyDescent="0.25">
      <c r="A245" s="17" t="str">
        <f>'Re-Sign (Calc)'!A299</f>
        <v>M. Bamba MEM</v>
      </c>
      <c r="B245" s="18">
        <f>INDEX('Re-Sign (Calc)'!$A:$AU,MATCH('Re-Sign (Report)'!$A:$A,'Re-Sign (Calc)'!$A:$A,0),4)</f>
        <v>26</v>
      </c>
      <c r="C245" s="15" t="str">
        <f>INDEX('Re-Sign (Calc)'!$A:$AU,MATCH('Re-Sign (Report)'!$A:$A,'Re-Sign (Calc)'!$A:$A,0),3)</f>
        <v>MEM</v>
      </c>
      <c r="D245" s="15" t="str">
        <f>+INDEX('Player Ratings'!$A:$AA,MATCH(A245,'Player Ratings'!$A:$A,0),27)</f>
        <v>2024</v>
      </c>
      <c r="F245" s="15">
        <f>INDEX('Re-Sign (Calc)'!$A:$AX,MATCH($A:$A,'Re-Sign (Calc)'!$A:$A,0),23)</f>
        <v>46.385165326184087</v>
      </c>
      <c r="G245" s="15">
        <f>INDEX('Re-Sign (Calc)'!$A:$AX,MATCH($A:$A,'Re-Sign (Calc)'!$A:$A,0),28)</f>
        <v>46.800181129589994</v>
      </c>
      <c r="H245" s="15">
        <f>INDEX('Re-Sign (Calc)'!$A:$AX,MATCH($A:$A,'Re-Sign (Calc)'!$A:$A,0),33)</f>
        <v>40.70464841441796</v>
      </c>
      <c r="I245" s="15">
        <f>INDEX('Re-Sign (Calc)'!$A:$AX,MATCH($A:$A,'Re-Sign (Calc)'!$A:$A,0),38)</f>
        <v>57.968824776099005</v>
      </c>
      <c r="J245" s="15">
        <f>INDEX('Re-Sign (Calc)'!$A:$AX,MATCH($A:$A,'Re-Sign (Calc)'!$A:$A,0),43)</f>
        <v>71.786860953321806</v>
      </c>
      <c r="K245" s="15">
        <f>INDEX('Re-Sign (Calc)'!$A:$AX,MATCH($A:$A,'Re-Sign (Calc)'!$A:$A,0),48)</f>
        <v>60.47167307947462</v>
      </c>
      <c r="L245" s="15">
        <f>IF(AND(AVERAGE(G245,H245)&lt;F245,B245&lt;27),AVERAGE(G245,H245,F245),AVERAGE(G245,H245))</f>
        <v>44.629998290064009</v>
      </c>
      <c r="M245" s="15">
        <f>IFERROR(IF(AND(AVERAGE(J245,G245)&lt;F245,B245&lt;27),AVERAGE(J245,G245,F245),AVERAGE(G245,J245)),0)</f>
        <v>59.293521041455904</v>
      </c>
      <c r="N245" s="15">
        <f>IFERROR(IF(AND(AVERAGE(G245,I245)&lt;F245,B245&lt;27),AVERAGE(G245,I245,F245),AVERAGE(G245,I245)),0)</f>
        <v>52.3845029528445</v>
      </c>
      <c r="O245" s="15">
        <f>IFERROR(IF(AND(AVERAGE(G245,K245)&lt;F245,B245&lt;27),AVERAGE(G245,K245,F245),AVERAGE(G245,K245)),0)</f>
        <v>53.635927104532307</v>
      </c>
      <c r="P245" s="15">
        <f>IF(L245&gt;'Re-Sign (Calc)'!$T$1,'Re-Sign (Calc)'!$T$1,IF(L245&lt;'Re-Sign (Calc)'!$T$2,'Re-Sign (Calc)'!$T$2,L245))</f>
        <v>35</v>
      </c>
      <c r="Q245" s="15">
        <f>IF(M245&gt;'Re-Sign (Calc)'!$T$1,'Re-Sign (Calc)'!$T$1,IF(M245&lt;'Re-Sign (Calc)'!$T$2,'Re-Sign (Calc)'!$T$2,M245))</f>
        <v>35</v>
      </c>
      <c r="R245" s="15">
        <f>IF(N245&gt;'Re-Sign (Calc)'!$T$1,'Re-Sign (Calc)'!$T$1,IF(N245&lt;'Re-Sign (Calc)'!$T$2,'Re-Sign (Calc)'!$T$2,N245))</f>
        <v>35</v>
      </c>
      <c r="S245" s="15">
        <f>IF(O245&gt;'Re-Sign (Calc)'!$T$1,'Re-Sign (Calc)'!$T$1,IF(O245&lt;'Re-Sign (Calc)'!$T$2,'Re-Sign (Calc)'!$T$2,O245))</f>
        <v>35</v>
      </c>
      <c r="T245" s="16">
        <f>CEILING(IF(IF(F245&gt;AVERAGE(G245,I245,J245,K245),AVERAGE(F245,G245,I245,J245,K245),AVERAGE(G245,I245,J245,K245))&gt;'Re-Sign (Calc)'!$T$1,'Re-Sign (Calc)'!$T$1,IF(F245&gt;AVERAGE(G245,I245,J245,K245),AVERAGE(F245,G245,I245,J245,K245),AVERAGE(G245,I245,J245,K245))),0.05)</f>
        <v>35</v>
      </c>
      <c r="U245" s="16">
        <f>CEILING(IF(IF(F245&gt;AVERAGE(G245,I245,J245,K245,H245),AVERAGE(F245,G245,I245,J245,K245),AVERAGE(G245,I245,J245,K245,H245))&gt;8.15,8.15,IF(F245&gt;AVERAGE(G245,I245,J245,K245,H245),AVERAGE(F245,G245,I245,J245,K245,H245),AVERAGE(G245,I245,J245,K245,H245))),0.05)</f>
        <v>8.15</v>
      </c>
      <c r="V245" s="16">
        <f>CEILING(MAX(Q245:S245),0.05)</f>
        <v>35</v>
      </c>
      <c r="W245" s="16" t="str">
        <f>IF(AND(B245&lt;26,G245&gt;V245),"Yes"," ")</f>
        <v xml:space="preserve"> </v>
      </c>
      <c r="X245" s="16" t="str">
        <f>IF(AND(B245&lt;30,B245&gt;26),"Yes", " ")</f>
        <v xml:space="preserve"> </v>
      </c>
      <c r="Y245" s="19" t="str">
        <f>INDEX('Player Ratings'!A:B,MATCH(A245,'Player Ratings'!A:A,0),2) &amp;": $"&amp;V245&amp;"M thru "&amp; D245+3</f>
        <v>Mohamed Bamba: $35M thru 2027</v>
      </c>
    </row>
    <row r="246" spans="1:25" hidden="1" x14ac:dyDescent="0.25">
      <c r="A246" s="17" t="str">
        <f>'Re-Sign (Calc)'!A247</f>
        <v>K. Antetokounmpo MIL</v>
      </c>
      <c r="B246" s="18">
        <f>INDEX('Re-Sign (Calc)'!$A:$AU,MATCH('Re-Sign (Report)'!$A:$A,'Re-Sign (Calc)'!$A:$A,0),4)</f>
        <v>27</v>
      </c>
      <c r="C246" s="15" t="str">
        <f>INDEX('Re-Sign (Calc)'!$A:$AU,MATCH('Re-Sign (Report)'!$A:$A,'Re-Sign (Calc)'!$A:$A,0),3)</f>
        <v>MIL</v>
      </c>
      <c r="D246" s="15" t="str">
        <f>+INDEX('Player Ratings'!$A:$AA,MATCH(A246,'Player Ratings'!$A:$A,0),27)</f>
        <v>2025</v>
      </c>
      <c r="F246" s="15">
        <f>INDEX('Re-Sign (Calc)'!$A:$AX,MATCH($A:$A,'Re-Sign (Calc)'!$A:$A,0),23)</f>
        <v>0.85</v>
      </c>
      <c r="G246" s="15">
        <f>INDEX('Re-Sign (Calc)'!$A:$AX,MATCH($A:$A,'Re-Sign (Calc)'!$A:$A,0),28)</f>
        <v>0.85</v>
      </c>
      <c r="H246" s="15" t="str">
        <f>INDEX('Re-Sign (Calc)'!$A:$AX,MATCH($A:$A,'Re-Sign (Calc)'!$A:$A,0),33)</f>
        <v>N/A</v>
      </c>
      <c r="I246" s="15" t="str">
        <f>INDEX('Re-Sign (Calc)'!$A:$AX,MATCH($A:$A,'Re-Sign (Calc)'!$A:$A,0),38)</f>
        <v>N/A</v>
      </c>
      <c r="J246" s="15" t="str">
        <f>INDEX('Re-Sign (Calc)'!$A:$AX,MATCH($A:$A,'Re-Sign (Calc)'!$A:$A,0),43)</f>
        <v>N/A</v>
      </c>
      <c r="K246" s="15" t="str">
        <f>INDEX('Re-Sign (Calc)'!$A:$AX,MATCH($A:$A,'Re-Sign (Calc)'!$A:$A,0),48)</f>
        <v>N/A</v>
      </c>
      <c r="L246" s="15">
        <f>IF(AND(AVERAGE(G246,H246)&lt;F246,B246&lt;27),AVERAGE(G246,H246,F246),AVERAGE(G246,H246))</f>
        <v>0.85</v>
      </c>
      <c r="M246" s="15">
        <f>IFERROR(IF(AND(AVERAGE(J246,G246)&lt;F246,B246&lt;27),AVERAGE(J246,G246,F246),AVERAGE(G246,J246)),0)</f>
        <v>0.85</v>
      </c>
      <c r="N246" s="15">
        <f>IFERROR(IF(AND(AVERAGE(G246,I246)&lt;F246,B246&lt;27),AVERAGE(G246,I246,F246),AVERAGE(G246,I246)),0)</f>
        <v>0.85</v>
      </c>
      <c r="O246" s="15">
        <f>IFERROR(IF(AND(AVERAGE(G246,K246)&lt;F246,B246&lt;27),AVERAGE(G246,K246,F246),AVERAGE(G246,K246)),0)</f>
        <v>0.85</v>
      </c>
      <c r="P246" s="15">
        <f>IF(L246&gt;'Re-Sign (Calc)'!$T$1,'Re-Sign (Calc)'!$T$1,IF(L246&lt;'Re-Sign (Calc)'!$T$2,'Re-Sign (Calc)'!$T$2,L246))</f>
        <v>0.85</v>
      </c>
      <c r="Q246" s="15">
        <f>IF(M246&gt;'Re-Sign (Calc)'!$T$1,'Re-Sign (Calc)'!$T$1,IF(M246&lt;'Re-Sign (Calc)'!$T$2,'Re-Sign (Calc)'!$T$2,M246))</f>
        <v>0.85</v>
      </c>
      <c r="R246" s="15">
        <f>IF(N246&gt;'Re-Sign (Calc)'!$T$1,'Re-Sign (Calc)'!$T$1,IF(N246&lt;'Re-Sign (Calc)'!$T$2,'Re-Sign (Calc)'!$T$2,N246))</f>
        <v>0.85</v>
      </c>
      <c r="S246" s="15">
        <f>IF(O246&gt;'Re-Sign (Calc)'!$T$1,'Re-Sign (Calc)'!$T$1,IF(O246&lt;'Re-Sign (Calc)'!$T$2,'Re-Sign (Calc)'!$T$2,O246))</f>
        <v>0.85</v>
      </c>
      <c r="T246" s="16">
        <f>CEILING(IF(IF(F246&gt;AVERAGE(G246,I246,J246,K246),AVERAGE(F246,G246,I246,J246,K246),AVERAGE(G246,I246,J246,K246))&gt;'Re-Sign (Calc)'!$T$1,'Re-Sign (Calc)'!$T$1,IF(F246&gt;AVERAGE(G246,I246,J246,K246),AVERAGE(F246,G246,I246,J246,K246),AVERAGE(G246,I246,J246,K246))),0.05)</f>
        <v>0.85000000000000009</v>
      </c>
      <c r="U246" s="16">
        <f>CEILING(IF(IF(F246&gt;AVERAGE(G246,I246,J246,K246,H246),AVERAGE(F246,G246,I246,J246,K246),AVERAGE(G246,I246,J246,K246,H246))&gt;8.15,8.15,IF(F246&gt;AVERAGE(G246,I246,J246,K246,H246),AVERAGE(F246,G246,I246,J246,K246,H246),AVERAGE(G246,I246,J246,K246,H246))),0.05)</f>
        <v>0.85000000000000009</v>
      </c>
      <c r="V246" s="16">
        <f>CEILING(MAX(Q246:S246),0.05)</f>
        <v>0.85000000000000009</v>
      </c>
      <c r="W246" s="16" t="str">
        <f>IF(AND(B246&lt;26,G246&gt;V246),"Yes"," ")</f>
        <v xml:space="preserve"> </v>
      </c>
      <c r="X246" s="16" t="str">
        <f>IF(AND(B246&lt;30,B246&gt;26),"Yes", " ")</f>
        <v>Yes</v>
      </c>
      <c r="Y246" s="19" t="str">
        <f>INDEX('Player Ratings'!A:B,MATCH(A246,'Player Ratings'!A:A,0),2) &amp;": $"&amp;V246&amp;"M thru "&amp; D246+3</f>
        <v>Kostas Antetokounmpo: $0.85M thru 2028</v>
      </c>
    </row>
    <row r="247" spans="1:25" hidden="1" x14ac:dyDescent="0.25">
      <c r="A247" s="17" t="str">
        <f>'Re-Sign (Calc)'!A248</f>
        <v>K. Bērzinš LAC</v>
      </c>
      <c r="B247" s="18">
        <f>INDEX('Re-Sign (Calc)'!$A:$AU,MATCH('Re-Sign (Report)'!$A:$A,'Re-Sign (Calc)'!$A:$A,0),4)</f>
        <v>22</v>
      </c>
      <c r="C247" s="15" t="str">
        <f>INDEX('Re-Sign (Calc)'!$A:$AU,MATCH('Re-Sign (Report)'!$A:$A,'Re-Sign (Calc)'!$A:$A,0),3)</f>
        <v>LAC</v>
      </c>
      <c r="D247" s="15" t="str">
        <f>+INDEX('Player Ratings'!$A:$AA,MATCH(A247,'Player Ratings'!$A:$A,0),27)</f>
        <v>2025</v>
      </c>
      <c r="F247" s="15">
        <f>INDEX('Re-Sign (Calc)'!$A:$AX,MATCH($A:$A,'Re-Sign (Calc)'!$A:$A,0),23)</f>
        <v>12.229669347631818</v>
      </c>
      <c r="G247" s="15">
        <f>INDEX('Re-Sign (Calc)'!$A:$AX,MATCH($A:$A,'Re-Sign (Calc)'!$A:$A,0),28)</f>
        <v>6.1551127943355812</v>
      </c>
      <c r="H247" s="15" t="str">
        <f>INDEX('Re-Sign (Calc)'!$A:$AX,MATCH($A:$A,'Re-Sign (Calc)'!$A:$A,0),33)</f>
        <v>N/A</v>
      </c>
      <c r="I247" s="15" t="str">
        <f>INDEX('Re-Sign (Calc)'!$A:$AX,MATCH($A:$A,'Re-Sign (Calc)'!$A:$A,0),38)</f>
        <v>N/A</v>
      </c>
      <c r="J247" s="15" t="str">
        <f>INDEX('Re-Sign (Calc)'!$A:$AX,MATCH($A:$A,'Re-Sign (Calc)'!$A:$A,0),43)</f>
        <v>N/A</v>
      </c>
      <c r="K247" s="15" t="str">
        <f>INDEX('Re-Sign (Calc)'!$A:$AX,MATCH($A:$A,'Re-Sign (Calc)'!$A:$A,0),48)</f>
        <v>N/A</v>
      </c>
      <c r="L247" s="15">
        <f>IF(AND(AVERAGE(G247,H247)&lt;F247,B247&lt;27),AVERAGE(G247,H247,F247),AVERAGE(G247,H247))</f>
        <v>9.1923910709836996</v>
      </c>
      <c r="M247" s="15">
        <f>IFERROR(IF(AND(AVERAGE(J247,G247)&lt;F247,B247&lt;27),AVERAGE(J247,G247,F247),AVERAGE(G247,J247)),0)</f>
        <v>9.1923910709836996</v>
      </c>
      <c r="N247" s="15">
        <f>IFERROR(IF(AND(AVERAGE(G247,I247)&lt;F247,B247&lt;27),AVERAGE(G247,I247,F247),AVERAGE(G247,I247)),0)</f>
        <v>9.1923910709836996</v>
      </c>
      <c r="O247" s="15">
        <f>IFERROR(IF(AND(AVERAGE(G247,K247)&lt;F247,B247&lt;27),AVERAGE(G247,K247,F247),AVERAGE(G247,K247)),0)</f>
        <v>9.1923910709836996</v>
      </c>
      <c r="P247" s="15">
        <f>IF(L247&gt;'Re-Sign (Calc)'!$T$1,'Re-Sign (Calc)'!$T$1,IF(L247&lt;'Re-Sign (Calc)'!$T$2,'Re-Sign (Calc)'!$T$2,L247))</f>
        <v>9.1923910709836996</v>
      </c>
      <c r="Q247" s="15">
        <f>IF(M247&gt;'Re-Sign (Calc)'!$T$1,'Re-Sign (Calc)'!$T$1,IF(M247&lt;'Re-Sign (Calc)'!$T$2,'Re-Sign (Calc)'!$T$2,M247))</f>
        <v>9.1923910709836996</v>
      </c>
      <c r="R247" s="15">
        <f>IF(N247&gt;'Re-Sign (Calc)'!$T$1,'Re-Sign (Calc)'!$T$1,IF(N247&lt;'Re-Sign (Calc)'!$T$2,'Re-Sign (Calc)'!$T$2,N247))</f>
        <v>9.1923910709836996</v>
      </c>
      <c r="S247" s="15">
        <f>IF(O247&gt;'Re-Sign (Calc)'!$T$1,'Re-Sign (Calc)'!$T$1,IF(O247&lt;'Re-Sign (Calc)'!$T$2,'Re-Sign (Calc)'!$T$2,O247))</f>
        <v>9.1923910709836996</v>
      </c>
      <c r="T247" s="16">
        <f>CEILING(IF(IF(F247&gt;AVERAGE(G247,I247,J247,K247),AVERAGE(F247,G247,I247,J247,K247),AVERAGE(G247,I247,J247,K247))&gt;'Re-Sign (Calc)'!$T$1,'Re-Sign (Calc)'!$T$1,IF(F247&gt;AVERAGE(G247,I247,J247,K247),AVERAGE(F247,G247,I247,J247,K247),AVERAGE(G247,I247,J247,K247))),0.05)</f>
        <v>9.2000000000000011</v>
      </c>
      <c r="U247" s="16">
        <f>CEILING(IF(IF(F247&gt;AVERAGE(G247,I247,J247,K247,H247),AVERAGE(F247,G247,I247,J247,K247),AVERAGE(G247,I247,J247,K247,H247))&gt;8.15,8.15,IF(F247&gt;AVERAGE(G247,I247,J247,K247,H247),AVERAGE(F247,G247,I247,J247,K247,H247),AVERAGE(G247,I247,J247,K247,H247))),0.05)</f>
        <v>8.15</v>
      </c>
      <c r="V247" s="16">
        <f>CEILING(MAX(Q247:S247),0.05)</f>
        <v>9.2000000000000011</v>
      </c>
      <c r="W247" s="16" t="str">
        <f>IF(AND(B247&lt;26,G247&gt;V247),"Yes"," ")</f>
        <v xml:space="preserve"> </v>
      </c>
      <c r="X247" s="16" t="str">
        <f>IF(AND(B247&lt;30,B247&gt;26),"Yes", " ")</f>
        <v xml:space="preserve"> </v>
      </c>
      <c r="Y247" s="19" t="str">
        <f>INDEX('Player Ratings'!A:B,MATCH(A247,'Player Ratings'!A:A,0),2) &amp;": $"&amp;V247&amp;"M thru "&amp; D247+3</f>
        <v>Krüminš Bērzinš: $9.2M thru 2028</v>
      </c>
    </row>
    <row r="248" spans="1:25" hidden="1" x14ac:dyDescent="0.25">
      <c r="A248" s="17" t="str">
        <f>'Re-Sign (Calc)'!A249</f>
        <v>K. Brooks NYK</v>
      </c>
      <c r="B248" s="18">
        <f>INDEX('Re-Sign (Calc)'!$A:$AU,MATCH('Re-Sign (Report)'!$A:$A,'Re-Sign (Calc)'!$A:$A,0),4)</f>
        <v>24</v>
      </c>
      <c r="C248" s="15" t="str">
        <f>INDEX('Re-Sign (Calc)'!$A:$AU,MATCH('Re-Sign (Report)'!$A:$A,'Re-Sign (Calc)'!$A:$A,0),3)</f>
        <v>NYK</v>
      </c>
      <c r="D248" s="15" t="str">
        <f>+INDEX('Player Ratings'!$A:$AA,MATCH(A248,'Player Ratings'!$A:$A,0),27)</f>
        <v>2025</v>
      </c>
      <c r="F248" s="15">
        <f>INDEX('Re-Sign (Calc)'!$A:$AX,MATCH($A:$A,'Re-Sign (Calc)'!$A:$A,0),23)</f>
        <v>0.85</v>
      </c>
      <c r="G248" s="15">
        <f>INDEX('Re-Sign (Calc)'!$A:$AX,MATCH($A:$A,'Re-Sign (Calc)'!$A:$A,0),28)</f>
        <v>0.85</v>
      </c>
      <c r="H248" s="15" t="str">
        <f>INDEX('Re-Sign (Calc)'!$A:$AX,MATCH($A:$A,'Re-Sign (Calc)'!$A:$A,0),33)</f>
        <v>N/A</v>
      </c>
      <c r="I248" s="15" t="str">
        <f>INDEX('Re-Sign (Calc)'!$A:$AX,MATCH($A:$A,'Re-Sign (Calc)'!$A:$A,0),38)</f>
        <v>N/A</v>
      </c>
      <c r="J248" s="15" t="str">
        <f>INDEX('Re-Sign (Calc)'!$A:$AX,MATCH($A:$A,'Re-Sign (Calc)'!$A:$A,0),43)</f>
        <v>N/A</v>
      </c>
      <c r="K248" s="15" t="str">
        <f>INDEX('Re-Sign (Calc)'!$A:$AX,MATCH($A:$A,'Re-Sign (Calc)'!$A:$A,0),48)</f>
        <v>N/A</v>
      </c>
      <c r="L248" s="15">
        <f>IF(AND(AVERAGE(G248,H248)&lt;F248,B248&lt;27),AVERAGE(G248,H248,F248),AVERAGE(G248,H248))</f>
        <v>0.85</v>
      </c>
      <c r="M248" s="15">
        <f>IFERROR(IF(AND(AVERAGE(J248,G248)&lt;F248,B248&lt;27),AVERAGE(J248,G248,F248),AVERAGE(G248,J248)),0)</f>
        <v>0.85</v>
      </c>
      <c r="N248" s="15">
        <f>IFERROR(IF(AND(AVERAGE(G248,I248)&lt;F248,B248&lt;27),AVERAGE(G248,I248,F248),AVERAGE(G248,I248)),0)</f>
        <v>0.85</v>
      </c>
      <c r="O248" s="15">
        <f>IFERROR(IF(AND(AVERAGE(G248,K248)&lt;F248,B248&lt;27),AVERAGE(G248,K248,F248),AVERAGE(G248,K248)),0)</f>
        <v>0.85</v>
      </c>
      <c r="P248" s="15">
        <f>IF(L248&gt;'Re-Sign (Calc)'!$T$1,'Re-Sign (Calc)'!$T$1,IF(L248&lt;'Re-Sign (Calc)'!$T$2,'Re-Sign (Calc)'!$T$2,L248))</f>
        <v>0.85</v>
      </c>
      <c r="Q248" s="15">
        <f>IF(M248&gt;'Re-Sign (Calc)'!$T$1,'Re-Sign (Calc)'!$T$1,IF(M248&lt;'Re-Sign (Calc)'!$T$2,'Re-Sign (Calc)'!$T$2,M248))</f>
        <v>0.85</v>
      </c>
      <c r="R248" s="15">
        <f>IF(N248&gt;'Re-Sign (Calc)'!$T$1,'Re-Sign (Calc)'!$T$1,IF(N248&lt;'Re-Sign (Calc)'!$T$2,'Re-Sign (Calc)'!$T$2,N248))</f>
        <v>0.85</v>
      </c>
      <c r="S248" s="15">
        <f>IF(O248&gt;'Re-Sign (Calc)'!$T$1,'Re-Sign (Calc)'!$T$1,IF(O248&lt;'Re-Sign (Calc)'!$T$2,'Re-Sign (Calc)'!$T$2,O248))</f>
        <v>0.85</v>
      </c>
      <c r="T248" s="16">
        <f>CEILING(IF(IF(F248&gt;AVERAGE(G248,I248,J248,K248),AVERAGE(F248,G248,I248,J248,K248),AVERAGE(G248,I248,J248,K248))&gt;'Re-Sign (Calc)'!$T$1,'Re-Sign (Calc)'!$T$1,IF(F248&gt;AVERAGE(G248,I248,J248,K248),AVERAGE(F248,G248,I248,J248,K248),AVERAGE(G248,I248,J248,K248))),0.05)</f>
        <v>0.85000000000000009</v>
      </c>
      <c r="U248" s="16">
        <f>CEILING(IF(IF(F248&gt;AVERAGE(G248,I248,J248,K248,H248),AVERAGE(F248,G248,I248,J248,K248),AVERAGE(G248,I248,J248,K248,H248))&gt;8.15,8.15,IF(F248&gt;AVERAGE(G248,I248,J248,K248,H248),AVERAGE(F248,G248,I248,J248,K248,H248),AVERAGE(G248,I248,J248,K248,H248))),0.05)</f>
        <v>0.85000000000000009</v>
      </c>
      <c r="V248" s="16">
        <f>CEILING(MAX(Q248:S248),0.05)</f>
        <v>0.85000000000000009</v>
      </c>
      <c r="W248" s="16" t="str">
        <f>IF(AND(B248&lt;26,G248&gt;V248),"Yes"," ")</f>
        <v xml:space="preserve"> </v>
      </c>
      <c r="X248" s="16" t="str">
        <f>IF(AND(B248&lt;30,B248&gt;26),"Yes", " ")</f>
        <v xml:space="preserve"> </v>
      </c>
      <c r="Y248" s="19" t="str">
        <f>INDEX('Player Ratings'!A:B,MATCH(A248,'Player Ratings'!A:A,0),2) &amp;": $"&amp;V248&amp;"M thru "&amp; D248+3</f>
        <v>Keion Brooks: $0.85M thru 2028</v>
      </c>
    </row>
    <row r="249" spans="1:25" hidden="1" x14ac:dyDescent="0.25">
      <c r="A249" s="17" t="str">
        <f>'Re-Sign (Calc)'!A250</f>
        <v>K. Byider PHX</v>
      </c>
      <c r="B249" s="18">
        <f>INDEX('Re-Sign (Calc)'!$A:$AU,MATCH('Re-Sign (Report)'!$A:$A,'Re-Sign (Calc)'!$A:$A,0),4)</f>
        <v>22</v>
      </c>
      <c r="C249" s="15" t="str">
        <f>INDEX('Re-Sign (Calc)'!$A:$AU,MATCH('Re-Sign (Report)'!$A:$A,'Re-Sign (Calc)'!$A:$A,0),3)</f>
        <v>PHX</v>
      </c>
      <c r="D249" s="15" t="str">
        <f>+INDEX('Player Ratings'!$A:$AA,MATCH(A249,'Player Ratings'!$A:$A,0),27)</f>
        <v>2025</v>
      </c>
      <c r="F249" s="15">
        <f>INDEX('Re-Sign (Calc)'!$A:$AX,MATCH($A:$A,'Re-Sign (Calc)'!$A:$A,0),23)</f>
        <v>0.85</v>
      </c>
      <c r="G249" s="15">
        <f>INDEX('Re-Sign (Calc)'!$A:$AX,MATCH($A:$A,'Re-Sign (Calc)'!$A:$A,0),28)</f>
        <v>0.85</v>
      </c>
      <c r="H249" s="15" t="str">
        <f>INDEX('Re-Sign (Calc)'!$A:$AX,MATCH($A:$A,'Re-Sign (Calc)'!$A:$A,0),33)</f>
        <v>N/A</v>
      </c>
      <c r="I249" s="15" t="str">
        <f>INDEX('Re-Sign (Calc)'!$A:$AX,MATCH($A:$A,'Re-Sign (Calc)'!$A:$A,0),38)</f>
        <v>N/A</v>
      </c>
      <c r="J249" s="15" t="str">
        <f>INDEX('Re-Sign (Calc)'!$A:$AX,MATCH($A:$A,'Re-Sign (Calc)'!$A:$A,0),43)</f>
        <v>N/A</v>
      </c>
      <c r="K249" s="15" t="str">
        <f>INDEX('Re-Sign (Calc)'!$A:$AX,MATCH($A:$A,'Re-Sign (Calc)'!$A:$A,0),48)</f>
        <v>N/A</v>
      </c>
      <c r="L249" s="15">
        <f>IF(AND(AVERAGE(G249,H249)&lt;F249,B249&lt;27),AVERAGE(G249,H249,F249),AVERAGE(G249,H249))</f>
        <v>0.85</v>
      </c>
      <c r="M249" s="15">
        <f>IFERROR(IF(AND(AVERAGE(J249,G249)&lt;F249,B249&lt;27),AVERAGE(J249,G249,F249),AVERAGE(G249,J249)),0)</f>
        <v>0.85</v>
      </c>
      <c r="N249" s="15">
        <f>IFERROR(IF(AND(AVERAGE(G249,I249)&lt;F249,B249&lt;27),AVERAGE(G249,I249,F249),AVERAGE(G249,I249)),0)</f>
        <v>0.85</v>
      </c>
      <c r="O249" s="15">
        <f>IFERROR(IF(AND(AVERAGE(G249,K249)&lt;F249,B249&lt;27),AVERAGE(G249,K249,F249),AVERAGE(G249,K249)),0)</f>
        <v>0.85</v>
      </c>
      <c r="P249" s="15">
        <f>IF(L249&gt;'Re-Sign (Calc)'!$T$1,'Re-Sign (Calc)'!$T$1,IF(L249&lt;'Re-Sign (Calc)'!$T$2,'Re-Sign (Calc)'!$T$2,L249))</f>
        <v>0.85</v>
      </c>
      <c r="Q249" s="15">
        <f>IF(M249&gt;'Re-Sign (Calc)'!$T$1,'Re-Sign (Calc)'!$T$1,IF(M249&lt;'Re-Sign (Calc)'!$T$2,'Re-Sign (Calc)'!$T$2,M249))</f>
        <v>0.85</v>
      </c>
      <c r="R249" s="15">
        <f>IF(N249&gt;'Re-Sign (Calc)'!$T$1,'Re-Sign (Calc)'!$T$1,IF(N249&lt;'Re-Sign (Calc)'!$T$2,'Re-Sign (Calc)'!$T$2,N249))</f>
        <v>0.85</v>
      </c>
      <c r="S249" s="15">
        <f>IF(O249&gt;'Re-Sign (Calc)'!$T$1,'Re-Sign (Calc)'!$T$1,IF(O249&lt;'Re-Sign (Calc)'!$T$2,'Re-Sign (Calc)'!$T$2,O249))</f>
        <v>0.85</v>
      </c>
      <c r="T249" s="16">
        <f>CEILING(IF(IF(F249&gt;AVERAGE(G249,I249,J249,K249),AVERAGE(F249,G249,I249,J249,K249),AVERAGE(G249,I249,J249,K249))&gt;'Re-Sign (Calc)'!$T$1,'Re-Sign (Calc)'!$T$1,IF(F249&gt;AVERAGE(G249,I249,J249,K249),AVERAGE(F249,G249,I249,J249,K249),AVERAGE(G249,I249,J249,K249))),0.05)</f>
        <v>0.85000000000000009</v>
      </c>
      <c r="U249" s="16">
        <f>CEILING(IF(IF(F249&gt;AVERAGE(G249,I249,J249,K249,H249),AVERAGE(F249,G249,I249,J249,K249),AVERAGE(G249,I249,J249,K249,H249))&gt;8.15,8.15,IF(F249&gt;AVERAGE(G249,I249,J249,K249,H249),AVERAGE(F249,G249,I249,J249,K249,H249),AVERAGE(G249,I249,J249,K249,H249))),0.05)</f>
        <v>0.85000000000000009</v>
      </c>
      <c r="V249" s="16">
        <f>CEILING(MAX(Q249:S249),0.05)</f>
        <v>0.85000000000000009</v>
      </c>
      <c r="W249" s="16" t="str">
        <f>IF(AND(B249&lt;26,G249&gt;V249),"Yes"," ")</f>
        <v xml:space="preserve"> </v>
      </c>
      <c r="X249" s="16" t="str">
        <f>IF(AND(B249&lt;30,B249&gt;26),"Yes", " ")</f>
        <v xml:space="preserve"> </v>
      </c>
      <c r="Y249" s="19" t="str">
        <f>INDEX('Player Ratings'!A:B,MATCH(A249,'Player Ratings'!A:A,0),2) &amp;": $"&amp;V249&amp;"M thru "&amp; D249+3</f>
        <v>Kerry Byider: $0.85M thru 2028</v>
      </c>
    </row>
    <row r="250" spans="1:25" x14ac:dyDescent="0.25">
      <c r="A250" s="17" t="str">
        <f>'Re-Sign (Calc)'!A411</f>
        <v>T. Jones MEM</v>
      </c>
      <c r="B250" s="18">
        <f>INDEX('Re-Sign (Calc)'!$A:$AU,MATCH('Re-Sign (Report)'!$A:$A,'Re-Sign (Calc)'!$A:$A,0),4)</f>
        <v>28</v>
      </c>
      <c r="C250" s="15" t="str">
        <f>INDEX('Re-Sign (Calc)'!$A:$AU,MATCH('Re-Sign (Report)'!$A:$A,'Re-Sign (Calc)'!$A:$A,0),3)</f>
        <v>MEM</v>
      </c>
      <c r="D250" s="15" t="str">
        <f>+INDEX('Player Ratings'!$A:$AA,MATCH(A250,'Player Ratings'!$A:$A,0),27)</f>
        <v>2024</v>
      </c>
      <c r="F250" s="15">
        <f>INDEX('Re-Sign (Calc)'!$A:$AX,MATCH($A:$A,'Re-Sign (Calc)'!$A:$A,0),23)</f>
        <v>15.075960679177841</v>
      </c>
      <c r="G250" s="15">
        <f>INDEX('Re-Sign (Calc)'!$A:$AX,MATCH($A:$A,'Re-Sign (Calc)'!$A:$A,0),28)</f>
        <v>20.57755639716779</v>
      </c>
      <c r="H250" s="15">
        <f>INDEX('Re-Sign (Calc)'!$A:$AX,MATCH($A:$A,'Re-Sign (Calc)'!$A:$A,0),33)</f>
        <v>17.315589915304319</v>
      </c>
      <c r="I250" s="15">
        <f>INDEX('Re-Sign (Calc)'!$A:$AX,MATCH($A:$A,'Re-Sign (Calc)'!$A:$A,0),38)</f>
        <v>10.447118342790713</v>
      </c>
      <c r="J250" s="15">
        <f>INDEX('Re-Sign (Calc)'!$A:$AX,MATCH($A:$A,'Re-Sign (Calc)'!$A:$A,0),43)</f>
        <v>5.1617683378611998</v>
      </c>
      <c r="K250" s="15">
        <f>INDEX('Re-Sign (Calc)'!$A:$AX,MATCH($A:$A,'Re-Sign (Calc)'!$A:$A,0),48)</f>
        <v>6.4541594798991451</v>
      </c>
      <c r="L250" s="15">
        <f>IF(AND(AVERAGE(G250,H250)&lt;F250,B250&lt;27),AVERAGE(G250,H250,F250),AVERAGE(G250,H250))</f>
        <v>18.946573156236056</v>
      </c>
      <c r="M250" s="15">
        <f>IFERROR(IF(AND(AVERAGE(J250,G250)&lt;F250,B250&lt;27),AVERAGE(J250,G250,F250),AVERAGE(G250,J250)),0)</f>
        <v>12.869662367514495</v>
      </c>
      <c r="N250" s="15">
        <f>IFERROR(IF(AND(AVERAGE(G250,I250)&lt;F250,B250&lt;27),AVERAGE(G250,I250,F250),AVERAGE(G250,I250)),0)</f>
        <v>15.512337369979251</v>
      </c>
      <c r="O250" s="15">
        <f>IFERROR(IF(AND(AVERAGE(G250,K250)&lt;F250,B250&lt;27),AVERAGE(G250,K250,F250),AVERAGE(G250,K250)),0)</f>
        <v>13.515857938533468</v>
      </c>
      <c r="P250" s="15">
        <f>IF(L250&gt;'Re-Sign (Calc)'!$T$1,'Re-Sign (Calc)'!$T$1,IF(L250&lt;'Re-Sign (Calc)'!$T$2,'Re-Sign (Calc)'!$T$2,L250))</f>
        <v>18.946573156236056</v>
      </c>
      <c r="Q250" s="15">
        <f>IF(M250&gt;'Re-Sign (Calc)'!$T$1,'Re-Sign (Calc)'!$T$1,IF(M250&lt;'Re-Sign (Calc)'!$T$2,'Re-Sign (Calc)'!$T$2,M250))</f>
        <v>12.869662367514495</v>
      </c>
      <c r="R250" s="15">
        <f>IF(N250&gt;'Re-Sign (Calc)'!$T$1,'Re-Sign (Calc)'!$T$1,IF(N250&lt;'Re-Sign (Calc)'!$T$2,'Re-Sign (Calc)'!$T$2,N250))</f>
        <v>15.512337369979251</v>
      </c>
      <c r="S250" s="15">
        <f>IF(O250&gt;'Re-Sign (Calc)'!$T$1,'Re-Sign (Calc)'!$T$1,IF(O250&lt;'Re-Sign (Calc)'!$T$2,'Re-Sign (Calc)'!$T$2,O250))</f>
        <v>13.515857938533468</v>
      </c>
      <c r="T250" s="16">
        <f>CEILING(IF(IF(F250&gt;AVERAGE(G250,I250,J250,K250),AVERAGE(F250,G250,I250,J250,K250),AVERAGE(G250,I250,J250,K250))&gt;'Re-Sign (Calc)'!$T$1,'Re-Sign (Calc)'!$T$1,IF(F250&gt;AVERAGE(G250,I250,J250,K250),AVERAGE(F250,G250,I250,J250,K250),AVERAGE(G250,I250,J250,K250))),0.05)</f>
        <v>11.55</v>
      </c>
      <c r="U250" s="16">
        <f>CEILING(IF(IF(F250&gt;AVERAGE(G250,I250,J250,K250,H250),AVERAGE(F250,G250,I250,J250,K250),AVERAGE(G250,I250,J250,K250,H250))&gt;8.15,8.15,IF(F250&gt;AVERAGE(G250,I250,J250,K250,H250),AVERAGE(F250,G250,I250,J250,K250,H250),AVERAGE(G250,I250,J250,K250,H250))),0.05)</f>
        <v>8.15</v>
      </c>
      <c r="V250" s="16">
        <f>CEILING(MAX(Q250:S250),0.05)</f>
        <v>15.55</v>
      </c>
      <c r="W250" s="16" t="str">
        <f>IF(AND(B250&lt;26,G250&gt;V250),"Yes"," ")</f>
        <v xml:space="preserve"> </v>
      </c>
      <c r="X250" s="16" t="str">
        <f>IF(AND(B250&lt;30,B250&gt;26),"Yes", " ")</f>
        <v>Yes</v>
      </c>
      <c r="Y250" s="19" t="str">
        <f>INDEX('Player Ratings'!A:B,MATCH(A250,'Player Ratings'!A:A,0),2) &amp;": $"&amp;V250&amp;"M thru "&amp; D250+3</f>
        <v>Tyus Jones: $15.55M thru 2027</v>
      </c>
    </row>
    <row r="251" spans="1:25" hidden="1" x14ac:dyDescent="0.25">
      <c r="A251" s="17" t="str">
        <f>'Re-Sign (Calc)'!A252</f>
        <v>K. Cockburn PHX</v>
      </c>
      <c r="B251" s="18">
        <f>INDEX('Re-Sign (Calc)'!$A:$AU,MATCH('Re-Sign (Report)'!$A:$A,'Re-Sign (Calc)'!$A:$A,0),4)</f>
        <v>25</v>
      </c>
      <c r="C251" s="15" t="str">
        <f>INDEX('Re-Sign (Calc)'!$A:$AU,MATCH('Re-Sign (Report)'!$A:$A,'Re-Sign (Calc)'!$A:$A,0),3)</f>
        <v>PHX</v>
      </c>
      <c r="D251" s="15" t="str">
        <f>+INDEX('Player Ratings'!$A:$AA,MATCH(A251,'Player Ratings'!$A:$A,0),27)</f>
        <v>2025</v>
      </c>
      <c r="F251" s="15">
        <f>INDEX('Re-Sign (Calc)'!$A:$AX,MATCH($A:$A,'Re-Sign (Calc)'!$A:$A,0),23)</f>
        <v>0.85</v>
      </c>
      <c r="G251" s="15">
        <f>INDEX('Re-Sign (Calc)'!$A:$AX,MATCH($A:$A,'Re-Sign (Calc)'!$A:$A,0),28)</f>
        <v>0.85</v>
      </c>
      <c r="H251" s="15">
        <f>INDEX('Re-Sign (Calc)'!$A:$AX,MATCH($A:$A,'Re-Sign (Calc)'!$A:$A,0),33)</f>
        <v>0.85</v>
      </c>
      <c r="I251" s="15">
        <f>INDEX('Re-Sign (Calc)'!$A:$AX,MATCH($A:$A,'Re-Sign (Calc)'!$A:$A,0),38)</f>
        <v>11.635161003623423</v>
      </c>
      <c r="J251" s="15">
        <f>INDEX('Re-Sign (Calc)'!$A:$AX,MATCH($A:$A,'Re-Sign (Calc)'!$A:$A,0),43)</f>
        <v>0.85</v>
      </c>
      <c r="K251" s="15">
        <f>INDEX('Re-Sign (Calc)'!$A:$AX,MATCH($A:$A,'Re-Sign (Calc)'!$A:$A,0),48)</f>
        <v>0.85</v>
      </c>
      <c r="L251" s="15">
        <f>IF(AND(AVERAGE(G251,H251)&lt;F251,B251&lt;27),AVERAGE(G251,H251,F251),AVERAGE(G251,H251))</f>
        <v>0.85</v>
      </c>
      <c r="M251" s="15">
        <f>IFERROR(IF(AND(AVERAGE(J251,G251)&lt;F251,B251&lt;27),AVERAGE(J251,G251,F251),AVERAGE(G251,J251)),0)</f>
        <v>0.85</v>
      </c>
      <c r="N251" s="15">
        <f>IFERROR(IF(AND(AVERAGE(G251,I251)&lt;F251,B251&lt;27),AVERAGE(G251,I251,F251),AVERAGE(G251,I251)),0)</f>
        <v>6.2425805018117115</v>
      </c>
      <c r="O251" s="15">
        <f>IFERROR(IF(AND(AVERAGE(G251,K251)&lt;F251,B251&lt;27),AVERAGE(G251,K251,F251),AVERAGE(G251,K251)),0)</f>
        <v>0.85</v>
      </c>
      <c r="P251" s="15">
        <f>IF(L251&gt;'Re-Sign (Calc)'!$T$1,'Re-Sign (Calc)'!$T$1,IF(L251&lt;'Re-Sign (Calc)'!$T$2,'Re-Sign (Calc)'!$T$2,L251))</f>
        <v>0.85</v>
      </c>
      <c r="Q251" s="15">
        <f>IF(M251&gt;'Re-Sign (Calc)'!$T$1,'Re-Sign (Calc)'!$T$1,IF(M251&lt;'Re-Sign (Calc)'!$T$2,'Re-Sign (Calc)'!$T$2,M251))</f>
        <v>0.85</v>
      </c>
      <c r="R251" s="15">
        <f>IF(N251&gt;'Re-Sign (Calc)'!$T$1,'Re-Sign (Calc)'!$T$1,IF(N251&lt;'Re-Sign (Calc)'!$T$2,'Re-Sign (Calc)'!$T$2,N251))</f>
        <v>6.2425805018117115</v>
      </c>
      <c r="S251" s="15">
        <f>IF(O251&gt;'Re-Sign (Calc)'!$T$1,'Re-Sign (Calc)'!$T$1,IF(O251&lt;'Re-Sign (Calc)'!$T$2,'Re-Sign (Calc)'!$T$2,O251))</f>
        <v>0.85</v>
      </c>
      <c r="T251" s="16">
        <f>CEILING(IF(IF(F251&gt;AVERAGE(G251,I251,J251,K251),AVERAGE(F251,G251,I251,J251,K251),AVERAGE(G251,I251,J251,K251))&gt;'Re-Sign (Calc)'!$T$1,'Re-Sign (Calc)'!$T$1,IF(F251&gt;AVERAGE(G251,I251,J251,K251),AVERAGE(F251,G251,I251,J251,K251),AVERAGE(G251,I251,J251,K251))),0.05)</f>
        <v>3.5500000000000003</v>
      </c>
      <c r="U251" s="16">
        <f>CEILING(IF(IF(F251&gt;AVERAGE(G251,I251,J251,K251,H251),AVERAGE(F251,G251,I251,J251,K251),AVERAGE(G251,I251,J251,K251,H251))&gt;8.15,8.15,IF(F251&gt;AVERAGE(G251,I251,J251,K251,H251),AVERAGE(F251,G251,I251,J251,K251,H251),AVERAGE(G251,I251,J251,K251,H251))),0.05)</f>
        <v>3.0500000000000003</v>
      </c>
      <c r="V251" s="16">
        <f>CEILING(MAX(Q251:S251),0.05)</f>
        <v>6.25</v>
      </c>
      <c r="W251" s="16" t="str">
        <f>IF(AND(B251&lt;26,G251&gt;V251),"Yes"," ")</f>
        <v xml:space="preserve"> </v>
      </c>
      <c r="X251" s="16" t="str">
        <f>IF(AND(B251&lt;30,B251&gt;26),"Yes", " ")</f>
        <v xml:space="preserve"> </v>
      </c>
      <c r="Y251" s="19" t="str">
        <f>INDEX('Player Ratings'!A:B,MATCH(A251,'Player Ratings'!A:A,0),2) &amp;": $"&amp;V251&amp;"M thru "&amp; D251+3</f>
        <v>Kofi Cockburn: $6.25M thru 2028</v>
      </c>
    </row>
    <row r="252" spans="1:25" x14ac:dyDescent="0.25">
      <c r="A252" s="17" t="str">
        <f>'Re-Sign (Calc)'!A426</f>
        <v>T. Thompson MEM</v>
      </c>
      <c r="B252" s="18">
        <f>INDEX('Re-Sign (Calc)'!$A:$AU,MATCH('Re-Sign (Report)'!$A:$A,'Re-Sign (Calc)'!$A:$A,0),4)</f>
        <v>33</v>
      </c>
      <c r="C252" s="15" t="str">
        <f>INDEX('Re-Sign (Calc)'!$A:$AU,MATCH('Re-Sign (Report)'!$A:$A,'Re-Sign (Calc)'!$A:$A,0),3)</f>
        <v>MEM</v>
      </c>
      <c r="D252" s="15" t="str">
        <f>+INDEX('Player Ratings'!$A:$AA,MATCH(A252,'Player Ratings'!$A:$A,0),27)</f>
        <v>2024</v>
      </c>
      <c r="F252" s="15">
        <f>INDEX('Re-Sign (Calc)'!$A:$AX,MATCH($A:$A,'Re-Sign (Calc)'!$A:$A,0),23)</f>
        <v>0.85</v>
      </c>
      <c r="G252" s="15">
        <f>INDEX('Re-Sign (Calc)'!$A:$AX,MATCH($A:$A,'Re-Sign (Calc)'!$A:$A,0),28)</f>
        <v>0.85</v>
      </c>
      <c r="H252" s="15" t="str">
        <f>INDEX('Re-Sign (Calc)'!$A:$AX,MATCH($A:$A,'Re-Sign (Calc)'!$A:$A,0),33)</f>
        <v>N/A</v>
      </c>
      <c r="I252" s="15" t="str">
        <f>INDEX('Re-Sign (Calc)'!$A:$AX,MATCH($A:$A,'Re-Sign (Calc)'!$A:$A,0),38)</f>
        <v>N/A</v>
      </c>
      <c r="J252" s="15" t="str">
        <f>INDEX('Re-Sign (Calc)'!$A:$AX,MATCH($A:$A,'Re-Sign (Calc)'!$A:$A,0),43)</f>
        <v>N/A</v>
      </c>
      <c r="K252" s="15" t="str">
        <f>INDEX('Re-Sign (Calc)'!$A:$AX,MATCH($A:$A,'Re-Sign (Calc)'!$A:$A,0),48)</f>
        <v>N/A</v>
      </c>
      <c r="L252" s="15">
        <f>IF(AND(AVERAGE(G252,H252)&lt;F252,B252&lt;27),AVERAGE(G252,H252,F252),AVERAGE(G252,H252))</f>
        <v>0.85</v>
      </c>
      <c r="M252" s="15">
        <f>IFERROR(IF(AND(AVERAGE(J252,G252)&lt;F252,B252&lt;27),AVERAGE(J252,G252,F252),AVERAGE(G252,J252)),0)</f>
        <v>0.85</v>
      </c>
      <c r="N252" s="15">
        <f>IFERROR(IF(AND(AVERAGE(G252,I252)&lt;F252,B252&lt;27),AVERAGE(G252,I252,F252),AVERAGE(G252,I252)),0)</f>
        <v>0.85</v>
      </c>
      <c r="O252" s="15">
        <f>IFERROR(IF(AND(AVERAGE(G252,K252)&lt;F252,B252&lt;27),AVERAGE(G252,K252,F252),AVERAGE(G252,K252)),0)</f>
        <v>0.85</v>
      </c>
      <c r="P252" s="15">
        <f>IF(L252&gt;'Re-Sign (Calc)'!$T$1,'Re-Sign (Calc)'!$T$1,IF(L252&lt;'Re-Sign (Calc)'!$T$2,'Re-Sign (Calc)'!$T$2,L252))</f>
        <v>0.85</v>
      </c>
      <c r="Q252" s="15">
        <f>IF(M252&gt;'Re-Sign (Calc)'!$T$1,'Re-Sign (Calc)'!$T$1,IF(M252&lt;'Re-Sign (Calc)'!$T$2,'Re-Sign (Calc)'!$T$2,M252))</f>
        <v>0.85</v>
      </c>
      <c r="R252" s="15">
        <f>IF(N252&gt;'Re-Sign (Calc)'!$T$1,'Re-Sign (Calc)'!$T$1,IF(N252&lt;'Re-Sign (Calc)'!$T$2,'Re-Sign (Calc)'!$T$2,N252))</f>
        <v>0.85</v>
      </c>
      <c r="S252" s="15">
        <f>IF(O252&gt;'Re-Sign (Calc)'!$T$1,'Re-Sign (Calc)'!$T$1,IF(O252&lt;'Re-Sign (Calc)'!$T$2,'Re-Sign (Calc)'!$T$2,O252))</f>
        <v>0.85</v>
      </c>
      <c r="T252" s="16">
        <f>CEILING(IF(IF(F252&gt;AVERAGE(G252,I252,J252,K252),AVERAGE(F252,G252,I252,J252,K252),AVERAGE(G252,I252,J252,K252))&gt;'Re-Sign (Calc)'!$T$1,'Re-Sign (Calc)'!$T$1,IF(F252&gt;AVERAGE(G252,I252,J252,K252),AVERAGE(F252,G252,I252,J252,K252),AVERAGE(G252,I252,J252,K252))),0.05)</f>
        <v>0.85000000000000009</v>
      </c>
      <c r="U252" s="16">
        <f>CEILING(IF(IF(F252&gt;AVERAGE(G252,I252,J252,K252,H252),AVERAGE(F252,G252,I252,J252,K252),AVERAGE(G252,I252,J252,K252,H252))&gt;8.15,8.15,IF(F252&gt;AVERAGE(G252,I252,J252,K252,H252),AVERAGE(F252,G252,I252,J252,K252,H252),AVERAGE(G252,I252,J252,K252,H252))),0.05)</f>
        <v>0.85000000000000009</v>
      </c>
      <c r="V252" s="16">
        <f>CEILING(MAX(Q252:S252),0.05)</f>
        <v>0.85000000000000009</v>
      </c>
      <c r="W252" s="16" t="str">
        <f>IF(AND(B252&lt;26,G252&gt;V252),"Yes"," ")</f>
        <v xml:space="preserve"> </v>
      </c>
      <c r="X252" s="16" t="str">
        <f>IF(AND(B252&lt;30,B252&gt;26),"Yes", " ")</f>
        <v xml:space="preserve"> </v>
      </c>
      <c r="Y252" s="19" t="str">
        <f>INDEX('Player Ratings'!A:B,MATCH(A252,'Player Ratings'!A:A,0),2) &amp;": $"&amp;V252&amp;"M thru "&amp; D252+3</f>
        <v>Tristan Thompson: $0.85M thru 2027</v>
      </c>
    </row>
    <row r="253" spans="1:25" hidden="1" x14ac:dyDescent="0.25">
      <c r="A253" s="17" t="str">
        <f>'Re-Sign (Calc)'!A254</f>
        <v>K. Durant CLE</v>
      </c>
      <c r="B253" s="18">
        <f>INDEX('Re-Sign (Calc)'!$A:$AU,MATCH('Re-Sign (Report)'!$A:$A,'Re-Sign (Calc)'!$A:$A,0),4)</f>
        <v>36</v>
      </c>
      <c r="C253" s="15" t="str">
        <f>INDEX('Re-Sign (Calc)'!$A:$AU,MATCH('Re-Sign (Report)'!$A:$A,'Re-Sign (Calc)'!$A:$A,0),3)</f>
        <v>CLE</v>
      </c>
      <c r="D253" s="15" t="str">
        <f>+INDEX('Player Ratings'!$A:$AA,MATCH(A253,'Player Ratings'!$A:$A,0),27)</f>
        <v>2025</v>
      </c>
      <c r="F253" s="15">
        <f>INDEX('Re-Sign (Calc)'!$A:$AX,MATCH($A:$A,'Re-Sign (Calc)'!$A:$A,0),23)</f>
        <v>2.6791338871064645</v>
      </c>
      <c r="G253" s="15">
        <f>INDEX('Re-Sign (Calc)'!$A:$AX,MATCH($A:$A,'Re-Sign (Calc)'!$A:$A,0),28)</f>
        <v>5.2093315481316118</v>
      </c>
      <c r="H253" s="15">
        <f>INDEX('Re-Sign (Calc)'!$A:$AX,MATCH($A:$A,'Re-Sign (Calc)'!$A:$A,0),33)</f>
        <v>1.3685251229427486</v>
      </c>
      <c r="I253" s="15">
        <f>INDEX('Re-Sign (Calc)'!$A:$AX,MATCH($A:$A,'Re-Sign (Calc)'!$A:$A,0),38)</f>
        <v>1.8470922289455636</v>
      </c>
      <c r="J253" s="15">
        <f>INDEX('Re-Sign (Calc)'!$A:$AX,MATCH($A:$A,'Re-Sign (Calc)'!$A:$A,0),43)</f>
        <v>0.85</v>
      </c>
      <c r="K253" s="15">
        <f>INDEX('Re-Sign (Calc)'!$A:$AX,MATCH($A:$A,'Re-Sign (Calc)'!$A:$A,0),48)</f>
        <v>3.0051200960507347</v>
      </c>
      <c r="L253" s="15">
        <f>IF(AND(AVERAGE(G253,H253)&lt;F253,B253&lt;27),AVERAGE(G253,H253,F253),AVERAGE(G253,H253))</f>
        <v>3.2889283355371801</v>
      </c>
      <c r="M253" s="15">
        <f>IFERROR(IF(AND(AVERAGE(J253,G253)&lt;F253,B253&lt;27),AVERAGE(J253,G253,F253),AVERAGE(G253,J253)),0)</f>
        <v>3.0296657740658057</v>
      </c>
      <c r="N253" s="15">
        <f>IFERROR(IF(AND(AVERAGE(G253,I253)&lt;F253,B253&lt;27),AVERAGE(G253,I253,F253),AVERAGE(G253,I253)),0)</f>
        <v>3.5282118885385878</v>
      </c>
      <c r="O253" s="15">
        <f>IFERROR(IF(AND(AVERAGE(G253,K253)&lt;F253,B253&lt;27),AVERAGE(G253,K253,F253),AVERAGE(G253,K253)),0)</f>
        <v>4.1072258220911735</v>
      </c>
      <c r="P253" s="15">
        <f>IF(L253&gt;'Re-Sign (Calc)'!$T$1,'Re-Sign (Calc)'!$T$1,IF(L253&lt;'Re-Sign (Calc)'!$T$2,'Re-Sign (Calc)'!$T$2,L253))</f>
        <v>3.2889283355371801</v>
      </c>
      <c r="Q253" s="15">
        <f>IF(M253&gt;'Re-Sign (Calc)'!$T$1,'Re-Sign (Calc)'!$T$1,IF(M253&lt;'Re-Sign (Calc)'!$T$2,'Re-Sign (Calc)'!$T$2,M253))</f>
        <v>3.0296657740658057</v>
      </c>
      <c r="R253" s="15">
        <f>IF(N253&gt;'Re-Sign (Calc)'!$T$1,'Re-Sign (Calc)'!$T$1,IF(N253&lt;'Re-Sign (Calc)'!$T$2,'Re-Sign (Calc)'!$T$2,N253))</f>
        <v>3.5282118885385878</v>
      </c>
      <c r="S253" s="15">
        <f>IF(O253&gt;'Re-Sign (Calc)'!$T$1,'Re-Sign (Calc)'!$T$1,IF(O253&lt;'Re-Sign (Calc)'!$T$2,'Re-Sign (Calc)'!$T$2,O253))</f>
        <v>4.1072258220911735</v>
      </c>
      <c r="T253" s="16">
        <f>CEILING(IF(IF(F253&gt;AVERAGE(G253,I253,J253,K253),AVERAGE(F253,G253,I253,J253,K253),AVERAGE(G253,I253,J253,K253))&gt;'Re-Sign (Calc)'!$T$1,'Re-Sign (Calc)'!$T$1,IF(F253&gt;AVERAGE(G253,I253,J253,K253),AVERAGE(F253,G253,I253,J253,K253),AVERAGE(G253,I253,J253,K253))),0.05)</f>
        <v>2.75</v>
      </c>
      <c r="U253" s="16">
        <f>CEILING(IF(IF(F253&gt;AVERAGE(G253,I253,J253,K253,H253),AVERAGE(F253,G253,I253,J253,K253),AVERAGE(G253,I253,J253,K253,H253))&gt;8.15,8.15,IF(F253&gt;AVERAGE(G253,I253,J253,K253,H253),AVERAGE(F253,G253,I253,J253,K253,H253),AVERAGE(G253,I253,J253,K253,H253))),0.05)</f>
        <v>2.5</v>
      </c>
      <c r="V253" s="16">
        <f>CEILING(MAX(Q253:S253),0.05)</f>
        <v>4.1500000000000004</v>
      </c>
      <c r="W253" s="16" t="str">
        <f>IF(AND(B253&lt;26,G253&gt;V253),"Yes"," ")</f>
        <v xml:space="preserve"> </v>
      </c>
      <c r="X253" s="16" t="str">
        <f>IF(AND(B253&lt;30,B253&gt;26),"Yes", " ")</f>
        <v xml:space="preserve"> </v>
      </c>
      <c r="Y253" s="19" t="str">
        <f>INDEX('Player Ratings'!A:B,MATCH(A253,'Player Ratings'!A:A,0),2) &amp;": $"&amp;V253&amp;"M thru "&amp; D253+3</f>
        <v>Kevin Durant: $4.15M thru 2028</v>
      </c>
    </row>
    <row r="254" spans="1:25" hidden="1" x14ac:dyDescent="0.25">
      <c r="A254" s="17" t="str">
        <f>'Re-Sign (Calc)'!A255</f>
        <v>K. Garnett Jr. SEA</v>
      </c>
      <c r="B254" s="18">
        <f>INDEX('Re-Sign (Calc)'!$A:$AU,MATCH('Re-Sign (Report)'!$A:$A,'Re-Sign (Calc)'!$A:$A,0),4)</f>
        <v>25</v>
      </c>
      <c r="C254" s="15" t="str">
        <f>INDEX('Re-Sign (Calc)'!$A:$AU,MATCH('Re-Sign (Report)'!$A:$A,'Re-Sign (Calc)'!$A:$A,0),3)</f>
        <v>SEA</v>
      </c>
      <c r="D254" s="15" t="str">
        <f>+INDEX('Player Ratings'!$A:$AA,MATCH(A254,'Player Ratings'!$A:$A,0),27)</f>
        <v>2025</v>
      </c>
      <c r="F254" s="15">
        <f>INDEX('Re-Sign (Calc)'!$A:$AX,MATCH($A:$A,'Re-Sign (Calc)'!$A:$A,0),23)</f>
        <v>0.85</v>
      </c>
      <c r="G254" s="15">
        <f>INDEX('Re-Sign (Calc)'!$A:$AX,MATCH($A:$A,'Re-Sign (Calc)'!$A:$A,0),28)</f>
        <v>0.85</v>
      </c>
      <c r="H254" s="15">
        <f>INDEX('Re-Sign (Calc)'!$A:$AX,MATCH($A:$A,'Re-Sign (Calc)'!$A:$A,0),33)</f>
        <v>24.16116801260587</v>
      </c>
      <c r="I254" s="15">
        <f>INDEX('Re-Sign (Calc)'!$A:$AX,MATCH($A:$A,'Re-Sign (Calc)'!$A:$A,0),38)</f>
        <v>7.6750188008477247</v>
      </c>
      <c r="J254" s="15">
        <f>INDEX('Re-Sign (Calc)'!$A:$AX,MATCH($A:$A,'Re-Sign (Calc)'!$A:$A,0),43)</f>
        <v>5.5705112373425516</v>
      </c>
      <c r="K254" s="15">
        <f>INDEX('Re-Sign (Calc)'!$A:$AX,MATCH($A:$A,'Re-Sign (Calc)'!$A:$A,0),48)</f>
        <v>6.6737428685153093</v>
      </c>
      <c r="L254" s="15">
        <f>IF(AND(AVERAGE(G254,H254)&lt;F254,B254&lt;27),AVERAGE(G254,H254,F254),AVERAGE(G254,H254))</f>
        <v>12.505584006302936</v>
      </c>
      <c r="M254" s="15">
        <f>IFERROR(IF(AND(AVERAGE(J254,G254)&lt;F254,B254&lt;27),AVERAGE(J254,G254,F254),AVERAGE(G254,J254)),0)</f>
        <v>3.2102556186712756</v>
      </c>
      <c r="N254" s="15">
        <f>IFERROR(IF(AND(AVERAGE(G254,I254)&lt;F254,B254&lt;27),AVERAGE(G254,I254,F254),AVERAGE(G254,I254)),0)</f>
        <v>4.2625094004238626</v>
      </c>
      <c r="O254" s="15">
        <f>IFERROR(IF(AND(AVERAGE(G254,K254)&lt;F254,B254&lt;27),AVERAGE(G254,K254,F254),AVERAGE(G254,K254)),0)</f>
        <v>3.7618714342576545</v>
      </c>
      <c r="P254" s="15">
        <f>IF(L254&gt;'Re-Sign (Calc)'!$T$1,'Re-Sign (Calc)'!$T$1,IF(L254&lt;'Re-Sign (Calc)'!$T$2,'Re-Sign (Calc)'!$T$2,L254))</f>
        <v>12.505584006302936</v>
      </c>
      <c r="Q254" s="15">
        <f>IF(M254&gt;'Re-Sign (Calc)'!$T$1,'Re-Sign (Calc)'!$T$1,IF(M254&lt;'Re-Sign (Calc)'!$T$2,'Re-Sign (Calc)'!$T$2,M254))</f>
        <v>3.2102556186712756</v>
      </c>
      <c r="R254" s="15">
        <f>IF(N254&gt;'Re-Sign (Calc)'!$T$1,'Re-Sign (Calc)'!$T$1,IF(N254&lt;'Re-Sign (Calc)'!$T$2,'Re-Sign (Calc)'!$T$2,N254))</f>
        <v>4.2625094004238626</v>
      </c>
      <c r="S254" s="15">
        <f>IF(O254&gt;'Re-Sign (Calc)'!$T$1,'Re-Sign (Calc)'!$T$1,IF(O254&lt;'Re-Sign (Calc)'!$T$2,'Re-Sign (Calc)'!$T$2,O254))</f>
        <v>3.7618714342576545</v>
      </c>
      <c r="T254" s="16">
        <f>CEILING(IF(IF(F254&gt;AVERAGE(G254,I254,J254,K254),AVERAGE(F254,G254,I254,J254,K254),AVERAGE(G254,I254,J254,K254))&gt;'Re-Sign (Calc)'!$T$1,'Re-Sign (Calc)'!$T$1,IF(F254&gt;AVERAGE(G254,I254,J254,K254),AVERAGE(F254,G254,I254,J254,K254),AVERAGE(G254,I254,J254,K254))),0.05)</f>
        <v>5.2</v>
      </c>
      <c r="U254" s="16">
        <f>CEILING(IF(IF(F254&gt;AVERAGE(G254,I254,J254,K254,H254),AVERAGE(F254,G254,I254,J254,K254),AVERAGE(G254,I254,J254,K254,H254))&gt;8.15,8.15,IF(F254&gt;AVERAGE(G254,I254,J254,K254,H254),AVERAGE(F254,G254,I254,J254,K254,H254),AVERAGE(G254,I254,J254,K254,H254))),0.05)</f>
        <v>8.15</v>
      </c>
      <c r="V254" s="16">
        <f>CEILING(MAX(Q254:S254),0.05)</f>
        <v>4.3</v>
      </c>
      <c r="W254" s="16" t="str">
        <f>IF(AND(B254&lt;26,G254&gt;V254),"Yes"," ")</f>
        <v xml:space="preserve"> </v>
      </c>
      <c r="X254" s="16" t="str">
        <f>IF(AND(B254&lt;30,B254&gt;26),"Yes", " ")</f>
        <v xml:space="preserve"> </v>
      </c>
      <c r="Y254" s="19" t="str">
        <f>INDEX('Player Ratings'!A:B,MATCH(A254,'Player Ratings'!A:A,0),2) &amp;": $"&amp;V254&amp;"M thru "&amp; D254+3</f>
        <v>Kevin Garnett Jr.: $4.3M thru 2028</v>
      </c>
    </row>
    <row r="255" spans="1:25" hidden="1" x14ac:dyDescent="0.25">
      <c r="A255" s="17" t="str">
        <f>'Re-Sign (Calc)'!A256</f>
        <v>K. Gillette SEA</v>
      </c>
      <c r="B255" s="18">
        <f>INDEX('Re-Sign (Calc)'!$A:$AU,MATCH('Re-Sign (Report)'!$A:$A,'Re-Sign (Calc)'!$A:$A,0),4)</f>
        <v>20</v>
      </c>
      <c r="C255" s="15" t="str">
        <f>INDEX('Re-Sign (Calc)'!$A:$AU,MATCH('Re-Sign (Report)'!$A:$A,'Re-Sign (Calc)'!$A:$A,0),3)</f>
        <v>SEA</v>
      </c>
      <c r="D255" s="15" t="str">
        <f>+INDEX('Player Ratings'!$A:$AA,MATCH(A255,'Player Ratings'!$A:$A,0),27)</f>
        <v>2026</v>
      </c>
      <c r="F255" s="15">
        <f>INDEX('Re-Sign (Calc)'!$A:$AX,MATCH($A:$A,'Re-Sign (Calc)'!$A:$A,0),23)</f>
        <v>0.85</v>
      </c>
      <c r="G255" s="15">
        <f>INDEX('Re-Sign (Calc)'!$A:$AX,MATCH($A:$A,'Re-Sign (Calc)'!$A:$A,0),28)</f>
        <v>0.85</v>
      </c>
      <c r="H255" s="15" t="str">
        <f>INDEX('Re-Sign (Calc)'!$A:$AX,MATCH($A:$A,'Re-Sign (Calc)'!$A:$A,0),33)</f>
        <v>N/A</v>
      </c>
      <c r="I255" s="15" t="str">
        <f>INDEX('Re-Sign (Calc)'!$A:$AX,MATCH($A:$A,'Re-Sign (Calc)'!$A:$A,0),38)</f>
        <v>N/A</v>
      </c>
      <c r="J255" s="15" t="str">
        <f>INDEX('Re-Sign (Calc)'!$A:$AX,MATCH($A:$A,'Re-Sign (Calc)'!$A:$A,0),43)</f>
        <v>N/A</v>
      </c>
      <c r="K255" s="15" t="str">
        <f>INDEX('Re-Sign (Calc)'!$A:$AX,MATCH($A:$A,'Re-Sign (Calc)'!$A:$A,0),48)</f>
        <v>N/A</v>
      </c>
      <c r="L255" s="15">
        <f>IF(AND(AVERAGE(G255,H255)&lt;F255,B255&lt;27),AVERAGE(G255,H255,F255),AVERAGE(G255,H255))</f>
        <v>0.85</v>
      </c>
      <c r="M255" s="15">
        <f>IFERROR(IF(AND(AVERAGE(J255,G255)&lt;F255,B255&lt;27),AVERAGE(J255,G255,F255),AVERAGE(G255,J255)),0)</f>
        <v>0.85</v>
      </c>
      <c r="N255" s="15">
        <f>IFERROR(IF(AND(AVERAGE(G255,I255)&lt;F255,B255&lt;27),AVERAGE(G255,I255,F255),AVERAGE(G255,I255)),0)</f>
        <v>0.85</v>
      </c>
      <c r="O255" s="15">
        <f>IFERROR(IF(AND(AVERAGE(G255,K255)&lt;F255,B255&lt;27),AVERAGE(G255,K255,F255),AVERAGE(G255,K255)),0)</f>
        <v>0.85</v>
      </c>
      <c r="P255" s="15">
        <f>IF(L255&gt;'Re-Sign (Calc)'!$T$1,'Re-Sign (Calc)'!$T$1,IF(L255&lt;'Re-Sign (Calc)'!$T$2,'Re-Sign (Calc)'!$T$2,L255))</f>
        <v>0.85</v>
      </c>
      <c r="Q255" s="15">
        <f>IF(M255&gt;'Re-Sign (Calc)'!$T$1,'Re-Sign (Calc)'!$T$1,IF(M255&lt;'Re-Sign (Calc)'!$T$2,'Re-Sign (Calc)'!$T$2,M255))</f>
        <v>0.85</v>
      </c>
      <c r="R255" s="15">
        <f>IF(N255&gt;'Re-Sign (Calc)'!$T$1,'Re-Sign (Calc)'!$T$1,IF(N255&lt;'Re-Sign (Calc)'!$T$2,'Re-Sign (Calc)'!$T$2,N255))</f>
        <v>0.85</v>
      </c>
      <c r="S255" s="15">
        <f>IF(O255&gt;'Re-Sign (Calc)'!$T$1,'Re-Sign (Calc)'!$T$1,IF(O255&lt;'Re-Sign (Calc)'!$T$2,'Re-Sign (Calc)'!$T$2,O255))</f>
        <v>0.85</v>
      </c>
      <c r="T255" s="16">
        <f>CEILING(IF(IF(F255&gt;AVERAGE(G255,I255,J255,K255),AVERAGE(F255,G255,I255,J255,K255),AVERAGE(G255,I255,J255,K255))&gt;'Re-Sign (Calc)'!$T$1,'Re-Sign (Calc)'!$T$1,IF(F255&gt;AVERAGE(G255,I255,J255,K255),AVERAGE(F255,G255,I255,J255,K255),AVERAGE(G255,I255,J255,K255))),0.05)</f>
        <v>0.85000000000000009</v>
      </c>
      <c r="U255" s="16">
        <f>CEILING(IF(IF(F255&gt;AVERAGE(G255,I255,J255,K255,H255),AVERAGE(F255,G255,I255,J255,K255),AVERAGE(G255,I255,J255,K255,H255))&gt;8.15,8.15,IF(F255&gt;AVERAGE(G255,I255,J255,K255,H255),AVERAGE(F255,G255,I255,J255,K255,H255),AVERAGE(G255,I255,J255,K255,H255))),0.05)</f>
        <v>0.85000000000000009</v>
      </c>
      <c r="V255" s="16">
        <f>CEILING(MAX(Q255:S255),0.05)</f>
        <v>0.85000000000000009</v>
      </c>
      <c r="W255" s="16" t="str">
        <f>IF(AND(B255&lt;26,G255&gt;V255),"Yes"," ")</f>
        <v xml:space="preserve"> </v>
      </c>
      <c r="X255" s="16" t="str">
        <f>IF(AND(B255&lt;30,B255&gt;26),"Yes", " ")</f>
        <v xml:space="preserve"> </v>
      </c>
      <c r="Y255" s="19" t="str">
        <f>INDEX('Player Ratings'!A:B,MATCH(A255,'Player Ratings'!A:A,0),2) &amp;": $"&amp;V255&amp;"M thru "&amp; D255+3</f>
        <v>Khris Gillette: $0.85M thru 2029</v>
      </c>
    </row>
    <row r="256" spans="1:25" hidden="1" x14ac:dyDescent="0.25">
      <c r="A256" s="17" t="str">
        <f>'Re-Sign (Calc)'!A257</f>
        <v>K. Hayes POR</v>
      </c>
      <c r="B256" s="18">
        <f>INDEX('Re-Sign (Calc)'!$A:$AU,MATCH('Re-Sign (Report)'!$A:$A,'Re-Sign (Calc)'!$A:$A,0),4)</f>
        <v>23</v>
      </c>
      <c r="C256" s="15" t="str">
        <f>INDEX('Re-Sign (Calc)'!$A:$AU,MATCH('Re-Sign (Report)'!$A:$A,'Re-Sign (Calc)'!$A:$A,0),3)</f>
        <v>POR</v>
      </c>
      <c r="D256" s="15" t="str">
        <f>+INDEX('Player Ratings'!$A:$AA,MATCH(A256,'Player Ratings'!$A:$A,0),27)</f>
        <v>2025</v>
      </c>
      <c r="F256" s="15">
        <f>INDEX('Re-Sign (Calc)'!$A:$AX,MATCH($A:$A,'Re-Sign (Calc)'!$A:$A,0),23)</f>
        <v>0.85</v>
      </c>
      <c r="G256" s="15">
        <f>INDEX('Re-Sign (Calc)'!$A:$AX,MATCH($A:$A,'Re-Sign (Calc)'!$A:$A,0),28)</f>
        <v>0.85</v>
      </c>
      <c r="H256" s="15" t="str">
        <f>INDEX('Re-Sign (Calc)'!$A:$AX,MATCH($A:$A,'Re-Sign (Calc)'!$A:$A,0),33)</f>
        <v>N/A</v>
      </c>
      <c r="I256" s="15" t="str">
        <f>INDEX('Re-Sign (Calc)'!$A:$AX,MATCH($A:$A,'Re-Sign (Calc)'!$A:$A,0),38)</f>
        <v>N/A</v>
      </c>
      <c r="J256" s="15" t="str">
        <f>INDEX('Re-Sign (Calc)'!$A:$AX,MATCH($A:$A,'Re-Sign (Calc)'!$A:$A,0),43)</f>
        <v>N/A</v>
      </c>
      <c r="K256" s="15" t="str">
        <f>INDEX('Re-Sign (Calc)'!$A:$AX,MATCH($A:$A,'Re-Sign (Calc)'!$A:$A,0),48)</f>
        <v>N/A</v>
      </c>
      <c r="L256" s="15">
        <f>IF(AND(AVERAGE(G256,H256)&lt;F256,B256&lt;27),AVERAGE(G256,H256,F256),AVERAGE(G256,H256))</f>
        <v>0.85</v>
      </c>
      <c r="M256" s="15">
        <f>IFERROR(IF(AND(AVERAGE(J256,G256)&lt;F256,B256&lt;27),AVERAGE(J256,G256,F256),AVERAGE(G256,J256)),0)</f>
        <v>0.85</v>
      </c>
      <c r="N256" s="15">
        <f>IFERROR(IF(AND(AVERAGE(G256,I256)&lt;F256,B256&lt;27),AVERAGE(G256,I256,F256),AVERAGE(G256,I256)),0)</f>
        <v>0.85</v>
      </c>
      <c r="O256" s="15">
        <f>IFERROR(IF(AND(AVERAGE(G256,K256)&lt;F256,B256&lt;27),AVERAGE(G256,K256,F256),AVERAGE(G256,K256)),0)</f>
        <v>0.85</v>
      </c>
      <c r="P256" s="15">
        <f>IF(L256&gt;'Re-Sign (Calc)'!$T$1,'Re-Sign (Calc)'!$T$1,IF(L256&lt;'Re-Sign (Calc)'!$T$2,'Re-Sign (Calc)'!$T$2,L256))</f>
        <v>0.85</v>
      </c>
      <c r="Q256" s="15">
        <f>IF(M256&gt;'Re-Sign (Calc)'!$T$1,'Re-Sign (Calc)'!$T$1,IF(M256&lt;'Re-Sign (Calc)'!$T$2,'Re-Sign (Calc)'!$T$2,M256))</f>
        <v>0.85</v>
      </c>
      <c r="R256" s="15">
        <f>IF(N256&gt;'Re-Sign (Calc)'!$T$1,'Re-Sign (Calc)'!$T$1,IF(N256&lt;'Re-Sign (Calc)'!$T$2,'Re-Sign (Calc)'!$T$2,N256))</f>
        <v>0.85</v>
      </c>
      <c r="S256" s="15">
        <f>IF(O256&gt;'Re-Sign (Calc)'!$T$1,'Re-Sign (Calc)'!$T$1,IF(O256&lt;'Re-Sign (Calc)'!$T$2,'Re-Sign (Calc)'!$T$2,O256))</f>
        <v>0.85</v>
      </c>
      <c r="T256" s="16">
        <f>CEILING(IF(IF(F256&gt;AVERAGE(G256,I256,J256,K256),AVERAGE(F256,G256,I256,J256,K256),AVERAGE(G256,I256,J256,K256))&gt;'Re-Sign (Calc)'!$T$1,'Re-Sign (Calc)'!$T$1,IF(F256&gt;AVERAGE(G256,I256,J256,K256),AVERAGE(F256,G256,I256,J256,K256),AVERAGE(G256,I256,J256,K256))),0.05)</f>
        <v>0.85000000000000009</v>
      </c>
      <c r="U256" s="16">
        <f>CEILING(IF(IF(F256&gt;AVERAGE(G256,I256,J256,K256,H256),AVERAGE(F256,G256,I256,J256,K256),AVERAGE(G256,I256,J256,K256,H256))&gt;8.15,8.15,IF(F256&gt;AVERAGE(G256,I256,J256,K256,H256),AVERAGE(F256,G256,I256,J256,K256,H256),AVERAGE(G256,I256,J256,K256,H256))),0.05)</f>
        <v>0.85000000000000009</v>
      </c>
      <c r="V256" s="16">
        <f>CEILING(MAX(Q256:S256),0.05)</f>
        <v>0.85000000000000009</v>
      </c>
      <c r="W256" s="16" t="str">
        <f>IF(AND(B256&lt;26,G256&gt;V256),"Yes"," ")</f>
        <v xml:space="preserve"> </v>
      </c>
      <c r="X256" s="16" t="str">
        <f>IF(AND(B256&lt;30,B256&gt;26),"Yes", " ")</f>
        <v xml:space="preserve"> </v>
      </c>
      <c r="Y256" s="19" t="str">
        <f>INDEX('Player Ratings'!A:B,MATCH(A256,'Player Ratings'!A:A,0),2) &amp;": $"&amp;V256&amp;"M thru "&amp; D256+3</f>
        <v>Killian Hayes: $0.85M thru 2028</v>
      </c>
    </row>
    <row r="257" spans="1:25" hidden="1" x14ac:dyDescent="0.25">
      <c r="A257" s="17" t="str">
        <f>'Re-Sign (Calc)'!A258</f>
        <v>K. Huerter PHX</v>
      </c>
      <c r="B257" s="18">
        <f>INDEX('Re-Sign (Calc)'!$A:$AU,MATCH('Re-Sign (Report)'!$A:$A,'Re-Sign (Calc)'!$A:$A,0),4)</f>
        <v>26</v>
      </c>
      <c r="C257" s="15" t="str">
        <f>INDEX('Re-Sign (Calc)'!$A:$AU,MATCH('Re-Sign (Report)'!$A:$A,'Re-Sign (Calc)'!$A:$A,0),3)</f>
        <v>PHX</v>
      </c>
      <c r="D257" s="15" t="str">
        <f>+INDEX('Player Ratings'!$A:$AA,MATCH(A257,'Player Ratings'!$A:$A,0),27)</f>
        <v>2025</v>
      </c>
      <c r="F257" s="15">
        <f>INDEX('Re-Sign (Calc)'!$A:$AX,MATCH($A:$A,'Re-Sign (Calc)'!$A:$A,0),23)</f>
        <v>12.229669347631818</v>
      </c>
      <c r="G257" s="15">
        <f>INDEX('Re-Sign (Calc)'!$A:$AX,MATCH($A:$A,'Re-Sign (Calc)'!$A:$A,0),28)</f>
        <v>14.021900214062242</v>
      </c>
      <c r="H257" s="15">
        <f>INDEX('Re-Sign (Calc)'!$A:$AX,MATCH($A:$A,'Re-Sign (Calc)'!$A:$A,0),33)</f>
        <v>14.178033287374438</v>
      </c>
      <c r="I257" s="15">
        <f>INDEX('Re-Sign (Calc)'!$A:$AX,MATCH($A:$A,'Re-Sign (Calc)'!$A:$A,0),38)</f>
        <v>6.0909619197374463</v>
      </c>
      <c r="J257" s="15">
        <f>INDEX('Re-Sign (Calc)'!$A:$AX,MATCH($A:$A,'Re-Sign (Calc)'!$A:$A,0),43)</f>
        <v>3.1180538404544325</v>
      </c>
      <c r="K257" s="15">
        <f>INDEX('Re-Sign (Calc)'!$A:$AX,MATCH($A:$A,'Re-Sign (Calc)'!$A:$A,0),48)</f>
        <v>3.3799920392729019</v>
      </c>
      <c r="L257" s="15">
        <f>IF(AND(AVERAGE(G257,H257)&lt;F257,B257&lt;27),AVERAGE(G257,H257,F257),AVERAGE(G257,H257))</f>
        <v>14.099966750718341</v>
      </c>
      <c r="M257" s="15">
        <f>IFERROR(IF(AND(AVERAGE(J257,G257)&lt;F257,B257&lt;27),AVERAGE(J257,G257,F257),AVERAGE(G257,J257)),0)</f>
        <v>9.7898744673828304</v>
      </c>
      <c r="N257" s="15">
        <f>IFERROR(IF(AND(AVERAGE(G257,I257)&lt;F257,B257&lt;27),AVERAGE(G257,I257,F257),AVERAGE(G257,I257)),0)</f>
        <v>10.780843827143835</v>
      </c>
      <c r="O257" s="15">
        <f>IFERROR(IF(AND(AVERAGE(G257,K257)&lt;F257,B257&lt;27),AVERAGE(G257,K257,F257),AVERAGE(G257,K257)),0)</f>
        <v>9.8771872003223198</v>
      </c>
      <c r="P257" s="15">
        <f>IF(L257&gt;'Re-Sign (Calc)'!$T$1,'Re-Sign (Calc)'!$T$1,IF(L257&lt;'Re-Sign (Calc)'!$T$2,'Re-Sign (Calc)'!$T$2,L257))</f>
        <v>14.099966750718341</v>
      </c>
      <c r="Q257" s="15">
        <f>IF(M257&gt;'Re-Sign (Calc)'!$T$1,'Re-Sign (Calc)'!$T$1,IF(M257&lt;'Re-Sign (Calc)'!$T$2,'Re-Sign (Calc)'!$T$2,M257))</f>
        <v>9.7898744673828304</v>
      </c>
      <c r="R257" s="15">
        <f>IF(N257&gt;'Re-Sign (Calc)'!$T$1,'Re-Sign (Calc)'!$T$1,IF(N257&lt;'Re-Sign (Calc)'!$T$2,'Re-Sign (Calc)'!$T$2,N257))</f>
        <v>10.780843827143835</v>
      </c>
      <c r="S257" s="15">
        <f>IF(O257&gt;'Re-Sign (Calc)'!$T$1,'Re-Sign (Calc)'!$T$1,IF(O257&lt;'Re-Sign (Calc)'!$T$2,'Re-Sign (Calc)'!$T$2,O257))</f>
        <v>9.8771872003223198</v>
      </c>
      <c r="T257" s="16">
        <f>CEILING(IF(IF(F257&gt;AVERAGE(G257,I257,J257,K257),AVERAGE(F257,G257,I257,J257,K257),AVERAGE(G257,I257,J257,K257))&gt;'Re-Sign (Calc)'!$T$1,'Re-Sign (Calc)'!$T$1,IF(F257&gt;AVERAGE(G257,I257,J257,K257),AVERAGE(F257,G257,I257,J257,K257),AVERAGE(G257,I257,J257,K257))),0.05)</f>
        <v>7.8000000000000007</v>
      </c>
      <c r="U257" s="16">
        <f>CEILING(IF(IF(F257&gt;AVERAGE(G257,I257,J257,K257,H257),AVERAGE(F257,G257,I257,J257,K257),AVERAGE(G257,I257,J257,K257,H257))&gt;8.15,8.15,IF(F257&gt;AVERAGE(G257,I257,J257,K257,H257),AVERAGE(F257,G257,I257,J257,K257,H257),AVERAGE(G257,I257,J257,K257,H257))),0.05)</f>
        <v>8.85</v>
      </c>
      <c r="V257" s="16">
        <f>CEILING(MAX(Q257:S257),0.05)</f>
        <v>10.8</v>
      </c>
      <c r="W257" s="16" t="str">
        <f>IF(AND(B257&lt;26,G257&gt;V257),"Yes"," ")</f>
        <v xml:space="preserve"> </v>
      </c>
      <c r="X257" s="16" t="str">
        <f>IF(AND(B257&lt;30,B257&gt;26),"Yes", " ")</f>
        <v xml:space="preserve"> </v>
      </c>
      <c r="Y257" s="19" t="str">
        <f>INDEX('Player Ratings'!A:B,MATCH(A257,'Player Ratings'!A:A,0),2) &amp;": $"&amp;V257&amp;"M thru "&amp; D257+3</f>
        <v>Kevin Huerter: $10.8M thru 2028</v>
      </c>
    </row>
    <row r="258" spans="1:25" hidden="1" x14ac:dyDescent="0.25">
      <c r="A258" s="17" t="str">
        <f>'Re-Sign (Calc)'!A259</f>
        <v>K. Ingles ATL</v>
      </c>
      <c r="B258" s="18">
        <f>INDEX('Re-Sign (Calc)'!$A:$AU,MATCH('Re-Sign (Report)'!$A:$A,'Re-Sign (Calc)'!$A:$A,0),4)</f>
        <v>21</v>
      </c>
      <c r="C258" s="15" t="str">
        <f>INDEX('Re-Sign (Calc)'!$A:$AU,MATCH('Re-Sign (Report)'!$A:$A,'Re-Sign (Calc)'!$A:$A,0),3)</f>
        <v>ATL</v>
      </c>
      <c r="D258" s="15" t="str">
        <f>+INDEX('Player Ratings'!$A:$AA,MATCH(A258,'Player Ratings'!$A:$A,0),27)</f>
        <v>2026</v>
      </c>
      <c r="F258" s="15">
        <f>INDEX('Re-Sign (Calc)'!$A:$AX,MATCH($A:$A,'Re-Sign (Calc)'!$A:$A,0),23)</f>
        <v>0.85</v>
      </c>
      <c r="G258" s="15">
        <f>INDEX('Re-Sign (Calc)'!$A:$AX,MATCH($A:$A,'Re-Sign (Calc)'!$A:$A,0),28)</f>
        <v>0.85</v>
      </c>
      <c r="H258" s="15" t="str">
        <f>INDEX('Re-Sign (Calc)'!$A:$AX,MATCH($A:$A,'Re-Sign (Calc)'!$A:$A,0),33)</f>
        <v>N/A</v>
      </c>
      <c r="I258" s="15" t="str">
        <f>INDEX('Re-Sign (Calc)'!$A:$AX,MATCH($A:$A,'Re-Sign (Calc)'!$A:$A,0),38)</f>
        <v>N/A</v>
      </c>
      <c r="J258" s="15" t="str">
        <f>INDEX('Re-Sign (Calc)'!$A:$AX,MATCH($A:$A,'Re-Sign (Calc)'!$A:$A,0),43)</f>
        <v>N/A</v>
      </c>
      <c r="K258" s="15" t="str">
        <f>INDEX('Re-Sign (Calc)'!$A:$AX,MATCH($A:$A,'Re-Sign (Calc)'!$A:$A,0),48)</f>
        <v>N/A</v>
      </c>
      <c r="L258" s="15">
        <f>IF(AND(AVERAGE(G258,H258)&lt;F258,B258&lt;27),AVERAGE(G258,H258,F258),AVERAGE(G258,H258))</f>
        <v>0.85</v>
      </c>
      <c r="M258" s="15">
        <f>IFERROR(IF(AND(AVERAGE(J258,G258)&lt;F258,B258&lt;27),AVERAGE(J258,G258,F258),AVERAGE(G258,J258)),0)</f>
        <v>0.85</v>
      </c>
      <c r="N258" s="15">
        <f>IFERROR(IF(AND(AVERAGE(G258,I258)&lt;F258,B258&lt;27),AVERAGE(G258,I258,F258),AVERAGE(G258,I258)),0)</f>
        <v>0.85</v>
      </c>
      <c r="O258" s="15">
        <f>IFERROR(IF(AND(AVERAGE(G258,K258)&lt;F258,B258&lt;27),AVERAGE(G258,K258,F258),AVERAGE(G258,K258)),0)</f>
        <v>0.85</v>
      </c>
      <c r="P258" s="15">
        <f>IF(L258&gt;'Re-Sign (Calc)'!$T$1,'Re-Sign (Calc)'!$T$1,IF(L258&lt;'Re-Sign (Calc)'!$T$2,'Re-Sign (Calc)'!$T$2,L258))</f>
        <v>0.85</v>
      </c>
      <c r="Q258" s="15">
        <f>IF(M258&gt;'Re-Sign (Calc)'!$T$1,'Re-Sign (Calc)'!$T$1,IF(M258&lt;'Re-Sign (Calc)'!$T$2,'Re-Sign (Calc)'!$T$2,M258))</f>
        <v>0.85</v>
      </c>
      <c r="R258" s="15">
        <f>IF(N258&gt;'Re-Sign (Calc)'!$T$1,'Re-Sign (Calc)'!$T$1,IF(N258&lt;'Re-Sign (Calc)'!$T$2,'Re-Sign (Calc)'!$T$2,N258))</f>
        <v>0.85</v>
      </c>
      <c r="S258" s="15">
        <f>IF(O258&gt;'Re-Sign (Calc)'!$T$1,'Re-Sign (Calc)'!$T$1,IF(O258&lt;'Re-Sign (Calc)'!$T$2,'Re-Sign (Calc)'!$T$2,O258))</f>
        <v>0.85</v>
      </c>
      <c r="T258" s="16">
        <f>CEILING(IF(IF(F258&gt;AVERAGE(G258,I258,J258,K258),AVERAGE(F258,G258,I258,J258,K258),AVERAGE(G258,I258,J258,K258))&gt;'Re-Sign (Calc)'!$T$1,'Re-Sign (Calc)'!$T$1,IF(F258&gt;AVERAGE(G258,I258,J258,K258),AVERAGE(F258,G258,I258,J258,K258),AVERAGE(G258,I258,J258,K258))),0.05)</f>
        <v>0.85000000000000009</v>
      </c>
      <c r="U258" s="16">
        <f>CEILING(IF(IF(F258&gt;AVERAGE(G258,I258,J258,K258,H258),AVERAGE(F258,G258,I258,J258,K258),AVERAGE(G258,I258,J258,K258,H258))&gt;8.15,8.15,IF(F258&gt;AVERAGE(G258,I258,J258,K258,H258),AVERAGE(F258,G258,I258,J258,K258,H258),AVERAGE(G258,I258,J258,K258,H258))),0.05)</f>
        <v>0.85000000000000009</v>
      </c>
      <c r="V258" s="16">
        <f>CEILING(MAX(Q258:S258),0.05)</f>
        <v>0.85000000000000009</v>
      </c>
      <c r="W258" s="16" t="str">
        <f>IF(AND(B258&lt;26,G258&gt;V258),"Yes"," ")</f>
        <v xml:space="preserve"> </v>
      </c>
      <c r="X258" s="16" t="str">
        <f>IF(AND(B258&lt;30,B258&gt;26),"Yes", " ")</f>
        <v xml:space="preserve"> </v>
      </c>
      <c r="Y258" s="19" t="str">
        <f>INDEX('Player Ratings'!A:B,MATCH(A258,'Player Ratings'!A:A,0),2) &amp;": $"&amp;V258&amp;"M thru "&amp; D258+3</f>
        <v>Kourtney Ingles: $0.85M thru 2029</v>
      </c>
    </row>
    <row r="259" spans="1:25" x14ac:dyDescent="0.25">
      <c r="A259" s="17" t="str">
        <f>'Re-Sign (Calc)'!A27</f>
        <v>B. Beal MIA</v>
      </c>
      <c r="B259" s="18">
        <f>INDEX('Re-Sign (Calc)'!$A:$AU,MATCH('Re-Sign (Report)'!$A:$A,'Re-Sign (Calc)'!$A:$A,0),4)</f>
        <v>31</v>
      </c>
      <c r="C259" s="15" t="str">
        <f>INDEX('Re-Sign (Calc)'!$A:$AU,MATCH('Re-Sign (Report)'!$A:$A,'Re-Sign (Calc)'!$A:$A,0),3)</f>
        <v>MIA</v>
      </c>
      <c r="D259" s="15" t="str">
        <f>+INDEX('Player Ratings'!$A:$AA,MATCH(A259,'Player Ratings'!$A:$A,0),27)</f>
        <v>2024</v>
      </c>
      <c r="F259" s="15">
        <f>INDEX('Re-Sign (Calc)'!$A:$AX,MATCH($A:$A,'Re-Sign (Calc)'!$A:$A,0),23)</f>
        <v>0.85</v>
      </c>
      <c r="G259" s="15">
        <f>INDEX('Re-Sign (Calc)'!$A:$AX,MATCH($A:$A,'Re-Sign (Calc)'!$A:$A,0),28)</f>
        <v>4.6576745747254531</v>
      </c>
      <c r="H259" s="15">
        <f>INDEX('Re-Sign (Calc)'!$A:$AX,MATCH($A:$A,'Re-Sign (Calc)'!$A:$A,0),33)</f>
        <v>14.455510143785705</v>
      </c>
      <c r="I259" s="15">
        <f>INDEX('Re-Sign (Calc)'!$A:$AX,MATCH($A:$A,'Re-Sign (Calc)'!$A:$A,0),38)</f>
        <v>12.330003523515499</v>
      </c>
      <c r="J259" s="15">
        <f>INDEX('Re-Sign (Calc)'!$A:$AX,MATCH($A:$A,'Re-Sign (Calc)'!$A:$A,0),43)</f>
        <v>9.6795030111898459</v>
      </c>
      <c r="K259" s="15">
        <f>INDEX('Re-Sign (Calc)'!$A:$AX,MATCH($A:$A,'Re-Sign (Calc)'!$A:$A,0),48)</f>
        <v>14.651437523601508</v>
      </c>
      <c r="L259" s="15">
        <f>IF(AND(AVERAGE(G259,H259)&lt;F259,B259&lt;27),AVERAGE(G259,H259,F259),AVERAGE(G259,H259))</f>
        <v>9.5565923592555784</v>
      </c>
      <c r="M259" s="15">
        <f>IFERROR(IF(AND(AVERAGE(J259,G259)&lt;F259,B259&lt;27),AVERAGE(J259,G259,F259),AVERAGE(G259,J259)),0)</f>
        <v>7.1685887929576495</v>
      </c>
      <c r="N259" s="15">
        <f>IFERROR(IF(AND(AVERAGE(G259,I259)&lt;F259,B259&lt;27),AVERAGE(G259,I259,F259),AVERAGE(G259,I259)),0)</f>
        <v>8.493839049120476</v>
      </c>
      <c r="O259" s="15">
        <f>IFERROR(IF(AND(AVERAGE(G259,K259)&lt;F259,B259&lt;27),AVERAGE(G259,K259,F259),AVERAGE(G259,K259)),0)</f>
        <v>9.6545560491634816</v>
      </c>
      <c r="P259" s="15">
        <f>IF(L259&gt;'Re-Sign (Calc)'!$T$1,'Re-Sign (Calc)'!$T$1,IF(L259&lt;'Re-Sign (Calc)'!$T$2,'Re-Sign (Calc)'!$T$2,L259))</f>
        <v>9.5565923592555784</v>
      </c>
      <c r="Q259" s="15">
        <f>IF(M259&gt;'Re-Sign (Calc)'!$T$1,'Re-Sign (Calc)'!$T$1,IF(M259&lt;'Re-Sign (Calc)'!$T$2,'Re-Sign (Calc)'!$T$2,M259))</f>
        <v>7.1685887929576495</v>
      </c>
      <c r="R259" s="15">
        <f>IF(N259&gt;'Re-Sign (Calc)'!$T$1,'Re-Sign (Calc)'!$T$1,IF(N259&lt;'Re-Sign (Calc)'!$T$2,'Re-Sign (Calc)'!$T$2,N259))</f>
        <v>8.493839049120476</v>
      </c>
      <c r="S259" s="15">
        <f>IF(O259&gt;'Re-Sign (Calc)'!$T$1,'Re-Sign (Calc)'!$T$1,IF(O259&lt;'Re-Sign (Calc)'!$T$2,'Re-Sign (Calc)'!$T$2,O259))</f>
        <v>9.6545560491634816</v>
      </c>
      <c r="T259" s="16">
        <f>CEILING(IF(IF(F259&gt;AVERAGE(G259,I259,J259,K259),AVERAGE(F259,G259,I259,J259,K259),AVERAGE(G259,I259,J259,K259))&gt;'Re-Sign (Calc)'!$T$1,'Re-Sign (Calc)'!$T$1,IF(F259&gt;AVERAGE(G259,I259,J259,K259),AVERAGE(F259,G259,I259,J259,K259),AVERAGE(G259,I259,J259,K259))),0.05)</f>
        <v>10.350000000000001</v>
      </c>
      <c r="U259" s="16">
        <f>CEILING(IF(IF(F259&gt;AVERAGE(G259,I259,J259,K259,H259),AVERAGE(F259,G259,I259,J259,K259),AVERAGE(G259,I259,J259,K259,H259))&gt;8.15,8.15,IF(F259&gt;AVERAGE(G259,I259,J259,K259,H259),AVERAGE(F259,G259,I259,J259,K259,H259),AVERAGE(G259,I259,J259,K259,H259))),0.05)</f>
        <v>8.15</v>
      </c>
      <c r="V259" s="16">
        <f>CEILING(MAX(Q259:S259),0.05)</f>
        <v>9.7000000000000011</v>
      </c>
      <c r="W259" s="16" t="str">
        <f>IF(AND(B259&lt;26,G259&gt;V259),"Yes"," ")</f>
        <v xml:space="preserve"> </v>
      </c>
      <c r="X259" s="16" t="str">
        <f>IF(AND(B259&lt;30,B259&gt;26),"Yes", " ")</f>
        <v xml:space="preserve"> </v>
      </c>
      <c r="Y259" s="19" t="str">
        <f>INDEX('Player Ratings'!A:B,MATCH(A259,'Player Ratings'!A:A,0),2) &amp;": $"&amp;V259&amp;"M thru "&amp; D259+3</f>
        <v>Bradley Beal: $9.7M thru 2027</v>
      </c>
    </row>
    <row r="260" spans="1:25" hidden="1" x14ac:dyDescent="0.25">
      <c r="A260" s="17" t="str">
        <f>'Re-Sign (Calc)'!A261</f>
        <v>K. Johnson DET</v>
      </c>
      <c r="B260" s="18">
        <f>INDEX('Re-Sign (Calc)'!$A:$AU,MATCH('Re-Sign (Report)'!$A:$A,'Re-Sign (Calc)'!$A:$A,0),4)</f>
        <v>25</v>
      </c>
      <c r="C260" s="15" t="str">
        <f>INDEX('Re-Sign (Calc)'!$A:$AU,MATCH('Re-Sign (Report)'!$A:$A,'Re-Sign (Calc)'!$A:$A,0),3)</f>
        <v>DET</v>
      </c>
      <c r="D260" s="15" t="str">
        <f>+INDEX('Player Ratings'!$A:$AA,MATCH(A260,'Player Ratings'!$A:$A,0),27)</f>
        <v>2025</v>
      </c>
      <c r="F260" s="15">
        <f>INDEX('Re-Sign (Calc)'!$A:$AX,MATCH($A:$A,'Re-Sign (Calc)'!$A:$A,0),23)</f>
        <v>23.614834673815913</v>
      </c>
      <c r="G260" s="15">
        <f>INDEX('Re-Sign (Calc)'!$A:$AX,MATCH($A:$A,'Re-Sign (Calc)'!$A:$A,0),28)</f>
        <v>24.510950107031121</v>
      </c>
      <c r="H260" s="15">
        <f>INDEX('Re-Sign (Calc)'!$A:$AX,MATCH($A:$A,'Re-Sign (Calc)'!$A:$A,0),33)</f>
        <v>20.453146543234194</v>
      </c>
      <c r="I260" s="15">
        <f>INDEX('Re-Sign (Calc)'!$A:$AX,MATCH($A:$A,'Re-Sign (Calc)'!$A:$A,0),38)</f>
        <v>26.683701374171036</v>
      </c>
      <c r="J260" s="15">
        <f>INDEX('Re-Sign (Calc)'!$A:$AX,MATCH($A:$A,'Re-Sign (Calc)'!$A:$A,0),43)</f>
        <v>19.059026920227218</v>
      </c>
      <c r="K260" s="15">
        <f>INDEX('Re-Sign (Calc)'!$A:$AX,MATCH($A:$A,'Re-Sign (Calc)'!$A:$A,0),48)</f>
        <v>18.092079076555653</v>
      </c>
      <c r="L260" s="15">
        <f>IF(AND(AVERAGE(G260,H260)&lt;F260,B260&lt;27),AVERAGE(G260,H260,F260),AVERAGE(G260,H260))</f>
        <v>22.85964377469374</v>
      </c>
      <c r="M260" s="15">
        <f>IFERROR(IF(AND(AVERAGE(J260,G260)&lt;F260,B260&lt;27),AVERAGE(J260,G260,F260),AVERAGE(G260,J260)),0)</f>
        <v>22.394937233691419</v>
      </c>
      <c r="N260" s="15">
        <f>IFERROR(IF(AND(AVERAGE(G260,I260)&lt;F260,B260&lt;27),AVERAGE(G260,I260,F260),AVERAGE(G260,I260)),0)</f>
        <v>25.597325740601079</v>
      </c>
      <c r="O260" s="15">
        <f>IFERROR(IF(AND(AVERAGE(G260,K260)&lt;F260,B260&lt;27),AVERAGE(G260,K260,F260),AVERAGE(G260,K260)),0)</f>
        <v>22.072621285800892</v>
      </c>
      <c r="P260" s="15">
        <f>IF(L260&gt;'Re-Sign (Calc)'!$T$1,'Re-Sign (Calc)'!$T$1,IF(L260&lt;'Re-Sign (Calc)'!$T$2,'Re-Sign (Calc)'!$T$2,L260))</f>
        <v>22.85964377469374</v>
      </c>
      <c r="Q260" s="15">
        <f>IF(M260&gt;'Re-Sign (Calc)'!$T$1,'Re-Sign (Calc)'!$T$1,IF(M260&lt;'Re-Sign (Calc)'!$T$2,'Re-Sign (Calc)'!$T$2,M260))</f>
        <v>22.394937233691419</v>
      </c>
      <c r="R260" s="15">
        <f>IF(N260&gt;'Re-Sign (Calc)'!$T$1,'Re-Sign (Calc)'!$T$1,IF(N260&lt;'Re-Sign (Calc)'!$T$2,'Re-Sign (Calc)'!$T$2,N260))</f>
        <v>25.597325740601079</v>
      </c>
      <c r="S260" s="15">
        <f>IF(O260&gt;'Re-Sign (Calc)'!$T$1,'Re-Sign (Calc)'!$T$1,IF(O260&lt;'Re-Sign (Calc)'!$T$2,'Re-Sign (Calc)'!$T$2,O260))</f>
        <v>22.072621285800892</v>
      </c>
      <c r="T260" s="16">
        <f>CEILING(IF(IF(F260&gt;AVERAGE(G260,I260,J260,K260),AVERAGE(F260,G260,I260,J260,K260),AVERAGE(G260,I260,J260,K260))&gt;'Re-Sign (Calc)'!$T$1,'Re-Sign (Calc)'!$T$1,IF(F260&gt;AVERAGE(G260,I260,J260,K260),AVERAGE(F260,G260,I260,J260,K260),AVERAGE(G260,I260,J260,K260))),0.05)</f>
        <v>22.400000000000002</v>
      </c>
      <c r="U260" s="16">
        <f>CEILING(IF(IF(F260&gt;AVERAGE(G260,I260,J260,K260,H260),AVERAGE(F260,G260,I260,J260,K260),AVERAGE(G260,I260,J260,K260,H260))&gt;8.15,8.15,IF(F260&gt;AVERAGE(G260,I260,J260,K260,H260),AVERAGE(F260,G260,I260,J260,K260,H260),AVERAGE(G260,I260,J260,K260,H260))),0.05)</f>
        <v>8.15</v>
      </c>
      <c r="V260" s="16">
        <f>CEILING(MAX(Q260:S260),0.05)</f>
        <v>25.6</v>
      </c>
      <c r="W260" s="16" t="str">
        <f>IF(AND(B260&lt;26,G260&gt;V260),"Yes"," ")</f>
        <v xml:space="preserve"> </v>
      </c>
      <c r="X260" s="16" t="str">
        <f>IF(AND(B260&lt;30,B260&gt;26),"Yes", " ")</f>
        <v xml:space="preserve"> </v>
      </c>
      <c r="Y260" s="19" t="str">
        <f>INDEX('Player Ratings'!A:B,MATCH(A260,'Player Ratings'!A:A,0),2) &amp;": $"&amp;V260&amp;"M thru "&amp; D260+3</f>
        <v>Keldon Johnson: $25.6M thru 2028</v>
      </c>
    </row>
    <row r="261" spans="1:25" x14ac:dyDescent="0.25">
      <c r="A261" s="17" t="str">
        <f>'Re-Sign (Calc)'!A79</f>
        <v>D. Bacon MIA</v>
      </c>
      <c r="B261" s="18">
        <f>INDEX('Re-Sign (Calc)'!$A:$AU,MATCH('Re-Sign (Report)'!$A:$A,'Re-Sign (Calc)'!$A:$A,0),4)</f>
        <v>29</v>
      </c>
      <c r="C261" s="15" t="str">
        <f>INDEX('Re-Sign (Calc)'!$A:$AU,MATCH('Re-Sign (Report)'!$A:$A,'Re-Sign (Calc)'!$A:$A,0),3)</f>
        <v>MIA</v>
      </c>
      <c r="D261" s="15" t="str">
        <f>+INDEX('Player Ratings'!$A:$AA,MATCH(A261,'Player Ratings'!$A:$A,0),27)</f>
        <v>2024</v>
      </c>
      <c r="F261" s="15">
        <f>INDEX('Re-Sign (Calc)'!$A:$AX,MATCH($A:$A,'Re-Sign (Calc)'!$A:$A,0),23)</f>
        <v>0.85</v>
      </c>
      <c r="G261" s="15">
        <f>INDEX('Re-Sign (Calc)'!$A:$AX,MATCH($A:$A,'Re-Sign (Calc)'!$A:$A,0),28)</f>
        <v>0.85</v>
      </c>
      <c r="H261" s="15">
        <f>INDEX('Re-Sign (Calc)'!$A:$AX,MATCH($A:$A,'Re-Sign (Calc)'!$A:$A,0),33)</f>
        <v>0.85</v>
      </c>
      <c r="I261" s="15">
        <f>INDEX('Re-Sign (Calc)'!$A:$AX,MATCH($A:$A,'Re-Sign (Calc)'!$A:$A,0),38)</f>
        <v>0.85</v>
      </c>
      <c r="J261" s="15">
        <f>INDEX('Re-Sign (Calc)'!$A:$AX,MATCH($A:$A,'Re-Sign (Calc)'!$A:$A,0),43)</f>
        <v>0.85</v>
      </c>
      <c r="K261" s="15">
        <f>INDEX('Re-Sign (Calc)'!$A:$AX,MATCH($A:$A,'Re-Sign (Calc)'!$A:$A,0),48)</f>
        <v>0.85</v>
      </c>
      <c r="L261" s="15">
        <f>IF(AND(AVERAGE(G261,H261)&lt;F261,B261&lt;27),AVERAGE(G261,H261,F261),AVERAGE(G261,H261))</f>
        <v>0.85</v>
      </c>
      <c r="M261" s="15">
        <f>IFERROR(IF(AND(AVERAGE(J261,G261)&lt;F261,B261&lt;27),AVERAGE(J261,G261,F261),AVERAGE(G261,J261)),0)</f>
        <v>0.85</v>
      </c>
      <c r="N261" s="15">
        <f>IFERROR(IF(AND(AVERAGE(G261,I261)&lt;F261,B261&lt;27),AVERAGE(G261,I261,F261),AVERAGE(G261,I261)),0)</f>
        <v>0.85</v>
      </c>
      <c r="O261" s="15">
        <f>IFERROR(IF(AND(AVERAGE(G261,K261)&lt;F261,B261&lt;27),AVERAGE(G261,K261,F261),AVERAGE(G261,K261)),0)</f>
        <v>0.85</v>
      </c>
      <c r="P261" s="15">
        <f>IF(L261&gt;'Re-Sign (Calc)'!$T$1,'Re-Sign (Calc)'!$T$1,IF(L261&lt;'Re-Sign (Calc)'!$T$2,'Re-Sign (Calc)'!$T$2,L261))</f>
        <v>0.85</v>
      </c>
      <c r="Q261" s="15">
        <f>IF(M261&gt;'Re-Sign (Calc)'!$T$1,'Re-Sign (Calc)'!$T$1,IF(M261&lt;'Re-Sign (Calc)'!$T$2,'Re-Sign (Calc)'!$T$2,M261))</f>
        <v>0.85</v>
      </c>
      <c r="R261" s="15">
        <f>IF(N261&gt;'Re-Sign (Calc)'!$T$1,'Re-Sign (Calc)'!$T$1,IF(N261&lt;'Re-Sign (Calc)'!$T$2,'Re-Sign (Calc)'!$T$2,N261))</f>
        <v>0.85</v>
      </c>
      <c r="S261" s="15">
        <f>IF(O261&gt;'Re-Sign (Calc)'!$T$1,'Re-Sign (Calc)'!$T$1,IF(O261&lt;'Re-Sign (Calc)'!$T$2,'Re-Sign (Calc)'!$T$2,O261))</f>
        <v>0.85</v>
      </c>
      <c r="T261" s="16">
        <f>CEILING(IF(IF(F261&gt;AVERAGE(G261,I261,J261,K261),AVERAGE(F261,G261,I261,J261,K261),AVERAGE(G261,I261,J261,K261))&gt;'Re-Sign (Calc)'!$T$1,'Re-Sign (Calc)'!$T$1,IF(F261&gt;AVERAGE(G261,I261,J261,K261),AVERAGE(F261,G261,I261,J261,K261),AVERAGE(G261,I261,J261,K261))),0.05)</f>
        <v>0.85000000000000009</v>
      </c>
      <c r="U261" s="16">
        <f>CEILING(IF(IF(F261&gt;AVERAGE(G261,I261,J261,K261,H261),AVERAGE(F261,G261,I261,J261,K261),AVERAGE(G261,I261,J261,K261,H261))&gt;8.15,8.15,IF(F261&gt;AVERAGE(G261,I261,J261,K261,H261),AVERAGE(F261,G261,I261,J261,K261,H261),AVERAGE(G261,I261,J261,K261,H261))),0.05)</f>
        <v>0.85000000000000009</v>
      </c>
      <c r="V261" s="16">
        <f>CEILING(MAX(Q261:S261),0.05)</f>
        <v>0.85000000000000009</v>
      </c>
      <c r="W261" s="16" t="str">
        <f>IF(AND(B261&lt;26,G261&gt;V261),"Yes"," ")</f>
        <v xml:space="preserve"> </v>
      </c>
      <c r="X261" s="16" t="str">
        <f>IF(AND(B261&lt;30,B261&gt;26),"Yes", " ")</f>
        <v>Yes</v>
      </c>
      <c r="Y261" s="19" t="str">
        <f>INDEX('Player Ratings'!A:B,MATCH(A261,'Player Ratings'!A:A,0),2) &amp;": $"&amp;V261&amp;"M thru "&amp; D261+3</f>
        <v>Dwayne Bacon: $0.85M thru 2027</v>
      </c>
    </row>
    <row r="262" spans="1:25" hidden="1" x14ac:dyDescent="0.25">
      <c r="A262" s="17" t="str">
        <f>'Re-Sign (Calc)'!A263</f>
        <v>K. Karter Robinson POR</v>
      </c>
      <c r="B262" s="18">
        <f>INDEX('Re-Sign (Calc)'!$A:$AU,MATCH('Re-Sign (Report)'!$A:$A,'Re-Sign (Calc)'!$A:$A,0),4)</f>
        <v>23</v>
      </c>
      <c r="C262" s="15" t="str">
        <f>INDEX('Re-Sign (Calc)'!$A:$AU,MATCH('Re-Sign (Report)'!$A:$A,'Re-Sign (Calc)'!$A:$A,0),3)</f>
        <v>POR</v>
      </c>
      <c r="D262" s="15" t="str">
        <f>+INDEX('Player Ratings'!$A:$AA,MATCH(A262,'Player Ratings'!$A:$A,0),27)</f>
        <v>2025</v>
      </c>
      <c r="F262" s="15">
        <f>INDEX('Re-Sign (Calc)'!$A:$AX,MATCH($A:$A,'Re-Sign (Calc)'!$A:$A,0),23)</f>
        <v>0.85</v>
      </c>
      <c r="G262" s="15">
        <f>INDEX('Re-Sign (Calc)'!$A:$AX,MATCH($A:$A,'Re-Sign (Calc)'!$A:$A,0),28)</f>
        <v>0.85</v>
      </c>
      <c r="H262" s="15" t="str">
        <f>INDEX('Re-Sign (Calc)'!$A:$AX,MATCH($A:$A,'Re-Sign (Calc)'!$A:$A,0),33)</f>
        <v>N/A</v>
      </c>
      <c r="I262" s="15" t="str">
        <f>INDEX('Re-Sign (Calc)'!$A:$AX,MATCH($A:$A,'Re-Sign (Calc)'!$A:$A,0),38)</f>
        <v>N/A</v>
      </c>
      <c r="J262" s="15" t="str">
        <f>INDEX('Re-Sign (Calc)'!$A:$AX,MATCH($A:$A,'Re-Sign (Calc)'!$A:$A,0),43)</f>
        <v>N/A</v>
      </c>
      <c r="K262" s="15" t="str">
        <f>INDEX('Re-Sign (Calc)'!$A:$AX,MATCH($A:$A,'Re-Sign (Calc)'!$A:$A,0),48)</f>
        <v>N/A</v>
      </c>
      <c r="L262" s="15">
        <f>IF(AND(AVERAGE(G262,H262)&lt;F262,B262&lt;27),AVERAGE(G262,H262,F262),AVERAGE(G262,H262))</f>
        <v>0.85</v>
      </c>
      <c r="M262" s="15">
        <f>IFERROR(IF(AND(AVERAGE(J262,G262)&lt;F262,B262&lt;27),AVERAGE(J262,G262,F262),AVERAGE(G262,J262)),0)</f>
        <v>0.85</v>
      </c>
      <c r="N262" s="15">
        <f>IFERROR(IF(AND(AVERAGE(G262,I262)&lt;F262,B262&lt;27),AVERAGE(G262,I262,F262),AVERAGE(G262,I262)),0)</f>
        <v>0.85</v>
      </c>
      <c r="O262" s="15">
        <f>IFERROR(IF(AND(AVERAGE(G262,K262)&lt;F262,B262&lt;27),AVERAGE(G262,K262,F262),AVERAGE(G262,K262)),0)</f>
        <v>0.85</v>
      </c>
      <c r="P262" s="15">
        <f>IF(L262&gt;'Re-Sign (Calc)'!$T$1,'Re-Sign (Calc)'!$T$1,IF(L262&lt;'Re-Sign (Calc)'!$T$2,'Re-Sign (Calc)'!$T$2,L262))</f>
        <v>0.85</v>
      </c>
      <c r="Q262" s="15">
        <f>IF(M262&gt;'Re-Sign (Calc)'!$T$1,'Re-Sign (Calc)'!$T$1,IF(M262&lt;'Re-Sign (Calc)'!$T$2,'Re-Sign (Calc)'!$T$2,M262))</f>
        <v>0.85</v>
      </c>
      <c r="R262" s="15">
        <f>IF(N262&gt;'Re-Sign (Calc)'!$T$1,'Re-Sign (Calc)'!$T$1,IF(N262&lt;'Re-Sign (Calc)'!$T$2,'Re-Sign (Calc)'!$T$2,N262))</f>
        <v>0.85</v>
      </c>
      <c r="S262" s="15">
        <f>IF(O262&gt;'Re-Sign (Calc)'!$T$1,'Re-Sign (Calc)'!$T$1,IF(O262&lt;'Re-Sign (Calc)'!$T$2,'Re-Sign (Calc)'!$T$2,O262))</f>
        <v>0.85</v>
      </c>
      <c r="T262" s="16">
        <f>CEILING(IF(IF(F262&gt;AVERAGE(G262,I262,J262,K262),AVERAGE(F262,G262,I262,J262,K262),AVERAGE(G262,I262,J262,K262))&gt;'Re-Sign (Calc)'!$T$1,'Re-Sign (Calc)'!$T$1,IF(F262&gt;AVERAGE(G262,I262,J262,K262),AVERAGE(F262,G262,I262,J262,K262),AVERAGE(G262,I262,J262,K262))),0.05)</f>
        <v>0.85000000000000009</v>
      </c>
      <c r="U262" s="16">
        <f>CEILING(IF(IF(F262&gt;AVERAGE(G262,I262,J262,K262,H262),AVERAGE(F262,G262,I262,J262,K262),AVERAGE(G262,I262,J262,K262,H262))&gt;8.15,8.15,IF(F262&gt;AVERAGE(G262,I262,J262,K262,H262),AVERAGE(F262,G262,I262,J262,K262,H262),AVERAGE(G262,I262,J262,K262,H262))),0.05)</f>
        <v>0.85000000000000009</v>
      </c>
      <c r="V262" s="16">
        <f>CEILING(MAX(Q262:S262),0.05)</f>
        <v>0.85000000000000009</v>
      </c>
      <c r="W262" s="16" t="str">
        <f>IF(AND(B262&lt;26,G262&gt;V262),"Yes"," ")</f>
        <v xml:space="preserve"> </v>
      </c>
      <c r="X262" s="16" t="str">
        <f>IF(AND(B262&lt;30,B262&gt;26),"Yes", " ")</f>
        <v xml:space="preserve"> </v>
      </c>
      <c r="Y262" s="19" t="str">
        <f>INDEX('Player Ratings'!A:B,MATCH(A262,'Player Ratings'!A:A,0),2) &amp;": $"&amp;V262&amp;"M thru "&amp; D262+3</f>
        <v>Kahlen Karter Robinson: $0.85M thru 2028</v>
      </c>
    </row>
    <row r="263" spans="1:25" x14ac:dyDescent="0.25">
      <c r="A263" s="17" t="str">
        <f>'Re-Sign (Calc)'!A130</f>
        <v>G. Bitadze MIA</v>
      </c>
      <c r="B263" s="18">
        <f>INDEX('Re-Sign (Calc)'!$A:$AU,MATCH('Re-Sign (Report)'!$A:$A,'Re-Sign (Calc)'!$A:$A,0),4)</f>
        <v>25</v>
      </c>
      <c r="C263" s="15" t="str">
        <f>INDEX('Re-Sign (Calc)'!$A:$AU,MATCH('Re-Sign (Report)'!$A:$A,'Re-Sign (Calc)'!$A:$A,0),3)</f>
        <v>MIA</v>
      </c>
      <c r="D263" s="15" t="str">
        <f>+INDEX('Player Ratings'!$A:$AA,MATCH(A263,'Player Ratings'!$A:$A,0),27)</f>
        <v>2024</v>
      </c>
      <c r="F263" s="15">
        <f>INDEX('Re-Sign (Calc)'!$A:$AX,MATCH($A:$A,'Re-Sign (Calc)'!$A:$A,0),23)</f>
        <v>0.85</v>
      </c>
      <c r="G263" s="15">
        <f>INDEX('Re-Sign (Calc)'!$A:$AX,MATCH($A:$A,'Re-Sign (Calc)'!$A:$A,0),28)</f>
        <v>0.85</v>
      </c>
      <c r="H263" s="15">
        <f>INDEX('Re-Sign (Calc)'!$A:$AX,MATCH($A:$A,'Re-Sign (Calc)'!$A:$A,0),33)</f>
        <v>0.85</v>
      </c>
      <c r="I263" s="15">
        <f>INDEX('Re-Sign (Calc)'!$A:$AX,MATCH($A:$A,'Re-Sign (Calc)'!$A:$A,0),38)</f>
        <v>0.85</v>
      </c>
      <c r="J263" s="15">
        <f>INDEX('Re-Sign (Calc)'!$A:$AX,MATCH($A:$A,'Re-Sign (Calc)'!$A:$A,0),43)</f>
        <v>0.85</v>
      </c>
      <c r="K263" s="15">
        <f>INDEX('Re-Sign (Calc)'!$A:$AX,MATCH($A:$A,'Re-Sign (Calc)'!$A:$A,0),48)</f>
        <v>0.85</v>
      </c>
      <c r="L263" s="15">
        <f>IF(AND(AVERAGE(G263,H263)&lt;F263,B263&lt;27),AVERAGE(G263,H263,F263),AVERAGE(G263,H263))</f>
        <v>0.85</v>
      </c>
      <c r="M263" s="15">
        <f>IFERROR(IF(AND(AVERAGE(J263,G263)&lt;F263,B263&lt;27),AVERAGE(J263,G263,F263),AVERAGE(G263,J263)),0)</f>
        <v>0.85</v>
      </c>
      <c r="N263" s="15">
        <f>IFERROR(IF(AND(AVERAGE(G263,I263)&lt;F263,B263&lt;27),AVERAGE(G263,I263,F263),AVERAGE(G263,I263)),0)</f>
        <v>0.85</v>
      </c>
      <c r="O263" s="15">
        <f>IFERROR(IF(AND(AVERAGE(G263,K263)&lt;F263,B263&lt;27),AVERAGE(G263,K263,F263),AVERAGE(G263,K263)),0)</f>
        <v>0.85</v>
      </c>
      <c r="P263" s="15">
        <f>IF(L263&gt;'Re-Sign (Calc)'!$T$1,'Re-Sign (Calc)'!$T$1,IF(L263&lt;'Re-Sign (Calc)'!$T$2,'Re-Sign (Calc)'!$T$2,L263))</f>
        <v>0.85</v>
      </c>
      <c r="Q263" s="15">
        <f>IF(M263&gt;'Re-Sign (Calc)'!$T$1,'Re-Sign (Calc)'!$T$1,IF(M263&lt;'Re-Sign (Calc)'!$T$2,'Re-Sign (Calc)'!$T$2,M263))</f>
        <v>0.85</v>
      </c>
      <c r="R263" s="15">
        <f>IF(N263&gt;'Re-Sign (Calc)'!$T$1,'Re-Sign (Calc)'!$T$1,IF(N263&lt;'Re-Sign (Calc)'!$T$2,'Re-Sign (Calc)'!$T$2,N263))</f>
        <v>0.85</v>
      </c>
      <c r="S263" s="15">
        <f>IF(O263&gt;'Re-Sign (Calc)'!$T$1,'Re-Sign (Calc)'!$T$1,IF(O263&lt;'Re-Sign (Calc)'!$T$2,'Re-Sign (Calc)'!$T$2,O263))</f>
        <v>0.85</v>
      </c>
      <c r="T263" s="16">
        <f>CEILING(IF(IF(F263&gt;AVERAGE(G263,I263,J263,K263),AVERAGE(F263,G263,I263,J263,K263),AVERAGE(G263,I263,J263,K263))&gt;'Re-Sign (Calc)'!$T$1,'Re-Sign (Calc)'!$T$1,IF(F263&gt;AVERAGE(G263,I263,J263,K263),AVERAGE(F263,G263,I263,J263,K263),AVERAGE(G263,I263,J263,K263))),0.05)</f>
        <v>0.85000000000000009</v>
      </c>
      <c r="U263" s="16">
        <f>CEILING(IF(IF(F263&gt;AVERAGE(G263,I263,J263,K263,H263),AVERAGE(F263,G263,I263,J263,K263),AVERAGE(G263,I263,J263,K263,H263))&gt;8.15,8.15,IF(F263&gt;AVERAGE(G263,I263,J263,K263,H263),AVERAGE(F263,G263,I263,J263,K263,H263),AVERAGE(G263,I263,J263,K263,H263))),0.05)</f>
        <v>0.85000000000000009</v>
      </c>
      <c r="V263" s="16">
        <f>CEILING(MAX(Q263:S263),0.05)</f>
        <v>0.85000000000000009</v>
      </c>
      <c r="W263" s="16" t="str">
        <f>IF(AND(B263&lt;26,G263&gt;V263),"Yes"," ")</f>
        <v xml:space="preserve"> </v>
      </c>
      <c r="X263" s="16" t="str">
        <f>IF(AND(B263&lt;30,B263&gt;26),"Yes", " ")</f>
        <v xml:space="preserve"> </v>
      </c>
      <c r="Y263" s="19" t="str">
        <f>INDEX('Player Ratings'!A:B,MATCH(A263,'Player Ratings'!A:A,0),2) &amp;": $"&amp;V263&amp;"M thru "&amp; D263+3</f>
        <v>Goga Bitadze: $0.85M thru 2027</v>
      </c>
    </row>
    <row r="264" spans="1:25" hidden="1" x14ac:dyDescent="0.25">
      <c r="A264" s="17" t="str">
        <f>'Re-Sign (Calc)'!A265</f>
        <v>K. Kuzma NYK</v>
      </c>
      <c r="B264" s="18">
        <f>INDEX('Re-Sign (Calc)'!$A:$AU,MATCH('Re-Sign (Report)'!$A:$A,'Re-Sign (Calc)'!$A:$A,0),4)</f>
        <v>28</v>
      </c>
      <c r="C264" s="15" t="str">
        <f>INDEX('Re-Sign (Calc)'!$A:$AU,MATCH('Re-Sign (Report)'!$A:$A,'Re-Sign (Calc)'!$A:$A,0),3)</f>
        <v>NYK</v>
      </c>
      <c r="D264" s="15" t="str">
        <f>+INDEX('Player Ratings'!$A:$AA,MATCH(A264,'Player Ratings'!$A:$A,0),27)</f>
        <v>2027</v>
      </c>
      <c r="F264" s="15">
        <f>INDEX('Re-Sign (Calc)'!$A:$AX,MATCH($A:$A,'Re-Sign (Calc)'!$A:$A,0),23)</f>
        <v>29.307417336907957</v>
      </c>
      <c r="G264" s="15">
        <f>INDEX('Re-Sign (Calc)'!$A:$AX,MATCH($A:$A,'Re-Sign (Calc)'!$A:$A,0),28)</f>
        <v>32.377737526757784</v>
      </c>
      <c r="H264" s="15">
        <f>INDEX('Re-Sign (Calc)'!$A:$AX,MATCH($A:$A,'Re-Sign (Calc)'!$A:$A,0),33)</f>
        <v>26.728259799093962</v>
      </c>
      <c r="I264" s="15">
        <f>INDEX('Re-Sign (Calc)'!$A:$AX,MATCH($A:$A,'Re-Sign (Calc)'!$A:$A,0),38)</f>
        <v>30.643843576946729</v>
      </c>
      <c r="J264" s="15">
        <f>INDEX('Re-Sign (Calc)'!$A:$AX,MATCH($A:$A,'Re-Sign (Calc)'!$A:$A,0),43)</f>
        <v>30.095085206223757</v>
      </c>
      <c r="K264" s="15">
        <f>INDEX('Re-Sign (Calc)'!$A:$AX,MATCH($A:$A,'Re-Sign (Calc)'!$A:$A,0),48)</f>
        <v>27.973331564282869</v>
      </c>
      <c r="L264" s="15">
        <f>IF(AND(AVERAGE(G264,H264)&lt;F264,B264&lt;27),AVERAGE(G264,H264,F264),AVERAGE(G264,H264))</f>
        <v>29.552998662925873</v>
      </c>
      <c r="M264" s="15">
        <f>IFERROR(IF(AND(AVERAGE(J264,G264)&lt;F264,B264&lt;27),AVERAGE(J264,G264,F264),AVERAGE(G264,J264)),0)</f>
        <v>31.236411366490771</v>
      </c>
      <c r="N264" s="15">
        <f>IFERROR(IF(AND(AVERAGE(G264,I264)&lt;F264,B264&lt;27),AVERAGE(G264,I264,F264),AVERAGE(G264,I264)),0)</f>
        <v>31.510790551852256</v>
      </c>
      <c r="O264" s="15">
        <f>IFERROR(IF(AND(AVERAGE(G264,K264)&lt;F264,B264&lt;27),AVERAGE(G264,K264,F264),AVERAGE(G264,K264)),0)</f>
        <v>30.175534545520328</v>
      </c>
      <c r="P264" s="15">
        <f>IF(L264&gt;'Re-Sign (Calc)'!$T$1,'Re-Sign (Calc)'!$T$1,IF(L264&lt;'Re-Sign (Calc)'!$T$2,'Re-Sign (Calc)'!$T$2,L264))</f>
        <v>29.552998662925873</v>
      </c>
      <c r="Q264" s="15">
        <f>IF(M264&gt;'Re-Sign (Calc)'!$T$1,'Re-Sign (Calc)'!$T$1,IF(M264&lt;'Re-Sign (Calc)'!$T$2,'Re-Sign (Calc)'!$T$2,M264))</f>
        <v>31.236411366490771</v>
      </c>
      <c r="R264" s="15">
        <f>IF(N264&gt;'Re-Sign (Calc)'!$T$1,'Re-Sign (Calc)'!$T$1,IF(N264&lt;'Re-Sign (Calc)'!$T$2,'Re-Sign (Calc)'!$T$2,N264))</f>
        <v>31.510790551852256</v>
      </c>
      <c r="S264" s="15">
        <f>IF(O264&gt;'Re-Sign (Calc)'!$T$1,'Re-Sign (Calc)'!$T$1,IF(O264&lt;'Re-Sign (Calc)'!$T$2,'Re-Sign (Calc)'!$T$2,O264))</f>
        <v>30.175534545520328</v>
      </c>
      <c r="T264" s="16">
        <f>CEILING(IF(IF(F264&gt;AVERAGE(G264,I264,J264,K264),AVERAGE(F264,G264,I264,J264,K264),AVERAGE(G264,I264,J264,K264))&gt;'Re-Sign (Calc)'!$T$1,'Re-Sign (Calc)'!$T$1,IF(F264&gt;AVERAGE(G264,I264,J264,K264),AVERAGE(F264,G264,I264,J264,K264),AVERAGE(G264,I264,J264,K264))),0.05)</f>
        <v>30.3</v>
      </c>
      <c r="U264" s="16">
        <f>CEILING(IF(IF(F264&gt;AVERAGE(G264,I264,J264,K264,H264),AVERAGE(F264,G264,I264,J264,K264),AVERAGE(G264,I264,J264,K264,H264))&gt;8.15,8.15,IF(F264&gt;AVERAGE(G264,I264,J264,K264,H264),AVERAGE(F264,G264,I264,J264,K264,H264),AVERAGE(G264,I264,J264,K264,H264))),0.05)</f>
        <v>8.15</v>
      </c>
      <c r="V264" s="16">
        <f>CEILING(MAX(Q264:S264),0.05)</f>
        <v>31.55</v>
      </c>
      <c r="W264" s="16" t="str">
        <f>IF(AND(B264&lt;26,G264&gt;V264),"Yes"," ")</f>
        <v xml:space="preserve"> </v>
      </c>
      <c r="X264" s="16" t="str">
        <f>IF(AND(B264&lt;30,B264&gt;26),"Yes", " ")</f>
        <v>Yes</v>
      </c>
      <c r="Y264" s="19" t="str">
        <f>INDEX('Player Ratings'!A:B,MATCH(A264,'Player Ratings'!A:A,0),2) &amp;": $"&amp;V264&amp;"M thru "&amp; D264+3</f>
        <v>Kyle Kuzma: $31.55M thru 2030</v>
      </c>
    </row>
    <row r="265" spans="1:25" hidden="1" x14ac:dyDescent="0.25">
      <c r="A265" s="17" t="str">
        <f>'Re-Sign (Calc)'!A266</f>
        <v>K. Leonard SAS</v>
      </c>
      <c r="B265" s="18">
        <f>INDEX('Re-Sign (Calc)'!$A:$AU,MATCH('Re-Sign (Report)'!$A:$A,'Re-Sign (Calc)'!$A:$A,0),4)</f>
        <v>33</v>
      </c>
      <c r="C265" s="15" t="str">
        <f>INDEX('Re-Sign (Calc)'!$A:$AU,MATCH('Re-Sign (Report)'!$A:$A,'Re-Sign (Calc)'!$A:$A,0),3)</f>
        <v>SAS</v>
      </c>
      <c r="D265" s="15" t="str">
        <f>+INDEX('Player Ratings'!$A:$AA,MATCH(A265,'Player Ratings'!$A:$A,0),27)</f>
        <v>2026</v>
      </c>
      <c r="F265" s="15">
        <f>INDEX('Re-Sign (Calc)'!$A:$AX,MATCH($A:$A,'Re-Sign (Calc)'!$A:$A,0),23)</f>
        <v>21.549571571255854</v>
      </c>
      <c r="G265" s="15">
        <f>INDEX('Re-Sign (Calc)'!$A:$AX,MATCH($A:$A,'Re-Sign (Calc)'!$A:$A,0),28)</f>
        <v>24.771227031896245</v>
      </c>
      <c r="H265" s="15">
        <f>INDEX('Re-Sign (Calc)'!$A:$AX,MATCH($A:$A,'Re-Sign (Calc)'!$A:$A,0),33)</f>
        <v>22.589348300872452</v>
      </c>
      <c r="I265" s="15">
        <f>INDEX('Re-Sign (Calc)'!$A:$AX,MATCH($A:$A,'Re-Sign (Calc)'!$A:$A,0),38)</f>
        <v>25.735294117647062</v>
      </c>
      <c r="J265" s="15">
        <f>INDEX('Re-Sign (Calc)'!$A:$AX,MATCH($A:$A,'Re-Sign (Calc)'!$A:$A,0),43)</f>
        <v>25.735294117647062</v>
      </c>
      <c r="K265" s="15">
        <f>INDEX('Re-Sign (Calc)'!$A:$AX,MATCH($A:$A,'Re-Sign (Calc)'!$A:$A,0),48)</f>
        <v>24.766543873752241</v>
      </c>
      <c r="L265" s="15">
        <f>IF(AND(AVERAGE(G265,H265)&lt;F265,B265&lt;27),AVERAGE(G265,H265,F265),AVERAGE(G265,H265))</f>
        <v>23.680287666384348</v>
      </c>
      <c r="M265" s="15">
        <f>IFERROR(IF(AND(AVERAGE(J265,G265)&lt;F265,B265&lt;27),AVERAGE(J265,G265,F265),AVERAGE(G265,J265)),0)</f>
        <v>25.253260574771652</v>
      </c>
      <c r="N265" s="15">
        <f>IFERROR(IF(AND(AVERAGE(G265,I265)&lt;F265,B265&lt;27),AVERAGE(G265,I265,F265),AVERAGE(G265,I265)),0)</f>
        <v>25.253260574771652</v>
      </c>
      <c r="O265" s="15">
        <f>IFERROR(IF(AND(AVERAGE(G265,K265)&lt;F265,B265&lt;27),AVERAGE(G265,K265,F265),AVERAGE(G265,K265)),0)</f>
        <v>24.768885452824243</v>
      </c>
      <c r="P265" s="15">
        <f>IF(L265&gt;'Re-Sign (Calc)'!$T$1,'Re-Sign (Calc)'!$T$1,IF(L265&lt;'Re-Sign (Calc)'!$T$2,'Re-Sign (Calc)'!$T$2,L265))</f>
        <v>23.680287666384348</v>
      </c>
      <c r="Q265" s="15">
        <f>IF(M265&gt;'Re-Sign (Calc)'!$T$1,'Re-Sign (Calc)'!$T$1,IF(M265&lt;'Re-Sign (Calc)'!$T$2,'Re-Sign (Calc)'!$T$2,M265))</f>
        <v>25.253260574771652</v>
      </c>
      <c r="R265" s="15">
        <f>IF(N265&gt;'Re-Sign (Calc)'!$T$1,'Re-Sign (Calc)'!$T$1,IF(N265&lt;'Re-Sign (Calc)'!$T$2,'Re-Sign (Calc)'!$T$2,N265))</f>
        <v>25.253260574771652</v>
      </c>
      <c r="S265" s="15">
        <f>IF(O265&gt;'Re-Sign (Calc)'!$T$1,'Re-Sign (Calc)'!$T$1,IF(O265&lt;'Re-Sign (Calc)'!$T$2,'Re-Sign (Calc)'!$T$2,O265))</f>
        <v>24.768885452824243</v>
      </c>
      <c r="T265" s="16">
        <f>CEILING(IF(IF(F265&gt;AVERAGE(G265,I265,J265,K265),AVERAGE(F265,G265,I265,J265,K265),AVERAGE(G265,I265,J265,K265))&gt;'Re-Sign (Calc)'!$T$1,'Re-Sign (Calc)'!$T$1,IF(F265&gt;AVERAGE(G265,I265,J265,K265),AVERAGE(F265,G265,I265,J265,K265),AVERAGE(G265,I265,J265,K265))),0.05)</f>
        <v>25.3</v>
      </c>
      <c r="U265" s="16">
        <f>CEILING(IF(IF(F265&gt;AVERAGE(G265,I265,J265,K265,H265),AVERAGE(F265,G265,I265,J265,K265),AVERAGE(G265,I265,J265,K265,H265))&gt;8.15,8.15,IF(F265&gt;AVERAGE(G265,I265,J265,K265,H265),AVERAGE(F265,G265,I265,J265,K265,H265),AVERAGE(G265,I265,J265,K265,H265))),0.05)</f>
        <v>8.15</v>
      </c>
      <c r="V265" s="16">
        <f>CEILING(MAX(Q265:S265),0.05)</f>
        <v>25.3</v>
      </c>
      <c r="W265" s="16" t="str">
        <f>IF(AND(B265&lt;26,G265&gt;V265),"Yes"," ")</f>
        <v xml:space="preserve"> </v>
      </c>
      <c r="X265" s="16" t="str">
        <f>IF(AND(B265&lt;30,B265&gt;26),"Yes", " ")</f>
        <v xml:space="preserve"> </v>
      </c>
      <c r="Y265" s="19" t="str">
        <f>INDEX('Player Ratings'!A:B,MATCH(A265,'Player Ratings'!A:A,0),2) &amp;": $"&amp;V265&amp;"M thru "&amp; D265+3</f>
        <v>Kawhi Leonard: $25.3M thru 2029</v>
      </c>
    </row>
    <row r="266" spans="1:25" hidden="1" x14ac:dyDescent="0.25">
      <c r="A266" s="17" t="str">
        <f>'Re-Sign (Calc)'!A267</f>
        <v>K. Lewis Jr. GSW</v>
      </c>
      <c r="B266" s="18">
        <f>INDEX('Re-Sign (Calc)'!$A:$AU,MATCH('Re-Sign (Report)'!$A:$A,'Re-Sign (Calc)'!$A:$A,0),4)</f>
        <v>23</v>
      </c>
      <c r="C266" s="15" t="str">
        <f>INDEX('Re-Sign (Calc)'!$A:$AU,MATCH('Re-Sign (Report)'!$A:$A,'Re-Sign (Calc)'!$A:$A,0),3)</f>
        <v>GSW</v>
      </c>
      <c r="D266" s="15" t="str">
        <f>+INDEX('Player Ratings'!$A:$AA,MATCH(A266,'Player Ratings'!$A:$A,0),27)</f>
        <v>2025</v>
      </c>
      <c r="F266" s="15">
        <f>INDEX('Re-Sign (Calc)'!$A:$AX,MATCH($A:$A,'Re-Sign (Calc)'!$A:$A,0),23)</f>
        <v>3.6907953529937507</v>
      </c>
      <c r="G266" s="15">
        <f>INDEX('Re-Sign (Calc)'!$A:$AX,MATCH($A:$A,'Re-Sign (Calc)'!$A:$A,0),28)</f>
        <v>2.2217190844722512</v>
      </c>
      <c r="H266" s="15">
        <f>INDEX('Re-Sign (Calc)'!$A:$AX,MATCH($A:$A,'Re-Sign (Calc)'!$A:$A,0),33)</f>
        <v>0.85</v>
      </c>
      <c r="I266" s="15">
        <f>INDEX('Re-Sign (Calc)'!$A:$AX,MATCH($A:$A,'Re-Sign (Calc)'!$A:$A,0),38)</f>
        <v>0.85</v>
      </c>
      <c r="J266" s="15">
        <f>INDEX('Re-Sign (Calc)'!$A:$AX,MATCH($A:$A,'Re-Sign (Calc)'!$A:$A,0),43)</f>
        <v>0.85</v>
      </c>
      <c r="K266" s="15">
        <f>INDEX('Re-Sign (Calc)'!$A:$AX,MATCH($A:$A,'Re-Sign (Calc)'!$A:$A,0),48)</f>
        <v>0.85</v>
      </c>
      <c r="L266" s="15">
        <f>IF(AND(AVERAGE(G266,H266)&lt;F266,B266&lt;27),AVERAGE(G266,H266,F266),AVERAGE(G266,H266))</f>
        <v>2.254171479155334</v>
      </c>
      <c r="M266" s="15">
        <f>IFERROR(IF(AND(AVERAGE(J266,G266)&lt;F266,B266&lt;27),AVERAGE(J266,G266,F266),AVERAGE(G266,J266)),0)</f>
        <v>2.254171479155334</v>
      </c>
      <c r="N266" s="15">
        <f>IFERROR(IF(AND(AVERAGE(G266,I266)&lt;F266,B266&lt;27),AVERAGE(G266,I266,F266),AVERAGE(G266,I266)),0)</f>
        <v>2.254171479155334</v>
      </c>
      <c r="O266" s="15">
        <f>IFERROR(IF(AND(AVERAGE(G266,K266)&lt;F266,B266&lt;27),AVERAGE(G266,K266,F266),AVERAGE(G266,K266)),0)</f>
        <v>2.254171479155334</v>
      </c>
      <c r="P266" s="15">
        <f>IF(L266&gt;'Re-Sign (Calc)'!$T$1,'Re-Sign (Calc)'!$T$1,IF(L266&lt;'Re-Sign (Calc)'!$T$2,'Re-Sign (Calc)'!$T$2,L266))</f>
        <v>2.254171479155334</v>
      </c>
      <c r="Q266" s="15">
        <f>IF(M266&gt;'Re-Sign (Calc)'!$T$1,'Re-Sign (Calc)'!$T$1,IF(M266&lt;'Re-Sign (Calc)'!$T$2,'Re-Sign (Calc)'!$T$2,M266))</f>
        <v>2.254171479155334</v>
      </c>
      <c r="R266" s="15">
        <f>IF(N266&gt;'Re-Sign (Calc)'!$T$1,'Re-Sign (Calc)'!$T$1,IF(N266&lt;'Re-Sign (Calc)'!$T$2,'Re-Sign (Calc)'!$T$2,N266))</f>
        <v>2.254171479155334</v>
      </c>
      <c r="S266" s="15">
        <f>IF(O266&gt;'Re-Sign (Calc)'!$T$1,'Re-Sign (Calc)'!$T$1,IF(O266&lt;'Re-Sign (Calc)'!$T$2,'Re-Sign (Calc)'!$T$2,O266))</f>
        <v>2.254171479155334</v>
      </c>
      <c r="T266" s="16">
        <f>CEILING(IF(IF(F266&gt;AVERAGE(G266,I266,J266,K266),AVERAGE(F266,G266,I266,J266,K266),AVERAGE(G266,I266,J266,K266))&gt;'Re-Sign (Calc)'!$T$1,'Re-Sign (Calc)'!$T$1,IF(F266&gt;AVERAGE(G266,I266,J266,K266),AVERAGE(F266,G266,I266,J266,K266),AVERAGE(G266,I266,J266,K266))),0.05)</f>
        <v>1.7000000000000002</v>
      </c>
      <c r="U266" s="16">
        <f>CEILING(IF(IF(F266&gt;AVERAGE(G266,I266,J266,K266,H266),AVERAGE(F266,G266,I266,J266,K266),AVERAGE(G266,I266,J266,K266,H266))&gt;8.15,8.15,IF(F266&gt;AVERAGE(G266,I266,J266,K266,H266),AVERAGE(F266,G266,I266,J266,K266,H266),AVERAGE(G266,I266,J266,K266,H266))),0.05)</f>
        <v>1.6</v>
      </c>
      <c r="V266" s="16">
        <f>CEILING(MAX(Q266:S266),0.05)</f>
        <v>2.3000000000000003</v>
      </c>
      <c r="W266" s="16" t="str">
        <f>IF(AND(B266&lt;26,G266&gt;V266),"Yes"," ")</f>
        <v xml:space="preserve"> </v>
      </c>
      <c r="X266" s="16" t="str">
        <f>IF(AND(B266&lt;30,B266&gt;26),"Yes", " ")</f>
        <v xml:space="preserve"> </v>
      </c>
      <c r="Y266" s="19" t="str">
        <f>INDEX('Player Ratings'!A:B,MATCH(A266,'Player Ratings'!A:A,0),2) &amp;": $"&amp;V266&amp;"M thru "&amp; D266+3</f>
        <v>Kira Lewis Jr.: $2.3M thru 2028</v>
      </c>
    </row>
    <row r="267" spans="1:25" hidden="1" x14ac:dyDescent="0.25">
      <c r="A267" s="17" t="str">
        <f>'Re-Sign (Calc)'!A268</f>
        <v>K. Looney PHX</v>
      </c>
      <c r="B267" s="18">
        <f>INDEX('Re-Sign (Calc)'!$A:$AU,MATCH('Re-Sign (Report)'!$A:$A,'Re-Sign (Calc)'!$A:$A,0),4)</f>
        <v>28</v>
      </c>
      <c r="C267" s="15" t="str">
        <f>INDEX('Re-Sign (Calc)'!$A:$AU,MATCH('Re-Sign (Report)'!$A:$A,'Re-Sign (Calc)'!$A:$A,0),3)</f>
        <v>PHX</v>
      </c>
      <c r="D267" s="15" t="str">
        <f>+INDEX('Player Ratings'!$A:$AA,MATCH(A267,'Player Ratings'!$A:$A,0),27)</f>
        <v>2025</v>
      </c>
      <c r="F267" s="15">
        <f>INDEX('Re-Sign (Calc)'!$A:$AX,MATCH($A:$A,'Re-Sign (Calc)'!$A:$A,0),23)</f>
        <v>0.85</v>
      </c>
      <c r="G267" s="15">
        <f>INDEX('Re-Sign (Calc)'!$A:$AX,MATCH($A:$A,'Re-Sign (Calc)'!$A:$A,0),28)</f>
        <v>0.85</v>
      </c>
      <c r="H267" s="15">
        <f>INDEX('Re-Sign (Calc)'!$A:$AX,MATCH($A:$A,'Re-Sign (Calc)'!$A:$A,0),33)</f>
        <v>0.85</v>
      </c>
      <c r="I267" s="15">
        <f>INDEX('Re-Sign (Calc)'!$A:$AX,MATCH($A:$A,'Re-Sign (Calc)'!$A:$A,0),38)</f>
        <v>0.85</v>
      </c>
      <c r="J267" s="15">
        <f>INDEX('Re-Sign (Calc)'!$A:$AX,MATCH($A:$A,'Re-Sign (Calc)'!$A:$A,0),43)</f>
        <v>0.85</v>
      </c>
      <c r="K267" s="15">
        <f>INDEX('Re-Sign (Calc)'!$A:$AX,MATCH($A:$A,'Re-Sign (Calc)'!$A:$A,0),48)</f>
        <v>0.85</v>
      </c>
      <c r="L267" s="15">
        <f>IF(AND(AVERAGE(G267,H267)&lt;F267,B267&lt;27),AVERAGE(G267,H267,F267),AVERAGE(G267,H267))</f>
        <v>0.85</v>
      </c>
      <c r="M267" s="15">
        <f>IFERROR(IF(AND(AVERAGE(J267,G267)&lt;F267,B267&lt;27),AVERAGE(J267,G267,F267),AVERAGE(G267,J267)),0)</f>
        <v>0.85</v>
      </c>
      <c r="N267" s="15">
        <f>IFERROR(IF(AND(AVERAGE(G267,I267)&lt;F267,B267&lt;27),AVERAGE(G267,I267,F267),AVERAGE(G267,I267)),0)</f>
        <v>0.85</v>
      </c>
      <c r="O267" s="15">
        <f>IFERROR(IF(AND(AVERAGE(G267,K267)&lt;F267,B267&lt;27),AVERAGE(G267,K267,F267),AVERAGE(G267,K267)),0)</f>
        <v>0.85</v>
      </c>
      <c r="P267" s="15">
        <f>IF(L267&gt;'Re-Sign (Calc)'!$T$1,'Re-Sign (Calc)'!$T$1,IF(L267&lt;'Re-Sign (Calc)'!$T$2,'Re-Sign (Calc)'!$T$2,L267))</f>
        <v>0.85</v>
      </c>
      <c r="Q267" s="15">
        <f>IF(M267&gt;'Re-Sign (Calc)'!$T$1,'Re-Sign (Calc)'!$T$1,IF(M267&lt;'Re-Sign (Calc)'!$T$2,'Re-Sign (Calc)'!$T$2,M267))</f>
        <v>0.85</v>
      </c>
      <c r="R267" s="15">
        <f>IF(N267&gt;'Re-Sign (Calc)'!$T$1,'Re-Sign (Calc)'!$T$1,IF(N267&lt;'Re-Sign (Calc)'!$T$2,'Re-Sign (Calc)'!$T$2,N267))</f>
        <v>0.85</v>
      </c>
      <c r="S267" s="15">
        <f>IF(O267&gt;'Re-Sign (Calc)'!$T$1,'Re-Sign (Calc)'!$T$1,IF(O267&lt;'Re-Sign (Calc)'!$T$2,'Re-Sign (Calc)'!$T$2,O267))</f>
        <v>0.85</v>
      </c>
      <c r="T267" s="16">
        <f>CEILING(IF(IF(F267&gt;AVERAGE(G267,I267,J267,K267),AVERAGE(F267,G267,I267,J267,K267),AVERAGE(G267,I267,J267,K267))&gt;'Re-Sign (Calc)'!$T$1,'Re-Sign (Calc)'!$T$1,IF(F267&gt;AVERAGE(G267,I267,J267,K267),AVERAGE(F267,G267,I267,J267,K267),AVERAGE(G267,I267,J267,K267))),0.05)</f>
        <v>0.85000000000000009</v>
      </c>
      <c r="U267" s="16">
        <f>CEILING(IF(IF(F267&gt;AVERAGE(G267,I267,J267,K267,H267),AVERAGE(F267,G267,I267,J267,K267),AVERAGE(G267,I267,J267,K267,H267))&gt;8.15,8.15,IF(F267&gt;AVERAGE(G267,I267,J267,K267,H267),AVERAGE(F267,G267,I267,J267,K267,H267),AVERAGE(G267,I267,J267,K267,H267))),0.05)</f>
        <v>0.85000000000000009</v>
      </c>
      <c r="V267" s="16">
        <f>CEILING(MAX(Q267:S267),0.05)</f>
        <v>0.85000000000000009</v>
      </c>
      <c r="W267" s="16" t="str">
        <f>IF(AND(B267&lt;26,G267&gt;V267),"Yes"," ")</f>
        <v xml:space="preserve"> </v>
      </c>
      <c r="X267" s="16" t="str">
        <f>IF(AND(B267&lt;30,B267&gt;26),"Yes", " ")</f>
        <v>Yes</v>
      </c>
      <c r="Y267" s="19" t="str">
        <f>INDEX('Player Ratings'!A:B,MATCH(A267,'Player Ratings'!A:A,0),2) &amp;": $"&amp;V267&amp;"M thru "&amp; D267+3</f>
        <v>Kevon Looney: $0.85M thru 2028</v>
      </c>
    </row>
    <row r="268" spans="1:25" x14ac:dyDescent="0.25">
      <c r="A268" s="17" t="str">
        <f>'Re-Sign (Calc)'!A142</f>
        <v>H. Dickinson MIA</v>
      </c>
      <c r="B268" s="18">
        <f>INDEX('Re-Sign (Calc)'!$A:$AU,MATCH('Re-Sign (Report)'!$A:$A,'Re-Sign (Calc)'!$A:$A,0),4)</f>
        <v>24</v>
      </c>
      <c r="C268" s="15" t="str">
        <f>INDEX('Re-Sign (Calc)'!$A:$AU,MATCH('Re-Sign (Report)'!$A:$A,'Re-Sign (Calc)'!$A:$A,0),3)</f>
        <v>MIA</v>
      </c>
      <c r="D268" s="15" t="str">
        <f>+INDEX('Player Ratings'!$A:$AA,MATCH(A268,'Player Ratings'!$A:$A,0),27)</f>
        <v>2024</v>
      </c>
      <c r="F268" s="15">
        <f>INDEX('Re-Sign (Calc)'!$A:$AX,MATCH($A:$A,'Re-Sign (Calc)'!$A:$A,0),23)</f>
        <v>0.85</v>
      </c>
      <c r="G268" s="15">
        <f>INDEX('Re-Sign (Calc)'!$A:$AX,MATCH($A:$A,'Re-Sign (Calc)'!$A:$A,0),28)</f>
        <v>0.85</v>
      </c>
      <c r="H268" s="15">
        <f>INDEX('Re-Sign (Calc)'!$A:$AX,MATCH($A:$A,'Re-Sign (Calc)'!$A:$A,0),33)</f>
        <v>5.3358282450266019</v>
      </c>
      <c r="I268" s="15">
        <f>INDEX('Re-Sign (Calc)'!$A:$AX,MATCH($A:$A,'Re-Sign (Calc)'!$A:$A,0),38)</f>
        <v>0.85</v>
      </c>
      <c r="J268" s="15">
        <f>INDEX('Re-Sign (Calc)'!$A:$AX,MATCH($A:$A,'Re-Sign (Calc)'!$A:$A,0),43)</f>
        <v>0.85</v>
      </c>
      <c r="K268" s="15">
        <f>INDEX('Re-Sign (Calc)'!$A:$AX,MATCH($A:$A,'Re-Sign (Calc)'!$A:$A,0),48)</f>
        <v>0.85</v>
      </c>
      <c r="L268" s="15">
        <f>IF(AND(AVERAGE(G268,H268)&lt;F268,B268&lt;27),AVERAGE(G268,H268,F268),AVERAGE(G268,H268))</f>
        <v>3.0929141225133008</v>
      </c>
      <c r="M268" s="15">
        <f>IFERROR(IF(AND(AVERAGE(J268,G268)&lt;F268,B268&lt;27),AVERAGE(J268,G268,F268),AVERAGE(G268,J268)),0)</f>
        <v>0.85</v>
      </c>
      <c r="N268" s="15">
        <f>IFERROR(IF(AND(AVERAGE(G268,I268)&lt;F268,B268&lt;27),AVERAGE(G268,I268,F268),AVERAGE(G268,I268)),0)</f>
        <v>0.85</v>
      </c>
      <c r="O268" s="15">
        <f>IFERROR(IF(AND(AVERAGE(G268,K268)&lt;F268,B268&lt;27),AVERAGE(G268,K268,F268),AVERAGE(G268,K268)),0)</f>
        <v>0.85</v>
      </c>
      <c r="P268" s="15">
        <f>IF(L268&gt;'Re-Sign (Calc)'!$T$1,'Re-Sign (Calc)'!$T$1,IF(L268&lt;'Re-Sign (Calc)'!$T$2,'Re-Sign (Calc)'!$T$2,L268))</f>
        <v>3.0929141225133008</v>
      </c>
      <c r="Q268" s="15">
        <f>IF(M268&gt;'Re-Sign (Calc)'!$T$1,'Re-Sign (Calc)'!$T$1,IF(M268&lt;'Re-Sign (Calc)'!$T$2,'Re-Sign (Calc)'!$T$2,M268))</f>
        <v>0.85</v>
      </c>
      <c r="R268" s="15">
        <f>IF(N268&gt;'Re-Sign (Calc)'!$T$1,'Re-Sign (Calc)'!$T$1,IF(N268&lt;'Re-Sign (Calc)'!$T$2,'Re-Sign (Calc)'!$T$2,N268))</f>
        <v>0.85</v>
      </c>
      <c r="S268" s="15">
        <f>IF(O268&gt;'Re-Sign (Calc)'!$T$1,'Re-Sign (Calc)'!$T$1,IF(O268&lt;'Re-Sign (Calc)'!$T$2,'Re-Sign (Calc)'!$T$2,O268))</f>
        <v>0.85</v>
      </c>
      <c r="T268" s="16">
        <f>CEILING(IF(IF(F268&gt;AVERAGE(G268,I268,J268,K268),AVERAGE(F268,G268,I268,J268,K268),AVERAGE(G268,I268,J268,K268))&gt;'Re-Sign (Calc)'!$T$1,'Re-Sign (Calc)'!$T$1,IF(F268&gt;AVERAGE(G268,I268,J268,K268),AVERAGE(F268,G268,I268,J268,K268),AVERAGE(G268,I268,J268,K268))),0.05)</f>
        <v>0.85000000000000009</v>
      </c>
      <c r="U268" s="16">
        <f>CEILING(IF(IF(F268&gt;AVERAGE(G268,I268,J268,K268,H268),AVERAGE(F268,G268,I268,J268,K268),AVERAGE(G268,I268,J268,K268,H268))&gt;8.15,8.15,IF(F268&gt;AVERAGE(G268,I268,J268,K268,H268),AVERAGE(F268,G268,I268,J268,K268,H268),AVERAGE(G268,I268,J268,K268,H268))),0.05)</f>
        <v>1.75</v>
      </c>
      <c r="V268" s="16">
        <f>CEILING(MAX(Q268:S268),0.05)</f>
        <v>0.85000000000000009</v>
      </c>
      <c r="W268" s="16" t="str">
        <f>IF(AND(B268&lt;26,G268&gt;V268),"Yes"," ")</f>
        <v xml:space="preserve"> </v>
      </c>
      <c r="X268" s="16" t="str">
        <f>IF(AND(B268&lt;30,B268&gt;26),"Yes", " ")</f>
        <v xml:space="preserve"> </v>
      </c>
      <c r="Y268" s="19" t="str">
        <f>INDEX('Player Ratings'!A:B,MATCH(A268,'Player Ratings'!A:A,0),2) &amp;": $"&amp;V268&amp;"M thru "&amp; D268+3</f>
        <v>Hunter Dickinson: $0.85M thru 2027</v>
      </c>
    </row>
    <row r="269" spans="1:25" hidden="1" x14ac:dyDescent="0.25">
      <c r="A269" s="17" t="str">
        <f>'Re-Sign (Calc)'!A270</f>
        <v>K. Okpala UTA</v>
      </c>
      <c r="B269" s="18">
        <f>INDEX('Re-Sign (Calc)'!$A:$AU,MATCH('Re-Sign (Report)'!$A:$A,'Re-Sign (Calc)'!$A:$A,0),4)</f>
        <v>25</v>
      </c>
      <c r="C269" s="15" t="str">
        <f>INDEX('Re-Sign (Calc)'!$A:$AU,MATCH('Re-Sign (Report)'!$A:$A,'Re-Sign (Calc)'!$A:$A,0),3)</f>
        <v>UTA</v>
      </c>
      <c r="D269" s="15" t="str">
        <f>+INDEX('Player Ratings'!$A:$AA,MATCH(A269,'Player Ratings'!$A:$A,0),27)</f>
        <v>2025</v>
      </c>
      <c r="F269" s="15">
        <f>INDEX('Re-Sign (Calc)'!$A:$AX,MATCH($A:$A,'Re-Sign (Calc)'!$A:$A,0),23)</f>
        <v>23.614834673815913</v>
      </c>
      <c r="G269" s="15">
        <f>INDEX('Re-Sign (Calc)'!$A:$AX,MATCH($A:$A,'Re-Sign (Calc)'!$A:$A,0),28)</f>
        <v>25.822081343652233</v>
      </c>
      <c r="H269" s="15">
        <f>INDEX('Re-Sign (Calc)'!$A:$AX,MATCH($A:$A,'Re-Sign (Calc)'!$A:$A,0),33)</f>
        <v>28.724886744140239</v>
      </c>
      <c r="I269" s="15">
        <f>INDEX('Re-Sign (Calc)'!$A:$AX,MATCH($A:$A,'Re-Sign (Calc)'!$A:$A,0),38)</f>
        <v>15.199288986121539</v>
      </c>
      <c r="J269" s="15">
        <f>INDEX('Re-Sign (Calc)'!$A:$AX,MATCH($A:$A,'Re-Sign (Calc)'!$A:$A,0),43)</f>
        <v>17.424055322301804</v>
      </c>
      <c r="K269" s="15">
        <f>INDEX('Re-Sign (Calc)'!$A:$AX,MATCH($A:$A,'Re-Sign (Calc)'!$A:$A,0),48)</f>
        <v>23.801247180575825</v>
      </c>
      <c r="L269" s="15">
        <f>IF(AND(AVERAGE(G269,H269)&lt;F269,B269&lt;27),AVERAGE(G269,H269,F269),AVERAGE(G269,H269))</f>
        <v>27.273484043896236</v>
      </c>
      <c r="M269" s="15">
        <f>IFERROR(IF(AND(AVERAGE(J269,G269)&lt;F269,B269&lt;27),AVERAGE(J269,G269,F269),AVERAGE(G269,J269)),0)</f>
        <v>22.286990446589982</v>
      </c>
      <c r="N269" s="15">
        <f>IFERROR(IF(AND(AVERAGE(G269,I269)&lt;F269,B269&lt;27),AVERAGE(G269,I269,F269),AVERAGE(G269,I269)),0)</f>
        <v>21.545401667863228</v>
      </c>
      <c r="O269" s="15">
        <f>IFERROR(IF(AND(AVERAGE(G269,K269)&lt;F269,B269&lt;27),AVERAGE(G269,K269,F269),AVERAGE(G269,K269)),0)</f>
        <v>24.811664262114029</v>
      </c>
      <c r="P269" s="15">
        <f>IF(L269&gt;'Re-Sign (Calc)'!$T$1,'Re-Sign (Calc)'!$T$1,IF(L269&lt;'Re-Sign (Calc)'!$T$2,'Re-Sign (Calc)'!$T$2,L269))</f>
        <v>27.273484043896236</v>
      </c>
      <c r="Q269" s="15">
        <f>IF(M269&gt;'Re-Sign (Calc)'!$T$1,'Re-Sign (Calc)'!$T$1,IF(M269&lt;'Re-Sign (Calc)'!$T$2,'Re-Sign (Calc)'!$T$2,M269))</f>
        <v>22.286990446589982</v>
      </c>
      <c r="R269" s="15">
        <f>IF(N269&gt;'Re-Sign (Calc)'!$T$1,'Re-Sign (Calc)'!$T$1,IF(N269&lt;'Re-Sign (Calc)'!$T$2,'Re-Sign (Calc)'!$T$2,N269))</f>
        <v>21.545401667863228</v>
      </c>
      <c r="S269" s="15">
        <f>IF(O269&gt;'Re-Sign (Calc)'!$T$1,'Re-Sign (Calc)'!$T$1,IF(O269&lt;'Re-Sign (Calc)'!$T$2,'Re-Sign (Calc)'!$T$2,O269))</f>
        <v>24.811664262114029</v>
      </c>
      <c r="T269" s="16">
        <f>CEILING(IF(IF(F269&gt;AVERAGE(G269,I269,J269,K269),AVERAGE(F269,G269,I269,J269,K269),AVERAGE(G269,I269,J269,K269))&gt;'Re-Sign (Calc)'!$T$1,'Re-Sign (Calc)'!$T$1,IF(F269&gt;AVERAGE(G269,I269,J269,K269),AVERAGE(F269,G269,I269,J269,K269),AVERAGE(G269,I269,J269,K269))),0.05)</f>
        <v>21.200000000000003</v>
      </c>
      <c r="U269" s="16">
        <f>CEILING(IF(IF(F269&gt;AVERAGE(G269,I269,J269,K269,H269),AVERAGE(F269,G269,I269,J269,K269),AVERAGE(G269,I269,J269,K269,H269))&gt;8.15,8.15,IF(F269&gt;AVERAGE(G269,I269,J269,K269,H269),AVERAGE(F269,G269,I269,J269,K269,H269),AVERAGE(G269,I269,J269,K269,H269))),0.05)</f>
        <v>8.15</v>
      </c>
      <c r="V269" s="16">
        <f>CEILING(MAX(Q269:S269),0.05)</f>
        <v>24.85</v>
      </c>
      <c r="W269" s="16" t="str">
        <f>IF(AND(B269&lt;26,G269&gt;V269),"Yes"," ")</f>
        <v>Yes</v>
      </c>
      <c r="X269" s="16" t="str">
        <f>IF(AND(B269&lt;30,B269&gt;26),"Yes", " ")</f>
        <v xml:space="preserve"> </v>
      </c>
      <c r="Y269" s="19" t="str">
        <f>INDEX('Player Ratings'!A:B,MATCH(A269,'Player Ratings'!A:A,0),2) &amp;": $"&amp;V269&amp;"M thru "&amp; D269+3</f>
        <v>KZ Okpala: $24.85M thru 2028</v>
      </c>
    </row>
    <row r="270" spans="1:25" hidden="1" x14ac:dyDescent="0.25">
      <c r="A270" s="17" t="str">
        <f>'Re-Sign (Calc)'!A271</f>
        <v>K. Porter Jr. LAL</v>
      </c>
      <c r="B270" s="18">
        <f>INDEX('Re-Sign (Calc)'!$A:$AU,MATCH('Re-Sign (Report)'!$A:$A,'Re-Sign (Calc)'!$A:$A,0),4)</f>
        <v>24</v>
      </c>
      <c r="C270" s="15" t="str">
        <f>INDEX('Re-Sign (Calc)'!$A:$AU,MATCH('Re-Sign (Report)'!$A:$A,'Re-Sign (Calc)'!$A:$A,0),3)</f>
        <v>LAL</v>
      </c>
      <c r="D270" s="15" t="str">
        <f>+INDEX('Player Ratings'!$A:$AA,MATCH(A270,'Player Ratings'!$A:$A,0),27)</f>
        <v>2025</v>
      </c>
      <c r="F270" s="15">
        <f>INDEX('Re-Sign (Calc)'!$A:$AX,MATCH($A:$A,'Re-Sign (Calc)'!$A:$A,0),23)</f>
        <v>0.85</v>
      </c>
      <c r="G270" s="15">
        <f>INDEX('Re-Sign (Calc)'!$A:$AX,MATCH($A:$A,'Re-Sign (Calc)'!$A:$A,0),28)</f>
        <v>0.85</v>
      </c>
      <c r="H270" s="15" t="str">
        <f>INDEX('Re-Sign (Calc)'!$A:$AX,MATCH($A:$A,'Re-Sign (Calc)'!$A:$A,0),33)</f>
        <v>N/A</v>
      </c>
      <c r="I270" s="15" t="str">
        <f>INDEX('Re-Sign (Calc)'!$A:$AX,MATCH($A:$A,'Re-Sign (Calc)'!$A:$A,0),38)</f>
        <v>N/A</v>
      </c>
      <c r="J270" s="15" t="str">
        <f>INDEX('Re-Sign (Calc)'!$A:$AX,MATCH($A:$A,'Re-Sign (Calc)'!$A:$A,0),43)</f>
        <v>N/A</v>
      </c>
      <c r="K270" s="15" t="str">
        <f>INDEX('Re-Sign (Calc)'!$A:$AX,MATCH($A:$A,'Re-Sign (Calc)'!$A:$A,0),48)</f>
        <v>N/A</v>
      </c>
      <c r="L270" s="15">
        <f>IF(AND(AVERAGE(G270,H270)&lt;F270,B270&lt;27),AVERAGE(G270,H270,F270),AVERAGE(G270,H270))</f>
        <v>0.85</v>
      </c>
      <c r="M270" s="15">
        <f>IFERROR(IF(AND(AVERAGE(J270,G270)&lt;F270,B270&lt;27),AVERAGE(J270,G270,F270),AVERAGE(G270,J270)),0)</f>
        <v>0.85</v>
      </c>
      <c r="N270" s="15">
        <f>IFERROR(IF(AND(AVERAGE(G270,I270)&lt;F270,B270&lt;27),AVERAGE(G270,I270,F270),AVERAGE(G270,I270)),0)</f>
        <v>0.85</v>
      </c>
      <c r="O270" s="15">
        <f>IFERROR(IF(AND(AVERAGE(G270,K270)&lt;F270,B270&lt;27),AVERAGE(G270,K270,F270),AVERAGE(G270,K270)),0)</f>
        <v>0.85</v>
      </c>
      <c r="P270" s="15">
        <f>IF(L270&gt;'Re-Sign (Calc)'!$T$1,'Re-Sign (Calc)'!$T$1,IF(L270&lt;'Re-Sign (Calc)'!$T$2,'Re-Sign (Calc)'!$T$2,L270))</f>
        <v>0.85</v>
      </c>
      <c r="Q270" s="15">
        <f>IF(M270&gt;'Re-Sign (Calc)'!$T$1,'Re-Sign (Calc)'!$T$1,IF(M270&lt;'Re-Sign (Calc)'!$T$2,'Re-Sign (Calc)'!$T$2,M270))</f>
        <v>0.85</v>
      </c>
      <c r="R270" s="15">
        <f>IF(N270&gt;'Re-Sign (Calc)'!$T$1,'Re-Sign (Calc)'!$T$1,IF(N270&lt;'Re-Sign (Calc)'!$T$2,'Re-Sign (Calc)'!$T$2,N270))</f>
        <v>0.85</v>
      </c>
      <c r="S270" s="15">
        <f>IF(O270&gt;'Re-Sign (Calc)'!$T$1,'Re-Sign (Calc)'!$T$1,IF(O270&lt;'Re-Sign (Calc)'!$T$2,'Re-Sign (Calc)'!$T$2,O270))</f>
        <v>0.85</v>
      </c>
      <c r="T270" s="16">
        <f>CEILING(IF(IF(F270&gt;AVERAGE(G270,I270,J270,K270),AVERAGE(F270,G270,I270,J270,K270),AVERAGE(G270,I270,J270,K270))&gt;'Re-Sign (Calc)'!$T$1,'Re-Sign (Calc)'!$T$1,IF(F270&gt;AVERAGE(G270,I270,J270,K270),AVERAGE(F270,G270,I270,J270,K270),AVERAGE(G270,I270,J270,K270))),0.05)</f>
        <v>0.85000000000000009</v>
      </c>
      <c r="U270" s="16">
        <f>CEILING(IF(IF(F270&gt;AVERAGE(G270,I270,J270,K270,H270),AVERAGE(F270,G270,I270,J270,K270),AVERAGE(G270,I270,J270,K270,H270))&gt;8.15,8.15,IF(F270&gt;AVERAGE(G270,I270,J270,K270,H270),AVERAGE(F270,G270,I270,J270,K270,H270),AVERAGE(G270,I270,J270,K270,H270))),0.05)</f>
        <v>0.85000000000000009</v>
      </c>
      <c r="V270" s="16">
        <f>CEILING(MAX(Q270:S270),0.05)</f>
        <v>0.85000000000000009</v>
      </c>
      <c r="W270" s="16" t="str">
        <f>IF(AND(B270&lt;26,G270&gt;V270),"Yes"," ")</f>
        <v xml:space="preserve"> </v>
      </c>
      <c r="X270" s="16" t="str">
        <f>IF(AND(B270&lt;30,B270&gt;26),"Yes", " ")</f>
        <v xml:space="preserve"> </v>
      </c>
      <c r="Y270" s="19" t="str">
        <f>INDEX('Player Ratings'!A:B,MATCH(A270,'Player Ratings'!A:A,0),2) &amp;": $"&amp;V270&amp;"M thru "&amp; D270+3</f>
        <v>Kevin Porter Jr.: $0.85M thru 2028</v>
      </c>
    </row>
    <row r="271" spans="1:25" hidden="1" x14ac:dyDescent="0.25">
      <c r="A271" s="17" t="str">
        <f>'Re-Sign (Calc)'!A272</f>
        <v>K. Porzingis ATL</v>
      </c>
      <c r="B271" s="18">
        <f>INDEX('Re-Sign (Calc)'!$A:$AU,MATCH('Re-Sign (Report)'!$A:$A,'Re-Sign (Calc)'!$A:$A,0),4)</f>
        <v>29</v>
      </c>
      <c r="C271" s="15" t="str">
        <f>INDEX('Re-Sign (Calc)'!$A:$AU,MATCH('Re-Sign (Report)'!$A:$A,'Re-Sign (Calc)'!$A:$A,0),3)</f>
        <v>ATL</v>
      </c>
      <c r="D271" s="15" t="str">
        <f>+INDEX('Player Ratings'!$A:$AA,MATCH(A271,'Player Ratings'!$A:$A,0),27)</f>
        <v>2026</v>
      </c>
      <c r="F271" s="15">
        <f>INDEX('Re-Sign (Calc)'!$A:$AX,MATCH($A:$A,'Re-Sign (Calc)'!$A:$A,0),23)</f>
        <v>3.6907953529937507</v>
      </c>
      <c r="G271" s="15">
        <f>INDEX('Re-Sign (Calc)'!$A:$AX,MATCH($A:$A,'Re-Sign (Calc)'!$A:$A,0),28)</f>
        <v>10.088506504198911</v>
      </c>
      <c r="H271" s="15">
        <f>INDEX('Re-Sign (Calc)'!$A:$AX,MATCH($A:$A,'Re-Sign (Calc)'!$A:$A,0),33)</f>
        <v>17.315589915304319</v>
      </c>
      <c r="I271" s="15">
        <f>INDEX('Re-Sign (Calc)'!$A:$AX,MATCH($A:$A,'Re-Sign (Calc)'!$A:$A,0),38)</f>
        <v>14.01124632528883</v>
      </c>
      <c r="J271" s="15">
        <f>INDEX('Re-Sign (Calc)'!$A:$AX,MATCH($A:$A,'Re-Sign (Calc)'!$A:$A,0),43)</f>
        <v>9.6579402321560845</v>
      </c>
      <c r="K271" s="15">
        <f>INDEX('Re-Sign (Calc)'!$A:$AX,MATCH($A:$A,'Re-Sign (Calc)'!$A:$A,0),48)</f>
        <v>15.23749502454557</v>
      </c>
      <c r="L271" s="15">
        <f>IF(AND(AVERAGE(G271,H271)&lt;F271,B271&lt;27),AVERAGE(G271,H271,F271),AVERAGE(G271,H271))</f>
        <v>13.702048209751615</v>
      </c>
      <c r="M271" s="15">
        <f>IFERROR(IF(AND(AVERAGE(J271,G271)&lt;F271,B271&lt;27),AVERAGE(J271,G271,F271),AVERAGE(G271,J271)),0)</f>
        <v>9.8732233681774986</v>
      </c>
      <c r="N271" s="15">
        <f>IFERROR(IF(AND(AVERAGE(G271,I271)&lt;F271,B271&lt;27),AVERAGE(G271,I271,F271),AVERAGE(G271,I271)),0)</f>
        <v>12.049876414743871</v>
      </c>
      <c r="O271" s="15">
        <f>IFERROR(IF(AND(AVERAGE(G271,K271)&lt;F271,B271&lt;27),AVERAGE(G271,K271,F271),AVERAGE(G271,K271)),0)</f>
        <v>12.66300076437224</v>
      </c>
      <c r="P271" s="15">
        <f>IF(L271&gt;'Re-Sign (Calc)'!$T$1,'Re-Sign (Calc)'!$T$1,IF(L271&lt;'Re-Sign (Calc)'!$T$2,'Re-Sign (Calc)'!$T$2,L271))</f>
        <v>13.702048209751615</v>
      </c>
      <c r="Q271" s="15">
        <f>IF(M271&gt;'Re-Sign (Calc)'!$T$1,'Re-Sign (Calc)'!$T$1,IF(M271&lt;'Re-Sign (Calc)'!$T$2,'Re-Sign (Calc)'!$T$2,M271))</f>
        <v>9.8732233681774986</v>
      </c>
      <c r="R271" s="15">
        <f>IF(N271&gt;'Re-Sign (Calc)'!$T$1,'Re-Sign (Calc)'!$T$1,IF(N271&lt;'Re-Sign (Calc)'!$T$2,'Re-Sign (Calc)'!$T$2,N271))</f>
        <v>12.049876414743871</v>
      </c>
      <c r="S271" s="15">
        <f>IF(O271&gt;'Re-Sign (Calc)'!$T$1,'Re-Sign (Calc)'!$T$1,IF(O271&lt;'Re-Sign (Calc)'!$T$2,'Re-Sign (Calc)'!$T$2,O271))</f>
        <v>12.66300076437224</v>
      </c>
      <c r="T271" s="16">
        <f>CEILING(IF(IF(F271&gt;AVERAGE(G271,I271,J271,K271),AVERAGE(F271,G271,I271,J271,K271),AVERAGE(G271,I271,J271,K271))&gt;'Re-Sign (Calc)'!$T$1,'Re-Sign (Calc)'!$T$1,IF(F271&gt;AVERAGE(G271,I271,J271,K271),AVERAGE(F271,G271,I271,J271,K271),AVERAGE(G271,I271,J271,K271))),0.05)</f>
        <v>12.25</v>
      </c>
      <c r="U271" s="16">
        <f>CEILING(IF(IF(F271&gt;AVERAGE(G271,I271,J271,K271,H271),AVERAGE(F271,G271,I271,J271,K271),AVERAGE(G271,I271,J271,K271,H271))&gt;8.15,8.15,IF(F271&gt;AVERAGE(G271,I271,J271,K271,H271),AVERAGE(F271,G271,I271,J271,K271,H271),AVERAGE(G271,I271,J271,K271,H271))),0.05)</f>
        <v>8.15</v>
      </c>
      <c r="V271" s="16">
        <f>CEILING(MAX(Q271:S271),0.05)</f>
        <v>12.700000000000001</v>
      </c>
      <c r="W271" s="16" t="str">
        <f>IF(AND(B271&lt;26,G271&gt;V271),"Yes"," ")</f>
        <v xml:space="preserve"> </v>
      </c>
      <c r="X271" s="16" t="str">
        <f>IF(AND(B271&lt;30,B271&gt;26),"Yes", " ")</f>
        <v>Yes</v>
      </c>
      <c r="Y271" s="19" t="str">
        <f>INDEX('Player Ratings'!A:B,MATCH(A271,'Player Ratings'!A:A,0),2) &amp;": $"&amp;V271&amp;"M thru "&amp; D271+3</f>
        <v>Kristaps Porzingis: $12.7M thru 2029</v>
      </c>
    </row>
    <row r="272" spans="1:25" hidden="1" x14ac:dyDescent="0.25">
      <c r="A272" s="17" t="str">
        <f>'Re-Sign (Calc)'!A273</f>
        <v>K. Smith CLE</v>
      </c>
      <c r="B272" s="18">
        <f>INDEX('Re-Sign (Calc)'!$A:$AU,MATCH('Re-Sign (Report)'!$A:$A,'Re-Sign (Calc)'!$A:$A,0),4)</f>
        <v>20</v>
      </c>
      <c r="C272" s="15" t="str">
        <f>INDEX('Re-Sign (Calc)'!$A:$AU,MATCH('Re-Sign (Report)'!$A:$A,'Re-Sign (Calc)'!$A:$A,0),3)</f>
        <v>CLE</v>
      </c>
      <c r="D272" s="15" t="str">
        <f>+INDEX('Player Ratings'!$A:$AA,MATCH(A272,'Player Ratings'!$A:$A,0),27)</f>
        <v>2025</v>
      </c>
      <c r="F272" s="15">
        <f>INDEX('Re-Sign (Calc)'!$A:$AX,MATCH($A:$A,'Re-Sign (Calc)'!$A:$A,0),23)</f>
        <v>0.85</v>
      </c>
      <c r="G272" s="15">
        <f>INDEX('Re-Sign (Calc)'!$A:$AX,MATCH($A:$A,'Re-Sign (Calc)'!$A:$A,0),28)</f>
        <v>0.85</v>
      </c>
      <c r="H272" s="15" t="str">
        <f>INDEX('Re-Sign (Calc)'!$A:$AX,MATCH($A:$A,'Re-Sign (Calc)'!$A:$A,0),33)</f>
        <v>N/A</v>
      </c>
      <c r="I272" s="15" t="str">
        <f>INDEX('Re-Sign (Calc)'!$A:$AX,MATCH($A:$A,'Re-Sign (Calc)'!$A:$A,0),38)</f>
        <v>N/A</v>
      </c>
      <c r="J272" s="15" t="str">
        <f>INDEX('Re-Sign (Calc)'!$A:$AX,MATCH($A:$A,'Re-Sign (Calc)'!$A:$A,0),43)</f>
        <v>N/A</v>
      </c>
      <c r="K272" s="15" t="str">
        <f>INDEX('Re-Sign (Calc)'!$A:$AX,MATCH($A:$A,'Re-Sign (Calc)'!$A:$A,0),48)</f>
        <v>N/A</v>
      </c>
      <c r="L272" s="15">
        <f>IF(AND(AVERAGE(G272,H272)&lt;F272,B272&lt;27),AVERAGE(G272,H272,F272),AVERAGE(G272,H272))</f>
        <v>0.85</v>
      </c>
      <c r="M272" s="15">
        <f>IFERROR(IF(AND(AVERAGE(J272,G272)&lt;F272,B272&lt;27),AVERAGE(J272,G272,F272),AVERAGE(G272,J272)),0)</f>
        <v>0.85</v>
      </c>
      <c r="N272" s="15">
        <f>IFERROR(IF(AND(AVERAGE(G272,I272)&lt;F272,B272&lt;27),AVERAGE(G272,I272,F272),AVERAGE(G272,I272)),0)</f>
        <v>0.85</v>
      </c>
      <c r="O272" s="15">
        <f>IFERROR(IF(AND(AVERAGE(G272,K272)&lt;F272,B272&lt;27),AVERAGE(G272,K272,F272),AVERAGE(G272,K272)),0)</f>
        <v>0.85</v>
      </c>
      <c r="P272" s="15">
        <f>IF(L272&gt;'Re-Sign (Calc)'!$T$1,'Re-Sign (Calc)'!$T$1,IF(L272&lt;'Re-Sign (Calc)'!$T$2,'Re-Sign (Calc)'!$T$2,L272))</f>
        <v>0.85</v>
      </c>
      <c r="Q272" s="15">
        <f>IF(M272&gt;'Re-Sign (Calc)'!$T$1,'Re-Sign (Calc)'!$T$1,IF(M272&lt;'Re-Sign (Calc)'!$T$2,'Re-Sign (Calc)'!$T$2,M272))</f>
        <v>0.85</v>
      </c>
      <c r="R272" s="15">
        <f>IF(N272&gt;'Re-Sign (Calc)'!$T$1,'Re-Sign (Calc)'!$T$1,IF(N272&lt;'Re-Sign (Calc)'!$T$2,'Re-Sign (Calc)'!$T$2,N272))</f>
        <v>0.85</v>
      </c>
      <c r="S272" s="15">
        <f>IF(O272&gt;'Re-Sign (Calc)'!$T$1,'Re-Sign (Calc)'!$T$1,IF(O272&lt;'Re-Sign (Calc)'!$T$2,'Re-Sign (Calc)'!$T$2,O272))</f>
        <v>0.85</v>
      </c>
      <c r="T272" s="16">
        <f>CEILING(IF(IF(F272&gt;AVERAGE(G272,I272,J272,K272),AVERAGE(F272,G272,I272,J272,K272),AVERAGE(G272,I272,J272,K272))&gt;'Re-Sign (Calc)'!$T$1,'Re-Sign (Calc)'!$T$1,IF(F272&gt;AVERAGE(G272,I272,J272,K272),AVERAGE(F272,G272,I272,J272,K272),AVERAGE(G272,I272,J272,K272))),0.05)</f>
        <v>0.85000000000000009</v>
      </c>
      <c r="U272" s="16">
        <f>CEILING(IF(IF(F272&gt;AVERAGE(G272,I272,J272,K272,H272),AVERAGE(F272,G272,I272,J272,K272),AVERAGE(G272,I272,J272,K272,H272))&gt;8.15,8.15,IF(F272&gt;AVERAGE(G272,I272,J272,K272,H272),AVERAGE(F272,G272,I272,J272,K272,H272),AVERAGE(G272,I272,J272,K272,H272))),0.05)</f>
        <v>0.85000000000000009</v>
      </c>
      <c r="V272" s="16">
        <f>CEILING(MAX(Q272:S272),0.05)</f>
        <v>0.85000000000000009</v>
      </c>
      <c r="W272" s="16" t="str">
        <f>IF(AND(B272&lt;26,G272&gt;V272),"Yes"," ")</f>
        <v xml:space="preserve"> </v>
      </c>
      <c r="X272" s="16" t="str">
        <f>IF(AND(B272&lt;30,B272&gt;26),"Yes", " ")</f>
        <v xml:space="preserve"> </v>
      </c>
      <c r="Y272" s="19" t="str">
        <f>INDEX('Player Ratings'!A:B,MATCH(A272,'Player Ratings'!A:A,0),2) &amp;": $"&amp;V272&amp;"M thru "&amp; D272+3</f>
        <v>Kareem Smith: $0.85M thru 2028</v>
      </c>
    </row>
    <row r="273" spans="1:25" x14ac:dyDescent="0.25">
      <c r="A273" s="17" t="str">
        <f>'Re-Sign (Calc)'!A191</f>
        <v>J. Harris MIA</v>
      </c>
      <c r="B273" s="18">
        <f>INDEX('Re-Sign (Calc)'!$A:$AU,MATCH('Re-Sign (Report)'!$A:$A,'Re-Sign (Calc)'!$A:$A,0),4)</f>
        <v>23</v>
      </c>
      <c r="C273" s="15" t="str">
        <f>INDEX('Re-Sign (Calc)'!$A:$AU,MATCH('Re-Sign (Report)'!$A:$A,'Re-Sign (Calc)'!$A:$A,0),3)</f>
        <v>MIA</v>
      </c>
      <c r="D273" s="15" t="str">
        <f>+INDEX('Player Ratings'!$A:$AA,MATCH(A273,'Player Ratings'!$A:$A,0),27)</f>
        <v>2024</v>
      </c>
      <c r="F273" s="15">
        <f>INDEX('Re-Sign (Calc)'!$A:$AX,MATCH($A:$A,'Re-Sign (Calc)'!$A:$A,0),23)</f>
        <v>0.85</v>
      </c>
      <c r="G273" s="15">
        <f>INDEX('Re-Sign (Calc)'!$A:$AX,MATCH($A:$A,'Re-Sign (Calc)'!$A:$A,0),28)</f>
        <v>0.85</v>
      </c>
      <c r="H273" s="15" t="str">
        <f>INDEX('Re-Sign (Calc)'!$A:$AX,MATCH($A:$A,'Re-Sign (Calc)'!$A:$A,0),33)</f>
        <v>N/A</v>
      </c>
      <c r="I273" s="15" t="str">
        <f>INDEX('Re-Sign (Calc)'!$A:$AX,MATCH($A:$A,'Re-Sign (Calc)'!$A:$A,0),38)</f>
        <v>N/A</v>
      </c>
      <c r="J273" s="15" t="str">
        <f>INDEX('Re-Sign (Calc)'!$A:$AX,MATCH($A:$A,'Re-Sign (Calc)'!$A:$A,0),43)</f>
        <v>N/A</v>
      </c>
      <c r="K273" s="15" t="str">
        <f>INDEX('Re-Sign (Calc)'!$A:$AX,MATCH($A:$A,'Re-Sign (Calc)'!$A:$A,0),48)</f>
        <v>N/A</v>
      </c>
      <c r="L273" s="15">
        <f>IF(AND(AVERAGE(G273,H273)&lt;F273,B273&lt;27),AVERAGE(G273,H273,F273),AVERAGE(G273,H273))</f>
        <v>0.85</v>
      </c>
      <c r="M273" s="15">
        <f>IFERROR(IF(AND(AVERAGE(J273,G273)&lt;F273,B273&lt;27),AVERAGE(J273,G273,F273),AVERAGE(G273,J273)),0)</f>
        <v>0.85</v>
      </c>
      <c r="N273" s="15">
        <f>IFERROR(IF(AND(AVERAGE(G273,I273)&lt;F273,B273&lt;27),AVERAGE(G273,I273,F273),AVERAGE(G273,I273)),0)</f>
        <v>0.85</v>
      </c>
      <c r="O273" s="15">
        <f>IFERROR(IF(AND(AVERAGE(G273,K273)&lt;F273,B273&lt;27),AVERAGE(G273,K273,F273),AVERAGE(G273,K273)),0)</f>
        <v>0.85</v>
      </c>
      <c r="P273" s="15">
        <f>IF(L273&gt;'Re-Sign (Calc)'!$T$1,'Re-Sign (Calc)'!$T$1,IF(L273&lt;'Re-Sign (Calc)'!$T$2,'Re-Sign (Calc)'!$T$2,L273))</f>
        <v>0.85</v>
      </c>
      <c r="Q273" s="15">
        <f>IF(M273&gt;'Re-Sign (Calc)'!$T$1,'Re-Sign (Calc)'!$T$1,IF(M273&lt;'Re-Sign (Calc)'!$T$2,'Re-Sign (Calc)'!$T$2,M273))</f>
        <v>0.85</v>
      </c>
      <c r="R273" s="15">
        <f>IF(N273&gt;'Re-Sign (Calc)'!$T$1,'Re-Sign (Calc)'!$T$1,IF(N273&lt;'Re-Sign (Calc)'!$T$2,'Re-Sign (Calc)'!$T$2,N273))</f>
        <v>0.85</v>
      </c>
      <c r="S273" s="15">
        <f>IF(O273&gt;'Re-Sign (Calc)'!$T$1,'Re-Sign (Calc)'!$T$1,IF(O273&lt;'Re-Sign (Calc)'!$T$2,'Re-Sign (Calc)'!$T$2,O273))</f>
        <v>0.85</v>
      </c>
      <c r="T273" s="16">
        <f>CEILING(IF(IF(F273&gt;AVERAGE(G273,I273,J273,K273),AVERAGE(F273,G273,I273,J273,K273),AVERAGE(G273,I273,J273,K273))&gt;'Re-Sign (Calc)'!$T$1,'Re-Sign (Calc)'!$T$1,IF(F273&gt;AVERAGE(G273,I273,J273,K273),AVERAGE(F273,G273,I273,J273,K273),AVERAGE(G273,I273,J273,K273))),0.05)</f>
        <v>0.85000000000000009</v>
      </c>
      <c r="U273" s="16">
        <f>CEILING(IF(IF(F273&gt;AVERAGE(G273,I273,J273,K273,H273),AVERAGE(F273,G273,I273,J273,K273),AVERAGE(G273,I273,J273,K273,H273))&gt;8.15,8.15,IF(F273&gt;AVERAGE(G273,I273,J273,K273,H273),AVERAGE(F273,G273,I273,J273,K273,H273),AVERAGE(G273,I273,J273,K273,H273))),0.05)</f>
        <v>0.85000000000000009</v>
      </c>
      <c r="V273" s="16">
        <f>CEILING(MAX(Q273:S273),0.05)</f>
        <v>0.85000000000000009</v>
      </c>
      <c r="W273" s="16" t="str">
        <f>IF(AND(B273&lt;26,G273&gt;V273),"Yes"," ")</f>
        <v xml:space="preserve"> </v>
      </c>
      <c r="X273" s="16" t="str">
        <f>IF(AND(B273&lt;30,B273&gt;26),"Yes", " ")</f>
        <v xml:space="preserve"> </v>
      </c>
      <c r="Y273" s="19" t="str">
        <f>INDEX('Player Ratings'!A:B,MATCH(A273,'Player Ratings'!A:A,0),2) &amp;": $"&amp;V273&amp;"M thru "&amp; D273+3</f>
        <v>Jason Harris: $0.85M thru 2027</v>
      </c>
    </row>
    <row r="274" spans="1:25" hidden="1" x14ac:dyDescent="0.25">
      <c r="A274" s="17" t="str">
        <f>'Re-Sign (Calc)'!A275</f>
        <v>K. Towns MIN</v>
      </c>
      <c r="B274" s="18">
        <f>INDEX('Re-Sign (Calc)'!$A:$AU,MATCH('Re-Sign (Report)'!$A:$A,'Re-Sign (Calc)'!$A:$A,0),4)</f>
        <v>29</v>
      </c>
      <c r="C274" s="15" t="str">
        <f>INDEX('Re-Sign (Calc)'!$A:$AU,MATCH('Re-Sign (Report)'!$A:$A,'Re-Sign (Calc)'!$A:$A,0),3)</f>
        <v>MIN</v>
      </c>
      <c r="D274" s="15" t="str">
        <f>+INDEX('Player Ratings'!$A:$AA,MATCH(A274,'Player Ratings'!$A:$A,0),27)</f>
        <v>2026</v>
      </c>
      <c r="F274" s="15">
        <f>INDEX('Re-Sign (Calc)'!$A:$AX,MATCH($A:$A,'Re-Sign (Calc)'!$A:$A,0),23)</f>
        <v>52.077747989276133</v>
      </c>
      <c r="G274" s="15">
        <f>INDEX('Re-Sign (Calc)'!$A:$AX,MATCH($A:$A,'Re-Sign (Calc)'!$A:$A,0),28)</f>
        <v>54.66696854931665</v>
      </c>
      <c r="H274" s="15">
        <f>INDEX('Re-Sign (Calc)'!$A:$AX,MATCH($A:$A,'Re-Sign (Calc)'!$A:$A,0),33)</f>
        <v>43.842205042347842</v>
      </c>
      <c r="I274" s="15">
        <f>INDEX('Re-Sign (Calc)'!$A:$AX,MATCH($A:$A,'Re-Sign (Calc)'!$A:$A,0),38)</f>
        <v>57.176796335543877</v>
      </c>
      <c r="J274" s="15">
        <f>INDEX('Re-Sign (Calc)'!$A:$AX,MATCH($A:$A,'Re-Sign (Calc)'!$A:$A,0),43)</f>
        <v>70.151889355396378</v>
      </c>
      <c r="K274" s="15">
        <f>INDEX('Re-Sign (Calc)'!$A:$AX,MATCH($A:$A,'Re-Sign (Calc)'!$A:$A,0),48)</f>
        <v>60.910839856706957</v>
      </c>
      <c r="L274" s="15">
        <f>IF(AND(AVERAGE(G274,H274)&lt;F274,B274&lt;27),AVERAGE(G274,H274,F274),AVERAGE(G274,H274))</f>
        <v>49.254586795832246</v>
      </c>
      <c r="M274" s="15">
        <f>IFERROR(IF(AND(AVERAGE(J274,G274)&lt;F274,B274&lt;27),AVERAGE(J274,G274,F274),AVERAGE(G274,J274)),0)</f>
        <v>62.409428952356514</v>
      </c>
      <c r="N274" s="15">
        <f>IFERROR(IF(AND(AVERAGE(G274,I274)&lt;F274,B274&lt;27),AVERAGE(G274,I274,F274),AVERAGE(G274,I274)),0)</f>
        <v>55.92188244243026</v>
      </c>
      <c r="O274" s="15">
        <f>IFERROR(IF(AND(AVERAGE(G274,K274)&lt;F274,B274&lt;27),AVERAGE(G274,K274,F274),AVERAGE(G274,K274)),0)</f>
        <v>57.788904203011803</v>
      </c>
      <c r="P274" s="15">
        <f>IF(L274&gt;'Re-Sign (Calc)'!$T$1,'Re-Sign (Calc)'!$T$1,IF(L274&lt;'Re-Sign (Calc)'!$T$2,'Re-Sign (Calc)'!$T$2,L274))</f>
        <v>35</v>
      </c>
      <c r="Q274" s="15">
        <f>IF(M274&gt;'Re-Sign (Calc)'!$T$1,'Re-Sign (Calc)'!$T$1,IF(M274&lt;'Re-Sign (Calc)'!$T$2,'Re-Sign (Calc)'!$T$2,M274))</f>
        <v>35</v>
      </c>
      <c r="R274" s="15">
        <f>IF(N274&gt;'Re-Sign (Calc)'!$T$1,'Re-Sign (Calc)'!$T$1,IF(N274&lt;'Re-Sign (Calc)'!$T$2,'Re-Sign (Calc)'!$T$2,N274))</f>
        <v>35</v>
      </c>
      <c r="S274" s="15">
        <f>IF(O274&gt;'Re-Sign (Calc)'!$T$1,'Re-Sign (Calc)'!$T$1,IF(O274&lt;'Re-Sign (Calc)'!$T$2,'Re-Sign (Calc)'!$T$2,O274))</f>
        <v>35</v>
      </c>
      <c r="T274" s="16">
        <f>CEILING(IF(IF(F274&gt;AVERAGE(G274,I274,J274,K274),AVERAGE(F274,G274,I274,J274,K274),AVERAGE(G274,I274,J274,K274))&gt;'Re-Sign (Calc)'!$T$1,'Re-Sign (Calc)'!$T$1,IF(F274&gt;AVERAGE(G274,I274,J274,K274),AVERAGE(F274,G274,I274,J274,K274),AVERAGE(G274,I274,J274,K274))),0.05)</f>
        <v>35</v>
      </c>
      <c r="U274" s="16">
        <f>CEILING(IF(IF(F274&gt;AVERAGE(G274,I274,J274,K274,H274),AVERAGE(F274,G274,I274,J274,K274),AVERAGE(G274,I274,J274,K274,H274))&gt;8.15,8.15,IF(F274&gt;AVERAGE(G274,I274,J274,K274,H274),AVERAGE(F274,G274,I274,J274,K274,H274),AVERAGE(G274,I274,J274,K274,H274))),0.05)</f>
        <v>8.15</v>
      </c>
      <c r="V274" s="16">
        <f>CEILING(MAX(Q274:S274),0.05)</f>
        <v>35</v>
      </c>
      <c r="W274" s="16" t="str">
        <f>IF(AND(B274&lt;26,G274&gt;V274),"Yes"," ")</f>
        <v xml:space="preserve"> </v>
      </c>
      <c r="X274" s="16" t="str">
        <f>IF(AND(B274&lt;30,B274&gt;26),"Yes", " ")</f>
        <v>Yes</v>
      </c>
      <c r="Y274" s="19" t="str">
        <f>INDEX('Player Ratings'!A:B,MATCH(A274,'Player Ratings'!A:A,0),2) &amp;": $"&amp;V274&amp;"M thru "&amp; D274+3</f>
        <v>Karl-Anthony Towns: $35M thru 2029</v>
      </c>
    </row>
    <row r="275" spans="1:25" x14ac:dyDescent="0.25">
      <c r="A275" s="17" t="str">
        <f>'Re-Sign (Calc)'!A442</f>
        <v>W. Baldwin MIA</v>
      </c>
      <c r="B275" s="18">
        <f>INDEX('Re-Sign (Calc)'!$A:$AU,MATCH('Re-Sign (Report)'!$A:$A,'Re-Sign (Calc)'!$A:$A,0),4)</f>
        <v>28</v>
      </c>
      <c r="C275" s="15" t="str">
        <f>INDEX('Re-Sign (Calc)'!$A:$AU,MATCH('Re-Sign (Report)'!$A:$A,'Re-Sign (Calc)'!$A:$A,0),3)</f>
        <v>MIA</v>
      </c>
      <c r="D275" s="15" t="str">
        <f>+INDEX('Player Ratings'!$A:$AA,MATCH(A275,'Player Ratings'!$A:$A,0),27)</f>
        <v>2024</v>
      </c>
      <c r="F275" s="15">
        <f>INDEX('Re-Sign (Calc)'!$A:$AX,MATCH($A:$A,'Re-Sign (Calc)'!$A:$A,0),23)</f>
        <v>0.85</v>
      </c>
      <c r="G275" s="15">
        <f>INDEX('Re-Sign (Calc)'!$A:$AX,MATCH($A:$A,'Re-Sign (Calc)'!$A:$A,0),28)</f>
        <v>2.2217190844722512</v>
      </c>
      <c r="H275" s="15">
        <f>INDEX('Re-Sign (Calc)'!$A:$AX,MATCH($A:$A,'Re-Sign (Calc)'!$A:$A,0),33)</f>
        <v>0.85</v>
      </c>
      <c r="I275" s="15">
        <f>INDEX('Re-Sign (Calc)'!$A:$AX,MATCH($A:$A,'Re-Sign (Calc)'!$A:$A,0),38)</f>
        <v>0.85</v>
      </c>
      <c r="J275" s="15">
        <f>INDEX('Re-Sign (Calc)'!$A:$AX,MATCH($A:$A,'Re-Sign (Calc)'!$A:$A,0),43)</f>
        <v>0.85</v>
      </c>
      <c r="K275" s="15">
        <f>INDEX('Re-Sign (Calc)'!$A:$AX,MATCH($A:$A,'Re-Sign (Calc)'!$A:$A,0),48)</f>
        <v>0.85</v>
      </c>
      <c r="L275" s="15">
        <f>IF(AND(AVERAGE(G275,H275)&lt;F275,B275&lt;27),AVERAGE(G275,H275,F275),AVERAGE(G275,H275))</f>
        <v>1.5358595422361256</v>
      </c>
      <c r="M275" s="15">
        <f>IFERROR(IF(AND(AVERAGE(J275,G275)&lt;F275,B275&lt;27),AVERAGE(J275,G275,F275),AVERAGE(G275,J275)),0)</f>
        <v>1.5358595422361256</v>
      </c>
      <c r="N275" s="15">
        <f>IFERROR(IF(AND(AVERAGE(G275,I275)&lt;F275,B275&lt;27),AVERAGE(G275,I275,F275),AVERAGE(G275,I275)),0)</f>
        <v>1.5358595422361256</v>
      </c>
      <c r="O275" s="15">
        <f>IFERROR(IF(AND(AVERAGE(G275,K275)&lt;F275,B275&lt;27),AVERAGE(G275,K275,F275),AVERAGE(G275,K275)),0)</f>
        <v>1.5358595422361256</v>
      </c>
      <c r="P275" s="15">
        <f>IF(L275&gt;'Re-Sign (Calc)'!$T$1,'Re-Sign (Calc)'!$T$1,IF(L275&lt;'Re-Sign (Calc)'!$T$2,'Re-Sign (Calc)'!$T$2,L275))</f>
        <v>1.5358595422361256</v>
      </c>
      <c r="Q275" s="15">
        <f>IF(M275&gt;'Re-Sign (Calc)'!$T$1,'Re-Sign (Calc)'!$T$1,IF(M275&lt;'Re-Sign (Calc)'!$T$2,'Re-Sign (Calc)'!$T$2,M275))</f>
        <v>1.5358595422361256</v>
      </c>
      <c r="R275" s="15">
        <f>IF(N275&gt;'Re-Sign (Calc)'!$T$1,'Re-Sign (Calc)'!$T$1,IF(N275&lt;'Re-Sign (Calc)'!$T$2,'Re-Sign (Calc)'!$T$2,N275))</f>
        <v>1.5358595422361256</v>
      </c>
      <c r="S275" s="15">
        <f>IF(O275&gt;'Re-Sign (Calc)'!$T$1,'Re-Sign (Calc)'!$T$1,IF(O275&lt;'Re-Sign (Calc)'!$T$2,'Re-Sign (Calc)'!$T$2,O275))</f>
        <v>1.5358595422361256</v>
      </c>
      <c r="T275" s="16">
        <f>CEILING(IF(IF(F275&gt;AVERAGE(G275,I275,J275,K275),AVERAGE(F275,G275,I275,J275,K275),AVERAGE(G275,I275,J275,K275))&gt;'Re-Sign (Calc)'!$T$1,'Re-Sign (Calc)'!$T$1,IF(F275&gt;AVERAGE(G275,I275,J275,K275),AVERAGE(F275,G275,I275,J275,K275),AVERAGE(G275,I275,J275,K275))),0.05)</f>
        <v>1.2000000000000002</v>
      </c>
      <c r="U275" s="16">
        <f>CEILING(IF(IF(F275&gt;AVERAGE(G275,I275,J275,K275,H275),AVERAGE(F275,G275,I275,J275,K275),AVERAGE(G275,I275,J275,K275,H275))&gt;8.15,8.15,IF(F275&gt;AVERAGE(G275,I275,J275,K275,H275),AVERAGE(F275,G275,I275,J275,K275,H275),AVERAGE(G275,I275,J275,K275,H275))),0.05)</f>
        <v>1.1500000000000001</v>
      </c>
      <c r="V275" s="16">
        <f>CEILING(MAX(Q275:S275),0.05)</f>
        <v>1.55</v>
      </c>
      <c r="W275" s="16" t="str">
        <f>IF(AND(B275&lt;26,G275&gt;V275),"Yes"," ")</f>
        <v xml:space="preserve"> </v>
      </c>
      <c r="X275" s="16" t="str">
        <f>IF(AND(B275&lt;30,B275&gt;26),"Yes", " ")</f>
        <v>Yes</v>
      </c>
      <c r="Y275" s="19" t="str">
        <f>INDEX('Player Ratings'!A:B,MATCH(A275,'Player Ratings'!A:A,0),2) &amp;": $"&amp;V275&amp;"M thru "&amp; D275+3</f>
        <v>Wade Baldwin: $1.55M thru 2027</v>
      </c>
    </row>
    <row r="276" spans="1:25" hidden="1" x14ac:dyDescent="0.25">
      <c r="A276" s="17" t="str">
        <f>'Re-Sign (Calc)'!A277</f>
        <v>K. Whitney LAC</v>
      </c>
      <c r="B276" s="18">
        <f>INDEX('Re-Sign (Calc)'!$A:$AU,MATCH('Re-Sign (Report)'!$A:$A,'Re-Sign (Calc)'!$A:$A,0),4)</f>
        <v>23</v>
      </c>
      <c r="C276" s="15" t="str">
        <f>INDEX('Re-Sign (Calc)'!$A:$AU,MATCH('Re-Sign (Report)'!$A:$A,'Re-Sign (Calc)'!$A:$A,0),3)</f>
        <v>LAC</v>
      </c>
      <c r="D276" s="15" t="str">
        <f>+INDEX('Player Ratings'!$A:$AA,MATCH(A276,'Player Ratings'!$A:$A,0),27)</f>
        <v>2025</v>
      </c>
      <c r="F276" s="15">
        <f>INDEX('Re-Sign (Calc)'!$A:$AX,MATCH($A:$A,'Re-Sign (Calc)'!$A:$A,0),23)</f>
        <v>3.6907953529937507</v>
      </c>
      <c r="G276" s="15">
        <f>INDEX('Re-Sign (Calc)'!$A:$AX,MATCH($A:$A,'Re-Sign (Calc)'!$A:$A,0),28)</f>
        <v>2.2217190844722512</v>
      </c>
      <c r="H276" s="15">
        <f>INDEX('Re-Sign (Calc)'!$A:$AX,MATCH($A:$A,'Re-Sign (Calc)'!$A:$A,0),33)</f>
        <v>0.85</v>
      </c>
      <c r="I276" s="15">
        <f>INDEX('Re-Sign (Calc)'!$A:$AX,MATCH($A:$A,'Re-Sign (Calc)'!$A:$A,0),38)</f>
        <v>0.85</v>
      </c>
      <c r="J276" s="15">
        <f>INDEX('Re-Sign (Calc)'!$A:$AX,MATCH($A:$A,'Re-Sign (Calc)'!$A:$A,0),43)</f>
        <v>0.85</v>
      </c>
      <c r="K276" s="15">
        <f>INDEX('Re-Sign (Calc)'!$A:$AX,MATCH($A:$A,'Re-Sign (Calc)'!$A:$A,0),48)</f>
        <v>0.85</v>
      </c>
      <c r="L276" s="15">
        <f>IF(AND(AVERAGE(G276,H276)&lt;F276,B276&lt;27),AVERAGE(G276,H276,F276),AVERAGE(G276,H276))</f>
        <v>2.254171479155334</v>
      </c>
      <c r="M276" s="15">
        <f>IFERROR(IF(AND(AVERAGE(J276,G276)&lt;F276,B276&lt;27),AVERAGE(J276,G276,F276),AVERAGE(G276,J276)),0)</f>
        <v>2.254171479155334</v>
      </c>
      <c r="N276" s="15">
        <f>IFERROR(IF(AND(AVERAGE(G276,I276)&lt;F276,B276&lt;27),AVERAGE(G276,I276,F276),AVERAGE(G276,I276)),0)</f>
        <v>2.254171479155334</v>
      </c>
      <c r="O276" s="15">
        <f>IFERROR(IF(AND(AVERAGE(G276,K276)&lt;F276,B276&lt;27),AVERAGE(G276,K276,F276),AVERAGE(G276,K276)),0)</f>
        <v>2.254171479155334</v>
      </c>
      <c r="P276" s="15">
        <f>IF(L276&gt;'Re-Sign (Calc)'!$T$1,'Re-Sign (Calc)'!$T$1,IF(L276&lt;'Re-Sign (Calc)'!$T$2,'Re-Sign (Calc)'!$T$2,L276))</f>
        <v>2.254171479155334</v>
      </c>
      <c r="Q276" s="15">
        <f>IF(M276&gt;'Re-Sign (Calc)'!$T$1,'Re-Sign (Calc)'!$T$1,IF(M276&lt;'Re-Sign (Calc)'!$T$2,'Re-Sign (Calc)'!$T$2,M276))</f>
        <v>2.254171479155334</v>
      </c>
      <c r="R276" s="15">
        <f>IF(N276&gt;'Re-Sign (Calc)'!$T$1,'Re-Sign (Calc)'!$T$1,IF(N276&lt;'Re-Sign (Calc)'!$T$2,'Re-Sign (Calc)'!$T$2,N276))</f>
        <v>2.254171479155334</v>
      </c>
      <c r="S276" s="15">
        <f>IF(O276&gt;'Re-Sign (Calc)'!$T$1,'Re-Sign (Calc)'!$T$1,IF(O276&lt;'Re-Sign (Calc)'!$T$2,'Re-Sign (Calc)'!$T$2,O276))</f>
        <v>2.254171479155334</v>
      </c>
      <c r="T276" s="16">
        <f>CEILING(IF(IF(F276&gt;AVERAGE(G276,I276,J276,K276),AVERAGE(F276,G276,I276,J276,K276),AVERAGE(G276,I276,J276,K276))&gt;'Re-Sign (Calc)'!$T$1,'Re-Sign (Calc)'!$T$1,IF(F276&gt;AVERAGE(G276,I276,J276,K276),AVERAGE(F276,G276,I276,J276,K276),AVERAGE(G276,I276,J276,K276))),0.05)</f>
        <v>1.7000000000000002</v>
      </c>
      <c r="U276" s="16">
        <f>CEILING(IF(IF(F276&gt;AVERAGE(G276,I276,J276,K276,H276),AVERAGE(F276,G276,I276,J276,K276),AVERAGE(G276,I276,J276,K276,H276))&gt;8.15,8.15,IF(F276&gt;AVERAGE(G276,I276,J276,K276,H276),AVERAGE(F276,G276,I276,J276,K276,H276),AVERAGE(G276,I276,J276,K276,H276))),0.05)</f>
        <v>1.6</v>
      </c>
      <c r="V276" s="16">
        <f>CEILING(MAX(Q276:S276),0.05)</f>
        <v>2.3000000000000003</v>
      </c>
      <c r="W276" s="16" t="str">
        <f>IF(AND(B276&lt;26,G276&gt;V276),"Yes"," ")</f>
        <v xml:space="preserve"> </v>
      </c>
      <c r="X276" s="16" t="str">
        <f>IF(AND(B276&lt;30,B276&gt;26),"Yes", " ")</f>
        <v xml:space="preserve"> </v>
      </c>
      <c r="Y276" s="19" t="str">
        <f>INDEX('Player Ratings'!A:B,MATCH(A276,'Player Ratings'!A:A,0),2) &amp;": $"&amp;V276&amp;"M thru "&amp; D276+3</f>
        <v>Kahlil Whitney: $2.3M thru 2028</v>
      </c>
    </row>
    <row r="277" spans="1:25" x14ac:dyDescent="0.25">
      <c r="A277" s="17" t="str">
        <f>'Re-Sign (Calc)'!A35</f>
        <v>B. Knight MIL</v>
      </c>
      <c r="B277" s="18">
        <f>INDEX('Re-Sign (Calc)'!$A:$AU,MATCH('Re-Sign (Report)'!$A:$A,'Re-Sign (Calc)'!$A:$A,0),4)</f>
        <v>33</v>
      </c>
      <c r="C277" s="15" t="str">
        <f>INDEX('Re-Sign (Calc)'!$A:$AU,MATCH('Re-Sign (Report)'!$A:$A,'Re-Sign (Calc)'!$A:$A,0),3)</f>
        <v>MIL</v>
      </c>
      <c r="D277" s="15" t="str">
        <f>+INDEX('Player Ratings'!$A:$AA,MATCH(A277,'Player Ratings'!$A:$A,0),27)</f>
        <v>2024</v>
      </c>
      <c r="F277" s="15">
        <f>INDEX('Re-Sign (Calc)'!$A:$AX,MATCH($A:$A,'Re-Sign (Calc)'!$A:$A,0),23)</f>
        <v>0.85</v>
      </c>
      <c r="G277" s="15">
        <f>INDEX('Re-Sign (Calc)'!$A:$AX,MATCH($A:$A,'Re-Sign (Calc)'!$A:$A,0),28)</f>
        <v>0.85</v>
      </c>
      <c r="H277" s="15" t="str">
        <f>INDEX('Re-Sign (Calc)'!$A:$AX,MATCH($A:$A,'Re-Sign (Calc)'!$A:$A,0),33)</f>
        <v>N/A</v>
      </c>
      <c r="I277" s="15" t="str">
        <f>INDEX('Re-Sign (Calc)'!$A:$AX,MATCH($A:$A,'Re-Sign (Calc)'!$A:$A,0),38)</f>
        <v>N/A</v>
      </c>
      <c r="J277" s="15" t="str">
        <f>INDEX('Re-Sign (Calc)'!$A:$AX,MATCH($A:$A,'Re-Sign (Calc)'!$A:$A,0),43)</f>
        <v>N/A</v>
      </c>
      <c r="K277" s="15" t="str">
        <f>INDEX('Re-Sign (Calc)'!$A:$AX,MATCH($A:$A,'Re-Sign (Calc)'!$A:$A,0),48)</f>
        <v>N/A</v>
      </c>
      <c r="L277" s="15">
        <f>IF(AND(AVERAGE(G277,H277)&lt;F277,B277&lt;27),AVERAGE(G277,H277,F277),AVERAGE(G277,H277))</f>
        <v>0.85</v>
      </c>
      <c r="M277" s="15">
        <f>IFERROR(IF(AND(AVERAGE(J277,G277)&lt;F277,B277&lt;27),AVERAGE(J277,G277,F277),AVERAGE(G277,J277)),0)</f>
        <v>0.85</v>
      </c>
      <c r="N277" s="15">
        <f>IFERROR(IF(AND(AVERAGE(G277,I277)&lt;F277,B277&lt;27),AVERAGE(G277,I277,F277),AVERAGE(G277,I277)),0)</f>
        <v>0.85</v>
      </c>
      <c r="O277" s="15">
        <f>IFERROR(IF(AND(AVERAGE(G277,K277)&lt;F277,B277&lt;27),AVERAGE(G277,K277,F277),AVERAGE(G277,K277)),0)</f>
        <v>0.85</v>
      </c>
      <c r="P277" s="15">
        <f>IF(L277&gt;'Re-Sign (Calc)'!$T$1,'Re-Sign (Calc)'!$T$1,IF(L277&lt;'Re-Sign (Calc)'!$T$2,'Re-Sign (Calc)'!$T$2,L277))</f>
        <v>0.85</v>
      </c>
      <c r="Q277" s="15">
        <f>IF(M277&gt;'Re-Sign (Calc)'!$T$1,'Re-Sign (Calc)'!$T$1,IF(M277&lt;'Re-Sign (Calc)'!$T$2,'Re-Sign (Calc)'!$T$2,M277))</f>
        <v>0.85</v>
      </c>
      <c r="R277" s="15">
        <f>IF(N277&gt;'Re-Sign (Calc)'!$T$1,'Re-Sign (Calc)'!$T$1,IF(N277&lt;'Re-Sign (Calc)'!$T$2,'Re-Sign (Calc)'!$T$2,N277))</f>
        <v>0.85</v>
      </c>
      <c r="S277" s="15">
        <f>IF(O277&gt;'Re-Sign (Calc)'!$T$1,'Re-Sign (Calc)'!$T$1,IF(O277&lt;'Re-Sign (Calc)'!$T$2,'Re-Sign (Calc)'!$T$2,O277))</f>
        <v>0.85</v>
      </c>
      <c r="T277" s="16">
        <f>CEILING(IF(IF(F277&gt;AVERAGE(G277,I277,J277,K277),AVERAGE(F277,G277,I277,J277,K277),AVERAGE(G277,I277,J277,K277))&gt;'Re-Sign (Calc)'!$T$1,'Re-Sign (Calc)'!$T$1,IF(F277&gt;AVERAGE(G277,I277,J277,K277),AVERAGE(F277,G277,I277,J277,K277),AVERAGE(G277,I277,J277,K277))),0.05)</f>
        <v>0.85000000000000009</v>
      </c>
      <c r="U277" s="16">
        <f>CEILING(IF(IF(F277&gt;AVERAGE(G277,I277,J277,K277,H277),AVERAGE(F277,G277,I277,J277,K277),AVERAGE(G277,I277,J277,K277,H277))&gt;8.15,8.15,IF(F277&gt;AVERAGE(G277,I277,J277,K277,H277),AVERAGE(F277,G277,I277,J277,K277,H277),AVERAGE(G277,I277,J277,K277,H277))),0.05)</f>
        <v>0.85000000000000009</v>
      </c>
      <c r="V277" s="16">
        <f>CEILING(MAX(Q277:S277),0.05)</f>
        <v>0.85000000000000009</v>
      </c>
      <c r="W277" s="16" t="str">
        <f>IF(AND(B277&lt;26,G277&gt;V277),"Yes"," ")</f>
        <v xml:space="preserve"> </v>
      </c>
      <c r="X277" s="16" t="str">
        <f>IF(AND(B277&lt;30,B277&gt;26),"Yes", " ")</f>
        <v xml:space="preserve"> </v>
      </c>
      <c r="Y277" s="19" t="str">
        <f>INDEX('Player Ratings'!A:B,MATCH(A277,'Player Ratings'!A:A,0),2) &amp;": $"&amp;V277&amp;"M thru "&amp; D277+3</f>
        <v>Brandon Knight: $0.85M thru 2027</v>
      </c>
    </row>
    <row r="278" spans="1:25" hidden="1" x14ac:dyDescent="0.25">
      <c r="A278" s="17" t="str">
        <f>'Re-Sign (Calc)'!A279</f>
        <v>K. Wilson PHI</v>
      </c>
      <c r="B278" s="18">
        <f>INDEX('Re-Sign (Calc)'!$A:$AU,MATCH('Re-Sign (Report)'!$A:$A,'Re-Sign (Calc)'!$A:$A,0),4)</f>
        <v>24</v>
      </c>
      <c r="C278" s="15" t="str">
        <f>INDEX('Re-Sign (Calc)'!$A:$AU,MATCH('Re-Sign (Report)'!$A:$A,'Re-Sign (Calc)'!$A:$A,0),3)</f>
        <v>PHI</v>
      </c>
      <c r="D278" s="15" t="str">
        <f>+INDEX('Player Ratings'!$A:$AA,MATCH(A278,'Player Ratings'!$A:$A,0),27)</f>
        <v>2025</v>
      </c>
      <c r="F278" s="15">
        <f>INDEX('Re-Sign (Calc)'!$A:$AX,MATCH($A:$A,'Re-Sign (Calc)'!$A:$A,0),23)</f>
        <v>0.85</v>
      </c>
      <c r="G278" s="15">
        <f>INDEX('Re-Sign (Calc)'!$A:$AX,MATCH($A:$A,'Re-Sign (Calc)'!$A:$A,0),28)</f>
        <v>0.85</v>
      </c>
      <c r="H278" s="15">
        <f>INDEX('Re-Sign (Calc)'!$A:$AX,MATCH($A:$A,'Re-Sign (Calc)'!$A:$A,0),33)</f>
        <v>0.85</v>
      </c>
      <c r="I278" s="15">
        <f>INDEX('Re-Sign (Calc)'!$A:$AX,MATCH($A:$A,'Re-Sign (Calc)'!$A:$A,0),38)</f>
        <v>0.85</v>
      </c>
      <c r="J278" s="15">
        <f>INDEX('Re-Sign (Calc)'!$A:$AX,MATCH($A:$A,'Re-Sign (Calc)'!$A:$A,0),43)</f>
        <v>0.85</v>
      </c>
      <c r="K278" s="15">
        <f>INDEX('Re-Sign (Calc)'!$A:$AX,MATCH($A:$A,'Re-Sign (Calc)'!$A:$A,0),48)</f>
        <v>0.85</v>
      </c>
      <c r="L278" s="15">
        <f>IF(AND(AVERAGE(G278,H278)&lt;F278,B278&lt;27),AVERAGE(G278,H278,F278),AVERAGE(G278,H278))</f>
        <v>0.85</v>
      </c>
      <c r="M278" s="15">
        <f>IFERROR(IF(AND(AVERAGE(J278,G278)&lt;F278,B278&lt;27),AVERAGE(J278,G278,F278),AVERAGE(G278,J278)),0)</f>
        <v>0.85</v>
      </c>
      <c r="N278" s="15">
        <f>IFERROR(IF(AND(AVERAGE(G278,I278)&lt;F278,B278&lt;27),AVERAGE(G278,I278,F278),AVERAGE(G278,I278)),0)</f>
        <v>0.85</v>
      </c>
      <c r="O278" s="15">
        <f>IFERROR(IF(AND(AVERAGE(G278,K278)&lt;F278,B278&lt;27),AVERAGE(G278,K278,F278),AVERAGE(G278,K278)),0)</f>
        <v>0.85</v>
      </c>
      <c r="P278" s="15">
        <f>IF(L278&gt;'Re-Sign (Calc)'!$T$1,'Re-Sign (Calc)'!$T$1,IF(L278&lt;'Re-Sign (Calc)'!$T$2,'Re-Sign (Calc)'!$T$2,L278))</f>
        <v>0.85</v>
      </c>
      <c r="Q278" s="15">
        <f>IF(M278&gt;'Re-Sign (Calc)'!$T$1,'Re-Sign (Calc)'!$T$1,IF(M278&lt;'Re-Sign (Calc)'!$T$2,'Re-Sign (Calc)'!$T$2,M278))</f>
        <v>0.85</v>
      </c>
      <c r="R278" s="15">
        <f>IF(N278&gt;'Re-Sign (Calc)'!$T$1,'Re-Sign (Calc)'!$T$1,IF(N278&lt;'Re-Sign (Calc)'!$T$2,'Re-Sign (Calc)'!$T$2,N278))</f>
        <v>0.85</v>
      </c>
      <c r="S278" s="15">
        <f>IF(O278&gt;'Re-Sign (Calc)'!$T$1,'Re-Sign (Calc)'!$T$1,IF(O278&lt;'Re-Sign (Calc)'!$T$2,'Re-Sign (Calc)'!$T$2,O278))</f>
        <v>0.85</v>
      </c>
      <c r="T278" s="16">
        <f>CEILING(IF(IF(F278&gt;AVERAGE(G278,I278,J278,K278),AVERAGE(F278,G278,I278,J278,K278),AVERAGE(G278,I278,J278,K278))&gt;'Re-Sign (Calc)'!$T$1,'Re-Sign (Calc)'!$T$1,IF(F278&gt;AVERAGE(G278,I278,J278,K278),AVERAGE(F278,G278,I278,J278,K278),AVERAGE(G278,I278,J278,K278))),0.05)</f>
        <v>0.85000000000000009</v>
      </c>
      <c r="U278" s="16">
        <f>CEILING(IF(IF(F278&gt;AVERAGE(G278,I278,J278,K278,H278),AVERAGE(F278,G278,I278,J278,K278),AVERAGE(G278,I278,J278,K278,H278))&gt;8.15,8.15,IF(F278&gt;AVERAGE(G278,I278,J278,K278,H278),AVERAGE(F278,G278,I278,J278,K278,H278),AVERAGE(G278,I278,J278,K278,H278))),0.05)</f>
        <v>0.85000000000000009</v>
      </c>
      <c r="V278" s="16">
        <f>CEILING(MAX(Q278:S278),0.05)</f>
        <v>0.85000000000000009</v>
      </c>
      <c r="W278" s="16" t="str">
        <f>IF(AND(B278&lt;26,G278&gt;V278),"Yes"," ")</f>
        <v xml:space="preserve"> </v>
      </c>
      <c r="X278" s="16" t="str">
        <f>IF(AND(B278&lt;30,B278&gt;26),"Yes", " ")</f>
        <v xml:space="preserve"> </v>
      </c>
      <c r="Y278" s="19" t="str">
        <f>INDEX('Player Ratings'!A:B,MATCH(A278,'Player Ratings'!A:A,0),2) &amp;": $"&amp;V278&amp;"M thru "&amp; D278+3</f>
        <v>Kai Wilson: $0.85M thru 2028</v>
      </c>
    </row>
    <row r="279" spans="1:25" hidden="1" x14ac:dyDescent="0.25">
      <c r="A279" s="17" t="str">
        <f>'Re-Sign (Calc)'!A280</f>
        <v>L. Ball KC</v>
      </c>
      <c r="B279" s="18">
        <f>INDEX('Re-Sign (Calc)'!$A:$AU,MATCH('Re-Sign (Report)'!$A:$A,'Re-Sign (Calc)'!$A:$A,0),4)</f>
        <v>23</v>
      </c>
      <c r="C279" s="15" t="str">
        <f>INDEX('Re-Sign (Calc)'!$A:$AU,MATCH('Re-Sign (Report)'!$A:$A,'Re-Sign (Calc)'!$A:$A,0),3)</f>
        <v>KC</v>
      </c>
      <c r="D279" s="15" t="str">
        <f>+INDEX('Player Ratings'!$A:$AA,MATCH(A279,'Player Ratings'!$A:$A,0),27)</f>
        <v>2025</v>
      </c>
      <c r="F279" s="15">
        <f>INDEX('Re-Sign (Calc)'!$A:$AX,MATCH($A:$A,'Re-Sign (Calc)'!$A:$A,0),23)</f>
        <v>12.229669347631818</v>
      </c>
      <c r="G279" s="15">
        <f>INDEX('Re-Sign (Calc)'!$A:$AX,MATCH($A:$A,'Re-Sign (Calc)'!$A:$A,0),28)</f>
        <v>7.4662440309566911</v>
      </c>
      <c r="H279" s="15">
        <f>INDEX('Re-Sign (Calc)'!$A:$AX,MATCH($A:$A,'Re-Sign (Calc)'!$A:$A,0),33)</f>
        <v>9.8995469765609645</v>
      </c>
      <c r="I279" s="15">
        <f>INDEX('Re-Sign (Calc)'!$A:$AX,MATCH($A:$A,'Re-Sign (Calc)'!$A:$A,0),38)</f>
        <v>4.506905038627175</v>
      </c>
      <c r="J279" s="15">
        <f>INDEX('Re-Sign (Calc)'!$A:$AX,MATCH($A:$A,'Re-Sign (Calc)'!$A:$A,0),43)</f>
        <v>1.4830822425290195</v>
      </c>
      <c r="K279" s="15">
        <f>INDEX('Re-Sign (Calc)'!$A:$AX,MATCH($A:$A,'Re-Sign (Calc)'!$A:$A,0),48)</f>
        <v>6.2345760912829897</v>
      </c>
      <c r="L279" s="15">
        <f>IF(AND(AVERAGE(G279,H279)&lt;F279,B279&lt;27),AVERAGE(G279,H279,F279),AVERAGE(G279,H279))</f>
        <v>9.8651534517164929</v>
      </c>
      <c r="M279" s="15">
        <f>IFERROR(IF(AND(AVERAGE(J279,G279)&lt;F279,B279&lt;27),AVERAGE(J279,G279,F279),AVERAGE(G279,J279)),0)</f>
        <v>7.0596652070391768</v>
      </c>
      <c r="N279" s="15">
        <f>IFERROR(IF(AND(AVERAGE(G279,I279)&lt;F279,B279&lt;27),AVERAGE(G279,I279,F279),AVERAGE(G279,I279)),0)</f>
        <v>8.0676061390718932</v>
      </c>
      <c r="O279" s="15">
        <f>IFERROR(IF(AND(AVERAGE(G279,K279)&lt;F279,B279&lt;27),AVERAGE(G279,K279,F279),AVERAGE(G279,K279)),0)</f>
        <v>8.6434964899571654</v>
      </c>
      <c r="P279" s="15">
        <f>IF(L279&gt;'Re-Sign (Calc)'!$T$1,'Re-Sign (Calc)'!$T$1,IF(L279&lt;'Re-Sign (Calc)'!$T$2,'Re-Sign (Calc)'!$T$2,L279))</f>
        <v>9.8651534517164929</v>
      </c>
      <c r="Q279" s="15">
        <f>IF(M279&gt;'Re-Sign (Calc)'!$T$1,'Re-Sign (Calc)'!$T$1,IF(M279&lt;'Re-Sign (Calc)'!$T$2,'Re-Sign (Calc)'!$T$2,M279))</f>
        <v>7.0596652070391768</v>
      </c>
      <c r="R279" s="15">
        <f>IF(N279&gt;'Re-Sign (Calc)'!$T$1,'Re-Sign (Calc)'!$T$1,IF(N279&lt;'Re-Sign (Calc)'!$T$2,'Re-Sign (Calc)'!$T$2,N279))</f>
        <v>8.0676061390718932</v>
      </c>
      <c r="S279" s="15">
        <f>IF(O279&gt;'Re-Sign (Calc)'!$T$1,'Re-Sign (Calc)'!$T$1,IF(O279&lt;'Re-Sign (Calc)'!$T$2,'Re-Sign (Calc)'!$T$2,O279))</f>
        <v>8.6434964899571654</v>
      </c>
      <c r="T279" s="16">
        <f>CEILING(IF(IF(F279&gt;AVERAGE(G279,I279,J279,K279),AVERAGE(F279,G279,I279,J279,K279),AVERAGE(G279,I279,J279,K279))&gt;'Re-Sign (Calc)'!$T$1,'Re-Sign (Calc)'!$T$1,IF(F279&gt;AVERAGE(G279,I279,J279,K279),AVERAGE(F279,G279,I279,J279,K279),AVERAGE(G279,I279,J279,K279))),0.05)</f>
        <v>6.4</v>
      </c>
      <c r="U279" s="16">
        <f>CEILING(IF(IF(F279&gt;AVERAGE(G279,I279,J279,K279,H279),AVERAGE(F279,G279,I279,J279,K279),AVERAGE(G279,I279,J279,K279,H279))&gt;8.15,8.15,IF(F279&gt;AVERAGE(G279,I279,J279,K279,H279),AVERAGE(F279,G279,I279,J279,K279,H279),AVERAGE(G279,I279,J279,K279,H279))),0.05)</f>
        <v>7</v>
      </c>
      <c r="V279" s="16">
        <f>CEILING(MAX(Q279:S279),0.05)</f>
        <v>8.65</v>
      </c>
      <c r="W279" s="16" t="str">
        <f>IF(AND(B279&lt;26,G279&gt;V279),"Yes"," ")</f>
        <v xml:space="preserve"> </v>
      </c>
      <c r="X279" s="16" t="str">
        <f>IF(AND(B279&lt;30,B279&gt;26),"Yes", " ")</f>
        <v xml:space="preserve"> </v>
      </c>
      <c r="Y279" s="19" t="str">
        <f>INDEX('Player Ratings'!A:B,MATCH(A279,'Player Ratings'!A:A,0),2) &amp;": $"&amp;V279&amp;"M thru "&amp; D279+3</f>
        <v>LaMelo Ball: $8.65M thru 2028</v>
      </c>
    </row>
    <row r="280" spans="1:25" hidden="1" x14ac:dyDescent="0.25">
      <c r="A280" s="17" t="str">
        <f>'Re-Sign (Calc)'!A281</f>
        <v>L. Ball ORL</v>
      </c>
      <c r="B280" s="18">
        <f>INDEX('Re-Sign (Calc)'!$A:$AU,MATCH('Re-Sign (Report)'!$A:$A,'Re-Sign (Calc)'!$A:$A,0),4)</f>
        <v>27</v>
      </c>
      <c r="C280" s="15" t="str">
        <f>INDEX('Re-Sign (Calc)'!$A:$AU,MATCH('Re-Sign (Report)'!$A:$A,'Re-Sign (Calc)'!$A:$A,0),3)</f>
        <v>ORL</v>
      </c>
      <c r="D280" s="15" t="str">
        <f>+INDEX('Player Ratings'!$A:$AA,MATCH(A280,'Player Ratings'!$A:$A,0),27)</f>
        <v>2026</v>
      </c>
      <c r="F280" s="15">
        <f>INDEX('Re-Sign (Calc)'!$A:$AX,MATCH($A:$A,'Re-Sign (Calc)'!$A:$A,0),23)</f>
        <v>15.075960679177841</v>
      </c>
      <c r="G280" s="15">
        <f>INDEX('Re-Sign (Calc)'!$A:$AX,MATCH($A:$A,'Re-Sign (Calc)'!$A:$A,0),28)</f>
        <v>20.57755639716779</v>
      </c>
      <c r="H280" s="15">
        <f>INDEX('Re-Sign (Calc)'!$A:$AX,MATCH($A:$A,'Re-Sign (Calc)'!$A:$A,0),33)</f>
        <v>16.745125073862525</v>
      </c>
      <c r="I280" s="15">
        <f>INDEX('Re-Sign (Calc)'!$A:$AX,MATCH($A:$A,'Re-Sign (Calc)'!$A:$A,0),38)</f>
        <v>26.683701374171036</v>
      </c>
      <c r="J280" s="15">
        <f>INDEX('Re-Sign (Calc)'!$A:$AX,MATCH($A:$A,'Re-Sign (Calc)'!$A:$A,0),43)</f>
        <v>21.102741417633986</v>
      </c>
      <c r="K280" s="15">
        <f>INDEX('Re-Sign (Calc)'!$A:$AX,MATCH($A:$A,'Re-Sign (Calc)'!$A:$A,0),48)</f>
        <v>20.946663128565739</v>
      </c>
      <c r="L280" s="15">
        <f>IF(AND(AVERAGE(G280,H280)&lt;F280,B280&lt;27),AVERAGE(G280,H280,F280),AVERAGE(G280,H280))</f>
        <v>18.661340735515157</v>
      </c>
      <c r="M280" s="15">
        <f>IFERROR(IF(AND(AVERAGE(J280,G280)&lt;F280,B280&lt;27),AVERAGE(J280,G280,F280),AVERAGE(G280,J280)),0)</f>
        <v>20.840148907400888</v>
      </c>
      <c r="N280" s="15">
        <f>IFERROR(IF(AND(AVERAGE(G280,I280)&lt;F280,B280&lt;27),AVERAGE(G280,I280,F280),AVERAGE(G280,I280)),0)</f>
        <v>23.630628885669413</v>
      </c>
      <c r="O280" s="15">
        <f>IFERROR(IF(AND(AVERAGE(G280,K280)&lt;F280,B280&lt;27),AVERAGE(G280,K280,F280),AVERAGE(G280,K280)),0)</f>
        <v>20.762109762866764</v>
      </c>
      <c r="P280" s="15">
        <f>IF(L280&gt;'Re-Sign (Calc)'!$T$1,'Re-Sign (Calc)'!$T$1,IF(L280&lt;'Re-Sign (Calc)'!$T$2,'Re-Sign (Calc)'!$T$2,L280))</f>
        <v>18.661340735515157</v>
      </c>
      <c r="Q280" s="15">
        <f>IF(M280&gt;'Re-Sign (Calc)'!$T$1,'Re-Sign (Calc)'!$T$1,IF(M280&lt;'Re-Sign (Calc)'!$T$2,'Re-Sign (Calc)'!$T$2,M280))</f>
        <v>20.840148907400888</v>
      </c>
      <c r="R280" s="15">
        <f>IF(N280&gt;'Re-Sign (Calc)'!$T$1,'Re-Sign (Calc)'!$T$1,IF(N280&lt;'Re-Sign (Calc)'!$T$2,'Re-Sign (Calc)'!$T$2,N280))</f>
        <v>23.630628885669413</v>
      </c>
      <c r="S280" s="15">
        <f>IF(O280&gt;'Re-Sign (Calc)'!$T$1,'Re-Sign (Calc)'!$T$1,IF(O280&lt;'Re-Sign (Calc)'!$T$2,'Re-Sign (Calc)'!$T$2,O280))</f>
        <v>20.762109762866764</v>
      </c>
      <c r="T280" s="16">
        <f>CEILING(IF(IF(F280&gt;AVERAGE(G280,I280,J280,K280),AVERAGE(F280,G280,I280,J280,K280),AVERAGE(G280,I280,J280,K280))&gt;'Re-Sign (Calc)'!$T$1,'Re-Sign (Calc)'!$T$1,IF(F280&gt;AVERAGE(G280,I280,J280,K280),AVERAGE(F280,G280,I280,J280,K280),AVERAGE(G280,I280,J280,K280))),0.05)</f>
        <v>22.35</v>
      </c>
      <c r="U280" s="16">
        <f>CEILING(IF(IF(F280&gt;AVERAGE(G280,I280,J280,K280,H280),AVERAGE(F280,G280,I280,J280,K280),AVERAGE(G280,I280,J280,K280,H280))&gt;8.15,8.15,IF(F280&gt;AVERAGE(G280,I280,J280,K280,H280),AVERAGE(F280,G280,I280,J280,K280,H280),AVERAGE(G280,I280,J280,K280,H280))),0.05)</f>
        <v>8.15</v>
      </c>
      <c r="V280" s="16">
        <f>CEILING(MAX(Q280:S280),0.05)</f>
        <v>23.650000000000002</v>
      </c>
      <c r="W280" s="16" t="str">
        <f>IF(AND(B280&lt;26,G280&gt;V280),"Yes"," ")</f>
        <v xml:space="preserve"> </v>
      </c>
      <c r="X280" s="16" t="str">
        <f>IF(AND(B280&lt;30,B280&gt;26),"Yes", " ")</f>
        <v>Yes</v>
      </c>
      <c r="Y280" s="19" t="str">
        <f>INDEX('Player Ratings'!A:B,MATCH(A280,'Player Ratings'!A:A,0),2) &amp;": $"&amp;V280&amp;"M thru "&amp; D280+3</f>
        <v>Lonzo Ball: $23.65M thru 2029</v>
      </c>
    </row>
    <row r="281" spans="1:25" x14ac:dyDescent="0.25">
      <c r="A281" s="17" t="str">
        <f>'Re-Sign (Calc)'!A183</f>
        <v>J. Grant,  MIL</v>
      </c>
      <c r="B281" s="18">
        <f>INDEX('Re-Sign (Calc)'!$A:$AU,MATCH('Re-Sign (Report)'!$A:$A,'Re-Sign (Calc)'!$A:$A,0),4)</f>
        <v>32</v>
      </c>
      <c r="C281" s="15" t="str">
        <f>INDEX('Re-Sign (Calc)'!$A:$AU,MATCH('Re-Sign (Report)'!$A:$A,'Re-Sign (Calc)'!$A:$A,0),3)</f>
        <v>MIL</v>
      </c>
      <c r="D281" s="15" t="str">
        <f>+INDEX('Player Ratings'!$A:$AA,MATCH(A281,'Player Ratings'!$A:$A,0),27)</f>
        <v>2024</v>
      </c>
      <c r="F281" s="15">
        <f>INDEX('Re-Sign (Calc)'!$A:$AX,MATCH($A:$A,'Re-Sign (Calc)'!$A:$A,0),23)</f>
        <v>0.85</v>
      </c>
      <c r="G281" s="15">
        <f>INDEX('Re-Sign (Calc)'!$A:$AX,MATCH($A:$A,'Re-Sign (Calc)'!$A:$A,0),28)</f>
        <v>0.85</v>
      </c>
      <c r="H281" s="15" t="str">
        <f>INDEX('Re-Sign (Calc)'!$A:$AX,MATCH($A:$A,'Re-Sign (Calc)'!$A:$A,0),33)</f>
        <v>N/A</v>
      </c>
      <c r="I281" s="15" t="str">
        <f>INDEX('Re-Sign (Calc)'!$A:$AX,MATCH($A:$A,'Re-Sign (Calc)'!$A:$A,0),38)</f>
        <v>N/A</v>
      </c>
      <c r="J281" s="15" t="str">
        <f>INDEX('Re-Sign (Calc)'!$A:$AX,MATCH($A:$A,'Re-Sign (Calc)'!$A:$A,0),43)</f>
        <v>N/A</v>
      </c>
      <c r="K281" s="15" t="str">
        <f>INDEX('Re-Sign (Calc)'!$A:$AX,MATCH($A:$A,'Re-Sign (Calc)'!$A:$A,0),48)</f>
        <v>N/A</v>
      </c>
      <c r="L281" s="15">
        <f>IF(AND(AVERAGE(G281,H281)&lt;F281,B281&lt;27),AVERAGE(G281,H281,F281),AVERAGE(G281,H281))</f>
        <v>0.85</v>
      </c>
      <c r="M281" s="15">
        <f>IFERROR(IF(AND(AVERAGE(J281,G281)&lt;F281,B281&lt;27),AVERAGE(J281,G281,F281),AVERAGE(G281,J281)),0)</f>
        <v>0.85</v>
      </c>
      <c r="N281" s="15">
        <f>IFERROR(IF(AND(AVERAGE(G281,I281)&lt;F281,B281&lt;27),AVERAGE(G281,I281,F281),AVERAGE(G281,I281)),0)</f>
        <v>0.85</v>
      </c>
      <c r="O281" s="15">
        <f>IFERROR(IF(AND(AVERAGE(G281,K281)&lt;F281,B281&lt;27),AVERAGE(G281,K281,F281),AVERAGE(G281,K281)),0)</f>
        <v>0.85</v>
      </c>
      <c r="P281" s="15">
        <f>IF(L281&gt;'Re-Sign (Calc)'!$T$1,'Re-Sign (Calc)'!$T$1,IF(L281&lt;'Re-Sign (Calc)'!$T$2,'Re-Sign (Calc)'!$T$2,L281))</f>
        <v>0.85</v>
      </c>
      <c r="Q281" s="15">
        <f>IF(M281&gt;'Re-Sign (Calc)'!$T$1,'Re-Sign (Calc)'!$T$1,IF(M281&lt;'Re-Sign (Calc)'!$T$2,'Re-Sign (Calc)'!$T$2,M281))</f>
        <v>0.85</v>
      </c>
      <c r="R281" s="15">
        <f>IF(N281&gt;'Re-Sign (Calc)'!$T$1,'Re-Sign (Calc)'!$T$1,IF(N281&lt;'Re-Sign (Calc)'!$T$2,'Re-Sign (Calc)'!$T$2,N281))</f>
        <v>0.85</v>
      </c>
      <c r="S281" s="15">
        <f>IF(O281&gt;'Re-Sign (Calc)'!$T$1,'Re-Sign (Calc)'!$T$1,IF(O281&lt;'Re-Sign (Calc)'!$T$2,'Re-Sign (Calc)'!$T$2,O281))</f>
        <v>0.85</v>
      </c>
      <c r="T281" s="16">
        <f>CEILING(IF(IF(F281&gt;AVERAGE(G281,I281,J281,K281),AVERAGE(F281,G281,I281,J281,K281),AVERAGE(G281,I281,J281,K281))&gt;'Re-Sign (Calc)'!$T$1,'Re-Sign (Calc)'!$T$1,IF(F281&gt;AVERAGE(G281,I281,J281,K281),AVERAGE(F281,G281,I281,J281,K281),AVERAGE(G281,I281,J281,K281))),0.05)</f>
        <v>0.85000000000000009</v>
      </c>
      <c r="U281" s="16">
        <f>CEILING(IF(IF(F281&gt;AVERAGE(G281,I281,J281,K281,H281),AVERAGE(F281,G281,I281,J281,K281),AVERAGE(G281,I281,J281,K281,H281))&gt;8.15,8.15,IF(F281&gt;AVERAGE(G281,I281,J281,K281,H281),AVERAGE(F281,G281,I281,J281,K281,H281),AVERAGE(G281,I281,J281,K281,H281))),0.05)</f>
        <v>0.85000000000000009</v>
      </c>
      <c r="V281" s="16">
        <f>CEILING(MAX(Q281:S281),0.05)</f>
        <v>0.85000000000000009</v>
      </c>
      <c r="W281" s="16" t="str">
        <f>IF(AND(B281&lt;26,G281&gt;V281),"Yes"," ")</f>
        <v xml:space="preserve"> </v>
      </c>
      <c r="X281" s="16" t="str">
        <f>IF(AND(B281&lt;30,B281&gt;26),"Yes", " ")</f>
        <v xml:space="preserve"> </v>
      </c>
      <c r="Y281" s="19" t="str">
        <f>INDEX('Player Ratings'!A:B,MATCH(A281,'Player Ratings'!A:A,0),2) &amp;": $"&amp;V281&amp;"M thru "&amp; D281+3</f>
        <v>Jerian Grant, : $0.85M thru 2027</v>
      </c>
    </row>
    <row r="282" spans="1:25" hidden="1" x14ac:dyDescent="0.25">
      <c r="A282" s="17" t="str">
        <f>'Re-Sign (Calc)'!A283</f>
        <v>L. Hilliard DEN</v>
      </c>
      <c r="B282" s="18">
        <f>INDEX('Re-Sign (Calc)'!$A:$AU,MATCH('Re-Sign (Report)'!$A:$A,'Re-Sign (Calc)'!$A:$A,0),4)</f>
        <v>21</v>
      </c>
      <c r="C282" s="15" t="str">
        <f>INDEX('Re-Sign (Calc)'!$A:$AU,MATCH('Re-Sign (Report)'!$A:$A,'Re-Sign (Calc)'!$A:$A,0),3)</f>
        <v>DEN</v>
      </c>
      <c r="D282" s="15" t="str">
        <f>+INDEX('Player Ratings'!$A:$AA,MATCH(A282,'Player Ratings'!$A:$A,0),27)</f>
        <v>2026</v>
      </c>
      <c r="F282" s="15">
        <f>INDEX('Re-Sign (Calc)'!$A:$AX,MATCH($A:$A,'Re-Sign (Calc)'!$A:$A,0),23)</f>
        <v>9.3833780160857962</v>
      </c>
      <c r="G282" s="15">
        <f>INDEX('Re-Sign (Calc)'!$A:$AX,MATCH($A:$A,'Re-Sign (Calc)'!$A:$A,0),28)</f>
        <v>3.5328503210933611</v>
      </c>
      <c r="H282" s="15">
        <f>INDEX('Re-Sign (Calc)'!$A:$AX,MATCH($A:$A,'Re-Sign (Calc)'!$A:$A,0),33)</f>
        <v>11.610941500886359</v>
      </c>
      <c r="I282" s="15">
        <f>INDEX('Re-Sign (Calc)'!$A:$AX,MATCH($A:$A,'Re-Sign (Calc)'!$A:$A,0),38)</f>
        <v>0.85</v>
      </c>
      <c r="J282" s="15">
        <f>INDEX('Re-Sign (Calc)'!$A:$AX,MATCH($A:$A,'Re-Sign (Calc)'!$A:$A,0),43)</f>
        <v>0.85</v>
      </c>
      <c r="K282" s="15">
        <f>INDEX('Re-Sign (Calc)'!$A:$AX,MATCH($A:$A,'Re-Sign (Calc)'!$A:$A,0),48)</f>
        <v>0.85</v>
      </c>
      <c r="L282" s="15">
        <f>IF(AND(AVERAGE(G282,H282)&lt;F282,B282&lt;27),AVERAGE(G282,H282,F282),AVERAGE(G282,H282))</f>
        <v>8.1757232793551733</v>
      </c>
      <c r="M282" s="15">
        <f>IFERROR(IF(AND(AVERAGE(J282,G282)&lt;F282,B282&lt;27),AVERAGE(J282,G282,F282),AVERAGE(G282,J282)),0)</f>
        <v>4.5887427790597188</v>
      </c>
      <c r="N282" s="15">
        <f>IFERROR(IF(AND(AVERAGE(G282,I282)&lt;F282,B282&lt;27),AVERAGE(G282,I282,F282),AVERAGE(G282,I282)),0)</f>
        <v>4.5887427790597188</v>
      </c>
      <c r="O282" s="15">
        <f>IFERROR(IF(AND(AVERAGE(G282,K282)&lt;F282,B282&lt;27),AVERAGE(G282,K282,F282),AVERAGE(G282,K282)),0)</f>
        <v>4.5887427790597188</v>
      </c>
      <c r="P282" s="15">
        <f>IF(L282&gt;'Re-Sign (Calc)'!$T$1,'Re-Sign (Calc)'!$T$1,IF(L282&lt;'Re-Sign (Calc)'!$T$2,'Re-Sign (Calc)'!$T$2,L282))</f>
        <v>8.1757232793551733</v>
      </c>
      <c r="Q282" s="15">
        <f>IF(M282&gt;'Re-Sign (Calc)'!$T$1,'Re-Sign (Calc)'!$T$1,IF(M282&lt;'Re-Sign (Calc)'!$T$2,'Re-Sign (Calc)'!$T$2,M282))</f>
        <v>4.5887427790597188</v>
      </c>
      <c r="R282" s="15">
        <f>IF(N282&gt;'Re-Sign (Calc)'!$T$1,'Re-Sign (Calc)'!$T$1,IF(N282&lt;'Re-Sign (Calc)'!$T$2,'Re-Sign (Calc)'!$T$2,N282))</f>
        <v>4.5887427790597188</v>
      </c>
      <c r="S282" s="15">
        <f>IF(O282&gt;'Re-Sign (Calc)'!$T$1,'Re-Sign (Calc)'!$T$1,IF(O282&lt;'Re-Sign (Calc)'!$T$2,'Re-Sign (Calc)'!$T$2,O282))</f>
        <v>4.5887427790597188</v>
      </c>
      <c r="T282" s="16">
        <f>CEILING(IF(IF(F282&gt;AVERAGE(G282,I282,J282,K282),AVERAGE(F282,G282,I282,J282,K282),AVERAGE(G282,I282,J282,K282))&gt;'Re-Sign (Calc)'!$T$1,'Re-Sign (Calc)'!$T$1,IF(F282&gt;AVERAGE(G282,I282,J282,K282),AVERAGE(F282,G282,I282,J282,K282),AVERAGE(G282,I282,J282,K282))),0.05)</f>
        <v>3.1</v>
      </c>
      <c r="U282" s="16">
        <f>CEILING(IF(IF(F282&gt;AVERAGE(G282,I282,J282,K282,H282),AVERAGE(F282,G282,I282,J282,K282),AVERAGE(G282,I282,J282,K282,H282))&gt;8.15,8.15,IF(F282&gt;AVERAGE(G282,I282,J282,K282,H282),AVERAGE(F282,G282,I282,J282,K282,H282),AVERAGE(G282,I282,J282,K282,H282))),0.05)</f>
        <v>4.55</v>
      </c>
      <c r="V282" s="16">
        <f>CEILING(MAX(Q282:S282),0.05)</f>
        <v>4.6000000000000005</v>
      </c>
      <c r="W282" s="16" t="str">
        <f>IF(AND(B282&lt;26,G282&gt;V282),"Yes"," ")</f>
        <v xml:space="preserve"> </v>
      </c>
      <c r="X282" s="16" t="str">
        <f>IF(AND(B282&lt;30,B282&gt;26),"Yes", " ")</f>
        <v xml:space="preserve"> </v>
      </c>
      <c r="Y282" s="19" t="str">
        <f>INDEX('Player Ratings'!A:B,MATCH(A282,'Player Ratings'!A:A,0),2) &amp;": $"&amp;V282&amp;"M thru "&amp; D282+3</f>
        <v>Lewis Hilliard: $4.6M thru 2029</v>
      </c>
    </row>
    <row r="283" spans="1:25" hidden="1" x14ac:dyDescent="0.25">
      <c r="A283" s="17" t="str">
        <f>'Re-Sign (Calc)'!A284</f>
        <v>L. Jackson NYK</v>
      </c>
      <c r="B283" s="18">
        <f>INDEX('Re-Sign (Calc)'!$A:$AU,MATCH('Re-Sign (Report)'!$A:$A,'Re-Sign (Calc)'!$A:$A,0),4)</f>
        <v>20</v>
      </c>
      <c r="C283" s="15" t="str">
        <f>INDEX('Re-Sign (Calc)'!$A:$AU,MATCH('Re-Sign (Report)'!$A:$A,'Re-Sign (Calc)'!$A:$A,0),3)</f>
        <v>NYK</v>
      </c>
      <c r="D283" s="15" t="str">
        <f>+INDEX('Player Ratings'!$A:$AA,MATCH(A283,'Player Ratings'!$A:$A,0),27)</f>
        <v>2025</v>
      </c>
      <c r="F283" s="15">
        <f>INDEX('Re-Sign (Calc)'!$A:$AX,MATCH($A:$A,'Re-Sign (Calc)'!$A:$A,0),23)</f>
        <v>3.6907953529937507</v>
      </c>
      <c r="G283" s="15">
        <f>INDEX('Re-Sign (Calc)'!$A:$AX,MATCH($A:$A,'Re-Sign (Calc)'!$A:$A,0),28)</f>
        <v>0.85</v>
      </c>
      <c r="H283" s="15" t="str">
        <f>INDEX('Re-Sign (Calc)'!$A:$AX,MATCH($A:$A,'Re-Sign (Calc)'!$A:$A,0),33)</f>
        <v>N/A</v>
      </c>
      <c r="I283" s="15" t="str">
        <f>INDEX('Re-Sign (Calc)'!$A:$AX,MATCH($A:$A,'Re-Sign (Calc)'!$A:$A,0),38)</f>
        <v>N/A</v>
      </c>
      <c r="J283" s="15" t="str">
        <f>INDEX('Re-Sign (Calc)'!$A:$AX,MATCH($A:$A,'Re-Sign (Calc)'!$A:$A,0),43)</f>
        <v>N/A</v>
      </c>
      <c r="K283" s="15" t="str">
        <f>INDEX('Re-Sign (Calc)'!$A:$AX,MATCH($A:$A,'Re-Sign (Calc)'!$A:$A,0),48)</f>
        <v>N/A</v>
      </c>
      <c r="L283" s="15">
        <f>IF(AND(AVERAGE(G283,H283)&lt;F283,B283&lt;27),AVERAGE(G283,H283,F283),AVERAGE(G283,H283))</f>
        <v>2.2703976764968754</v>
      </c>
      <c r="M283" s="15">
        <f>IFERROR(IF(AND(AVERAGE(J283,G283)&lt;F283,B283&lt;27),AVERAGE(J283,G283,F283),AVERAGE(G283,J283)),0)</f>
        <v>2.2703976764968754</v>
      </c>
      <c r="N283" s="15">
        <f>IFERROR(IF(AND(AVERAGE(G283,I283)&lt;F283,B283&lt;27),AVERAGE(G283,I283,F283),AVERAGE(G283,I283)),0)</f>
        <v>2.2703976764968754</v>
      </c>
      <c r="O283" s="15">
        <f>IFERROR(IF(AND(AVERAGE(G283,K283)&lt;F283,B283&lt;27),AVERAGE(G283,K283,F283),AVERAGE(G283,K283)),0)</f>
        <v>2.2703976764968754</v>
      </c>
      <c r="P283" s="15">
        <f>IF(L283&gt;'Re-Sign (Calc)'!$T$1,'Re-Sign (Calc)'!$T$1,IF(L283&lt;'Re-Sign (Calc)'!$T$2,'Re-Sign (Calc)'!$T$2,L283))</f>
        <v>2.2703976764968754</v>
      </c>
      <c r="Q283" s="15">
        <f>IF(M283&gt;'Re-Sign (Calc)'!$T$1,'Re-Sign (Calc)'!$T$1,IF(M283&lt;'Re-Sign (Calc)'!$T$2,'Re-Sign (Calc)'!$T$2,M283))</f>
        <v>2.2703976764968754</v>
      </c>
      <c r="R283" s="15">
        <f>IF(N283&gt;'Re-Sign (Calc)'!$T$1,'Re-Sign (Calc)'!$T$1,IF(N283&lt;'Re-Sign (Calc)'!$T$2,'Re-Sign (Calc)'!$T$2,N283))</f>
        <v>2.2703976764968754</v>
      </c>
      <c r="S283" s="15">
        <f>IF(O283&gt;'Re-Sign (Calc)'!$T$1,'Re-Sign (Calc)'!$T$1,IF(O283&lt;'Re-Sign (Calc)'!$T$2,'Re-Sign (Calc)'!$T$2,O283))</f>
        <v>2.2703976764968754</v>
      </c>
      <c r="T283" s="16">
        <f>CEILING(IF(IF(F283&gt;AVERAGE(G283,I283,J283,K283),AVERAGE(F283,G283,I283,J283,K283),AVERAGE(G283,I283,J283,K283))&gt;'Re-Sign (Calc)'!$T$1,'Re-Sign (Calc)'!$T$1,IF(F283&gt;AVERAGE(G283,I283,J283,K283),AVERAGE(F283,G283,I283,J283,K283),AVERAGE(G283,I283,J283,K283))),0.05)</f>
        <v>2.3000000000000003</v>
      </c>
      <c r="U283" s="16">
        <f>CEILING(IF(IF(F283&gt;AVERAGE(G283,I283,J283,K283,H283),AVERAGE(F283,G283,I283,J283,K283),AVERAGE(G283,I283,J283,K283,H283))&gt;8.15,8.15,IF(F283&gt;AVERAGE(G283,I283,J283,K283,H283),AVERAGE(F283,G283,I283,J283,K283,H283),AVERAGE(G283,I283,J283,K283,H283))),0.05)</f>
        <v>2.3000000000000003</v>
      </c>
      <c r="V283" s="16">
        <f>CEILING(MAX(Q283:S283),0.05)</f>
        <v>2.3000000000000003</v>
      </c>
      <c r="W283" s="16" t="str">
        <f>IF(AND(B283&lt;26,G283&gt;V283),"Yes"," ")</f>
        <v xml:space="preserve"> </v>
      </c>
      <c r="X283" s="16" t="str">
        <f>IF(AND(B283&lt;30,B283&gt;26),"Yes", " ")</f>
        <v xml:space="preserve"> </v>
      </c>
      <c r="Y283" s="19" t="str">
        <f>INDEX('Player Ratings'!A:B,MATCH(A283,'Player Ratings'!A:A,0),2) &amp;": $"&amp;V283&amp;"M thru "&amp; D283+3</f>
        <v>LaQuincy Jackson: $2.3M thru 2028</v>
      </c>
    </row>
    <row r="284" spans="1:25" hidden="1" x14ac:dyDescent="0.25">
      <c r="A284" s="17" t="str">
        <f>'Re-Sign (Calc)'!A285</f>
        <v>L. James DET</v>
      </c>
      <c r="B284" s="18">
        <f>INDEX('Re-Sign (Calc)'!$A:$AU,MATCH('Re-Sign (Report)'!$A:$A,'Re-Sign (Calc)'!$A:$A,0),4)</f>
        <v>40</v>
      </c>
      <c r="C284" s="15" t="str">
        <f>INDEX('Re-Sign (Calc)'!$A:$AU,MATCH('Re-Sign (Report)'!$A:$A,'Re-Sign (Calc)'!$A:$A,0),3)</f>
        <v>DET</v>
      </c>
      <c r="D284" s="15" t="str">
        <f>+INDEX('Player Ratings'!$A:$AA,MATCH(A284,'Player Ratings'!$A:$A,0),27)</f>
        <v>2027</v>
      </c>
      <c r="F284" s="15">
        <f>INDEX('Re-Sign (Calc)'!$A:$AX,MATCH($A:$A,'Re-Sign (Calc)'!$A:$A,0),23)</f>
        <v>3.5844504021447725</v>
      </c>
      <c r="G284" s="15">
        <f>INDEX('Re-Sign (Calc)'!$A:$AX,MATCH($A:$A,'Re-Sign (Calc)'!$A:$A,0),28)</f>
        <v>4.6399637740820019</v>
      </c>
      <c r="H284" s="15">
        <f>INDEX('Re-Sign (Calc)'!$A:$AX,MATCH($A:$A,'Re-Sign (Calc)'!$A:$A,0),33)</f>
        <v>3.1778855623399656</v>
      </c>
      <c r="I284" s="15">
        <f>INDEX('Re-Sign (Calc)'!$A:$AX,MATCH($A:$A,'Re-Sign (Calc)'!$A:$A,0),38)</f>
        <v>5.0991317426676686</v>
      </c>
      <c r="J284" s="15">
        <f>INDEX('Re-Sign (Calc)'!$A:$AX,MATCH($A:$A,'Re-Sign (Calc)'!$A:$A,0),43)</f>
        <v>3.8935539639417143</v>
      </c>
      <c r="K284" s="15">
        <f>INDEX('Re-Sign (Calc)'!$A:$AX,MATCH($A:$A,'Re-Sign (Calc)'!$A:$A,0),48)</f>
        <v>5.8142497014727352</v>
      </c>
      <c r="L284" s="15">
        <f>IF(AND(AVERAGE(G284,H284)&lt;F284,B284&lt;27),AVERAGE(G284,H284,F284),AVERAGE(G284,H284))</f>
        <v>3.9089246682109837</v>
      </c>
      <c r="M284" s="15">
        <f>IFERROR(IF(AND(AVERAGE(J284,G284)&lt;F284,B284&lt;27),AVERAGE(J284,G284,F284),AVERAGE(G284,J284)),0)</f>
        <v>4.2667588690118583</v>
      </c>
      <c r="N284" s="15">
        <f>IFERROR(IF(AND(AVERAGE(G284,I284)&lt;F284,B284&lt;27),AVERAGE(G284,I284,F284),AVERAGE(G284,I284)),0)</f>
        <v>4.8695477583748357</v>
      </c>
      <c r="O284" s="15">
        <f>IFERROR(IF(AND(AVERAGE(G284,K284)&lt;F284,B284&lt;27),AVERAGE(G284,K284,F284),AVERAGE(G284,K284)),0)</f>
        <v>5.227106737777369</v>
      </c>
      <c r="P284" s="15">
        <f>IF(L284&gt;'Re-Sign (Calc)'!$T$1,'Re-Sign (Calc)'!$T$1,IF(L284&lt;'Re-Sign (Calc)'!$T$2,'Re-Sign (Calc)'!$T$2,L284))</f>
        <v>3.9089246682109837</v>
      </c>
      <c r="Q284" s="15">
        <f>IF(M284&gt;'Re-Sign (Calc)'!$T$1,'Re-Sign (Calc)'!$T$1,IF(M284&lt;'Re-Sign (Calc)'!$T$2,'Re-Sign (Calc)'!$T$2,M284))</f>
        <v>4.2667588690118583</v>
      </c>
      <c r="R284" s="15">
        <f>IF(N284&gt;'Re-Sign (Calc)'!$T$1,'Re-Sign (Calc)'!$T$1,IF(N284&lt;'Re-Sign (Calc)'!$T$2,'Re-Sign (Calc)'!$T$2,N284))</f>
        <v>4.8695477583748357</v>
      </c>
      <c r="S284" s="15">
        <f>IF(O284&gt;'Re-Sign (Calc)'!$T$1,'Re-Sign (Calc)'!$T$1,IF(O284&lt;'Re-Sign (Calc)'!$T$2,'Re-Sign (Calc)'!$T$2,O284))</f>
        <v>5.227106737777369</v>
      </c>
      <c r="T284" s="16">
        <f>CEILING(IF(IF(F284&gt;AVERAGE(G284,I284,J284,K284),AVERAGE(F284,G284,I284,J284,K284),AVERAGE(G284,I284,J284,K284))&gt;'Re-Sign (Calc)'!$T$1,'Re-Sign (Calc)'!$T$1,IF(F284&gt;AVERAGE(G284,I284,J284,K284),AVERAGE(F284,G284,I284,J284,K284),AVERAGE(G284,I284,J284,K284))),0.05)</f>
        <v>4.9000000000000004</v>
      </c>
      <c r="U284" s="16">
        <f>CEILING(IF(IF(F284&gt;AVERAGE(G284,I284,J284,K284,H284),AVERAGE(F284,G284,I284,J284,K284),AVERAGE(G284,I284,J284,K284,H284))&gt;8.15,8.15,IF(F284&gt;AVERAGE(G284,I284,J284,K284,H284),AVERAGE(F284,G284,I284,J284,K284,H284),AVERAGE(G284,I284,J284,K284,H284))),0.05)</f>
        <v>4.55</v>
      </c>
      <c r="V284" s="16">
        <f>CEILING(MAX(Q284:S284),0.05)</f>
        <v>5.25</v>
      </c>
      <c r="W284" s="16" t="str">
        <f>IF(AND(B284&lt;26,G284&gt;V284),"Yes"," ")</f>
        <v xml:space="preserve"> </v>
      </c>
      <c r="X284" s="16" t="str">
        <f>IF(AND(B284&lt;30,B284&gt;26),"Yes", " ")</f>
        <v xml:space="preserve"> </v>
      </c>
      <c r="Y284" s="19" t="str">
        <f>INDEX('Player Ratings'!A:B,MATCH(A284,'Player Ratings'!A:A,0),2) &amp;": $"&amp;V284&amp;"M thru "&amp; D284+3</f>
        <v>LeBron James: $5.25M thru 2030</v>
      </c>
    </row>
    <row r="285" spans="1:25" hidden="1" x14ac:dyDescent="0.25">
      <c r="A285" s="17" t="str">
        <f>'Re-Sign (Calc)'!A286</f>
        <v>L. James Jr. TOR</v>
      </c>
      <c r="B285" s="18">
        <f>INDEX('Re-Sign (Calc)'!$A:$AU,MATCH('Re-Sign (Report)'!$A:$A,'Re-Sign (Calc)'!$A:$A,0),4)</f>
        <v>20</v>
      </c>
      <c r="C285" s="15" t="str">
        <f>INDEX('Re-Sign (Calc)'!$A:$AU,MATCH('Re-Sign (Report)'!$A:$A,'Re-Sign (Calc)'!$A:$A,0),3)</f>
        <v>TOR</v>
      </c>
      <c r="D285" s="15" t="str">
        <f>+INDEX('Player Ratings'!$A:$AA,MATCH(A285,'Player Ratings'!$A:$A,0),27)</f>
        <v>2026</v>
      </c>
      <c r="F285" s="15">
        <f>INDEX('Re-Sign (Calc)'!$A:$AX,MATCH($A:$A,'Re-Sign (Calc)'!$A:$A,0),23)</f>
        <v>35</v>
      </c>
      <c r="G285" s="15">
        <f>INDEX('Re-Sign (Calc)'!$A:$AX,MATCH($A:$A,'Re-Sign (Calc)'!$A:$A,0),28)</f>
        <v>16.644162687304462</v>
      </c>
      <c r="H285" s="15">
        <f>INDEX('Re-Sign (Calc)'!$A:$AX,MATCH($A:$A,'Re-Sign (Calc)'!$A:$A,0),33)</f>
        <v>15.604195390978928</v>
      </c>
      <c r="I285" s="15">
        <f>INDEX('Re-Sign (Calc)'!$A:$AX,MATCH($A:$A,'Re-Sign (Calc)'!$A:$A,0),38)</f>
        <v>0.85</v>
      </c>
      <c r="J285" s="15">
        <f>INDEX('Re-Sign (Calc)'!$A:$AX,MATCH($A:$A,'Re-Sign (Calc)'!$A:$A,0),43)</f>
        <v>0.85</v>
      </c>
      <c r="K285" s="15">
        <f>INDEX('Re-Sign (Calc)'!$A:$AX,MATCH($A:$A,'Re-Sign (Calc)'!$A:$A,0),48)</f>
        <v>0.85</v>
      </c>
      <c r="L285" s="15">
        <f>IF(AND(AVERAGE(G285,H285)&lt;F285,B285&lt;27),AVERAGE(G285,H285,F285),AVERAGE(G285,H285))</f>
        <v>22.416119359427796</v>
      </c>
      <c r="M285" s="15">
        <f>IFERROR(IF(AND(AVERAGE(J285,G285)&lt;F285,B285&lt;27),AVERAGE(J285,G285,F285),AVERAGE(G285,J285)),0)</f>
        <v>17.498054229101488</v>
      </c>
      <c r="N285" s="15">
        <f>IFERROR(IF(AND(AVERAGE(G285,I285)&lt;F285,B285&lt;27),AVERAGE(G285,I285,F285),AVERAGE(G285,I285)),0)</f>
        <v>17.498054229101488</v>
      </c>
      <c r="O285" s="15">
        <f>IFERROR(IF(AND(AVERAGE(G285,K285)&lt;F285,B285&lt;27),AVERAGE(G285,K285,F285),AVERAGE(G285,K285)),0)</f>
        <v>17.498054229101488</v>
      </c>
      <c r="P285" s="15">
        <f>IF(L285&gt;'Re-Sign (Calc)'!$T$1,'Re-Sign (Calc)'!$T$1,IF(L285&lt;'Re-Sign (Calc)'!$T$2,'Re-Sign (Calc)'!$T$2,L285))</f>
        <v>22.416119359427796</v>
      </c>
      <c r="Q285" s="15">
        <f>IF(M285&gt;'Re-Sign (Calc)'!$T$1,'Re-Sign (Calc)'!$T$1,IF(M285&lt;'Re-Sign (Calc)'!$T$2,'Re-Sign (Calc)'!$T$2,M285))</f>
        <v>17.498054229101488</v>
      </c>
      <c r="R285" s="15">
        <f>IF(N285&gt;'Re-Sign (Calc)'!$T$1,'Re-Sign (Calc)'!$T$1,IF(N285&lt;'Re-Sign (Calc)'!$T$2,'Re-Sign (Calc)'!$T$2,N285))</f>
        <v>17.498054229101488</v>
      </c>
      <c r="S285" s="15">
        <f>IF(O285&gt;'Re-Sign (Calc)'!$T$1,'Re-Sign (Calc)'!$T$1,IF(O285&lt;'Re-Sign (Calc)'!$T$2,'Re-Sign (Calc)'!$T$2,O285))</f>
        <v>17.498054229101488</v>
      </c>
      <c r="T285" s="16">
        <f>CEILING(IF(IF(F285&gt;AVERAGE(G285,I285,J285,K285),AVERAGE(F285,G285,I285,J285,K285),AVERAGE(G285,I285,J285,K285))&gt;'Re-Sign (Calc)'!$T$1,'Re-Sign (Calc)'!$T$1,IF(F285&gt;AVERAGE(G285,I285,J285,K285),AVERAGE(F285,G285,I285,J285,K285),AVERAGE(G285,I285,J285,K285))),0.05)</f>
        <v>10.850000000000001</v>
      </c>
      <c r="U285" s="16">
        <f>CEILING(IF(IF(F285&gt;AVERAGE(G285,I285,J285,K285,H285),AVERAGE(F285,G285,I285,J285,K285),AVERAGE(G285,I285,J285,K285,H285))&gt;8.15,8.15,IF(F285&gt;AVERAGE(G285,I285,J285,K285,H285),AVERAGE(F285,G285,I285,J285,K285,H285),AVERAGE(G285,I285,J285,K285,H285))),0.05)</f>
        <v>8.15</v>
      </c>
      <c r="V285" s="16">
        <f>CEILING(MAX(Q285:S285),0.05)</f>
        <v>17.5</v>
      </c>
      <c r="W285" s="16" t="str">
        <f>IF(AND(B285&lt;26,G285&gt;V285),"Yes"," ")</f>
        <v xml:space="preserve"> </v>
      </c>
      <c r="X285" s="16" t="str">
        <f>IF(AND(B285&lt;30,B285&gt;26),"Yes", " ")</f>
        <v xml:space="preserve"> </v>
      </c>
      <c r="Y285" s="19" t="str">
        <f>INDEX('Player Ratings'!A:B,MATCH(A285,'Player Ratings'!A:A,0),2) &amp;": $"&amp;V285&amp;"M thru "&amp; D285+3</f>
        <v>LeBron James Jr.: $17.5M thru 2029</v>
      </c>
    </row>
    <row r="286" spans="1:25" hidden="1" x14ac:dyDescent="0.25">
      <c r="A286" s="17" t="str">
        <f>'Re-Sign (Calc)'!A287</f>
        <v>L. Kornet NOP</v>
      </c>
      <c r="B286" s="18">
        <f>INDEX('Re-Sign (Calc)'!$A:$AU,MATCH('Re-Sign (Report)'!$A:$A,'Re-Sign (Calc)'!$A:$A,0),4)</f>
        <v>29</v>
      </c>
      <c r="C286" s="15" t="str">
        <f>INDEX('Re-Sign (Calc)'!$A:$AU,MATCH('Re-Sign (Report)'!$A:$A,'Re-Sign (Calc)'!$A:$A,0),3)</f>
        <v>NOP</v>
      </c>
      <c r="D286" s="15" t="str">
        <f>+INDEX('Player Ratings'!$A:$AA,MATCH(A286,'Player Ratings'!$A:$A,0),27)</f>
        <v>2026</v>
      </c>
      <c r="F286" s="15">
        <f>INDEX('Re-Sign (Calc)'!$A:$AX,MATCH($A:$A,'Re-Sign (Calc)'!$A:$A,0),23)</f>
        <v>0.85</v>
      </c>
      <c r="G286" s="15">
        <f>INDEX('Re-Sign (Calc)'!$A:$AX,MATCH($A:$A,'Re-Sign (Calc)'!$A:$A,0),28)</f>
        <v>0.85</v>
      </c>
      <c r="H286" s="15" t="str">
        <f>INDEX('Re-Sign (Calc)'!$A:$AX,MATCH($A:$A,'Re-Sign (Calc)'!$A:$A,0),33)</f>
        <v>N/A</v>
      </c>
      <c r="I286" s="15" t="str">
        <f>INDEX('Re-Sign (Calc)'!$A:$AX,MATCH($A:$A,'Re-Sign (Calc)'!$A:$A,0),38)</f>
        <v>N/A</v>
      </c>
      <c r="J286" s="15" t="str">
        <f>INDEX('Re-Sign (Calc)'!$A:$AX,MATCH($A:$A,'Re-Sign (Calc)'!$A:$A,0),43)</f>
        <v>N/A</v>
      </c>
      <c r="K286" s="15" t="str">
        <f>INDEX('Re-Sign (Calc)'!$A:$AX,MATCH($A:$A,'Re-Sign (Calc)'!$A:$A,0),48)</f>
        <v>N/A</v>
      </c>
      <c r="L286" s="15">
        <f>IF(AND(AVERAGE(G286,H286)&lt;F286,B286&lt;27),AVERAGE(G286,H286,F286),AVERAGE(G286,H286))</f>
        <v>0.85</v>
      </c>
      <c r="M286" s="15">
        <f>IFERROR(IF(AND(AVERAGE(J286,G286)&lt;F286,B286&lt;27),AVERAGE(J286,G286,F286),AVERAGE(G286,J286)),0)</f>
        <v>0.85</v>
      </c>
      <c r="N286" s="15">
        <f>IFERROR(IF(AND(AVERAGE(G286,I286)&lt;F286,B286&lt;27),AVERAGE(G286,I286,F286),AVERAGE(G286,I286)),0)</f>
        <v>0.85</v>
      </c>
      <c r="O286" s="15">
        <f>IFERROR(IF(AND(AVERAGE(G286,K286)&lt;F286,B286&lt;27),AVERAGE(G286,K286,F286),AVERAGE(G286,K286)),0)</f>
        <v>0.85</v>
      </c>
      <c r="P286" s="15">
        <f>IF(L286&gt;'Re-Sign (Calc)'!$T$1,'Re-Sign (Calc)'!$T$1,IF(L286&lt;'Re-Sign (Calc)'!$T$2,'Re-Sign (Calc)'!$T$2,L286))</f>
        <v>0.85</v>
      </c>
      <c r="Q286" s="15">
        <f>IF(M286&gt;'Re-Sign (Calc)'!$T$1,'Re-Sign (Calc)'!$T$1,IF(M286&lt;'Re-Sign (Calc)'!$T$2,'Re-Sign (Calc)'!$T$2,M286))</f>
        <v>0.85</v>
      </c>
      <c r="R286" s="15">
        <f>IF(N286&gt;'Re-Sign (Calc)'!$T$1,'Re-Sign (Calc)'!$T$1,IF(N286&lt;'Re-Sign (Calc)'!$T$2,'Re-Sign (Calc)'!$T$2,N286))</f>
        <v>0.85</v>
      </c>
      <c r="S286" s="15">
        <f>IF(O286&gt;'Re-Sign (Calc)'!$T$1,'Re-Sign (Calc)'!$T$1,IF(O286&lt;'Re-Sign (Calc)'!$T$2,'Re-Sign (Calc)'!$T$2,O286))</f>
        <v>0.85</v>
      </c>
      <c r="T286" s="16">
        <f>CEILING(IF(IF(F286&gt;AVERAGE(G286,I286,J286,K286),AVERAGE(F286,G286,I286,J286,K286),AVERAGE(G286,I286,J286,K286))&gt;'Re-Sign (Calc)'!$T$1,'Re-Sign (Calc)'!$T$1,IF(F286&gt;AVERAGE(G286,I286,J286,K286),AVERAGE(F286,G286,I286,J286,K286),AVERAGE(G286,I286,J286,K286))),0.05)</f>
        <v>0.85000000000000009</v>
      </c>
      <c r="U286" s="16">
        <f>CEILING(IF(IF(F286&gt;AVERAGE(G286,I286,J286,K286,H286),AVERAGE(F286,G286,I286,J286,K286),AVERAGE(G286,I286,J286,K286,H286))&gt;8.15,8.15,IF(F286&gt;AVERAGE(G286,I286,J286,K286,H286),AVERAGE(F286,G286,I286,J286,K286,H286),AVERAGE(G286,I286,J286,K286,H286))),0.05)</f>
        <v>0.85000000000000009</v>
      </c>
      <c r="V286" s="16">
        <f>CEILING(MAX(Q286:S286),0.05)</f>
        <v>0.85000000000000009</v>
      </c>
      <c r="W286" s="16" t="str">
        <f>IF(AND(B286&lt;26,G286&gt;V286),"Yes"," ")</f>
        <v xml:space="preserve"> </v>
      </c>
      <c r="X286" s="16" t="str">
        <f>IF(AND(B286&lt;30,B286&gt;26),"Yes", " ")</f>
        <v>Yes</v>
      </c>
      <c r="Y286" s="19" t="str">
        <f>INDEX('Player Ratings'!A:B,MATCH(A286,'Player Ratings'!A:A,0),2) &amp;": $"&amp;V286&amp;"M thru "&amp; D286+3</f>
        <v>Luke Kornet: $0.85M thru 2029</v>
      </c>
    </row>
    <row r="287" spans="1:25" hidden="1" x14ac:dyDescent="0.25">
      <c r="A287" s="17" t="str">
        <f>'Re-Sign (Calc)'!A288</f>
        <v>L. Markkanen CHI</v>
      </c>
      <c r="B287" s="18">
        <f>INDEX('Re-Sign (Calc)'!$A:$AU,MATCH('Re-Sign (Report)'!$A:$A,'Re-Sign (Calc)'!$A:$A,0),4)</f>
        <v>27</v>
      </c>
      <c r="C287" s="15" t="str">
        <f>INDEX('Re-Sign (Calc)'!$A:$AU,MATCH('Re-Sign (Report)'!$A:$A,'Re-Sign (Calc)'!$A:$A,0),3)</f>
        <v>CHI</v>
      </c>
      <c r="D287" s="15" t="str">
        <f>+INDEX('Player Ratings'!$A:$AA,MATCH(A287,'Player Ratings'!$A:$A,0),27)</f>
        <v>2026</v>
      </c>
      <c r="F287" s="15">
        <f>INDEX('Re-Sign (Calc)'!$A:$AX,MATCH($A:$A,'Re-Sign (Calc)'!$A:$A,0),23)</f>
        <v>29.307417336907957</v>
      </c>
      <c r="G287" s="15">
        <f>INDEX('Re-Sign (Calc)'!$A:$AX,MATCH($A:$A,'Re-Sign (Calc)'!$A:$A,0),28)</f>
        <v>33.688868763378892</v>
      </c>
      <c r="H287" s="15">
        <f>INDEX('Re-Sign (Calc)'!$A:$AX,MATCH($A:$A,'Re-Sign (Calc)'!$A:$A,0),33)</f>
        <v>30.151048847744729</v>
      </c>
      <c r="I287" s="15">
        <f>INDEX('Re-Sign (Calc)'!$A:$AX,MATCH($A:$A,'Re-Sign (Calc)'!$A:$A,0),38)</f>
        <v>32.227900458057015</v>
      </c>
      <c r="J287" s="15">
        <f>INDEX('Re-Sign (Calc)'!$A:$AX,MATCH($A:$A,'Re-Sign (Calc)'!$A:$A,0),43)</f>
        <v>32.547542603111879</v>
      </c>
      <c r="K287" s="15">
        <f>INDEX('Re-Sign (Calc)'!$A:$AX,MATCH($A:$A,'Re-Sign (Calc)'!$A:$A,0),48)</f>
        <v>34.341249834151519</v>
      </c>
      <c r="L287" s="15">
        <f>IF(AND(AVERAGE(G287,H287)&lt;F287,B287&lt;27),AVERAGE(G287,H287,F287),AVERAGE(G287,H287))</f>
        <v>31.919958805561812</v>
      </c>
      <c r="M287" s="15">
        <f>IFERROR(IF(AND(AVERAGE(J287,G287)&lt;F287,B287&lt;27),AVERAGE(J287,G287,F287),AVERAGE(G287,J287)),0)</f>
        <v>33.118205683245385</v>
      </c>
      <c r="N287" s="15">
        <f>IFERROR(IF(AND(AVERAGE(G287,I287)&lt;F287,B287&lt;27),AVERAGE(G287,I287,F287),AVERAGE(G287,I287)),0)</f>
        <v>32.958384610717957</v>
      </c>
      <c r="O287" s="15">
        <f>IFERROR(IF(AND(AVERAGE(G287,K287)&lt;F287,B287&lt;27),AVERAGE(G287,K287,F287),AVERAGE(G287,K287)),0)</f>
        <v>34.015059298765209</v>
      </c>
      <c r="P287" s="15">
        <f>IF(L287&gt;'Re-Sign (Calc)'!$T$1,'Re-Sign (Calc)'!$T$1,IF(L287&lt;'Re-Sign (Calc)'!$T$2,'Re-Sign (Calc)'!$T$2,L287))</f>
        <v>31.919958805561812</v>
      </c>
      <c r="Q287" s="15">
        <f>IF(M287&gt;'Re-Sign (Calc)'!$T$1,'Re-Sign (Calc)'!$T$1,IF(M287&lt;'Re-Sign (Calc)'!$T$2,'Re-Sign (Calc)'!$T$2,M287))</f>
        <v>33.118205683245385</v>
      </c>
      <c r="R287" s="15">
        <f>IF(N287&gt;'Re-Sign (Calc)'!$T$1,'Re-Sign (Calc)'!$T$1,IF(N287&lt;'Re-Sign (Calc)'!$T$2,'Re-Sign (Calc)'!$T$2,N287))</f>
        <v>32.958384610717957</v>
      </c>
      <c r="S287" s="15">
        <f>IF(O287&gt;'Re-Sign (Calc)'!$T$1,'Re-Sign (Calc)'!$T$1,IF(O287&lt;'Re-Sign (Calc)'!$T$2,'Re-Sign (Calc)'!$T$2,O287))</f>
        <v>34.015059298765209</v>
      </c>
      <c r="T287" s="16">
        <f>CEILING(IF(IF(F287&gt;AVERAGE(G287,I287,J287,K287),AVERAGE(F287,G287,I287,J287,K287),AVERAGE(G287,I287,J287,K287))&gt;'Re-Sign (Calc)'!$T$1,'Re-Sign (Calc)'!$T$1,IF(F287&gt;AVERAGE(G287,I287,J287,K287),AVERAGE(F287,G287,I287,J287,K287),AVERAGE(G287,I287,J287,K287))),0.05)</f>
        <v>33.25</v>
      </c>
      <c r="U287" s="16">
        <f>CEILING(IF(IF(F287&gt;AVERAGE(G287,I287,J287,K287,H287),AVERAGE(F287,G287,I287,J287,K287),AVERAGE(G287,I287,J287,K287,H287))&gt;8.15,8.15,IF(F287&gt;AVERAGE(G287,I287,J287,K287,H287),AVERAGE(F287,G287,I287,J287,K287,H287),AVERAGE(G287,I287,J287,K287,H287))),0.05)</f>
        <v>8.15</v>
      </c>
      <c r="V287" s="16">
        <f>CEILING(MAX(Q287:S287),0.05)</f>
        <v>34.050000000000004</v>
      </c>
      <c r="W287" s="16" t="str">
        <f>IF(AND(B287&lt;26,G287&gt;V287),"Yes"," ")</f>
        <v xml:space="preserve"> </v>
      </c>
      <c r="X287" s="16" t="str">
        <f>IF(AND(B287&lt;30,B287&gt;26),"Yes", " ")</f>
        <v>Yes</v>
      </c>
      <c r="Y287" s="19" t="str">
        <f>INDEX('Player Ratings'!A:B,MATCH(A287,'Player Ratings'!A:A,0),2) &amp;": $"&amp;V287&amp;"M thru "&amp; D287+3</f>
        <v>Lauri Markkanen: $34.05M thru 2029</v>
      </c>
    </row>
    <row r="288" spans="1:25" hidden="1" x14ac:dyDescent="0.25">
      <c r="A288" s="17" t="str">
        <f>'Re-Sign (Calc)'!A289</f>
        <v>L. McCants NYK</v>
      </c>
      <c r="B288" s="18">
        <f>INDEX('Re-Sign (Calc)'!$A:$AU,MATCH('Re-Sign (Report)'!$A:$A,'Re-Sign (Calc)'!$A:$A,0),4)</f>
        <v>20</v>
      </c>
      <c r="C288" s="15" t="str">
        <f>INDEX('Re-Sign (Calc)'!$A:$AU,MATCH('Re-Sign (Report)'!$A:$A,'Re-Sign (Calc)'!$A:$A,0),3)</f>
        <v>NYK</v>
      </c>
      <c r="D288" s="15" t="str">
        <f>+INDEX('Player Ratings'!$A:$AA,MATCH(A288,'Player Ratings'!$A:$A,0),27)</f>
        <v>2026</v>
      </c>
      <c r="F288" s="15">
        <f>INDEX('Re-Sign (Calc)'!$A:$AX,MATCH($A:$A,'Re-Sign (Calc)'!$A:$A,0),23)</f>
        <v>15.075960679177841</v>
      </c>
      <c r="G288" s="15">
        <f>INDEX('Re-Sign (Calc)'!$A:$AX,MATCH($A:$A,'Re-Sign (Calc)'!$A:$A,0),28)</f>
        <v>0.85</v>
      </c>
      <c r="H288" s="15" t="str">
        <f>INDEX('Re-Sign (Calc)'!$A:$AX,MATCH($A:$A,'Re-Sign (Calc)'!$A:$A,0),33)</f>
        <v>N/A</v>
      </c>
      <c r="I288" s="15" t="str">
        <f>INDEX('Re-Sign (Calc)'!$A:$AX,MATCH($A:$A,'Re-Sign (Calc)'!$A:$A,0),38)</f>
        <v>N/A</v>
      </c>
      <c r="J288" s="15" t="str">
        <f>INDEX('Re-Sign (Calc)'!$A:$AX,MATCH($A:$A,'Re-Sign (Calc)'!$A:$A,0),43)</f>
        <v>N/A</v>
      </c>
      <c r="K288" s="15" t="str">
        <f>INDEX('Re-Sign (Calc)'!$A:$AX,MATCH($A:$A,'Re-Sign (Calc)'!$A:$A,0),48)</f>
        <v>N/A</v>
      </c>
      <c r="L288" s="15">
        <f>IF(AND(AVERAGE(G288,H288)&lt;F288,B288&lt;27),AVERAGE(G288,H288,F288),AVERAGE(G288,H288))</f>
        <v>7.9629803395889205</v>
      </c>
      <c r="M288" s="15">
        <f>IFERROR(IF(AND(AVERAGE(J288,G288)&lt;F288,B288&lt;27),AVERAGE(J288,G288,F288),AVERAGE(G288,J288)),0)</f>
        <v>7.9629803395889205</v>
      </c>
      <c r="N288" s="15">
        <f>IFERROR(IF(AND(AVERAGE(G288,I288)&lt;F288,B288&lt;27),AVERAGE(G288,I288,F288),AVERAGE(G288,I288)),0)</f>
        <v>7.9629803395889205</v>
      </c>
      <c r="O288" s="15">
        <f>IFERROR(IF(AND(AVERAGE(G288,K288)&lt;F288,B288&lt;27),AVERAGE(G288,K288,F288),AVERAGE(G288,K288)),0)</f>
        <v>7.9629803395889205</v>
      </c>
      <c r="P288" s="15">
        <f>IF(L288&gt;'Re-Sign (Calc)'!$T$1,'Re-Sign (Calc)'!$T$1,IF(L288&lt;'Re-Sign (Calc)'!$T$2,'Re-Sign (Calc)'!$T$2,L288))</f>
        <v>7.9629803395889205</v>
      </c>
      <c r="Q288" s="15">
        <f>IF(M288&gt;'Re-Sign (Calc)'!$T$1,'Re-Sign (Calc)'!$T$1,IF(M288&lt;'Re-Sign (Calc)'!$T$2,'Re-Sign (Calc)'!$T$2,M288))</f>
        <v>7.9629803395889205</v>
      </c>
      <c r="R288" s="15">
        <f>IF(N288&gt;'Re-Sign (Calc)'!$T$1,'Re-Sign (Calc)'!$T$1,IF(N288&lt;'Re-Sign (Calc)'!$T$2,'Re-Sign (Calc)'!$T$2,N288))</f>
        <v>7.9629803395889205</v>
      </c>
      <c r="S288" s="15">
        <f>IF(O288&gt;'Re-Sign (Calc)'!$T$1,'Re-Sign (Calc)'!$T$1,IF(O288&lt;'Re-Sign (Calc)'!$T$2,'Re-Sign (Calc)'!$T$2,O288))</f>
        <v>7.9629803395889205</v>
      </c>
      <c r="T288" s="16">
        <f>CEILING(IF(IF(F288&gt;AVERAGE(G288,I288,J288,K288),AVERAGE(F288,G288,I288,J288,K288),AVERAGE(G288,I288,J288,K288))&gt;'Re-Sign (Calc)'!$T$1,'Re-Sign (Calc)'!$T$1,IF(F288&gt;AVERAGE(G288,I288,J288,K288),AVERAGE(F288,G288,I288,J288,K288),AVERAGE(G288,I288,J288,K288))),0.05)</f>
        <v>8</v>
      </c>
      <c r="U288" s="16">
        <f>CEILING(IF(IF(F288&gt;AVERAGE(G288,I288,J288,K288,H288),AVERAGE(F288,G288,I288,J288,K288),AVERAGE(G288,I288,J288,K288,H288))&gt;8.15,8.15,IF(F288&gt;AVERAGE(G288,I288,J288,K288,H288),AVERAGE(F288,G288,I288,J288,K288,H288),AVERAGE(G288,I288,J288,K288,H288))),0.05)</f>
        <v>8</v>
      </c>
      <c r="V288" s="16">
        <f>CEILING(MAX(Q288:S288),0.05)</f>
        <v>8</v>
      </c>
      <c r="W288" s="16" t="str">
        <f>IF(AND(B288&lt;26,G288&gt;V288),"Yes"," ")</f>
        <v xml:space="preserve"> </v>
      </c>
      <c r="X288" s="16" t="str">
        <f>IF(AND(B288&lt;30,B288&gt;26),"Yes", " ")</f>
        <v xml:space="preserve"> </v>
      </c>
      <c r="Y288" s="19" t="str">
        <f>INDEX('Player Ratings'!A:B,MATCH(A288,'Player Ratings'!A:A,0),2) &amp;": $"&amp;V288&amp;"M thru "&amp; D288+3</f>
        <v>La'Shard McCants: $8M thru 2029</v>
      </c>
    </row>
    <row r="289" spans="1:25" x14ac:dyDescent="0.25">
      <c r="A289" s="17" t="str">
        <f>'Re-Sign (Calc)'!A326</f>
        <v>M. Sanford MIL</v>
      </c>
      <c r="B289" s="18">
        <f>INDEX('Re-Sign (Calc)'!$A:$AU,MATCH('Re-Sign (Report)'!$A:$A,'Re-Sign (Calc)'!$A:$A,0),4)</f>
        <v>22</v>
      </c>
      <c r="C289" s="15" t="str">
        <f>INDEX('Re-Sign (Calc)'!$A:$AU,MATCH('Re-Sign (Report)'!$A:$A,'Re-Sign (Calc)'!$A:$A,0),3)</f>
        <v>MIL</v>
      </c>
      <c r="D289" s="15" t="str">
        <f>+INDEX('Player Ratings'!$A:$AA,MATCH(A289,'Player Ratings'!$A:$A,0),27)</f>
        <v>2024</v>
      </c>
      <c r="F289" s="15">
        <f>INDEX('Re-Sign (Calc)'!$A:$AX,MATCH($A:$A,'Re-Sign (Calc)'!$A:$A,0),23)</f>
        <v>0.85</v>
      </c>
      <c r="G289" s="15">
        <f>INDEX('Re-Sign (Calc)'!$A:$AX,MATCH($A:$A,'Re-Sign (Calc)'!$A:$A,0),28)</f>
        <v>0.85</v>
      </c>
      <c r="H289" s="15">
        <f>INDEX('Re-Sign (Calc)'!$A:$AX,MATCH($A:$A,'Re-Sign (Calc)'!$A:$A,0),33)</f>
        <v>0.85</v>
      </c>
      <c r="I289" s="15">
        <f>INDEX('Re-Sign (Calc)'!$A:$AX,MATCH($A:$A,'Re-Sign (Calc)'!$A:$A,0),38)</f>
        <v>0.85</v>
      </c>
      <c r="J289" s="15">
        <f>INDEX('Re-Sign (Calc)'!$A:$AX,MATCH($A:$A,'Re-Sign (Calc)'!$A:$A,0),43)</f>
        <v>0.85</v>
      </c>
      <c r="K289" s="15">
        <f>INDEX('Re-Sign (Calc)'!$A:$AX,MATCH($A:$A,'Re-Sign (Calc)'!$A:$A,0),48)</f>
        <v>0.85</v>
      </c>
      <c r="L289" s="15">
        <f>IF(AND(AVERAGE(G289,H289)&lt;F289,B289&lt;27),AVERAGE(G289,H289,F289),AVERAGE(G289,H289))</f>
        <v>0.85</v>
      </c>
      <c r="M289" s="15">
        <f>IFERROR(IF(AND(AVERAGE(J289,G289)&lt;F289,B289&lt;27),AVERAGE(J289,G289,F289),AVERAGE(G289,J289)),0)</f>
        <v>0.85</v>
      </c>
      <c r="N289" s="15">
        <f>IFERROR(IF(AND(AVERAGE(G289,I289)&lt;F289,B289&lt;27),AVERAGE(G289,I289,F289),AVERAGE(G289,I289)),0)</f>
        <v>0.85</v>
      </c>
      <c r="O289" s="15">
        <f>IFERROR(IF(AND(AVERAGE(G289,K289)&lt;F289,B289&lt;27),AVERAGE(G289,K289,F289),AVERAGE(G289,K289)),0)</f>
        <v>0.85</v>
      </c>
      <c r="P289" s="15">
        <f>IF(L289&gt;'Re-Sign (Calc)'!$T$1,'Re-Sign (Calc)'!$T$1,IF(L289&lt;'Re-Sign (Calc)'!$T$2,'Re-Sign (Calc)'!$T$2,L289))</f>
        <v>0.85</v>
      </c>
      <c r="Q289" s="15">
        <f>IF(M289&gt;'Re-Sign (Calc)'!$T$1,'Re-Sign (Calc)'!$T$1,IF(M289&lt;'Re-Sign (Calc)'!$T$2,'Re-Sign (Calc)'!$T$2,M289))</f>
        <v>0.85</v>
      </c>
      <c r="R289" s="15">
        <f>IF(N289&gt;'Re-Sign (Calc)'!$T$1,'Re-Sign (Calc)'!$T$1,IF(N289&lt;'Re-Sign (Calc)'!$T$2,'Re-Sign (Calc)'!$T$2,N289))</f>
        <v>0.85</v>
      </c>
      <c r="S289" s="15">
        <f>IF(O289&gt;'Re-Sign (Calc)'!$T$1,'Re-Sign (Calc)'!$T$1,IF(O289&lt;'Re-Sign (Calc)'!$T$2,'Re-Sign (Calc)'!$T$2,O289))</f>
        <v>0.85</v>
      </c>
      <c r="T289" s="16">
        <f>CEILING(IF(IF(F289&gt;AVERAGE(G289,I289,J289,K289),AVERAGE(F289,G289,I289,J289,K289),AVERAGE(G289,I289,J289,K289))&gt;'Re-Sign (Calc)'!$T$1,'Re-Sign (Calc)'!$T$1,IF(F289&gt;AVERAGE(G289,I289,J289,K289),AVERAGE(F289,G289,I289,J289,K289),AVERAGE(G289,I289,J289,K289))),0.05)</f>
        <v>0.85000000000000009</v>
      </c>
      <c r="U289" s="16">
        <f>CEILING(IF(IF(F289&gt;AVERAGE(G289,I289,J289,K289,H289),AVERAGE(F289,G289,I289,J289,K289),AVERAGE(G289,I289,J289,K289,H289))&gt;8.15,8.15,IF(F289&gt;AVERAGE(G289,I289,J289,K289,H289),AVERAGE(F289,G289,I289,J289,K289,H289),AVERAGE(G289,I289,J289,K289,H289))),0.05)</f>
        <v>0.85000000000000009</v>
      </c>
      <c r="V289" s="16">
        <f>CEILING(MAX(Q289:S289),0.05)</f>
        <v>0.85000000000000009</v>
      </c>
      <c r="W289" s="16" t="str">
        <f>IF(AND(B289&lt;26,G289&gt;V289),"Yes"," ")</f>
        <v xml:space="preserve"> </v>
      </c>
      <c r="X289" s="16" t="str">
        <f>IF(AND(B289&lt;30,B289&gt;26),"Yes", " ")</f>
        <v xml:space="preserve"> </v>
      </c>
      <c r="Y289" s="19" t="str">
        <f>INDEX('Player Ratings'!A:B,MATCH(A289,'Player Ratings'!A:A,0),2) &amp;": $"&amp;V289&amp;"M thru "&amp; D289+3</f>
        <v>Mike Sanford: $0.85M thru 2027</v>
      </c>
    </row>
    <row r="290" spans="1:25" x14ac:dyDescent="0.25">
      <c r="A290" s="17" t="str">
        <f>'Re-Sign (Calc)'!A431</f>
        <v>T. Wroten MIL</v>
      </c>
      <c r="B290" s="18">
        <f>INDEX('Re-Sign (Calc)'!$A:$AU,MATCH('Re-Sign (Report)'!$A:$A,'Re-Sign (Calc)'!$A:$A,0),4)</f>
        <v>31</v>
      </c>
      <c r="C290" s="15" t="str">
        <f>INDEX('Re-Sign (Calc)'!$A:$AU,MATCH('Re-Sign (Report)'!$A:$A,'Re-Sign (Calc)'!$A:$A,0),3)</f>
        <v>MIL</v>
      </c>
      <c r="D290" s="15" t="str">
        <f>+INDEX('Player Ratings'!$A:$AA,MATCH(A290,'Player Ratings'!$A:$A,0),27)</f>
        <v>2024</v>
      </c>
      <c r="F290" s="15">
        <f>INDEX('Re-Sign (Calc)'!$A:$AX,MATCH($A:$A,'Re-Sign (Calc)'!$A:$A,0),23)</f>
        <v>0.85</v>
      </c>
      <c r="G290" s="15">
        <f>INDEX('Re-Sign (Calc)'!$A:$AX,MATCH($A:$A,'Re-Sign (Calc)'!$A:$A,0),28)</f>
        <v>0.85</v>
      </c>
      <c r="H290" s="15">
        <f>INDEX('Re-Sign (Calc)'!$A:$AX,MATCH($A:$A,'Re-Sign (Calc)'!$A:$A,0),33)</f>
        <v>0.85</v>
      </c>
      <c r="I290" s="15">
        <f>INDEX('Re-Sign (Calc)'!$A:$AX,MATCH($A:$A,'Re-Sign (Calc)'!$A:$A,0),38)</f>
        <v>0.85</v>
      </c>
      <c r="J290" s="15">
        <f>INDEX('Re-Sign (Calc)'!$A:$AX,MATCH($A:$A,'Re-Sign (Calc)'!$A:$A,0),43)</f>
        <v>0.85</v>
      </c>
      <c r="K290" s="15">
        <f>INDEX('Re-Sign (Calc)'!$A:$AX,MATCH($A:$A,'Re-Sign (Calc)'!$A:$A,0),48)</f>
        <v>0.85</v>
      </c>
      <c r="L290" s="15">
        <f>IF(AND(AVERAGE(G290,H290)&lt;F290,B290&lt;27),AVERAGE(G290,H290,F290),AVERAGE(G290,H290))</f>
        <v>0.85</v>
      </c>
      <c r="M290" s="15">
        <f>IFERROR(IF(AND(AVERAGE(J290,G290)&lt;F290,B290&lt;27),AVERAGE(J290,G290,F290),AVERAGE(G290,J290)),0)</f>
        <v>0.85</v>
      </c>
      <c r="N290" s="15">
        <f>IFERROR(IF(AND(AVERAGE(G290,I290)&lt;F290,B290&lt;27),AVERAGE(G290,I290,F290),AVERAGE(G290,I290)),0)</f>
        <v>0.85</v>
      </c>
      <c r="O290" s="15">
        <f>IFERROR(IF(AND(AVERAGE(G290,K290)&lt;F290,B290&lt;27),AVERAGE(G290,K290,F290),AVERAGE(G290,K290)),0)</f>
        <v>0.85</v>
      </c>
      <c r="P290" s="15">
        <f>IF(L290&gt;'Re-Sign (Calc)'!$T$1,'Re-Sign (Calc)'!$T$1,IF(L290&lt;'Re-Sign (Calc)'!$T$2,'Re-Sign (Calc)'!$T$2,L290))</f>
        <v>0.85</v>
      </c>
      <c r="Q290" s="15">
        <f>IF(M290&gt;'Re-Sign (Calc)'!$T$1,'Re-Sign (Calc)'!$T$1,IF(M290&lt;'Re-Sign (Calc)'!$T$2,'Re-Sign (Calc)'!$T$2,M290))</f>
        <v>0.85</v>
      </c>
      <c r="R290" s="15">
        <f>IF(N290&gt;'Re-Sign (Calc)'!$T$1,'Re-Sign (Calc)'!$T$1,IF(N290&lt;'Re-Sign (Calc)'!$T$2,'Re-Sign (Calc)'!$T$2,N290))</f>
        <v>0.85</v>
      </c>
      <c r="S290" s="15">
        <f>IF(O290&gt;'Re-Sign (Calc)'!$T$1,'Re-Sign (Calc)'!$T$1,IF(O290&lt;'Re-Sign (Calc)'!$T$2,'Re-Sign (Calc)'!$T$2,O290))</f>
        <v>0.85</v>
      </c>
      <c r="T290" s="16">
        <f>CEILING(IF(IF(F290&gt;AVERAGE(G290,I290,J290,K290),AVERAGE(F290,G290,I290,J290,K290),AVERAGE(G290,I290,J290,K290))&gt;'Re-Sign (Calc)'!$T$1,'Re-Sign (Calc)'!$T$1,IF(F290&gt;AVERAGE(G290,I290,J290,K290),AVERAGE(F290,G290,I290,J290,K290),AVERAGE(G290,I290,J290,K290))),0.05)</f>
        <v>0.85000000000000009</v>
      </c>
      <c r="U290" s="16">
        <f>CEILING(IF(IF(F290&gt;AVERAGE(G290,I290,J290,K290,H290),AVERAGE(F290,G290,I290,J290,K290),AVERAGE(G290,I290,J290,K290,H290))&gt;8.15,8.15,IF(F290&gt;AVERAGE(G290,I290,J290,K290,H290),AVERAGE(F290,G290,I290,J290,K290,H290),AVERAGE(G290,I290,J290,K290,H290))),0.05)</f>
        <v>0.85000000000000009</v>
      </c>
      <c r="V290" s="16">
        <f>CEILING(MAX(Q290:S290),0.05)</f>
        <v>0.85000000000000009</v>
      </c>
      <c r="W290" s="16" t="str">
        <f>IF(AND(B290&lt;26,G290&gt;V290),"Yes"," ")</f>
        <v xml:space="preserve"> </v>
      </c>
      <c r="X290" s="16" t="str">
        <f>IF(AND(B290&lt;30,B290&gt;26),"Yes", " ")</f>
        <v xml:space="preserve"> </v>
      </c>
      <c r="Y290" s="19" t="str">
        <f>INDEX('Player Ratings'!A:B,MATCH(A290,'Player Ratings'!A:A,0),2) &amp;": $"&amp;V290&amp;"M thru "&amp; D290+3</f>
        <v>Tony Wroten: $0.85M thru 2027</v>
      </c>
    </row>
    <row r="291" spans="1:25" hidden="1" x14ac:dyDescent="0.25">
      <c r="A291" s="17" t="str">
        <f>'Re-Sign (Calc)'!A292</f>
        <v>L. Shamet BOS</v>
      </c>
      <c r="B291" s="18">
        <f>INDEX('Re-Sign (Calc)'!$A:$AU,MATCH('Re-Sign (Report)'!$A:$A,'Re-Sign (Calc)'!$A:$A,0),4)</f>
        <v>28</v>
      </c>
      <c r="C291" s="15" t="str">
        <f>INDEX('Re-Sign (Calc)'!$A:$AU,MATCH('Re-Sign (Report)'!$A:$A,'Re-Sign (Calc)'!$A:$A,0),3)</f>
        <v>BOS</v>
      </c>
      <c r="D291" s="15" t="str">
        <f>+INDEX('Player Ratings'!$A:$AA,MATCH(A291,'Player Ratings'!$A:$A,0),27)</f>
        <v>2027</v>
      </c>
      <c r="F291" s="15">
        <f>INDEX('Re-Sign (Calc)'!$A:$AX,MATCH($A:$A,'Re-Sign (Calc)'!$A:$A,0),23)</f>
        <v>3.6907953529937507</v>
      </c>
      <c r="G291" s="15">
        <f>INDEX('Re-Sign (Calc)'!$A:$AX,MATCH($A:$A,'Re-Sign (Calc)'!$A:$A,0),28)</f>
        <v>10.088506504198911</v>
      </c>
      <c r="H291" s="15">
        <f>INDEX('Re-Sign (Calc)'!$A:$AX,MATCH($A:$A,'Re-Sign (Calc)'!$A:$A,0),33)</f>
        <v>16.174660232420724</v>
      </c>
      <c r="I291" s="15">
        <f>INDEX('Re-Sign (Calc)'!$A:$AX,MATCH($A:$A,'Re-Sign (Calc)'!$A:$A,0),38)</f>
        <v>12.427189444178559</v>
      </c>
      <c r="J291" s="15">
        <f>INDEX('Re-Sign (Calc)'!$A:$AX,MATCH($A:$A,'Re-Sign (Calc)'!$A:$A,0),43)</f>
        <v>6.3879970363052587</v>
      </c>
      <c r="K291" s="15">
        <f>INDEX('Re-Sign (Calc)'!$A:$AX,MATCH($A:$A,'Re-Sign (Calc)'!$A:$A,0),48)</f>
        <v>6.2345760912829897</v>
      </c>
      <c r="L291" s="15">
        <f>IF(AND(AVERAGE(G291,H291)&lt;F291,B291&lt;27),AVERAGE(G291,H291,F291),AVERAGE(G291,H291))</f>
        <v>13.131583368309817</v>
      </c>
      <c r="M291" s="15">
        <f>IFERROR(IF(AND(AVERAGE(J291,G291)&lt;F291,B291&lt;27),AVERAGE(J291,G291,F291),AVERAGE(G291,J291)),0)</f>
        <v>8.2382517702520843</v>
      </c>
      <c r="N291" s="15">
        <f>IFERROR(IF(AND(AVERAGE(G291,I291)&lt;F291,B291&lt;27),AVERAGE(G291,I291,F291),AVERAGE(G291,I291)),0)</f>
        <v>11.257847974188735</v>
      </c>
      <c r="O291" s="15">
        <f>IFERROR(IF(AND(AVERAGE(G291,K291)&lt;F291,B291&lt;27),AVERAGE(G291,K291,F291),AVERAGE(G291,K291)),0)</f>
        <v>8.1615412977409498</v>
      </c>
      <c r="P291" s="15">
        <f>IF(L291&gt;'Re-Sign (Calc)'!$T$1,'Re-Sign (Calc)'!$T$1,IF(L291&lt;'Re-Sign (Calc)'!$T$2,'Re-Sign (Calc)'!$T$2,L291))</f>
        <v>13.131583368309817</v>
      </c>
      <c r="Q291" s="15">
        <f>IF(M291&gt;'Re-Sign (Calc)'!$T$1,'Re-Sign (Calc)'!$T$1,IF(M291&lt;'Re-Sign (Calc)'!$T$2,'Re-Sign (Calc)'!$T$2,M291))</f>
        <v>8.2382517702520843</v>
      </c>
      <c r="R291" s="15">
        <f>IF(N291&gt;'Re-Sign (Calc)'!$T$1,'Re-Sign (Calc)'!$T$1,IF(N291&lt;'Re-Sign (Calc)'!$T$2,'Re-Sign (Calc)'!$T$2,N291))</f>
        <v>11.257847974188735</v>
      </c>
      <c r="S291" s="15">
        <f>IF(O291&gt;'Re-Sign (Calc)'!$T$1,'Re-Sign (Calc)'!$T$1,IF(O291&lt;'Re-Sign (Calc)'!$T$2,'Re-Sign (Calc)'!$T$2,O291))</f>
        <v>8.1615412977409498</v>
      </c>
      <c r="T291" s="16">
        <f>CEILING(IF(IF(F291&gt;AVERAGE(G291,I291,J291,K291),AVERAGE(F291,G291,I291,J291,K291),AVERAGE(G291,I291,J291,K291))&gt;'Re-Sign (Calc)'!$T$1,'Re-Sign (Calc)'!$T$1,IF(F291&gt;AVERAGE(G291,I291,J291,K291),AVERAGE(F291,G291,I291,J291,K291),AVERAGE(G291,I291,J291,K291))),0.05)</f>
        <v>8.8000000000000007</v>
      </c>
      <c r="U291" s="16">
        <f>CEILING(IF(IF(F291&gt;AVERAGE(G291,I291,J291,K291,H291),AVERAGE(F291,G291,I291,J291,K291),AVERAGE(G291,I291,J291,K291,H291))&gt;8.15,8.15,IF(F291&gt;AVERAGE(G291,I291,J291,K291,H291),AVERAGE(F291,G291,I291,J291,K291,H291),AVERAGE(G291,I291,J291,K291,H291))),0.05)</f>
        <v>8.15</v>
      </c>
      <c r="V291" s="16">
        <f>CEILING(MAX(Q291:S291),0.05)</f>
        <v>11.3</v>
      </c>
      <c r="W291" s="16" t="str">
        <f>IF(AND(B291&lt;26,G291&gt;V291),"Yes"," ")</f>
        <v xml:space="preserve"> </v>
      </c>
      <c r="X291" s="16" t="str">
        <f>IF(AND(B291&lt;30,B291&gt;26),"Yes", " ")</f>
        <v>Yes</v>
      </c>
      <c r="Y291" s="19" t="str">
        <f>INDEX('Player Ratings'!A:B,MATCH(A291,'Player Ratings'!A:A,0),2) &amp;": $"&amp;V291&amp;"M thru "&amp; D291+3</f>
        <v>Landry Shamet: $11.3M thru 2030</v>
      </c>
    </row>
    <row r="292" spans="1:25" hidden="1" x14ac:dyDescent="0.25">
      <c r="A292" s="17" t="str">
        <f>'Re-Sign (Calc)'!A293</f>
        <v>L. Stephenson MIN</v>
      </c>
      <c r="B292" s="18">
        <f>INDEX('Re-Sign (Calc)'!$A:$AU,MATCH('Re-Sign (Report)'!$A:$A,'Re-Sign (Calc)'!$A:$A,0),4)</f>
        <v>34</v>
      </c>
      <c r="C292" s="15" t="str">
        <f>INDEX('Re-Sign (Calc)'!$A:$AU,MATCH('Re-Sign (Report)'!$A:$A,'Re-Sign (Calc)'!$A:$A,0),3)</f>
        <v>MIN</v>
      </c>
      <c r="D292" s="15" t="str">
        <f>+INDEX('Player Ratings'!$A:$AA,MATCH(A292,'Player Ratings'!$A:$A,0),27)</f>
        <v>2025</v>
      </c>
      <c r="F292" s="15">
        <f>INDEX('Re-Sign (Calc)'!$A:$AX,MATCH($A:$A,'Re-Sign (Calc)'!$A:$A,0),23)</f>
        <v>0.85</v>
      </c>
      <c r="G292" s="15">
        <f>INDEX('Re-Sign (Calc)'!$A:$AX,MATCH($A:$A,'Re-Sign (Calc)'!$A:$A,0),28)</f>
        <v>0.85</v>
      </c>
      <c r="H292" s="15">
        <f>INDEX('Re-Sign (Calc)'!$A:$AX,MATCH($A:$A,'Re-Sign (Calc)'!$A:$A,0),33)</f>
        <v>0.85</v>
      </c>
      <c r="I292" s="15">
        <f>INDEX('Re-Sign (Calc)'!$A:$AX,MATCH($A:$A,'Re-Sign (Calc)'!$A:$A,0),38)</f>
        <v>0.85</v>
      </c>
      <c r="J292" s="15">
        <f>INDEX('Re-Sign (Calc)'!$A:$AX,MATCH($A:$A,'Re-Sign (Calc)'!$A:$A,0),43)</f>
        <v>0.85</v>
      </c>
      <c r="K292" s="15">
        <f>INDEX('Re-Sign (Calc)'!$A:$AX,MATCH($A:$A,'Re-Sign (Calc)'!$A:$A,0),48)</f>
        <v>0.85</v>
      </c>
      <c r="L292" s="15">
        <f>IF(AND(AVERAGE(G292,H292)&lt;F292,B292&lt;27),AVERAGE(G292,H292,F292),AVERAGE(G292,H292))</f>
        <v>0.85</v>
      </c>
      <c r="M292" s="15">
        <f>IFERROR(IF(AND(AVERAGE(J292,G292)&lt;F292,B292&lt;27),AVERAGE(J292,G292,F292),AVERAGE(G292,J292)),0)</f>
        <v>0.85</v>
      </c>
      <c r="N292" s="15">
        <f>IFERROR(IF(AND(AVERAGE(G292,I292)&lt;F292,B292&lt;27),AVERAGE(G292,I292,F292),AVERAGE(G292,I292)),0)</f>
        <v>0.85</v>
      </c>
      <c r="O292" s="15">
        <f>IFERROR(IF(AND(AVERAGE(G292,K292)&lt;F292,B292&lt;27),AVERAGE(G292,K292,F292),AVERAGE(G292,K292)),0)</f>
        <v>0.85</v>
      </c>
      <c r="P292" s="15">
        <f>IF(L292&gt;'Re-Sign (Calc)'!$T$1,'Re-Sign (Calc)'!$T$1,IF(L292&lt;'Re-Sign (Calc)'!$T$2,'Re-Sign (Calc)'!$T$2,L292))</f>
        <v>0.85</v>
      </c>
      <c r="Q292" s="15">
        <f>IF(M292&gt;'Re-Sign (Calc)'!$T$1,'Re-Sign (Calc)'!$T$1,IF(M292&lt;'Re-Sign (Calc)'!$T$2,'Re-Sign (Calc)'!$T$2,M292))</f>
        <v>0.85</v>
      </c>
      <c r="R292" s="15">
        <f>IF(N292&gt;'Re-Sign (Calc)'!$T$1,'Re-Sign (Calc)'!$T$1,IF(N292&lt;'Re-Sign (Calc)'!$T$2,'Re-Sign (Calc)'!$T$2,N292))</f>
        <v>0.85</v>
      </c>
      <c r="S292" s="15">
        <f>IF(O292&gt;'Re-Sign (Calc)'!$T$1,'Re-Sign (Calc)'!$T$1,IF(O292&lt;'Re-Sign (Calc)'!$T$2,'Re-Sign (Calc)'!$T$2,O292))</f>
        <v>0.85</v>
      </c>
      <c r="T292" s="16">
        <f>CEILING(IF(IF(F292&gt;AVERAGE(G292,I292,J292,K292),AVERAGE(F292,G292,I292,J292,K292),AVERAGE(G292,I292,J292,K292))&gt;'Re-Sign (Calc)'!$T$1,'Re-Sign (Calc)'!$T$1,IF(F292&gt;AVERAGE(G292,I292,J292,K292),AVERAGE(F292,G292,I292,J292,K292),AVERAGE(G292,I292,J292,K292))),0.05)</f>
        <v>0.85000000000000009</v>
      </c>
      <c r="U292" s="16">
        <f>CEILING(IF(IF(F292&gt;AVERAGE(G292,I292,J292,K292,H292),AVERAGE(F292,G292,I292,J292,K292),AVERAGE(G292,I292,J292,K292,H292))&gt;8.15,8.15,IF(F292&gt;AVERAGE(G292,I292,J292,K292,H292),AVERAGE(F292,G292,I292,J292,K292,H292),AVERAGE(G292,I292,J292,K292,H292))),0.05)</f>
        <v>0.85000000000000009</v>
      </c>
      <c r="V292" s="16">
        <f>CEILING(MAX(Q292:S292),0.05)</f>
        <v>0.85000000000000009</v>
      </c>
      <c r="W292" s="16" t="str">
        <f>IF(AND(B292&lt;26,G292&gt;V292),"Yes"," ")</f>
        <v xml:space="preserve"> </v>
      </c>
      <c r="X292" s="16" t="str">
        <f>IF(AND(B292&lt;30,B292&gt;26),"Yes", " ")</f>
        <v xml:space="preserve"> </v>
      </c>
      <c r="Y292" s="19" t="str">
        <f>INDEX('Player Ratings'!A:B,MATCH(A292,'Player Ratings'!A:A,0),2) &amp;": $"&amp;V292&amp;"M thru "&amp; D292+3</f>
        <v>Lance Stephenson: $0.85M thru 2028</v>
      </c>
    </row>
    <row r="293" spans="1:25" hidden="1" x14ac:dyDescent="0.25">
      <c r="A293" s="17" t="str">
        <f>'Re-Sign (Calc)'!A294</f>
        <v>L. Vix BOS</v>
      </c>
      <c r="B293" s="18">
        <f>INDEX('Re-Sign (Calc)'!$A:$AU,MATCH('Re-Sign (Report)'!$A:$A,'Re-Sign (Calc)'!$A:$A,0),4)</f>
        <v>22</v>
      </c>
      <c r="C293" s="15" t="str">
        <f>INDEX('Re-Sign (Calc)'!$A:$AU,MATCH('Re-Sign (Report)'!$A:$A,'Re-Sign (Calc)'!$A:$A,0),3)</f>
        <v>BOS</v>
      </c>
      <c r="D293" s="15" t="str">
        <f>+INDEX('Player Ratings'!$A:$AA,MATCH(A293,'Player Ratings'!$A:$A,0),27)</f>
        <v>2025</v>
      </c>
      <c r="F293" s="15">
        <f>INDEX('Re-Sign (Calc)'!$A:$AX,MATCH($A:$A,'Re-Sign (Calc)'!$A:$A,0),23)</f>
        <v>0.85</v>
      </c>
      <c r="G293" s="15">
        <f>INDEX('Re-Sign (Calc)'!$A:$AX,MATCH($A:$A,'Re-Sign (Calc)'!$A:$A,0),28)</f>
        <v>0.85</v>
      </c>
      <c r="H293" s="15" t="str">
        <f>INDEX('Re-Sign (Calc)'!$A:$AX,MATCH($A:$A,'Re-Sign (Calc)'!$A:$A,0),33)</f>
        <v>N/A</v>
      </c>
      <c r="I293" s="15" t="str">
        <f>INDEX('Re-Sign (Calc)'!$A:$AX,MATCH($A:$A,'Re-Sign (Calc)'!$A:$A,0),38)</f>
        <v>N/A</v>
      </c>
      <c r="J293" s="15" t="str">
        <f>INDEX('Re-Sign (Calc)'!$A:$AX,MATCH($A:$A,'Re-Sign (Calc)'!$A:$A,0),43)</f>
        <v>N/A</v>
      </c>
      <c r="K293" s="15" t="str">
        <f>INDEX('Re-Sign (Calc)'!$A:$AX,MATCH($A:$A,'Re-Sign (Calc)'!$A:$A,0),48)</f>
        <v>N/A</v>
      </c>
      <c r="L293" s="15">
        <f>IF(AND(AVERAGE(G293,H293)&lt;F293,B293&lt;27),AVERAGE(G293,H293,F293),AVERAGE(G293,H293))</f>
        <v>0.85</v>
      </c>
      <c r="M293" s="15">
        <f>IFERROR(IF(AND(AVERAGE(J293,G293)&lt;F293,B293&lt;27),AVERAGE(J293,G293,F293),AVERAGE(G293,J293)),0)</f>
        <v>0.85</v>
      </c>
      <c r="N293" s="15">
        <f>IFERROR(IF(AND(AVERAGE(G293,I293)&lt;F293,B293&lt;27),AVERAGE(G293,I293,F293),AVERAGE(G293,I293)),0)</f>
        <v>0.85</v>
      </c>
      <c r="O293" s="15">
        <f>IFERROR(IF(AND(AVERAGE(G293,K293)&lt;F293,B293&lt;27),AVERAGE(G293,K293,F293),AVERAGE(G293,K293)),0)</f>
        <v>0.85</v>
      </c>
      <c r="P293" s="15">
        <f>IF(L293&gt;'Re-Sign (Calc)'!$T$1,'Re-Sign (Calc)'!$T$1,IF(L293&lt;'Re-Sign (Calc)'!$T$2,'Re-Sign (Calc)'!$T$2,L293))</f>
        <v>0.85</v>
      </c>
      <c r="Q293" s="15">
        <f>IF(M293&gt;'Re-Sign (Calc)'!$T$1,'Re-Sign (Calc)'!$T$1,IF(M293&lt;'Re-Sign (Calc)'!$T$2,'Re-Sign (Calc)'!$T$2,M293))</f>
        <v>0.85</v>
      </c>
      <c r="R293" s="15">
        <f>IF(N293&gt;'Re-Sign (Calc)'!$T$1,'Re-Sign (Calc)'!$T$1,IF(N293&lt;'Re-Sign (Calc)'!$T$2,'Re-Sign (Calc)'!$T$2,N293))</f>
        <v>0.85</v>
      </c>
      <c r="S293" s="15">
        <f>IF(O293&gt;'Re-Sign (Calc)'!$T$1,'Re-Sign (Calc)'!$T$1,IF(O293&lt;'Re-Sign (Calc)'!$T$2,'Re-Sign (Calc)'!$T$2,O293))</f>
        <v>0.85</v>
      </c>
      <c r="T293" s="16">
        <f>CEILING(IF(IF(F293&gt;AVERAGE(G293,I293,J293,K293),AVERAGE(F293,G293,I293,J293,K293),AVERAGE(G293,I293,J293,K293))&gt;'Re-Sign (Calc)'!$T$1,'Re-Sign (Calc)'!$T$1,IF(F293&gt;AVERAGE(G293,I293,J293,K293),AVERAGE(F293,G293,I293,J293,K293),AVERAGE(G293,I293,J293,K293))),0.05)</f>
        <v>0.85000000000000009</v>
      </c>
      <c r="U293" s="16">
        <f>CEILING(IF(IF(F293&gt;AVERAGE(G293,I293,J293,K293,H293),AVERAGE(F293,G293,I293,J293,K293),AVERAGE(G293,I293,J293,K293,H293))&gt;8.15,8.15,IF(F293&gt;AVERAGE(G293,I293,J293,K293,H293),AVERAGE(F293,G293,I293,J293,K293,H293),AVERAGE(G293,I293,J293,K293,H293))),0.05)</f>
        <v>0.85000000000000009</v>
      </c>
      <c r="V293" s="16">
        <f>CEILING(MAX(Q293:S293),0.05)</f>
        <v>0.85000000000000009</v>
      </c>
      <c r="W293" s="16" t="str">
        <f>IF(AND(B293&lt;26,G293&gt;V293),"Yes"," ")</f>
        <v xml:space="preserve"> </v>
      </c>
      <c r="X293" s="16" t="str">
        <f>IF(AND(B293&lt;30,B293&gt;26),"Yes", " ")</f>
        <v xml:space="preserve"> </v>
      </c>
      <c r="Y293" s="19" t="str">
        <f>INDEX('Player Ratings'!A:B,MATCH(A293,'Player Ratings'!A:A,0),2) &amp;": $"&amp;V293&amp;"M thru "&amp; D293+3</f>
        <v>Latrell Vix: $0.85M thru 2028</v>
      </c>
    </row>
    <row r="294" spans="1:25" hidden="1" x14ac:dyDescent="0.25">
      <c r="A294" s="17" t="str">
        <f>'Re-Sign (Calc)'!A295</f>
        <v>L. Walker IV GSW</v>
      </c>
      <c r="B294" s="18">
        <f>INDEX('Re-Sign (Calc)'!$A:$AU,MATCH('Re-Sign (Report)'!$A:$A,'Re-Sign (Calc)'!$A:$A,0),4)</f>
        <v>26</v>
      </c>
      <c r="C294" s="15" t="str">
        <f>INDEX('Re-Sign (Calc)'!$A:$AU,MATCH('Re-Sign (Report)'!$A:$A,'Re-Sign (Calc)'!$A:$A,0),3)</f>
        <v>GSW</v>
      </c>
      <c r="D294" s="15" t="str">
        <f>+INDEX('Player Ratings'!$A:$AA,MATCH(A294,'Player Ratings'!$A:$A,0),27)</f>
        <v>2025</v>
      </c>
      <c r="F294" s="15">
        <f>INDEX('Re-Sign (Calc)'!$A:$AX,MATCH($A:$A,'Re-Sign (Calc)'!$A:$A,0),23)</f>
        <v>0.85</v>
      </c>
      <c r="G294" s="15">
        <f>INDEX('Re-Sign (Calc)'!$A:$AX,MATCH($A:$A,'Re-Sign (Calc)'!$A:$A,0),28)</f>
        <v>0.85</v>
      </c>
      <c r="H294" s="15">
        <f>INDEX('Re-Sign (Calc)'!$A:$AX,MATCH($A:$A,'Re-Sign (Calc)'!$A:$A,0),33)</f>
        <v>0.85</v>
      </c>
      <c r="I294" s="15">
        <f>INDEX('Re-Sign (Calc)'!$A:$AX,MATCH($A:$A,'Re-Sign (Calc)'!$A:$A,0),38)</f>
        <v>0.85</v>
      </c>
      <c r="J294" s="15">
        <f>INDEX('Re-Sign (Calc)'!$A:$AX,MATCH($A:$A,'Re-Sign (Calc)'!$A:$A,0),43)</f>
        <v>0.85</v>
      </c>
      <c r="K294" s="15">
        <f>INDEX('Re-Sign (Calc)'!$A:$AX,MATCH($A:$A,'Re-Sign (Calc)'!$A:$A,0),48)</f>
        <v>0.85</v>
      </c>
      <c r="L294" s="15">
        <f>IF(AND(AVERAGE(G294,H294)&lt;F294,B294&lt;27),AVERAGE(G294,H294,F294),AVERAGE(G294,H294))</f>
        <v>0.85</v>
      </c>
      <c r="M294" s="15">
        <f>IFERROR(IF(AND(AVERAGE(J294,G294)&lt;F294,B294&lt;27),AVERAGE(J294,G294,F294),AVERAGE(G294,J294)),0)</f>
        <v>0.85</v>
      </c>
      <c r="N294" s="15">
        <f>IFERROR(IF(AND(AVERAGE(G294,I294)&lt;F294,B294&lt;27),AVERAGE(G294,I294,F294),AVERAGE(G294,I294)),0)</f>
        <v>0.85</v>
      </c>
      <c r="O294" s="15">
        <f>IFERROR(IF(AND(AVERAGE(G294,K294)&lt;F294,B294&lt;27),AVERAGE(G294,K294,F294),AVERAGE(G294,K294)),0)</f>
        <v>0.85</v>
      </c>
      <c r="P294" s="15">
        <f>IF(L294&gt;'Re-Sign (Calc)'!$T$1,'Re-Sign (Calc)'!$T$1,IF(L294&lt;'Re-Sign (Calc)'!$T$2,'Re-Sign (Calc)'!$T$2,L294))</f>
        <v>0.85</v>
      </c>
      <c r="Q294" s="15">
        <f>IF(M294&gt;'Re-Sign (Calc)'!$T$1,'Re-Sign (Calc)'!$T$1,IF(M294&lt;'Re-Sign (Calc)'!$T$2,'Re-Sign (Calc)'!$T$2,M294))</f>
        <v>0.85</v>
      </c>
      <c r="R294" s="15">
        <f>IF(N294&gt;'Re-Sign (Calc)'!$T$1,'Re-Sign (Calc)'!$T$1,IF(N294&lt;'Re-Sign (Calc)'!$T$2,'Re-Sign (Calc)'!$T$2,N294))</f>
        <v>0.85</v>
      </c>
      <c r="S294" s="15">
        <f>IF(O294&gt;'Re-Sign (Calc)'!$T$1,'Re-Sign (Calc)'!$T$1,IF(O294&lt;'Re-Sign (Calc)'!$T$2,'Re-Sign (Calc)'!$T$2,O294))</f>
        <v>0.85</v>
      </c>
      <c r="T294" s="16">
        <f>CEILING(IF(IF(F294&gt;AVERAGE(G294,I294,J294,K294),AVERAGE(F294,G294,I294,J294,K294),AVERAGE(G294,I294,J294,K294))&gt;'Re-Sign (Calc)'!$T$1,'Re-Sign (Calc)'!$T$1,IF(F294&gt;AVERAGE(G294,I294,J294,K294),AVERAGE(F294,G294,I294,J294,K294),AVERAGE(G294,I294,J294,K294))),0.05)</f>
        <v>0.85000000000000009</v>
      </c>
      <c r="U294" s="16">
        <f>CEILING(IF(IF(F294&gt;AVERAGE(G294,I294,J294,K294,H294),AVERAGE(F294,G294,I294,J294,K294),AVERAGE(G294,I294,J294,K294,H294))&gt;8.15,8.15,IF(F294&gt;AVERAGE(G294,I294,J294,K294,H294),AVERAGE(F294,G294,I294,J294,K294,H294),AVERAGE(G294,I294,J294,K294,H294))),0.05)</f>
        <v>0.85000000000000009</v>
      </c>
      <c r="V294" s="16">
        <f>CEILING(MAX(Q294:S294),0.05)</f>
        <v>0.85000000000000009</v>
      </c>
      <c r="W294" s="16" t="str">
        <f>IF(AND(B294&lt;26,G294&gt;V294),"Yes"," ")</f>
        <v xml:space="preserve"> </v>
      </c>
      <c r="X294" s="16" t="str">
        <f>IF(AND(B294&lt;30,B294&gt;26),"Yes", " ")</f>
        <v xml:space="preserve"> </v>
      </c>
      <c r="Y294" s="19" t="str">
        <f>INDEX('Player Ratings'!A:B,MATCH(A294,'Player Ratings'!A:A,0),2) &amp;": $"&amp;V294&amp;"M thru "&amp; D294+3</f>
        <v>Lonnie Walker IV: $0.85M thru 2028</v>
      </c>
    </row>
    <row r="295" spans="1:25" x14ac:dyDescent="0.25">
      <c r="A295" s="17" t="str">
        <f>'Re-Sign (Calc)'!A132</f>
        <v>G. Hernangómez MIN</v>
      </c>
      <c r="B295" s="18">
        <f>INDEX('Re-Sign (Calc)'!$A:$AU,MATCH('Re-Sign (Report)'!$A:$A,'Re-Sign (Calc)'!$A:$A,0),4)</f>
        <v>30</v>
      </c>
      <c r="C295" s="15" t="str">
        <f>INDEX('Re-Sign (Calc)'!$A:$AU,MATCH('Re-Sign (Report)'!$A:$A,'Re-Sign (Calc)'!$A:$A,0),3)</f>
        <v>MIN</v>
      </c>
      <c r="D295" s="15" t="str">
        <f>+INDEX('Player Ratings'!$A:$AA,MATCH(A295,'Player Ratings'!$A:$A,0),27)</f>
        <v>2024</v>
      </c>
      <c r="F295" s="15">
        <f>INDEX('Re-Sign (Calc)'!$A:$AX,MATCH($A:$A,'Re-Sign (Calc)'!$A:$A,0),23)</f>
        <v>0.85</v>
      </c>
      <c r="G295" s="15">
        <f>INDEX('Re-Sign (Calc)'!$A:$AX,MATCH($A:$A,'Re-Sign (Calc)'!$A:$A,0),28)</f>
        <v>0.85</v>
      </c>
      <c r="H295" s="15">
        <f>INDEX('Re-Sign (Calc)'!$A:$AX,MATCH($A:$A,'Re-Sign (Calc)'!$A:$A,0),33)</f>
        <v>0.85</v>
      </c>
      <c r="I295" s="15">
        <f>INDEX('Re-Sign (Calc)'!$A:$AX,MATCH($A:$A,'Re-Sign (Calc)'!$A:$A,0),38)</f>
        <v>0.85</v>
      </c>
      <c r="J295" s="15">
        <f>INDEX('Re-Sign (Calc)'!$A:$AX,MATCH($A:$A,'Re-Sign (Calc)'!$A:$A,0),43)</f>
        <v>0.85</v>
      </c>
      <c r="K295" s="15">
        <f>INDEX('Re-Sign (Calc)'!$A:$AX,MATCH($A:$A,'Re-Sign (Calc)'!$A:$A,0),48)</f>
        <v>0.85</v>
      </c>
      <c r="L295" s="15">
        <f>IF(AND(AVERAGE(G295,H295)&lt;F295,B295&lt;27),AVERAGE(G295,H295,F295),AVERAGE(G295,H295))</f>
        <v>0.85</v>
      </c>
      <c r="M295" s="15">
        <f>IFERROR(IF(AND(AVERAGE(J295,G295)&lt;F295,B295&lt;27),AVERAGE(J295,G295,F295),AVERAGE(G295,J295)),0)</f>
        <v>0.85</v>
      </c>
      <c r="N295" s="15">
        <f>IFERROR(IF(AND(AVERAGE(G295,I295)&lt;F295,B295&lt;27),AVERAGE(G295,I295,F295),AVERAGE(G295,I295)),0)</f>
        <v>0.85</v>
      </c>
      <c r="O295" s="15">
        <f>IFERROR(IF(AND(AVERAGE(G295,K295)&lt;F295,B295&lt;27),AVERAGE(G295,K295,F295),AVERAGE(G295,K295)),0)</f>
        <v>0.85</v>
      </c>
      <c r="P295" s="15">
        <f>IF(L295&gt;'Re-Sign (Calc)'!$T$1,'Re-Sign (Calc)'!$T$1,IF(L295&lt;'Re-Sign (Calc)'!$T$2,'Re-Sign (Calc)'!$T$2,L295))</f>
        <v>0.85</v>
      </c>
      <c r="Q295" s="15">
        <f>IF(M295&gt;'Re-Sign (Calc)'!$T$1,'Re-Sign (Calc)'!$T$1,IF(M295&lt;'Re-Sign (Calc)'!$T$2,'Re-Sign (Calc)'!$T$2,M295))</f>
        <v>0.85</v>
      </c>
      <c r="R295" s="15">
        <f>IF(N295&gt;'Re-Sign (Calc)'!$T$1,'Re-Sign (Calc)'!$T$1,IF(N295&lt;'Re-Sign (Calc)'!$T$2,'Re-Sign (Calc)'!$T$2,N295))</f>
        <v>0.85</v>
      </c>
      <c r="S295" s="15">
        <f>IF(O295&gt;'Re-Sign (Calc)'!$T$1,'Re-Sign (Calc)'!$T$1,IF(O295&lt;'Re-Sign (Calc)'!$T$2,'Re-Sign (Calc)'!$T$2,O295))</f>
        <v>0.85</v>
      </c>
      <c r="T295" s="16">
        <f>CEILING(IF(IF(F295&gt;AVERAGE(G295,I295,J295,K295),AVERAGE(F295,G295,I295,J295,K295),AVERAGE(G295,I295,J295,K295))&gt;'Re-Sign (Calc)'!$T$1,'Re-Sign (Calc)'!$T$1,IF(F295&gt;AVERAGE(G295,I295,J295,K295),AVERAGE(F295,G295,I295,J295,K295),AVERAGE(G295,I295,J295,K295))),0.05)</f>
        <v>0.85000000000000009</v>
      </c>
      <c r="U295" s="16">
        <f>CEILING(IF(IF(F295&gt;AVERAGE(G295,I295,J295,K295,H295),AVERAGE(F295,G295,I295,J295,K295),AVERAGE(G295,I295,J295,K295,H295))&gt;8.15,8.15,IF(F295&gt;AVERAGE(G295,I295,J295,K295,H295),AVERAGE(F295,G295,I295,J295,K295,H295),AVERAGE(G295,I295,J295,K295,H295))),0.05)</f>
        <v>0.85000000000000009</v>
      </c>
      <c r="V295" s="16">
        <f>CEILING(MAX(Q295:S295),0.05)</f>
        <v>0.85000000000000009</v>
      </c>
      <c r="W295" s="16" t="str">
        <f>IF(AND(B295&lt;26,G295&gt;V295),"Yes"," ")</f>
        <v xml:space="preserve"> </v>
      </c>
      <c r="X295" s="16" t="str">
        <f>IF(AND(B295&lt;30,B295&gt;26),"Yes", " ")</f>
        <v xml:space="preserve"> </v>
      </c>
      <c r="Y295" s="19" t="str">
        <f>INDEX('Player Ratings'!A:B,MATCH(A295,'Player Ratings'!A:A,0),2) &amp;": $"&amp;V295&amp;"M thru "&amp; D295+3</f>
        <v>Guillermo Hernangómez: $0.85M thru 2027</v>
      </c>
    </row>
    <row r="296" spans="1:25" x14ac:dyDescent="0.25">
      <c r="A296" s="17" t="str">
        <f>'Re-Sign (Calc)'!A228</f>
        <v>J. Roach MIN</v>
      </c>
      <c r="B296" s="18">
        <f>INDEX('Re-Sign (Calc)'!$A:$AU,MATCH('Re-Sign (Report)'!$A:$A,'Re-Sign (Calc)'!$A:$A,0),4)</f>
        <v>23</v>
      </c>
      <c r="C296" s="15" t="str">
        <f>INDEX('Re-Sign (Calc)'!$A:$AU,MATCH('Re-Sign (Report)'!$A:$A,'Re-Sign (Calc)'!$A:$A,0),3)</f>
        <v>MIN</v>
      </c>
      <c r="D296" s="15" t="str">
        <f>+INDEX('Player Ratings'!$A:$AA,MATCH(A296,'Player Ratings'!$A:$A,0),27)</f>
        <v>2024</v>
      </c>
      <c r="F296" s="15">
        <f>INDEX('Re-Sign (Calc)'!$A:$AX,MATCH($A:$A,'Re-Sign (Calc)'!$A:$A,0),23)</f>
        <v>12.229669347631818</v>
      </c>
      <c r="G296" s="15">
        <f>INDEX('Re-Sign (Calc)'!$A:$AX,MATCH($A:$A,'Re-Sign (Calc)'!$A:$A,0),28)</f>
        <v>10.088506504198911</v>
      </c>
      <c r="H296" s="15">
        <f>INDEX('Re-Sign (Calc)'!$A:$AX,MATCH($A:$A,'Re-Sign (Calc)'!$A:$A,0),33)</f>
        <v>0.85</v>
      </c>
      <c r="I296" s="15">
        <f>INDEX('Re-Sign (Calc)'!$A:$AX,MATCH($A:$A,'Re-Sign (Calc)'!$A:$A,0),38)</f>
        <v>0.85</v>
      </c>
      <c r="J296" s="15">
        <f>INDEX('Re-Sign (Calc)'!$A:$AX,MATCH($A:$A,'Re-Sign (Calc)'!$A:$A,0),43)</f>
        <v>0.85</v>
      </c>
      <c r="K296" s="15">
        <f>INDEX('Re-Sign (Calc)'!$A:$AX,MATCH($A:$A,'Re-Sign (Calc)'!$A:$A,0),48)</f>
        <v>0.85</v>
      </c>
      <c r="L296" s="15">
        <f>IF(AND(AVERAGE(G296,H296)&lt;F296,B296&lt;27),AVERAGE(G296,H296,F296),AVERAGE(G296,H296))</f>
        <v>7.7227252839435758</v>
      </c>
      <c r="M296" s="15">
        <f>IFERROR(IF(AND(AVERAGE(J296,G296)&lt;F296,B296&lt;27),AVERAGE(J296,G296,F296),AVERAGE(G296,J296)),0)</f>
        <v>7.7227252839435758</v>
      </c>
      <c r="N296" s="15">
        <f>IFERROR(IF(AND(AVERAGE(G296,I296)&lt;F296,B296&lt;27),AVERAGE(G296,I296,F296),AVERAGE(G296,I296)),0)</f>
        <v>7.7227252839435758</v>
      </c>
      <c r="O296" s="15">
        <f>IFERROR(IF(AND(AVERAGE(G296,K296)&lt;F296,B296&lt;27),AVERAGE(G296,K296,F296),AVERAGE(G296,K296)),0)</f>
        <v>7.7227252839435758</v>
      </c>
      <c r="P296" s="15">
        <f>IF(L296&gt;'Re-Sign (Calc)'!$T$1,'Re-Sign (Calc)'!$T$1,IF(L296&lt;'Re-Sign (Calc)'!$T$2,'Re-Sign (Calc)'!$T$2,L296))</f>
        <v>7.7227252839435758</v>
      </c>
      <c r="Q296" s="15">
        <f>IF(M296&gt;'Re-Sign (Calc)'!$T$1,'Re-Sign (Calc)'!$T$1,IF(M296&lt;'Re-Sign (Calc)'!$T$2,'Re-Sign (Calc)'!$T$2,M296))</f>
        <v>7.7227252839435758</v>
      </c>
      <c r="R296" s="15">
        <f>IF(N296&gt;'Re-Sign (Calc)'!$T$1,'Re-Sign (Calc)'!$T$1,IF(N296&lt;'Re-Sign (Calc)'!$T$2,'Re-Sign (Calc)'!$T$2,N296))</f>
        <v>7.7227252839435758</v>
      </c>
      <c r="S296" s="15">
        <f>IF(O296&gt;'Re-Sign (Calc)'!$T$1,'Re-Sign (Calc)'!$T$1,IF(O296&lt;'Re-Sign (Calc)'!$T$2,'Re-Sign (Calc)'!$T$2,O296))</f>
        <v>7.7227252839435758</v>
      </c>
      <c r="T296" s="16">
        <f>CEILING(IF(IF(F296&gt;AVERAGE(G296,I296,J296,K296),AVERAGE(F296,G296,I296,J296,K296),AVERAGE(G296,I296,J296,K296))&gt;'Re-Sign (Calc)'!$T$1,'Re-Sign (Calc)'!$T$1,IF(F296&gt;AVERAGE(G296,I296,J296,K296),AVERAGE(F296,G296,I296,J296,K296),AVERAGE(G296,I296,J296,K296))),0.05)</f>
        <v>5</v>
      </c>
      <c r="U296" s="16">
        <f>CEILING(IF(IF(F296&gt;AVERAGE(G296,I296,J296,K296,H296),AVERAGE(F296,G296,I296,J296,K296),AVERAGE(G296,I296,J296,K296,H296))&gt;8.15,8.15,IF(F296&gt;AVERAGE(G296,I296,J296,K296,H296),AVERAGE(F296,G296,I296,J296,K296,H296),AVERAGE(G296,I296,J296,K296,H296))),0.05)</f>
        <v>4.3</v>
      </c>
      <c r="V296" s="16">
        <f>CEILING(MAX(Q296:S296),0.05)</f>
        <v>7.75</v>
      </c>
      <c r="W296" s="16" t="str">
        <f>IF(AND(B296&lt;26,G296&gt;V296),"Yes"," ")</f>
        <v>Yes</v>
      </c>
      <c r="X296" s="16" t="str">
        <f>IF(AND(B296&lt;30,B296&gt;26),"Yes", " ")</f>
        <v xml:space="preserve"> </v>
      </c>
      <c r="Y296" s="19" t="str">
        <f>INDEX('Player Ratings'!A:B,MATCH(A296,'Player Ratings'!A:A,0),2) &amp;": $"&amp;V296&amp;"M thru "&amp; D296+3</f>
        <v>Jeremy Roach: $7.75M thru 2027</v>
      </c>
    </row>
    <row r="297" spans="1:25" x14ac:dyDescent="0.25">
      <c r="A297" s="17" t="str">
        <f>'Re-Sign (Calc)'!A260</f>
        <v>K. Irving MIN</v>
      </c>
      <c r="B297" s="18">
        <f>INDEX('Re-Sign (Calc)'!$A:$AU,MATCH('Re-Sign (Report)'!$A:$A,'Re-Sign (Calc)'!$A:$A,0),4)</f>
        <v>32</v>
      </c>
      <c r="C297" s="15" t="str">
        <f>INDEX('Re-Sign (Calc)'!$A:$AU,MATCH('Re-Sign (Report)'!$A:$A,'Re-Sign (Calc)'!$A:$A,0),3)</f>
        <v>MIN</v>
      </c>
      <c r="D297" s="15" t="str">
        <f>+INDEX('Player Ratings'!$A:$AA,MATCH(A297,'Player Ratings'!$A:$A,0),27)</f>
        <v>2024</v>
      </c>
      <c r="F297" s="15">
        <f>INDEX('Re-Sign (Calc)'!$A:$AX,MATCH($A:$A,'Re-Sign (Calc)'!$A:$A,0),23)</f>
        <v>37.533512064343164</v>
      </c>
      <c r="G297" s="15">
        <f>INDEX('Re-Sign (Calc)'!$A:$AX,MATCH($A:$A,'Re-Sign (Calc)'!$A:$A,0),28)</f>
        <v>40.344983732405161</v>
      </c>
      <c r="H297" s="15">
        <f>INDEX('Re-Sign (Calc)'!$A:$AX,MATCH($A:$A,'Re-Sign (Calc)'!$A:$A,0),33)</f>
        <v>31.401863882417661</v>
      </c>
      <c r="I297" s="15">
        <f>INDEX('Re-Sign (Calc)'!$A:$AX,MATCH($A:$A,'Re-Sign (Calc)'!$A:$A,0),38)</f>
        <v>41.779727146066676</v>
      </c>
      <c r="J297" s="15">
        <f>INDEX('Re-Sign (Calc)'!$A:$AX,MATCH($A:$A,'Re-Sign (Calc)'!$A:$A,0),43)</f>
        <v>48.847735924579077</v>
      </c>
      <c r="K297" s="15">
        <f>INDEX('Re-Sign (Calc)'!$A:$AX,MATCH($A:$A,'Re-Sign (Calc)'!$A:$A,0),48)</f>
        <v>45.883983840639061</v>
      </c>
      <c r="L297" s="15">
        <f>IF(AND(AVERAGE(G297,H297)&lt;F297,B297&lt;27),AVERAGE(G297,H297,F297),AVERAGE(G297,H297))</f>
        <v>35.873423807411413</v>
      </c>
      <c r="M297" s="15">
        <f>IFERROR(IF(AND(AVERAGE(J297,G297)&lt;F297,B297&lt;27),AVERAGE(J297,G297,F297),AVERAGE(G297,J297)),0)</f>
        <v>44.596359828492119</v>
      </c>
      <c r="N297" s="15">
        <f>IFERROR(IF(AND(AVERAGE(G297,I297)&lt;F297,B297&lt;27),AVERAGE(G297,I297,F297),AVERAGE(G297,I297)),0)</f>
        <v>41.062355439235915</v>
      </c>
      <c r="O297" s="15">
        <f>IFERROR(IF(AND(AVERAGE(G297,K297)&lt;F297,B297&lt;27),AVERAGE(G297,K297,F297),AVERAGE(G297,K297)),0)</f>
        <v>43.114483786522115</v>
      </c>
      <c r="P297" s="15">
        <f>IF(L297&gt;'Re-Sign (Calc)'!$T$1,'Re-Sign (Calc)'!$T$1,IF(L297&lt;'Re-Sign (Calc)'!$T$2,'Re-Sign (Calc)'!$T$2,L297))</f>
        <v>35</v>
      </c>
      <c r="Q297" s="15">
        <f>IF(M297&gt;'Re-Sign (Calc)'!$T$1,'Re-Sign (Calc)'!$T$1,IF(M297&lt;'Re-Sign (Calc)'!$T$2,'Re-Sign (Calc)'!$T$2,M297))</f>
        <v>35</v>
      </c>
      <c r="R297" s="15">
        <f>IF(N297&gt;'Re-Sign (Calc)'!$T$1,'Re-Sign (Calc)'!$T$1,IF(N297&lt;'Re-Sign (Calc)'!$T$2,'Re-Sign (Calc)'!$T$2,N297))</f>
        <v>35</v>
      </c>
      <c r="S297" s="15">
        <f>IF(O297&gt;'Re-Sign (Calc)'!$T$1,'Re-Sign (Calc)'!$T$1,IF(O297&lt;'Re-Sign (Calc)'!$T$2,'Re-Sign (Calc)'!$T$2,O297))</f>
        <v>35</v>
      </c>
      <c r="T297" s="16">
        <f>CEILING(IF(IF(F297&gt;AVERAGE(G297,I297,J297,K297),AVERAGE(F297,G297,I297,J297,K297),AVERAGE(G297,I297,J297,K297))&gt;'Re-Sign (Calc)'!$T$1,'Re-Sign (Calc)'!$T$1,IF(F297&gt;AVERAGE(G297,I297,J297,K297),AVERAGE(F297,G297,I297,J297,K297),AVERAGE(G297,I297,J297,K297))),0.05)</f>
        <v>35</v>
      </c>
      <c r="U297" s="16">
        <f>CEILING(IF(IF(F297&gt;AVERAGE(G297,I297,J297,K297,H297),AVERAGE(F297,G297,I297,J297,K297),AVERAGE(G297,I297,J297,K297,H297))&gt;8.15,8.15,IF(F297&gt;AVERAGE(G297,I297,J297,K297,H297),AVERAGE(F297,G297,I297,J297,K297,H297),AVERAGE(G297,I297,J297,K297,H297))),0.05)</f>
        <v>8.15</v>
      </c>
      <c r="V297" s="16">
        <f>CEILING(MAX(Q297:S297),0.05)</f>
        <v>35</v>
      </c>
      <c r="W297" s="16" t="str">
        <f>IF(AND(B297&lt;26,G297&gt;V297),"Yes"," ")</f>
        <v xml:space="preserve"> </v>
      </c>
      <c r="X297" s="16" t="str">
        <f>IF(AND(B297&lt;30,B297&gt;26),"Yes", " ")</f>
        <v xml:space="preserve"> </v>
      </c>
      <c r="Y297" s="19" t="str">
        <f>INDEX('Player Ratings'!A:B,MATCH(A297,'Player Ratings'!A:A,0),2) &amp;": $"&amp;V297&amp;"M thru "&amp; D297+3</f>
        <v>Kyrie Irving: $35M thru 2027</v>
      </c>
    </row>
    <row r="298" spans="1:25" x14ac:dyDescent="0.25">
      <c r="A298" s="17" t="str">
        <f>'Re-Sign (Calc)'!A338</f>
        <v>N. Noel MIN</v>
      </c>
      <c r="B298" s="18">
        <f>INDEX('Re-Sign (Calc)'!$A:$AU,MATCH('Re-Sign (Report)'!$A:$A,'Re-Sign (Calc)'!$A:$A,0),4)</f>
        <v>30</v>
      </c>
      <c r="C298" s="15" t="str">
        <f>INDEX('Re-Sign (Calc)'!$A:$AU,MATCH('Re-Sign (Report)'!$A:$A,'Re-Sign (Calc)'!$A:$A,0),3)</f>
        <v>MIN</v>
      </c>
      <c r="D298" s="15" t="str">
        <f>+INDEX('Player Ratings'!$A:$AA,MATCH(A298,'Player Ratings'!$A:$A,0),27)</f>
        <v>2024</v>
      </c>
      <c r="F298" s="15">
        <f>INDEX('Re-Sign (Calc)'!$A:$AX,MATCH($A:$A,'Re-Sign (Calc)'!$A:$A,0),23)</f>
        <v>0.85</v>
      </c>
      <c r="G298" s="15">
        <f>INDEX('Re-Sign (Calc)'!$A:$AX,MATCH($A:$A,'Re-Sign (Calc)'!$A:$A,0),28)</f>
        <v>0.85</v>
      </c>
      <c r="H298" s="15" t="str">
        <f>INDEX('Re-Sign (Calc)'!$A:$AX,MATCH($A:$A,'Re-Sign (Calc)'!$A:$A,0),33)</f>
        <v>N/A</v>
      </c>
      <c r="I298" s="15" t="str">
        <f>INDEX('Re-Sign (Calc)'!$A:$AX,MATCH($A:$A,'Re-Sign (Calc)'!$A:$A,0),38)</f>
        <v>N/A</v>
      </c>
      <c r="J298" s="15" t="str">
        <f>INDEX('Re-Sign (Calc)'!$A:$AX,MATCH($A:$A,'Re-Sign (Calc)'!$A:$A,0),43)</f>
        <v>N/A</v>
      </c>
      <c r="K298" s="15" t="str">
        <f>INDEX('Re-Sign (Calc)'!$A:$AX,MATCH($A:$A,'Re-Sign (Calc)'!$A:$A,0),48)</f>
        <v>N/A</v>
      </c>
      <c r="L298" s="15">
        <f>IF(AND(AVERAGE(G298,H298)&lt;F298,B298&lt;27),AVERAGE(G298,H298,F298),AVERAGE(G298,H298))</f>
        <v>0.85</v>
      </c>
      <c r="M298" s="15">
        <f>IFERROR(IF(AND(AVERAGE(J298,G298)&lt;F298,B298&lt;27),AVERAGE(J298,G298,F298),AVERAGE(G298,J298)),0)</f>
        <v>0.85</v>
      </c>
      <c r="N298" s="15">
        <f>IFERROR(IF(AND(AVERAGE(G298,I298)&lt;F298,B298&lt;27),AVERAGE(G298,I298,F298),AVERAGE(G298,I298)),0)</f>
        <v>0.85</v>
      </c>
      <c r="O298" s="15">
        <f>IFERROR(IF(AND(AVERAGE(G298,K298)&lt;F298,B298&lt;27),AVERAGE(G298,K298,F298),AVERAGE(G298,K298)),0)</f>
        <v>0.85</v>
      </c>
      <c r="P298" s="15">
        <f>IF(L298&gt;'Re-Sign (Calc)'!$T$1,'Re-Sign (Calc)'!$T$1,IF(L298&lt;'Re-Sign (Calc)'!$T$2,'Re-Sign (Calc)'!$T$2,L298))</f>
        <v>0.85</v>
      </c>
      <c r="Q298" s="15">
        <f>IF(M298&gt;'Re-Sign (Calc)'!$T$1,'Re-Sign (Calc)'!$T$1,IF(M298&lt;'Re-Sign (Calc)'!$T$2,'Re-Sign (Calc)'!$T$2,M298))</f>
        <v>0.85</v>
      </c>
      <c r="R298" s="15">
        <f>IF(N298&gt;'Re-Sign (Calc)'!$T$1,'Re-Sign (Calc)'!$T$1,IF(N298&lt;'Re-Sign (Calc)'!$T$2,'Re-Sign (Calc)'!$T$2,N298))</f>
        <v>0.85</v>
      </c>
      <c r="S298" s="15">
        <f>IF(O298&gt;'Re-Sign (Calc)'!$T$1,'Re-Sign (Calc)'!$T$1,IF(O298&lt;'Re-Sign (Calc)'!$T$2,'Re-Sign (Calc)'!$T$2,O298))</f>
        <v>0.85</v>
      </c>
      <c r="T298" s="16">
        <f>CEILING(IF(IF(F298&gt;AVERAGE(G298,I298,J298,K298),AVERAGE(F298,G298,I298,J298,K298),AVERAGE(G298,I298,J298,K298))&gt;'Re-Sign (Calc)'!$T$1,'Re-Sign (Calc)'!$T$1,IF(F298&gt;AVERAGE(G298,I298,J298,K298),AVERAGE(F298,G298,I298,J298,K298),AVERAGE(G298,I298,J298,K298))),0.05)</f>
        <v>0.85000000000000009</v>
      </c>
      <c r="U298" s="16">
        <f>CEILING(IF(IF(F298&gt;AVERAGE(G298,I298,J298,K298,H298),AVERAGE(F298,G298,I298,J298,K298),AVERAGE(G298,I298,J298,K298,H298))&gt;8.15,8.15,IF(F298&gt;AVERAGE(G298,I298,J298,K298,H298),AVERAGE(F298,G298,I298,J298,K298,H298),AVERAGE(G298,I298,J298,K298,H298))),0.05)</f>
        <v>0.85000000000000009</v>
      </c>
      <c r="V298" s="16">
        <f>CEILING(MAX(Q298:S298),0.05)</f>
        <v>0.85000000000000009</v>
      </c>
      <c r="W298" s="16" t="str">
        <f>IF(AND(B298&lt;26,G298&gt;V298),"Yes"," ")</f>
        <v xml:space="preserve"> </v>
      </c>
      <c r="X298" s="16" t="str">
        <f>IF(AND(B298&lt;30,B298&gt;26),"Yes", " ")</f>
        <v xml:space="preserve"> </v>
      </c>
      <c r="Y298" s="19" t="str">
        <f>INDEX('Player Ratings'!A:B,MATCH(A298,'Player Ratings'!A:A,0),2) &amp;": $"&amp;V298&amp;"M thru "&amp; D298+3</f>
        <v>Nerlens Noel: $0.85M thru 2027</v>
      </c>
    </row>
    <row r="299" spans="1:25" hidden="1" x14ac:dyDescent="0.25">
      <c r="A299" s="17" t="str">
        <f>'Re-Sign (Calc)'!A300</f>
        <v>M. Beasley MIL</v>
      </c>
      <c r="B299" s="18">
        <f>INDEX('Re-Sign (Calc)'!$A:$AU,MATCH('Re-Sign (Report)'!$A:$A,'Re-Sign (Calc)'!$A:$A,0),4)</f>
        <v>28</v>
      </c>
      <c r="C299" s="15" t="str">
        <f>INDEX('Re-Sign (Calc)'!$A:$AU,MATCH('Re-Sign (Report)'!$A:$A,'Re-Sign (Calc)'!$A:$A,0),3)</f>
        <v>MIL</v>
      </c>
      <c r="D299" s="15" t="str">
        <f>+INDEX('Player Ratings'!$A:$AA,MATCH(A299,'Player Ratings'!$A:$A,0),27)</f>
        <v>2026</v>
      </c>
      <c r="F299" s="15">
        <f>INDEX('Re-Sign (Calc)'!$A:$AX,MATCH($A:$A,'Re-Sign (Calc)'!$A:$A,0),23)</f>
        <v>29.307417336907957</v>
      </c>
      <c r="G299" s="15">
        <f>INDEX('Re-Sign (Calc)'!$A:$AX,MATCH($A:$A,'Re-Sign (Calc)'!$A:$A,0),28)</f>
        <v>32.377737526757784</v>
      </c>
      <c r="H299" s="15">
        <f>INDEX('Re-Sign (Calc)'!$A:$AX,MATCH($A:$A,'Re-Sign (Calc)'!$A:$A,0),33)</f>
        <v>44.697902304510535</v>
      </c>
      <c r="I299" s="15">
        <f>INDEX('Re-Sign (Calc)'!$A:$AX,MATCH($A:$A,'Re-Sign (Calc)'!$A:$A,0),38)</f>
        <v>8.0710330211252916</v>
      </c>
      <c r="J299" s="15">
        <f>INDEX('Re-Sign (Calc)'!$A:$AX,MATCH($A:$A,'Re-Sign (Calc)'!$A:$A,0),43)</f>
        <v>12.110397629044206</v>
      </c>
      <c r="K299" s="15">
        <f>INDEX('Re-Sign (Calc)'!$A:$AX,MATCH($A:$A,'Re-Sign (Calc)'!$A:$A,0),48)</f>
        <v>22.922913626111178</v>
      </c>
      <c r="L299" s="15">
        <f>IF(AND(AVERAGE(G299,H299)&lt;F299,B299&lt;27),AVERAGE(G299,H299,F299),AVERAGE(G299,H299))</f>
        <v>38.537819915634159</v>
      </c>
      <c r="M299" s="15">
        <f>IFERROR(IF(AND(AVERAGE(J299,G299)&lt;F299,B299&lt;27),AVERAGE(J299,G299,F299),AVERAGE(G299,J299)),0)</f>
        <v>22.244067577900996</v>
      </c>
      <c r="N299" s="15">
        <f>IFERROR(IF(AND(AVERAGE(G299,I299)&lt;F299,B299&lt;27),AVERAGE(G299,I299,F299),AVERAGE(G299,I299)),0)</f>
        <v>20.224385273941536</v>
      </c>
      <c r="O299" s="15">
        <f>IFERROR(IF(AND(AVERAGE(G299,K299)&lt;F299,B299&lt;27),AVERAGE(G299,K299,F299),AVERAGE(G299,K299)),0)</f>
        <v>27.650325576434483</v>
      </c>
      <c r="P299" s="15">
        <f>IF(L299&gt;'Re-Sign (Calc)'!$T$1,'Re-Sign (Calc)'!$T$1,IF(L299&lt;'Re-Sign (Calc)'!$T$2,'Re-Sign (Calc)'!$T$2,L299))</f>
        <v>35</v>
      </c>
      <c r="Q299" s="15">
        <f>IF(M299&gt;'Re-Sign (Calc)'!$T$1,'Re-Sign (Calc)'!$T$1,IF(M299&lt;'Re-Sign (Calc)'!$T$2,'Re-Sign (Calc)'!$T$2,M299))</f>
        <v>22.244067577900996</v>
      </c>
      <c r="R299" s="15">
        <f>IF(N299&gt;'Re-Sign (Calc)'!$T$1,'Re-Sign (Calc)'!$T$1,IF(N299&lt;'Re-Sign (Calc)'!$T$2,'Re-Sign (Calc)'!$T$2,N299))</f>
        <v>20.224385273941536</v>
      </c>
      <c r="S299" s="15">
        <f>IF(O299&gt;'Re-Sign (Calc)'!$T$1,'Re-Sign (Calc)'!$T$1,IF(O299&lt;'Re-Sign (Calc)'!$T$2,'Re-Sign (Calc)'!$T$2,O299))</f>
        <v>27.650325576434483</v>
      </c>
      <c r="T299" s="16">
        <f>CEILING(IF(IF(F299&gt;AVERAGE(G299,I299,J299,K299),AVERAGE(F299,G299,I299,J299,K299),AVERAGE(G299,I299,J299,K299))&gt;'Re-Sign (Calc)'!$T$1,'Re-Sign (Calc)'!$T$1,IF(F299&gt;AVERAGE(G299,I299,J299,K299),AVERAGE(F299,G299,I299,J299,K299),AVERAGE(G299,I299,J299,K299))),0.05)</f>
        <v>21</v>
      </c>
      <c r="U299" s="16">
        <f>CEILING(IF(IF(F299&gt;AVERAGE(G299,I299,J299,K299,H299),AVERAGE(F299,G299,I299,J299,K299),AVERAGE(G299,I299,J299,K299,H299))&gt;8.15,8.15,IF(F299&gt;AVERAGE(G299,I299,J299,K299,H299),AVERAGE(F299,G299,I299,J299,K299,H299),AVERAGE(G299,I299,J299,K299,H299))),0.05)</f>
        <v>8.15</v>
      </c>
      <c r="V299" s="16">
        <f>CEILING(MAX(Q299:S299),0.05)</f>
        <v>27.700000000000003</v>
      </c>
      <c r="W299" s="16" t="str">
        <f>IF(AND(B299&lt;26,G299&gt;V299),"Yes"," ")</f>
        <v xml:space="preserve"> </v>
      </c>
      <c r="X299" s="16" t="str">
        <f>IF(AND(B299&lt;30,B299&gt;26),"Yes", " ")</f>
        <v>Yes</v>
      </c>
      <c r="Y299" s="19" t="str">
        <f>INDEX('Player Ratings'!A:B,MATCH(A299,'Player Ratings'!A:A,0),2) &amp;": $"&amp;V299&amp;"M thru "&amp; D299+3</f>
        <v>Malik Beasley: $27.7M thru 2029</v>
      </c>
    </row>
    <row r="300" spans="1:25" hidden="1" x14ac:dyDescent="0.25">
      <c r="A300" s="17" t="str">
        <f>'Re-Sign (Calc)'!A301</f>
        <v>M. Bridges UTA</v>
      </c>
      <c r="B300" s="18">
        <f>INDEX('Re-Sign (Calc)'!$A:$AU,MATCH('Re-Sign (Report)'!$A:$A,'Re-Sign (Calc)'!$A:$A,0),4)</f>
        <v>28</v>
      </c>
      <c r="C300" s="15" t="str">
        <f>INDEX('Re-Sign (Calc)'!$A:$AU,MATCH('Re-Sign (Report)'!$A:$A,'Re-Sign (Calc)'!$A:$A,0),3)</f>
        <v>UTA</v>
      </c>
      <c r="D300" s="15" t="str">
        <f>+INDEX('Player Ratings'!$A:$AA,MATCH(A300,'Player Ratings'!$A:$A,0),27)</f>
        <v>2027</v>
      </c>
      <c r="F300" s="15">
        <f>INDEX('Re-Sign (Calc)'!$A:$AX,MATCH($A:$A,'Re-Sign (Calc)'!$A:$A,0),23)</f>
        <v>3.6907953529937507</v>
      </c>
      <c r="G300" s="15">
        <f>INDEX('Re-Sign (Calc)'!$A:$AX,MATCH($A:$A,'Re-Sign (Calc)'!$A:$A,0),28)</f>
        <v>8.7773752675778027</v>
      </c>
      <c r="H300" s="15">
        <f>INDEX('Re-Sign (Calc)'!$A:$AX,MATCH($A:$A,'Re-Sign (Calc)'!$A:$A,0),33)</f>
        <v>41.275113255859772</v>
      </c>
      <c r="I300" s="15">
        <f>INDEX('Re-Sign (Calc)'!$A:$AX,MATCH($A:$A,'Re-Sign (Calc)'!$A:$A,0),38)</f>
        <v>47.276440828604649</v>
      </c>
      <c r="J300" s="15">
        <f>INDEX('Re-Sign (Calc)'!$A:$AX,MATCH($A:$A,'Re-Sign (Calc)'!$A:$A,0),43)</f>
        <v>55.02840207458631</v>
      </c>
      <c r="K300" s="15">
        <f>INDEX('Re-Sign (Calc)'!$A:$AX,MATCH($A:$A,'Re-Sign (Calc)'!$A:$A,0),48)</f>
        <v>49.053336871434283</v>
      </c>
      <c r="L300" s="15">
        <f>IF(AND(AVERAGE(G300,H300)&lt;F300,B300&lt;27),AVERAGE(G300,H300,F300),AVERAGE(G300,H300))</f>
        <v>25.026244261718787</v>
      </c>
      <c r="M300" s="15">
        <f>IFERROR(IF(AND(AVERAGE(J300,G300)&lt;F300,B300&lt;27),AVERAGE(J300,G300,F300),AVERAGE(G300,J300)),0)</f>
        <v>31.902888671082057</v>
      </c>
      <c r="N300" s="15">
        <f>IFERROR(IF(AND(AVERAGE(G300,I300)&lt;F300,B300&lt;27),AVERAGE(G300,I300,F300),AVERAGE(G300,I300)),0)</f>
        <v>28.026908048091226</v>
      </c>
      <c r="O300" s="15">
        <f>IFERROR(IF(AND(AVERAGE(G300,K300)&lt;F300,B300&lt;27),AVERAGE(G300,K300,F300),AVERAGE(G300,K300)),0)</f>
        <v>28.915356069506043</v>
      </c>
      <c r="P300" s="15">
        <f>IF(L300&gt;'Re-Sign (Calc)'!$T$1,'Re-Sign (Calc)'!$T$1,IF(L300&lt;'Re-Sign (Calc)'!$T$2,'Re-Sign (Calc)'!$T$2,L300))</f>
        <v>25.026244261718787</v>
      </c>
      <c r="Q300" s="15">
        <f>IF(M300&gt;'Re-Sign (Calc)'!$T$1,'Re-Sign (Calc)'!$T$1,IF(M300&lt;'Re-Sign (Calc)'!$T$2,'Re-Sign (Calc)'!$T$2,M300))</f>
        <v>31.902888671082057</v>
      </c>
      <c r="R300" s="15">
        <f>IF(N300&gt;'Re-Sign (Calc)'!$T$1,'Re-Sign (Calc)'!$T$1,IF(N300&lt;'Re-Sign (Calc)'!$T$2,'Re-Sign (Calc)'!$T$2,N300))</f>
        <v>28.026908048091226</v>
      </c>
      <c r="S300" s="15">
        <f>IF(O300&gt;'Re-Sign (Calc)'!$T$1,'Re-Sign (Calc)'!$T$1,IF(O300&lt;'Re-Sign (Calc)'!$T$2,'Re-Sign (Calc)'!$T$2,O300))</f>
        <v>28.915356069506043</v>
      </c>
      <c r="T300" s="16">
        <f>CEILING(IF(IF(F300&gt;AVERAGE(G300,I300,J300,K300),AVERAGE(F300,G300,I300,J300,K300),AVERAGE(G300,I300,J300,K300))&gt;'Re-Sign (Calc)'!$T$1,'Re-Sign (Calc)'!$T$1,IF(F300&gt;AVERAGE(G300,I300,J300,K300),AVERAGE(F300,G300,I300,J300,K300),AVERAGE(G300,I300,J300,K300))),0.05)</f>
        <v>35</v>
      </c>
      <c r="U300" s="16">
        <f>CEILING(IF(IF(F300&gt;AVERAGE(G300,I300,J300,K300,H300),AVERAGE(F300,G300,I300,J300,K300),AVERAGE(G300,I300,J300,K300,H300))&gt;8.15,8.15,IF(F300&gt;AVERAGE(G300,I300,J300,K300,H300),AVERAGE(F300,G300,I300,J300,K300,H300),AVERAGE(G300,I300,J300,K300,H300))),0.05)</f>
        <v>8.15</v>
      </c>
      <c r="V300" s="16">
        <f>CEILING(MAX(Q300:S300),0.05)</f>
        <v>31.950000000000003</v>
      </c>
      <c r="W300" s="16" t="str">
        <f>IF(AND(B300&lt;26,G300&gt;V300),"Yes"," ")</f>
        <v xml:space="preserve"> </v>
      </c>
      <c r="X300" s="16" t="str">
        <f>IF(AND(B300&lt;30,B300&gt;26),"Yes", " ")</f>
        <v>Yes</v>
      </c>
      <c r="Y300" s="19" t="str">
        <f>INDEX('Player Ratings'!A:B,MATCH(A300,'Player Ratings'!A:A,0),2) &amp;": $"&amp;V300&amp;"M thru "&amp; D300+3</f>
        <v>Mikal Bridges: $31.95M thru 2030</v>
      </c>
    </row>
    <row r="301" spans="1:25" hidden="1" x14ac:dyDescent="0.25">
      <c r="A301" s="17" t="str">
        <f>'Re-Sign (Calc)'!A302</f>
        <v>M. Bridges UTA</v>
      </c>
      <c r="B301" s="18">
        <f>INDEX('Re-Sign (Calc)'!$A:$AU,MATCH('Re-Sign (Report)'!$A:$A,'Re-Sign (Calc)'!$A:$A,0),4)</f>
        <v>28</v>
      </c>
      <c r="C301" s="15" t="str">
        <f>INDEX('Re-Sign (Calc)'!$A:$AU,MATCH('Re-Sign (Report)'!$A:$A,'Re-Sign (Calc)'!$A:$A,0),3)</f>
        <v>UTA</v>
      </c>
      <c r="D301" s="15" t="str">
        <f>+INDEX('Player Ratings'!$A:$AA,MATCH(A301,'Player Ratings'!$A:$A,0),27)</f>
        <v>2027</v>
      </c>
      <c r="F301" s="15">
        <f>INDEX('Re-Sign (Calc)'!$A:$AX,MATCH($A:$A,'Re-Sign (Calc)'!$A:$A,0),23)</f>
        <v>3.6907953529937507</v>
      </c>
      <c r="G301" s="15">
        <f>INDEX('Re-Sign (Calc)'!$A:$AX,MATCH($A:$A,'Re-Sign (Calc)'!$A:$A,0),28)</f>
        <v>8.7773752675778027</v>
      </c>
      <c r="H301" s="15">
        <f>INDEX('Re-Sign (Calc)'!$A:$AX,MATCH($A:$A,'Re-Sign (Calc)'!$A:$A,0),33)</f>
        <v>41.275113255859772</v>
      </c>
      <c r="I301" s="15">
        <f>INDEX('Re-Sign (Calc)'!$A:$AX,MATCH($A:$A,'Re-Sign (Calc)'!$A:$A,0),38)</f>
        <v>47.276440828604649</v>
      </c>
      <c r="J301" s="15">
        <f>INDEX('Re-Sign (Calc)'!$A:$AX,MATCH($A:$A,'Re-Sign (Calc)'!$A:$A,0),43)</f>
        <v>55.02840207458631</v>
      </c>
      <c r="K301" s="15">
        <f>INDEX('Re-Sign (Calc)'!$A:$AX,MATCH($A:$A,'Re-Sign (Calc)'!$A:$A,0),48)</f>
        <v>49.053336871434283</v>
      </c>
      <c r="L301" s="15">
        <f>IF(AND(AVERAGE(G301,H301)&lt;F301,B301&lt;27),AVERAGE(G301,H301,F301),AVERAGE(G301,H301))</f>
        <v>25.026244261718787</v>
      </c>
      <c r="M301" s="15">
        <f>IFERROR(IF(AND(AVERAGE(J301,G301)&lt;F301,B301&lt;27),AVERAGE(J301,G301,F301),AVERAGE(G301,J301)),0)</f>
        <v>31.902888671082057</v>
      </c>
      <c r="N301" s="15">
        <f>IFERROR(IF(AND(AVERAGE(G301,I301)&lt;F301,B301&lt;27),AVERAGE(G301,I301,F301),AVERAGE(G301,I301)),0)</f>
        <v>28.026908048091226</v>
      </c>
      <c r="O301" s="15">
        <f>IFERROR(IF(AND(AVERAGE(G301,K301)&lt;F301,B301&lt;27),AVERAGE(G301,K301,F301),AVERAGE(G301,K301)),0)</f>
        <v>28.915356069506043</v>
      </c>
      <c r="P301" s="15">
        <f>IF(L301&gt;'Re-Sign (Calc)'!$T$1,'Re-Sign (Calc)'!$T$1,IF(L301&lt;'Re-Sign (Calc)'!$T$2,'Re-Sign (Calc)'!$T$2,L301))</f>
        <v>25.026244261718787</v>
      </c>
      <c r="Q301" s="15">
        <f>IF(M301&gt;'Re-Sign (Calc)'!$T$1,'Re-Sign (Calc)'!$T$1,IF(M301&lt;'Re-Sign (Calc)'!$T$2,'Re-Sign (Calc)'!$T$2,M301))</f>
        <v>31.902888671082057</v>
      </c>
      <c r="R301" s="15">
        <f>IF(N301&gt;'Re-Sign (Calc)'!$T$1,'Re-Sign (Calc)'!$T$1,IF(N301&lt;'Re-Sign (Calc)'!$T$2,'Re-Sign (Calc)'!$T$2,N301))</f>
        <v>28.026908048091226</v>
      </c>
      <c r="S301" s="15">
        <f>IF(O301&gt;'Re-Sign (Calc)'!$T$1,'Re-Sign (Calc)'!$T$1,IF(O301&lt;'Re-Sign (Calc)'!$T$2,'Re-Sign (Calc)'!$T$2,O301))</f>
        <v>28.915356069506043</v>
      </c>
      <c r="T301" s="16">
        <f>CEILING(IF(IF(F301&gt;AVERAGE(G301,I301,J301,K301),AVERAGE(F301,G301,I301,J301,K301),AVERAGE(G301,I301,J301,K301))&gt;'Re-Sign (Calc)'!$T$1,'Re-Sign (Calc)'!$T$1,IF(F301&gt;AVERAGE(G301,I301,J301,K301),AVERAGE(F301,G301,I301,J301,K301),AVERAGE(G301,I301,J301,K301))),0.05)</f>
        <v>35</v>
      </c>
      <c r="U301" s="16">
        <f>CEILING(IF(IF(F301&gt;AVERAGE(G301,I301,J301,K301,H301),AVERAGE(F301,G301,I301,J301,K301),AVERAGE(G301,I301,J301,K301,H301))&gt;8.15,8.15,IF(F301&gt;AVERAGE(G301,I301,J301,K301,H301),AVERAGE(F301,G301,I301,J301,K301,H301),AVERAGE(G301,I301,J301,K301,H301))),0.05)</f>
        <v>8.15</v>
      </c>
      <c r="V301" s="16">
        <f>CEILING(MAX(Q301:S301),0.05)</f>
        <v>31.950000000000003</v>
      </c>
      <c r="W301" s="16" t="str">
        <f>IF(AND(B301&lt;26,G301&gt;V301),"Yes"," ")</f>
        <v xml:space="preserve"> </v>
      </c>
      <c r="X301" s="16" t="str">
        <f>IF(AND(B301&lt;30,B301&gt;26),"Yes", " ")</f>
        <v>Yes</v>
      </c>
      <c r="Y301" s="19" t="str">
        <f>INDEX('Player Ratings'!A:B,MATCH(A301,'Player Ratings'!A:A,0),2) &amp;": $"&amp;V301&amp;"M thru "&amp; D301+3</f>
        <v>Mikal Bridges: $31.95M thru 2030</v>
      </c>
    </row>
    <row r="302" spans="1:25" hidden="1" x14ac:dyDescent="0.25">
      <c r="A302" s="17" t="str">
        <f>'Re-Sign (Calc)'!A303</f>
        <v>M. Brown SEA</v>
      </c>
      <c r="B302" s="18">
        <f>INDEX('Re-Sign (Calc)'!$A:$AU,MATCH('Re-Sign (Report)'!$A:$A,'Re-Sign (Calc)'!$A:$A,0),4)</f>
        <v>25</v>
      </c>
      <c r="C302" s="15" t="str">
        <f>INDEX('Re-Sign (Calc)'!$A:$AU,MATCH('Re-Sign (Report)'!$A:$A,'Re-Sign (Calc)'!$A:$A,0),3)</f>
        <v>SEA</v>
      </c>
      <c r="D302" s="15" t="str">
        <f>+INDEX('Player Ratings'!$A:$AA,MATCH(A302,'Player Ratings'!$A:$A,0),27)</f>
        <v>2025</v>
      </c>
      <c r="F302" s="15">
        <f>INDEX('Re-Sign (Calc)'!$A:$AX,MATCH($A:$A,'Re-Sign (Calc)'!$A:$A,0),23)</f>
        <v>0.85</v>
      </c>
      <c r="G302" s="15">
        <f>INDEX('Re-Sign (Calc)'!$A:$AX,MATCH($A:$A,'Re-Sign (Calc)'!$A:$A,0),28)</f>
        <v>0.85</v>
      </c>
      <c r="H302" s="15" t="str">
        <f>INDEX('Re-Sign (Calc)'!$A:$AX,MATCH($A:$A,'Re-Sign (Calc)'!$A:$A,0),33)</f>
        <v>N/A</v>
      </c>
      <c r="I302" s="15" t="str">
        <f>INDEX('Re-Sign (Calc)'!$A:$AX,MATCH($A:$A,'Re-Sign (Calc)'!$A:$A,0),38)</f>
        <v>N/A</v>
      </c>
      <c r="J302" s="15" t="str">
        <f>INDEX('Re-Sign (Calc)'!$A:$AX,MATCH($A:$A,'Re-Sign (Calc)'!$A:$A,0),43)</f>
        <v>N/A</v>
      </c>
      <c r="K302" s="15" t="str">
        <f>INDEX('Re-Sign (Calc)'!$A:$AX,MATCH($A:$A,'Re-Sign (Calc)'!$A:$A,0),48)</f>
        <v>N/A</v>
      </c>
      <c r="L302" s="15">
        <f>IF(AND(AVERAGE(G302,H302)&lt;F302,B302&lt;27),AVERAGE(G302,H302,F302),AVERAGE(G302,H302))</f>
        <v>0.85</v>
      </c>
      <c r="M302" s="15">
        <f>IFERROR(IF(AND(AVERAGE(J302,G302)&lt;F302,B302&lt;27),AVERAGE(J302,G302,F302),AVERAGE(G302,J302)),0)</f>
        <v>0.85</v>
      </c>
      <c r="N302" s="15">
        <f>IFERROR(IF(AND(AVERAGE(G302,I302)&lt;F302,B302&lt;27),AVERAGE(G302,I302,F302),AVERAGE(G302,I302)),0)</f>
        <v>0.85</v>
      </c>
      <c r="O302" s="15">
        <f>IFERROR(IF(AND(AVERAGE(G302,K302)&lt;F302,B302&lt;27),AVERAGE(G302,K302,F302),AVERAGE(G302,K302)),0)</f>
        <v>0.85</v>
      </c>
      <c r="P302" s="15">
        <f>IF(L302&gt;'Re-Sign (Calc)'!$T$1,'Re-Sign (Calc)'!$T$1,IF(L302&lt;'Re-Sign (Calc)'!$T$2,'Re-Sign (Calc)'!$T$2,L302))</f>
        <v>0.85</v>
      </c>
      <c r="Q302" s="15">
        <f>IF(M302&gt;'Re-Sign (Calc)'!$T$1,'Re-Sign (Calc)'!$T$1,IF(M302&lt;'Re-Sign (Calc)'!$T$2,'Re-Sign (Calc)'!$T$2,M302))</f>
        <v>0.85</v>
      </c>
      <c r="R302" s="15">
        <f>IF(N302&gt;'Re-Sign (Calc)'!$T$1,'Re-Sign (Calc)'!$T$1,IF(N302&lt;'Re-Sign (Calc)'!$T$2,'Re-Sign (Calc)'!$T$2,N302))</f>
        <v>0.85</v>
      </c>
      <c r="S302" s="15">
        <f>IF(O302&gt;'Re-Sign (Calc)'!$T$1,'Re-Sign (Calc)'!$T$1,IF(O302&lt;'Re-Sign (Calc)'!$T$2,'Re-Sign (Calc)'!$T$2,O302))</f>
        <v>0.85</v>
      </c>
      <c r="T302" s="16">
        <f>CEILING(IF(IF(F302&gt;AVERAGE(G302,I302,J302,K302),AVERAGE(F302,G302,I302,J302,K302),AVERAGE(G302,I302,J302,K302))&gt;'Re-Sign (Calc)'!$T$1,'Re-Sign (Calc)'!$T$1,IF(F302&gt;AVERAGE(G302,I302,J302,K302),AVERAGE(F302,G302,I302,J302,K302),AVERAGE(G302,I302,J302,K302))),0.05)</f>
        <v>0.85000000000000009</v>
      </c>
      <c r="U302" s="16">
        <f>CEILING(IF(IF(F302&gt;AVERAGE(G302,I302,J302,K302,H302),AVERAGE(F302,G302,I302,J302,K302),AVERAGE(G302,I302,J302,K302,H302))&gt;8.15,8.15,IF(F302&gt;AVERAGE(G302,I302,J302,K302,H302),AVERAGE(F302,G302,I302,J302,K302,H302),AVERAGE(G302,I302,J302,K302,H302))),0.05)</f>
        <v>0.85000000000000009</v>
      </c>
      <c r="V302" s="16">
        <f>CEILING(MAX(Q302:S302),0.05)</f>
        <v>0.85000000000000009</v>
      </c>
      <c r="W302" s="16" t="str">
        <f>IF(AND(B302&lt;26,G302&gt;V302),"Yes"," ")</f>
        <v xml:space="preserve"> </v>
      </c>
      <c r="X302" s="16" t="str">
        <f>IF(AND(B302&lt;30,B302&gt;26),"Yes", " ")</f>
        <v xml:space="preserve"> </v>
      </c>
      <c r="Y302" s="19" t="str">
        <f>INDEX('Player Ratings'!A:B,MATCH(A302,'Player Ratings'!A:A,0),2) &amp;": $"&amp;V302&amp;"M thru "&amp; D302+3</f>
        <v>Moses Brown: $0.85M thru 2028</v>
      </c>
    </row>
    <row r="303" spans="1:25" hidden="1" x14ac:dyDescent="0.25">
      <c r="A303" s="17" t="str">
        <f>'Re-Sign (Calc)'!A304</f>
        <v>M. Camby Jr. DET</v>
      </c>
      <c r="B303" s="18">
        <f>INDEX('Re-Sign (Calc)'!$A:$AU,MATCH('Re-Sign (Report)'!$A:$A,'Re-Sign (Calc)'!$A:$A,0),4)</f>
        <v>24</v>
      </c>
      <c r="C303" s="15" t="str">
        <f>INDEX('Re-Sign (Calc)'!$A:$AU,MATCH('Re-Sign (Report)'!$A:$A,'Re-Sign (Calc)'!$A:$A,0),3)</f>
        <v>DET</v>
      </c>
      <c r="D303" s="15" t="str">
        <f>+INDEX('Player Ratings'!$A:$AA,MATCH(A303,'Player Ratings'!$A:$A,0),27)</f>
        <v>2025</v>
      </c>
      <c r="F303" s="15">
        <f>INDEX('Re-Sign (Calc)'!$A:$AX,MATCH($A:$A,'Re-Sign (Calc)'!$A:$A,0),23)</f>
        <v>0.85</v>
      </c>
      <c r="G303" s="15">
        <f>INDEX('Re-Sign (Calc)'!$A:$AX,MATCH($A:$A,'Re-Sign (Calc)'!$A:$A,0),28)</f>
        <v>0.85</v>
      </c>
      <c r="H303" s="15">
        <f>INDEX('Re-Sign (Calc)'!$A:$AX,MATCH($A:$A,'Re-Sign (Calc)'!$A:$A,0),33)</f>
        <v>0.85</v>
      </c>
      <c r="I303" s="15">
        <f>INDEX('Re-Sign (Calc)'!$A:$AX,MATCH($A:$A,'Re-Sign (Calc)'!$A:$A,0),38)</f>
        <v>12.427189444178559</v>
      </c>
      <c r="J303" s="15">
        <f>INDEX('Re-Sign (Calc)'!$A:$AX,MATCH($A:$A,'Re-Sign (Calc)'!$A:$A,0),43)</f>
        <v>0.85</v>
      </c>
      <c r="K303" s="15">
        <f>INDEX('Re-Sign (Calc)'!$A:$AX,MATCH($A:$A,'Re-Sign (Calc)'!$A:$A,0),48)</f>
        <v>0.85</v>
      </c>
      <c r="L303" s="15">
        <f>IF(AND(AVERAGE(G303,H303)&lt;F303,B303&lt;27),AVERAGE(G303,H303,F303),AVERAGE(G303,H303))</f>
        <v>0.85</v>
      </c>
      <c r="M303" s="15">
        <f>IFERROR(IF(AND(AVERAGE(J303,G303)&lt;F303,B303&lt;27),AVERAGE(J303,G303,F303),AVERAGE(G303,J303)),0)</f>
        <v>0.85</v>
      </c>
      <c r="N303" s="15">
        <f>IFERROR(IF(AND(AVERAGE(G303,I303)&lt;F303,B303&lt;27),AVERAGE(G303,I303,F303),AVERAGE(G303,I303)),0)</f>
        <v>6.6385947220892794</v>
      </c>
      <c r="O303" s="15">
        <f>IFERROR(IF(AND(AVERAGE(G303,K303)&lt;F303,B303&lt;27),AVERAGE(G303,K303,F303),AVERAGE(G303,K303)),0)</f>
        <v>0.85</v>
      </c>
      <c r="P303" s="15">
        <f>IF(L303&gt;'Re-Sign (Calc)'!$T$1,'Re-Sign (Calc)'!$T$1,IF(L303&lt;'Re-Sign (Calc)'!$T$2,'Re-Sign (Calc)'!$T$2,L303))</f>
        <v>0.85</v>
      </c>
      <c r="Q303" s="15">
        <f>IF(M303&gt;'Re-Sign (Calc)'!$T$1,'Re-Sign (Calc)'!$T$1,IF(M303&lt;'Re-Sign (Calc)'!$T$2,'Re-Sign (Calc)'!$T$2,M303))</f>
        <v>0.85</v>
      </c>
      <c r="R303" s="15">
        <f>IF(N303&gt;'Re-Sign (Calc)'!$T$1,'Re-Sign (Calc)'!$T$1,IF(N303&lt;'Re-Sign (Calc)'!$T$2,'Re-Sign (Calc)'!$T$2,N303))</f>
        <v>6.6385947220892794</v>
      </c>
      <c r="S303" s="15">
        <f>IF(O303&gt;'Re-Sign (Calc)'!$T$1,'Re-Sign (Calc)'!$T$1,IF(O303&lt;'Re-Sign (Calc)'!$T$2,'Re-Sign (Calc)'!$T$2,O303))</f>
        <v>0.85</v>
      </c>
      <c r="T303" s="16">
        <f>CEILING(IF(IF(F303&gt;AVERAGE(G303,I303,J303,K303),AVERAGE(F303,G303,I303,J303,K303),AVERAGE(G303,I303,J303,K303))&gt;'Re-Sign (Calc)'!$T$1,'Re-Sign (Calc)'!$T$1,IF(F303&gt;AVERAGE(G303,I303,J303,K303),AVERAGE(F303,G303,I303,J303,K303),AVERAGE(G303,I303,J303,K303))),0.05)</f>
        <v>3.75</v>
      </c>
      <c r="U303" s="16">
        <f>CEILING(IF(IF(F303&gt;AVERAGE(G303,I303,J303,K303,H303),AVERAGE(F303,G303,I303,J303,K303),AVERAGE(G303,I303,J303,K303,H303))&gt;8.15,8.15,IF(F303&gt;AVERAGE(G303,I303,J303,K303,H303),AVERAGE(F303,G303,I303,J303,K303,H303),AVERAGE(G303,I303,J303,K303,H303))),0.05)</f>
        <v>3.2</v>
      </c>
      <c r="V303" s="16">
        <f>CEILING(MAX(Q303:S303),0.05)</f>
        <v>6.65</v>
      </c>
      <c r="W303" s="16" t="str">
        <f>IF(AND(B303&lt;26,G303&gt;V303),"Yes"," ")</f>
        <v xml:space="preserve"> </v>
      </c>
      <c r="X303" s="16" t="str">
        <f>IF(AND(B303&lt;30,B303&gt;26),"Yes", " ")</f>
        <v xml:space="preserve"> </v>
      </c>
      <c r="Y303" s="19" t="str">
        <f>INDEX('Player Ratings'!A:B,MATCH(A303,'Player Ratings'!A:A,0),2) &amp;": $"&amp;V303&amp;"M thru "&amp; D303+3</f>
        <v>Marcus Camby Jr.: $6.65M thru 2028</v>
      </c>
    </row>
    <row r="304" spans="1:25" x14ac:dyDescent="0.25">
      <c r="A304" s="17" t="str">
        <f>'Re-Sign (Calc)'!A435</f>
        <v>U. Garuba MIN</v>
      </c>
      <c r="B304" s="18">
        <f>INDEX('Re-Sign (Calc)'!$A:$AU,MATCH('Re-Sign (Report)'!$A:$A,'Re-Sign (Calc)'!$A:$A,0),4)</f>
        <v>22</v>
      </c>
      <c r="C304" s="15" t="str">
        <f>INDEX('Re-Sign (Calc)'!$A:$AU,MATCH('Re-Sign (Report)'!$A:$A,'Re-Sign (Calc)'!$A:$A,0),3)</f>
        <v>MIN</v>
      </c>
      <c r="D304" s="15" t="str">
        <f>+INDEX('Player Ratings'!$A:$AA,MATCH(A304,'Player Ratings'!$A:$A,0),27)</f>
        <v>2024</v>
      </c>
      <c r="F304" s="15">
        <f>INDEX('Re-Sign (Calc)'!$A:$AX,MATCH($A:$A,'Re-Sign (Calc)'!$A:$A,0),23)</f>
        <v>15.075960679177841</v>
      </c>
      <c r="G304" s="15">
        <f>INDEX('Re-Sign (Calc)'!$A:$AX,MATCH($A:$A,'Re-Sign (Calc)'!$A:$A,0),28)</f>
        <v>6.1551127943355812</v>
      </c>
      <c r="H304" s="15">
        <f>INDEX('Re-Sign (Calc)'!$A:$AX,MATCH($A:$A,'Re-Sign (Calc)'!$A:$A,0),33)</f>
        <v>0.85</v>
      </c>
      <c r="I304" s="15">
        <f>INDEX('Re-Sign (Calc)'!$A:$AX,MATCH($A:$A,'Re-Sign (Calc)'!$A:$A,0),38)</f>
        <v>0.85</v>
      </c>
      <c r="J304" s="15">
        <f>INDEX('Re-Sign (Calc)'!$A:$AX,MATCH($A:$A,'Re-Sign (Calc)'!$A:$A,0),43)</f>
        <v>0.85</v>
      </c>
      <c r="K304" s="15">
        <f>INDEX('Re-Sign (Calc)'!$A:$AX,MATCH($A:$A,'Re-Sign (Calc)'!$A:$A,0),48)</f>
        <v>0.85</v>
      </c>
      <c r="L304" s="15">
        <f>IF(AND(AVERAGE(G304,H304)&lt;F304,B304&lt;27),AVERAGE(G304,H304,F304),AVERAGE(G304,H304))</f>
        <v>7.3603578245044732</v>
      </c>
      <c r="M304" s="15">
        <f>IFERROR(IF(AND(AVERAGE(J304,G304)&lt;F304,B304&lt;27),AVERAGE(J304,G304,F304),AVERAGE(G304,J304)),0)</f>
        <v>7.3603578245044732</v>
      </c>
      <c r="N304" s="15">
        <f>IFERROR(IF(AND(AVERAGE(G304,I304)&lt;F304,B304&lt;27),AVERAGE(G304,I304,F304),AVERAGE(G304,I304)),0)</f>
        <v>7.3603578245044732</v>
      </c>
      <c r="O304" s="15">
        <f>IFERROR(IF(AND(AVERAGE(G304,K304)&lt;F304,B304&lt;27),AVERAGE(G304,K304,F304),AVERAGE(G304,K304)),0)</f>
        <v>7.3603578245044732</v>
      </c>
      <c r="P304" s="15">
        <f>IF(L304&gt;'Re-Sign (Calc)'!$T$1,'Re-Sign (Calc)'!$T$1,IF(L304&lt;'Re-Sign (Calc)'!$T$2,'Re-Sign (Calc)'!$T$2,L304))</f>
        <v>7.3603578245044732</v>
      </c>
      <c r="Q304" s="15">
        <f>IF(M304&gt;'Re-Sign (Calc)'!$T$1,'Re-Sign (Calc)'!$T$1,IF(M304&lt;'Re-Sign (Calc)'!$T$2,'Re-Sign (Calc)'!$T$2,M304))</f>
        <v>7.3603578245044732</v>
      </c>
      <c r="R304" s="15">
        <f>IF(N304&gt;'Re-Sign (Calc)'!$T$1,'Re-Sign (Calc)'!$T$1,IF(N304&lt;'Re-Sign (Calc)'!$T$2,'Re-Sign (Calc)'!$T$2,N304))</f>
        <v>7.3603578245044732</v>
      </c>
      <c r="S304" s="15">
        <f>IF(O304&gt;'Re-Sign (Calc)'!$T$1,'Re-Sign (Calc)'!$T$1,IF(O304&lt;'Re-Sign (Calc)'!$T$2,'Re-Sign (Calc)'!$T$2,O304))</f>
        <v>7.3603578245044732</v>
      </c>
      <c r="T304" s="16">
        <f>CEILING(IF(IF(F304&gt;AVERAGE(G304,I304,J304,K304),AVERAGE(F304,G304,I304,J304,K304),AVERAGE(G304,I304,J304,K304))&gt;'Re-Sign (Calc)'!$T$1,'Re-Sign (Calc)'!$T$1,IF(F304&gt;AVERAGE(G304,I304,J304,K304),AVERAGE(F304,G304,I304,J304,K304),AVERAGE(G304,I304,J304,K304))),0.05)</f>
        <v>4.8000000000000007</v>
      </c>
      <c r="U304" s="16">
        <f>CEILING(IF(IF(F304&gt;AVERAGE(G304,I304,J304,K304,H304),AVERAGE(F304,G304,I304,J304,K304),AVERAGE(G304,I304,J304,K304,H304))&gt;8.15,8.15,IF(F304&gt;AVERAGE(G304,I304,J304,K304,H304),AVERAGE(F304,G304,I304,J304,K304,H304),AVERAGE(G304,I304,J304,K304,H304))),0.05)</f>
        <v>4.1500000000000004</v>
      </c>
      <c r="V304" s="16">
        <f>CEILING(MAX(Q304:S304),0.05)</f>
        <v>7.4</v>
      </c>
      <c r="W304" s="16" t="str">
        <f>IF(AND(B304&lt;26,G304&gt;V304),"Yes"," ")</f>
        <v xml:space="preserve"> </v>
      </c>
      <c r="X304" s="16" t="str">
        <f>IF(AND(B304&lt;30,B304&gt;26),"Yes", " ")</f>
        <v xml:space="preserve"> </v>
      </c>
      <c r="Y304" s="19" t="str">
        <f>INDEX('Player Ratings'!A:B,MATCH(A304,'Player Ratings'!A:A,0),2) &amp;": $"&amp;V304&amp;"M thru "&amp; D304+3</f>
        <v>Usman Garuba: $7.4M thru 2027</v>
      </c>
    </row>
    <row r="305" spans="1:25" x14ac:dyDescent="0.25">
      <c r="A305" s="17" t="str">
        <f>'Re-Sign (Calc)'!A18</f>
        <v>A. Patterson NOP</v>
      </c>
      <c r="B305" s="18">
        <f>INDEX('Re-Sign (Calc)'!$A:$AU,MATCH('Re-Sign (Report)'!$A:$A,'Re-Sign (Calc)'!$A:$A,0),4)</f>
        <v>23</v>
      </c>
      <c r="C305" s="15" t="str">
        <f>INDEX('Re-Sign (Calc)'!$A:$AU,MATCH('Re-Sign (Report)'!$A:$A,'Re-Sign (Calc)'!$A:$A,0),3)</f>
        <v>NOP</v>
      </c>
      <c r="D305" s="15" t="str">
        <f>+INDEX('Player Ratings'!$A:$AA,MATCH(A305,'Player Ratings'!$A:$A,0),27)</f>
        <v>2024</v>
      </c>
      <c r="F305" s="15">
        <f>INDEX('Re-Sign (Calc)'!$A:$AX,MATCH($A:$A,'Re-Sign (Calc)'!$A:$A,0),23)</f>
        <v>0.85</v>
      </c>
      <c r="G305" s="15">
        <f>INDEX('Re-Sign (Calc)'!$A:$AX,MATCH($A:$A,'Re-Sign (Calc)'!$A:$A,0),28)</f>
        <v>0.85</v>
      </c>
      <c r="H305" s="15">
        <f>INDEX('Re-Sign (Calc)'!$A:$AX,MATCH($A:$A,'Re-Sign (Calc)'!$A:$A,0),33)</f>
        <v>0.85</v>
      </c>
      <c r="I305" s="15">
        <f>INDEX('Re-Sign (Calc)'!$A:$AX,MATCH($A:$A,'Re-Sign (Calc)'!$A:$A,0),38)</f>
        <v>0.85</v>
      </c>
      <c r="J305" s="15">
        <f>INDEX('Re-Sign (Calc)'!$A:$AX,MATCH($A:$A,'Re-Sign (Calc)'!$A:$A,0),43)</f>
        <v>0.85</v>
      </c>
      <c r="K305" s="15">
        <f>INDEX('Re-Sign (Calc)'!$A:$AX,MATCH($A:$A,'Re-Sign (Calc)'!$A:$A,0),48)</f>
        <v>0.85</v>
      </c>
      <c r="L305" s="15">
        <f>IF(AND(AVERAGE(G305,H305)&lt;F305,B305&lt;27),AVERAGE(G305,H305,F305),AVERAGE(G305,H305))</f>
        <v>0.85</v>
      </c>
      <c r="M305" s="15">
        <f>IFERROR(IF(AND(AVERAGE(J305,G305)&lt;F305,B305&lt;27),AVERAGE(J305,G305,F305),AVERAGE(G305,J305)),0)</f>
        <v>0.85</v>
      </c>
      <c r="N305" s="15">
        <f>IFERROR(IF(AND(AVERAGE(G305,I305)&lt;F305,B305&lt;27),AVERAGE(G305,I305,F305),AVERAGE(G305,I305)),0)</f>
        <v>0.85</v>
      </c>
      <c r="O305" s="15">
        <f>IFERROR(IF(AND(AVERAGE(G305,K305)&lt;F305,B305&lt;27),AVERAGE(G305,K305,F305),AVERAGE(G305,K305)),0)</f>
        <v>0.85</v>
      </c>
      <c r="P305" s="15">
        <f>IF(L305&gt;'Re-Sign (Calc)'!$T$1,'Re-Sign (Calc)'!$T$1,IF(L305&lt;'Re-Sign (Calc)'!$T$2,'Re-Sign (Calc)'!$T$2,L305))</f>
        <v>0.85</v>
      </c>
      <c r="Q305" s="15">
        <f>IF(M305&gt;'Re-Sign (Calc)'!$T$1,'Re-Sign (Calc)'!$T$1,IF(M305&lt;'Re-Sign (Calc)'!$T$2,'Re-Sign (Calc)'!$T$2,M305))</f>
        <v>0.85</v>
      </c>
      <c r="R305" s="15">
        <f>IF(N305&gt;'Re-Sign (Calc)'!$T$1,'Re-Sign (Calc)'!$T$1,IF(N305&lt;'Re-Sign (Calc)'!$T$2,'Re-Sign (Calc)'!$T$2,N305))</f>
        <v>0.85</v>
      </c>
      <c r="S305" s="15">
        <f>IF(O305&gt;'Re-Sign (Calc)'!$T$1,'Re-Sign (Calc)'!$T$1,IF(O305&lt;'Re-Sign (Calc)'!$T$2,'Re-Sign (Calc)'!$T$2,O305))</f>
        <v>0.85</v>
      </c>
      <c r="T305" s="16">
        <f>CEILING(IF(IF(F305&gt;AVERAGE(G305,I305,J305,K305),AVERAGE(F305,G305,I305,J305,K305),AVERAGE(G305,I305,J305,K305))&gt;'Re-Sign (Calc)'!$T$1,'Re-Sign (Calc)'!$T$1,IF(F305&gt;AVERAGE(G305,I305,J305,K305),AVERAGE(F305,G305,I305,J305,K305),AVERAGE(G305,I305,J305,K305))),0.05)</f>
        <v>0.85000000000000009</v>
      </c>
      <c r="U305" s="16">
        <f>CEILING(IF(IF(F305&gt;AVERAGE(G305,I305,J305,K305,H305),AVERAGE(F305,G305,I305,J305,K305),AVERAGE(G305,I305,J305,K305,H305))&gt;8.15,8.15,IF(F305&gt;AVERAGE(G305,I305,J305,K305,H305),AVERAGE(F305,G305,I305,J305,K305,H305),AVERAGE(G305,I305,J305,K305,H305))),0.05)</f>
        <v>0.85000000000000009</v>
      </c>
      <c r="V305" s="16">
        <f>CEILING(MAX(Q305:S305),0.05)</f>
        <v>0.85000000000000009</v>
      </c>
      <c r="W305" s="16" t="str">
        <f>IF(AND(B305&lt;26,G305&gt;V305),"Yes"," ")</f>
        <v xml:space="preserve"> </v>
      </c>
      <c r="X305" s="16" t="str">
        <f>IF(AND(B305&lt;30,B305&gt;26),"Yes", " ")</f>
        <v xml:space="preserve"> </v>
      </c>
      <c r="Y305" s="19" t="str">
        <f>INDEX('Player Ratings'!A:B,MATCH(A305,'Player Ratings'!A:A,0),2) &amp;": $"&amp;V305&amp;"M thru "&amp; D305+3</f>
        <v>Addison Patterson: $0.85M thru 2027</v>
      </c>
    </row>
    <row r="306" spans="1:25" hidden="1" x14ac:dyDescent="0.25">
      <c r="A306" s="17" t="str">
        <f>'Re-Sign (Calc)'!A307</f>
        <v>M. Chriss SAC</v>
      </c>
      <c r="B306" s="18">
        <f>INDEX('Re-Sign (Calc)'!$A:$AU,MATCH('Re-Sign (Report)'!$A:$A,'Re-Sign (Calc)'!$A:$A,0),4)</f>
        <v>27</v>
      </c>
      <c r="C306" s="15" t="str">
        <f>INDEX('Re-Sign (Calc)'!$A:$AU,MATCH('Re-Sign (Report)'!$A:$A,'Re-Sign (Calc)'!$A:$A,0),3)</f>
        <v>SAC</v>
      </c>
      <c r="D306" s="15" t="str">
        <f>+INDEX('Player Ratings'!$A:$AA,MATCH(A306,'Player Ratings'!$A:$A,0),27)</f>
        <v>2026</v>
      </c>
      <c r="F306" s="15">
        <f>INDEX('Re-Sign (Calc)'!$A:$AX,MATCH($A:$A,'Re-Sign (Calc)'!$A:$A,0),23)</f>
        <v>0.85</v>
      </c>
      <c r="G306" s="15">
        <f>INDEX('Re-Sign (Calc)'!$A:$AX,MATCH($A:$A,'Re-Sign (Calc)'!$A:$A,0),28)</f>
        <v>0.85</v>
      </c>
      <c r="H306" s="15">
        <f>INDEX('Re-Sign (Calc)'!$A:$AX,MATCH($A:$A,'Re-Sign (Calc)'!$A:$A,0),33)</f>
        <v>14.748498128816232</v>
      </c>
      <c r="I306" s="15">
        <f>INDEX('Re-Sign (Calc)'!$A:$AX,MATCH($A:$A,'Re-Sign (Calc)'!$A:$A,0),38)</f>
        <v>2.5268339372393296</v>
      </c>
      <c r="J306" s="15">
        <f>INDEX('Re-Sign (Calc)'!$A:$AX,MATCH($A:$A,'Re-Sign (Calc)'!$A:$A,0),43)</f>
        <v>0.85</v>
      </c>
      <c r="K306" s="15">
        <f>INDEX('Re-Sign (Calc)'!$A:$AX,MATCH($A:$A,'Re-Sign (Calc)'!$A:$A,0),48)</f>
        <v>7.9912432002122742</v>
      </c>
      <c r="L306" s="15">
        <f>IF(AND(AVERAGE(G306,H306)&lt;F306,B306&lt;27),AVERAGE(G306,H306,F306),AVERAGE(G306,H306))</f>
        <v>7.7992490644081158</v>
      </c>
      <c r="M306" s="15">
        <f>IFERROR(IF(AND(AVERAGE(J306,G306)&lt;F306,B306&lt;27),AVERAGE(J306,G306,F306),AVERAGE(G306,J306)),0)</f>
        <v>0.85</v>
      </c>
      <c r="N306" s="15">
        <f>IFERROR(IF(AND(AVERAGE(G306,I306)&lt;F306,B306&lt;27),AVERAGE(G306,I306,F306),AVERAGE(G306,I306)),0)</f>
        <v>1.6884169686196648</v>
      </c>
      <c r="O306" s="15">
        <f>IFERROR(IF(AND(AVERAGE(G306,K306)&lt;F306,B306&lt;27),AVERAGE(G306,K306,F306),AVERAGE(G306,K306)),0)</f>
        <v>4.4206216001061369</v>
      </c>
      <c r="P306" s="15">
        <f>IF(L306&gt;'Re-Sign (Calc)'!$T$1,'Re-Sign (Calc)'!$T$1,IF(L306&lt;'Re-Sign (Calc)'!$T$2,'Re-Sign (Calc)'!$T$2,L306))</f>
        <v>7.7992490644081158</v>
      </c>
      <c r="Q306" s="15">
        <f>IF(M306&gt;'Re-Sign (Calc)'!$T$1,'Re-Sign (Calc)'!$T$1,IF(M306&lt;'Re-Sign (Calc)'!$T$2,'Re-Sign (Calc)'!$T$2,M306))</f>
        <v>0.85</v>
      </c>
      <c r="R306" s="15">
        <f>IF(N306&gt;'Re-Sign (Calc)'!$T$1,'Re-Sign (Calc)'!$T$1,IF(N306&lt;'Re-Sign (Calc)'!$T$2,'Re-Sign (Calc)'!$T$2,N306))</f>
        <v>1.6884169686196648</v>
      </c>
      <c r="S306" s="15">
        <f>IF(O306&gt;'Re-Sign (Calc)'!$T$1,'Re-Sign (Calc)'!$T$1,IF(O306&lt;'Re-Sign (Calc)'!$T$2,'Re-Sign (Calc)'!$T$2,O306))</f>
        <v>4.4206216001061369</v>
      </c>
      <c r="T306" s="16">
        <f>CEILING(IF(IF(F306&gt;AVERAGE(G306,I306,J306,K306),AVERAGE(F306,G306,I306,J306,K306),AVERAGE(G306,I306,J306,K306))&gt;'Re-Sign (Calc)'!$T$1,'Re-Sign (Calc)'!$T$1,IF(F306&gt;AVERAGE(G306,I306,J306,K306),AVERAGE(F306,G306,I306,J306,K306),AVERAGE(G306,I306,J306,K306))),0.05)</f>
        <v>3.1</v>
      </c>
      <c r="U306" s="16">
        <f>CEILING(IF(IF(F306&gt;AVERAGE(G306,I306,J306,K306,H306),AVERAGE(F306,G306,I306,J306,K306),AVERAGE(G306,I306,J306,K306,H306))&gt;8.15,8.15,IF(F306&gt;AVERAGE(G306,I306,J306,K306,H306),AVERAGE(F306,G306,I306,J306,K306,H306),AVERAGE(G306,I306,J306,K306,H306))),0.05)</f>
        <v>5.4</v>
      </c>
      <c r="V306" s="16">
        <f>CEILING(MAX(Q306:S306),0.05)</f>
        <v>4.45</v>
      </c>
      <c r="W306" s="16" t="str">
        <f>IF(AND(B306&lt;26,G306&gt;V306),"Yes"," ")</f>
        <v xml:space="preserve"> </v>
      </c>
      <c r="X306" s="16" t="str">
        <f>IF(AND(B306&lt;30,B306&gt;26),"Yes", " ")</f>
        <v>Yes</v>
      </c>
      <c r="Y306" s="19" t="str">
        <f>INDEX('Player Ratings'!A:B,MATCH(A306,'Player Ratings'!A:A,0),2) &amp;": $"&amp;V306&amp;"M thru "&amp; D306+3</f>
        <v>Marquese Chriss: $4.45M thru 2029</v>
      </c>
    </row>
    <row r="307" spans="1:25" hidden="1" x14ac:dyDescent="0.25">
      <c r="A307" s="17" t="str">
        <f>'Re-Sign (Calc)'!A308</f>
        <v>M. Country LAC</v>
      </c>
      <c r="B307" s="18">
        <f>INDEX('Re-Sign (Calc)'!$A:$AU,MATCH('Re-Sign (Report)'!$A:$A,'Re-Sign (Calc)'!$A:$A,0),4)</f>
        <v>20</v>
      </c>
      <c r="C307" s="15" t="str">
        <f>INDEX('Re-Sign (Calc)'!$A:$AU,MATCH('Re-Sign (Report)'!$A:$A,'Re-Sign (Calc)'!$A:$A,0),3)</f>
        <v>LAC</v>
      </c>
      <c r="D307" s="15" t="str">
        <f>+INDEX('Player Ratings'!$A:$AA,MATCH(A307,'Player Ratings'!$A:$A,0),27)</f>
        <v>2026</v>
      </c>
      <c r="F307" s="15">
        <f>INDEX('Re-Sign (Calc)'!$A:$AX,MATCH($A:$A,'Re-Sign (Calc)'!$A:$A,0),23)</f>
        <v>0.85</v>
      </c>
      <c r="G307" s="15">
        <f>INDEX('Re-Sign (Calc)'!$A:$AX,MATCH($A:$A,'Re-Sign (Calc)'!$A:$A,0),28)</f>
        <v>0.85</v>
      </c>
      <c r="H307" s="15" t="str">
        <f>INDEX('Re-Sign (Calc)'!$A:$AX,MATCH($A:$A,'Re-Sign (Calc)'!$A:$A,0),33)</f>
        <v>N/A</v>
      </c>
      <c r="I307" s="15" t="str">
        <f>INDEX('Re-Sign (Calc)'!$A:$AX,MATCH($A:$A,'Re-Sign (Calc)'!$A:$A,0),38)</f>
        <v>N/A</v>
      </c>
      <c r="J307" s="15" t="str">
        <f>INDEX('Re-Sign (Calc)'!$A:$AX,MATCH($A:$A,'Re-Sign (Calc)'!$A:$A,0),43)</f>
        <v>N/A</v>
      </c>
      <c r="K307" s="15" t="str">
        <f>INDEX('Re-Sign (Calc)'!$A:$AX,MATCH($A:$A,'Re-Sign (Calc)'!$A:$A,0),48)</f>
        <v>N/A</v>
      </c>
      <c r="L307" s="15">
        <f>IF(AND(AVERAGE(G307,H307)&lt;F307,B307&lt;27),AVERAGE(G307,H307,F307),AVERAGE(G307,H307))</f>
        <v>0.85</v>
      </c>
      <c r="M307" s="15">
        <f>IFERROR(IF(AND(AVERAGE(J307,G307)&lt;F307,B307&lt;27),AVERAGE(J307,G307,F307),AVERAGE(G307,J307)),0)</f>
        <v>0.85</v>
      </c>
      <c r="N307" s="15">
        <f>IFERROR(IF(AND(AVERAGE(G307,I307)&lt;F307,B307&lt;27),AVERAGE(G307,I307,F307),AVERAGE(G307,I307)),0)</f>
        <v>0.85</v>
      </c>
      <c r="O307" s="15">
        <f>IFERROR(IF(AND(AVERAGE(G307,K307)&lt;F307,B307&lt;27),AVERAGE(G307,K307,F307),AVERAGE(G307,K307)),0)</f>
        <v>0.85</v>
      </c>
      <c r="P307" s="15">
        <f>IF(L307&gt;'Re-Sign (Calc)'!$T$1,'Re-Sign (Calc)'!$T$1,IF(L307&lt;'Re-Sign (Calc)'!$T$2,'Re-Sign (Calc)'!$T$2,L307))</f>
        <v>0.85</v>
      </c>
      <c r="Q307" s="15">
        <f>IF(M307&gt;'Re-Sign (Calc)'!$T$1,'Re-Sign (Calc)'!$T$1,IF(M307&lt;'Re-Sign (Calc)'!$T$2,'Re-Sign (Calc)'!$T$2,M307))</f>
        <v>0.85</v>
      </c>
      <c r="R307" s="15">
        <f>IF(N307&gt;'Re-Sign (Calc)'!$T$1,'Re-Sign (Calc)'!$T$1,IF(N307&lt;'Re-Sign (Calc)'!$T$2,'Re-Sign (Calc)'!$T$2,N307))</f>
        <v>0.85</v>
      </c>
      <c r="S307" s="15">
        <f>IF(O307&gt;'Re-Sign (Calc)'!$T$1,'Re-Sign (Calc)'!$T$1,IF(O307&lt;'Re-Sign (Calc)'!$T$2,'Re-Sign (Calc)'!$T$2,O307))</f>
        <v>0.85</v>
      </c>
      <c r="T307" s="16">
        <f>CEILING(IF(IF(F307&gt;AVERAGE(G307,I307,J307,K307),AVERAGE(F307,G307,I307,J307,K307),AVERAGE(G307,I307,J307,K307))&gt;'Re-Sign (Calc)'!$T$1,'Re-Sign (Calc)'!$T$1,IF(F307&gt;AVERAGE(G307,I307,J307,K307),AVERAGE(F307,G307,I307,J307,K307),AVERAGE(G307,I307,J307,K307))),0.05)</f>
        <v>0.85000000000000009</v>
      </c>
      <c r="U307" s="16">
        <f>CEILING(IF(IF(F307&gt;AVERAGE(G307,I307,J307,K307,H307),AVERAGE(F307,G307,I307,J307,K307),AVERAGE(G307,I307,J307,K307,H307))&gt;8.15,8.15,IF(F307&gt;AVERAGE(G307,I307,J307,K307,H307),AVERAGE(F307,G307,I307,J307,K307,H307),AVERAGE(G307,I307,J307,K307,H307))),0.05)</f>
        <v>0.85000000000000009</v>
      </c>
      <c r="V307" s="16">
        <f>CEILING(MAX(Q307:S307),0.05)</f>
        <v>0.85000000000000009</v>
      </c>
      <c r="W307" s="16" t="str">
        <f>IF(AND(B307&lt;26,G307&gt;V307),"Yes"," ")</f>
        <v xml:space="preserve"> </v>
      </c>
      <c r="X307" s="16" t="str">
        <f>IF(AND(B307&lt;30,B307&gt;26),"Yes", " ")</f>
        <v xml:space="preserve"> </v>
      </c>
      <c r="Y307" s="19" t="str">
        <f>INDEX('Player Ratings'!A:B,MATCH(A307,'Player Ratings'!A:A,0),2) &amp;": $"&amp;V307&amp;"M thru "&amp; D307+3</f>
        <v>Malik Country: $0.85M thru 2029</v>
      </c>
    </row>
    <row r="308" spans="1:25" hidden="1" x14ac:dyDescent="0.25">
      <c r="A308" s="17" t="str">
        <f>'Re-Sign (Calc)'!A309</f>
        <v>M. Dakita ORL</v>
      </c>
      <c r="B308" s="18">
        <f>INDEX('Re-Sign (Calc)'!$A:$AU,MATCH('Re-Sign (Report)'!$A:$A,'Re-Sign (Calc)'!$A:$A,0),4)</f>
        <v>27</v>
      </c>
      <c r="C308" s="15" t="str">
        <f>INDEX('Re-Sign (Calc)'!$A:$AU,MATCH('Re-Sign (Report)'!$A:$A,'Re-Sign (Calc)'!$A:$A,0),3)</f>
        <v>ORL</v>
      </c>
      <c r="D308" s="15" t="str">
        <f>+INDEX('Player Ratings'!$A:$AA,MATCH(A308,'Player Ratings'!$A:$A,0),27)</f>
        <v>2025</v>
      </c>
      <c r="F308" s="15">
        <f>INDEX('Re-Sign (Calc)'!$A:$AX,MATCH($A:$A,'Re-Sign (Calc)'!$A:$A,0),23)</f>
        <v>0.85</v>
      </c>
      <c r="G308" s="15">
        <f>INDEX('Re-Sign (Calc)'!$A:$AX,MATCH($A:$A,'Re-Sign (Calc)'!$A:$A,0),28)</f>
        <v>0.85</v>
      </c>
      <c r="H308" s="15">
        <f>INDEX('Re-Sign (Calc)'!$A:$AX,MATCH($A:$A,'Re-Sign (Calc)'!$A:$A,0),33)</f>
        <v>0.85</v>
      </c>
      <c r="I308" s="15">
        <f>INDEX('Re-Sign (Calc)'!$A:$AX,MATCH($A:$A,'Re-Sign (Calc)'!$A:$A,0),38)</f>
        <v>0.85</v>
      </c>
      <c r="J308" s="15">
        <f>INDEX('Re-Sign (Calc)'!$A:$AX,MATCH($A:$A,'Re-Sign (Calc)'!$A:$A,0),43)</f>
        <v>0.85</v>
      </c>
      <c r="K308" s="15">
        <f>INDEX('Re-Sign (Calc)'!$A:$AX,MATCH($A:$A,'Re-Sign (Calc)'!$A:$A,0),48)</f>
        <v>0.85</v>
      </c>
      <c r="L308" s="15">
        <f>IF(AND(AVERAGE(G308,H308)&lt;F308,B308&lt;27),AVERAGE(G308,H308,F308),AVERAGE(G308,H308))</f>
        <v>0.85</v>
      </c>
      <c r="M308" s="15">
        <f>IFERROR(IF(AND(AVERAGE(J308,G308)&lt;F308,B308&lt;27),AVERAGE(J308,G308,F308),AVERAGE(G308,J308)),0)</f>
        <v>0.85</v>
      </c>
      <c r="N308" s="15">
        <f>IFERROR(IF(AND(AVERAGE(G308,I308)&lt;F308,B308&lt;27),AVERAGE(G308,I308,F308),AVERAGE(G308,I308)),0)</f>
        <v>0.85</v>
      </c>
      <c r="O308" s="15">
        <f>IFERROR(IF(AND(AVERAGE(G308,K308)&lt;F308,B308&lt;27),AVERAGE(G308,K308,F308),AVERAGE(G308,K308)),0)</f>
        <v>0.85</v>
      </c>
      <c r="P308" s="15">
        <f>IF(L308&gt;'Re-Sign (Calc)'!$T$1,'Re-Sign (Calc)'!$T$1,IF(L308&lt;'Re-Sign (Calc)'!$T$2,'Re-Sign (Calc)'!$T$2,L308))</f>
        <v>0.85</v>
      </c>
      <c r="Q308" s="15">
        <f>IF(M308&gt;'Re-Sign (Calc)'!$T$1,'Re-Sign (Calc)'!$T$1,IF(M308&lt;'Re-Sign (Calc)'!$T$2,'Re-Sign (Calc)'!$T$2,M308))</f>
        <v>0.85</v>
      </c>
      <c r="R308" s="15">
        <f>IF(N308&gt;'Re-Sign (Calc)'!$T$1,'Re-Sign (Calc)'!$T$1,IF(N308&lt;'Re-Sign (Calc)'!$T$2,'Re-Sign (Calc)'!$T$2,N308))</f>
        <v>0.85</v>
      </c>
      <c r="S308" s="15">
        <f>IF(O308&gt;'Re-Sign (Calc)'!$T$1,'Re-Sign (Calc)'!$T$1,IF(O308&lt;'Re-Sign (Calc)'!$T$2,'Re-Sign (Calc)'!$T$2,O308))</f>
        <v>0.85</v>
      </c>
      <c r="T308" s="16">
        <f>CEILING(IF(IF(F308&gt;AVERAGE(G308,I308,J308,K308),AVERAGE(F308,G308,I308,J308,K308),AVERAGE(G308,I308,J308,K308))&gt;'Re-Sign (Calc)'!$T$1,'Re-Sign (Calc)'!$T$1,IF(F308&gt;AVERAGE(G308,I308,J308,K308),AVERAGE(F308,G308,I308,J308,K308),AVERAGE(G308,I308,J308,K308))),0.05)</f>
        <v>0.85000000000000009</v>
      </c>
      <c r="U308" s="16">
        <f>CEILING(IF(IF(F308&gt;AVERAGE(G308,I308,J308,K308,H308),AVERAGE(F308,G308,I308,J308,K308),AVERAGE(G308,I308,J308,K308,H308))&gt;8.15,8.15,IF(F308&gt;AVERAGE(G308,I308,J308,K308,H308),AVERAGE(F308,G308,I308,J308,K308,H308),AVERAGE(G308,I308,J308,K308,H308))),0.05)</f>
        <v>0.85000000000000009</v>
      </c>
      <c r="V308" s="16">
        <f>CEILING(MAX(Q308:S308),0.05)</f>
        <v>0.85000000000000009</v>
      </c>
      <c r="W308" s="16" t="str">
        <f>IF(AND(B308&lt;26,G308&gt;V308),"Yes"," ")</f>
        <v xml:space="preserve"> </v>
      </c>
      <c r="X308" s="16" t="str">
        <f>IF(AND(B308&lt;30,B308&gt;26),"Yes", " ")</f>
        <v>Yes</v>
      </c>
      <c r="Y308" s="19" t="str">
        <f>INDEX('Player Ratings'!A:B,MATCH(A308,'Player Ratings'!A:A,0),2) &amp;": $"&amp;V308&amp;"M thru "&amp; D308+3</f>
        <v>Mamadi Dakita: $0.85M thru 2028</v>
      </c>
    </row>
    <row r="309" spans="1:25" hidden="1" x14ac:dyDescent="0.25">
      <c r="A309" s="17" t="str">
        <f>'Re-Sign (Calc)'!A310</f>
        <v>M. Foster GSW</v>
      </c>
      <c r="B309" s="18">
        <f>INDEX('Re-Sign (Calc)'!$A:$AU,MATCH('Re-Sign (Report)'!$A:$A,'Re-Sign (Calc)'!$A:$A,0),4)</f>
        <v>21</v>
      </c>
      <c r="C309" s="15" t="str">
        <f>INDEX('Re-Sign (Calc)'!$A:$AU,MATCH('Re-Sign (Report)'!$A:$A,'Re-Sign (Calc)'!$A:$A,0),3)</f>
        <v>GSW</v>
      </c>
      <c r="D309" s="15" t="str">
        <f>+INDEX('Player Ratings'!$A:$AA,MATCH(A309,'Player Ratings'!$A:$A,0),27)</f>
        <v>2025</v>
      </c>
      <c r="F309" s="15">
        <f>INDEX('Re-Sign (Calc)'!$A:$AX,MATCH($A:$A,'Re-Sign (Calc)'!$A:$A,0),23)</f>
        <v>12.229669347631818</v>
      </c>
      <c r="G309" s="15">
        <f>INDEX('Re-Sign (Calc)'!$A:$AX,MATCH($A:$A,'Re-Sign (Calc)'!$A:$A,0),28)</f>
        <v>0.85</v>
      </c>
      <c r="H309" s="15" t="str">
        <f>INDEX('Re-Sign (Calc)'!$A:$AX,MATCH($A:$A,'Re-Sign (Calc)'!$A:$A,0),33)</f>
        <v>N/A</v>
      </c>
      <c r="I309" s="15" t="str">
        <f>INDEX('Re-Sign (Calc)'!$A:$AX,MATCH($A:$A,'Re-Sign (Calc)'!$A:$A,0),38)</f>
        <v>N/A</v>
      </c>
      <c r="J309" s="15" t="str">
        <f>INDEX('Re-Sign (Calc)'!$A:$AX,MATCH($A:$A,'Re-Sign (Calc)'!$A:$A,0),43)</f>
        <v>N/A</v>
      </c>
      <c r="K309" s="15" t="str">
        <f>INDEX('Re-Sign (Calc)'!$A:$AX,MATCH($A:$A,'Re-Sign (Calc)'!$A:$A,0),48)</f>
        <v>N/A</v>
      </c>
      <c r="L309" s="15">
        <f>IF(AND(AVERAGE(G309,H309)&lt;F309,B309&lt;27),AVERAGE(G309,H309,F309),AVERAGE(G309,H309))</f>
        <v>6.5398346738159088</v>
      </c>
      <c r="M309" s="15">
        <f>IFERROR(IF(AND(AVERAGE(J309,G309)&lt;F309,B309&lt;27),AVERAGE(J309,G309,F309),AVERAGE(G309,J309)),0)</f>
        <v>6.5398346738159088</v>
      </c>
      <c r="N309" s="15">
        <f>IFERROR(IF(AND(AVERAGE(G309,I309)&lt;F309,B309&lt;27),AVERAGE(G309,I309,F309),AVERAGE(G309,I309)),0)</f>
        <v>6.5398346738159088</v>
      </c>
      <c r="O309" s="15">
        <f>IFERROR(IF(AND(AVERAGE(G309,K309)&lt;F309,B309&lt;27),AVERAGE(G309,K309,F309),AVERAGE(G309,K309)),0)</f>
        <v>6.5398346738159088</v>
      </c>
      <c r="P309" s="15">
        <f>IF(L309&gt;'Re-Sign (Calc)'!$T$1,'Re-Sign (Calc)'!$T$1,IF(L309&lt;'Re-Sign (Calc)'!$T$2,'Re-Sign (Calc)'!$T$2,L309))</f>
        <v>6.5398346738159088</v>
      </c>
      <c r="Q309" s="15">
        <f>IF(M309&gt;'Re-Sign (Calc)'!$T$1,'Re-Sign (Calc)'!$T$1,IF(M309&lt;'Re-Sign (Calc)'!$T$2,'Re-Sign (Calc)'!$T$2,M309))</f>
        <v>6.5398346738159088</v>
      </c>
      <c r="R309" s="15">
        <f>IF(N309&gt;'Re-Sign (Calc)'!$T$1,'Re-Sign (Calc)'!$T$1,IF(N309&lt;'Re-Sign (Calc)'!$T$2,'Re-Sign (Calc)'!$T$2,N309))</f>
        <v>6.5398346738159088</v>
      </c>
      <c r="S309" s="15">
        <f>IF(O309&gt;'Re-Sign (Calc)'!$T$1,'Re-Sign (Calc)'!$T$1,IF(O309&lt;'Re-Sign (Calc)'!$T$2,'Re-Sign (Calc)'!$T$2,O309))</f>
        <v>6.5398346738159088</v>
      </c>
      <c r="T309" s="16">
        <f>CEILING(IF(IF(F309&gt;AVERAGE(G309,I309,J309,K309),AVERAGE(F309,G309,I309,J309,K309),AVERAGE(G309,I309,J309,K309))&gt;'Re-Sign (Calc)'!$T$1,'Re-Sign (Calc)'!$T$1,IF(F309&gt;AVERAGE(G309,I309,J309,K309),AVERAGE(F309,G309,I309,J309,K309),AVERAGE(G309,I309,J309,K309))),0.05)</f>
        <v>6.5500000000000007</v>
      </c>
      <c r="U309" s="16">
        <f>CEILING(IF(IF(F309&gt;AVERAGE(G309,I309,J309,K309,H309),AVERAGE(F309,G309,I309,J309,K309),AVERAGE(G309,I309,J309,K309,H309))&gt;8.15,8.15,IF(F309&gt;AVERAGE(G309,I309,J309,K309,H309),AVERAGE(F309,G309,I309,J309,K309,H309),AVERAGE(G309,I309,J309,K309,H309))),0.05)</f>
        <v>6.5500000000000007</v>
      </c>
      <c r="V309" s="16">
        <f>CEILING(MAX(Q309:S309),0.05)</f>
        <v>6.5500000000000007</v>
      </c>
      <c r="W309" s="16" t="str">
        <f>IF(AND(B309&lt;26,G309&gt;V309),"Yes"," ")</f>
        <v xml:space="preserve"> </v>
      </c>
      <c r="X309" s="16" t="str">
        <f>IF(AND(B309&lt;30,B309&gt;26),"Yes", " ")</f>
        <v xml:space="preserve"> </v>
      </c>
      <c r="Y309" s="19" t="str">
        <f>INDEX('Player Ratings'!A:B,MATCH(A309,'Player Ratings'!A:A,0),2) &amp;": $"&amp;V309&amp;"M thru "&amp; D309+3</f>
        <v>Michael Foster: $6.55M thru 2028</v>
      </c>
    </row>
    <row r="310" spans="1:25" hidden="1" x14ac:dyDescent="0.25">
      <c r="A310" s="17" t="str">
        <f>'Re-Sign (Calc)'!A311</f>
        <v>M. Frazier Jr. SAC</v>
      </c>
      <c r="B310" s="18">
        <f>INDEX('Re-Sign (Calc)'!$A:$AU,MATCH('Re-Sign (Report)'!$A:$A,'Re-Sign (Calc)'!$A:$A,0),4)</f>
        <v>28</v>
      </c>
      <c r="C310" s="15" t="str">
        <f>INDEX('Re-Sign (Calc)'!$A:$AU,MATCH('Re-Sign (Report)'!$A:$A,'Re-Sign (Calc)'!$A:$A,0),3)</f>
        <v>SAC</v>
      </c>
      <c r="D310" s="15" t="str">
        <f>+INDEX('Player Ratings'!$A:$AA,MATCH(A310,'Player Ratings'!$A:$A,0),27)</f>
        <v>2025</v>
      </c>
      <c r="F310" s="15">
        <f>INDEX('Re-Sign (Calc)'!$A:$AX,MATCH($A:$A,'Re-Sign (Calc)'!$A:$A,0),23)</f>
        <v>0.85</v>
      </c>
      <c r="G310" s="15">
        <f>INDEX('Re-Sign (Calc)'!$A:$AX,MATCH($A:$A,'Re-Sign (Calc)'!$A:$A,0),28)</f>
        <v>0.85</v>
      </c>
      <c r="H310" s="15">
        <f>INDEX('Re-Sign (Calc)'!$A:$AX,MATCH($A:$A,'Re-Sign (Calc)'!$A:$A,0),33)</f>
        <v>0.85</v>
      </c>
      <c r="I310" s="15">
        <f>INDEX('Re-Sign (Calc)'!$A:$AX,MATCH($A:$A,'Re-Sign (Calc)'!$A:$A,0),38)</f>
        <v>0.85</v>
      </c>
      <c r="J310" s="15">
        <f>INDEX('Re-Sign (Calc)'!$A:$AX,MATCH($A:$A,'Re-Sign (Calc)'!$A:$A,0),43)</f>
        <v>0.85</v>
      </c>
      <c r="K310" s="15">
        <f>INDEX('Re-Sign (Calc)'!$A:$AX,MATCH($A:$A,'Re-Sign (Calc)'!$A:$A,0),48)</f>
        <v>0.85</v>
      </c>
      <c r="L310" s="15">
        <f>IF(AND(AVERAGE(G310,H310)&lt;F310,B310&lt;27),AVERAGE(G310,H310,F310),AVERAGE(G310,H310))</f>
        <v>0.85</v>
      </c>
      <c r="M310" s="15">
        <f>IFERROR(IF(AND(AVERAGE(J310,G310)&lt;F310,B310&lt;27),AVERAGE(J310,G310,F310),AVERAGE(G310,J310)),0)</f>
        <v>0.85</v>
      </c>
      <c r="N310" s="15">
        <f>IFERROR(IF(AND(AVERAGE(G310,I310)&lt;F310,B310&lt;27),AVERAGE(G310,I310,F310),AVERAGE(G310,I310)),0)</f>
        <v>0.85</v>
      </c>
      <c r="O310" s="15">
        <f>IFERROR(IF(AND(AVERAGE(G310,K310)&lt;F310,B310&lt;27),AVERAGE(G310,K310,F310),AVERAGE(G310,K310)),0)</f>
        <v>0.85</v>
      </c>
      <c r="P310" s="15">
        <f>IF(L310&gt;'Re-Sign (Calc)'!$T$1,'Re-Sign (Calc)'!$T$1,IF(L310&lt;'Re-Sign (Calc)'!$T$2,'Re-Sign (Calc)'!$T$2,L310))</f>
        <v>0.85</v>
      </c>
      <c r="Q310" s="15">
        <f>IF(M310&gt;'Re-Sign (Calc)'!$T$1,'Re-Sign (Calc)'!$T$1,IF(M310&lt;'Re-Sign (Calc)'!$T$2,'Re-Sign (Calc)'!$T$2,M310))</f>
        <v>0.85</v>
      </c>
      <c r="R310" s="15">
        <f>IF(N310&gt;'Re-Sign (Calc)'!$T$1,'Re-Sign (Calc)'!$T$1,IF(N310&lt;'Re-Sign (Calc)'!$T$2,'Re-Sign (Calc)'!$T$2,N310))</f>
        <v>0.85</v>
      </c>
      <c r="S310" s="15">
        <f>IF(O310&gt;'Re-Sign (Calc)'!$T$1,'Re-Sign (Calc)'!$T$1,IF(O310&lt;'Re-Sign (Calc)'!$T$2,'Re-Sign (Calc)'!$T$2,O310))</f>
        <v>0.85</v>
      </c>
      <c r="T310" s="16">
        <f>CEILING(IF(IF(F310&gt;AVERAGE(G310,I310,J310,K310),AVERAGE(F310,G310,I310,J310,K310),AVERAGE(G310,I310,J310,K310))&gt;'Re-Sign (Calc)'!$T$1,'Re-Sign (Calc)'!$T$1,IF(F310&gt;AVERAGE(G310,I310,J310,K310),AVERAGE(F310,G310,I310,J310,K310),AVERAGE(G310,I310,J310,K310))),0.05)</f>
        <v>0.85000000000000009</v>
      </c>
      <c r="U310" s="16">
        <f>CEILING(IF(IF(F310&gt;AVERAGE(G310,I310,J310,K310,H310),AVERAGE(F310,G310,I310,J310,K310),AVERAGE(G310,I310,J310,K310,H310))&gt;8.15,8.15,IF(F310&gt;AVERAGE(G310,I310,J310,K310,H310),AVERAGE(F310,G310,I310,J310,K310,H310),AVERAGE(G310,I310,J310,K310,H310))),0.05)</f>
        <v>0.85000000000000009</v>
      </c>
      <c r="V310" s="16">
        <f>CEILING(MAX(Q310:S310),0.05)</f>
        <v>0.85000000000000009</v>
      </c>
      <c r="W310" s="16" t="str">
        <f>IF(AND(B310&lt;26,G310&gt;V310),"Yes"," ")</f>
        <v xml:space="preserve"> </v>
      </c>
      <c r="X310" s="16" t="str">
        <f>IF(AND(B310&lt;30,B310&gt;26),"Yes", " ")</f>
        <v>Yes</v>
      </c>
      <c r="Y310" s="19" t="str">
        <f>INDEX('Player Ratings'!A:B,MATCH(A310,'Player Ratings'!A:A,0),2) &amp;": $"&amp;V310&amp;"M thru "&amp; D310+3</f>
        <v>Melvin Frazier Jr.: $0.85M thru 2028</v>
      </c>
    </row>
    <row r="311" spans="1:25" hidden="1" x14ac:dyDescent="0.25">
      <c r="A311" s="17" t="str">
        <f>'Re-Sign (Calc)'!A312</f>
        <v>M. Fultz POR</v>
      </c>
      <c r="B311" s="18">
        <f>INDEX('Re-Sign (Calc)'!$A:$AU,MATCH('Re-Sign (Report)'!$A:$A,'Re-Sign (Calc)'!$A:$A,0),4)</f>
        <v>26</v>
      </c>
      <c r="C311" s="15" t="str">
        <f>INDEX('Re-Sign (Calc)'!$A:$AU,MATCH('Re-Sign (Report)'!$A:$A,'Re-Sign (Calc)'!$A:$A,0),3)</f>
        <v>POR</v>
      </c>
      <c r="D311" s="15" t="str">
        <f>+INDEX('Player Ratings'!$A:$AA,MATCH(A311,'Player Ratings'!$A:$A,0),27)</f>
        <v>2025</v>
      </c>
      <c r="F311" s="15">
        <f>INDEX('Re-Sign (Calc)'!$A:$AX,MATCH($A:$A,'Re-Sign (Calc)'!$A:$A,0),23)</f>
        <v>0.85</v>
      </c>
      <c r="G311" s="15">
        <f>INDEX('Re-Sign (Calc)'!$A:$AX,MATCH($A:$A,'Re-Sign (Calc)'!$A:$A,0),28)</f>
        <v>0.85</v>
      </c>
      <c r="H311" s="15">
        <f>INDEX('Re-Sign (Calc)'!$A:$AX,MATCH($A:$A,'Re-Sign (Calc)'!$A:$A,0),33)</f>
        <v>1.6278067756549239</v>
      </c>
      <c r="I311" s="15">
        <f>INDEX('Re-Sign (Calc)'!$A:$AX,MATCH($A:$A,'Re-Sign (Calc)'!$A:$A,0),38)</f>
        <v>0.85</v>
      </c>
      <c r="J311" s="15">
        <f>INDEX('Re-Sign (Calc)'!$A:$AX,MATCH($A:$A,'Re-Sign (Calc)'!$A:$A,0),43)</f>
        <v>0.85</v>
      </c>
      <c r="K311" s="15">
        <f>INDEX('Re-Sign (Calc)'!$A:$AX,MATCH($A:$A,'Re-Sign (Calc)'!$A:$A,0),48)</f>
        <v>0.85</v>
      </c>
      <c r="L311" s="15">
        <f>IF(AND(AVERAGE(G311,H311)&lt;F311,B311&lt;27),AVERAGE(G311,H311,F311),AVERAGE(G311,H311))</f>
        <v>1.238903387827462</v>
      </c>
      <c r="M311" s="15">
        <f>IFERROR(IF(AND(AVERAGE(J311,G311)&lt;F311,B311&lt;27),AVERAGE(J311,G311,F311),AVERAGE(G311,J311)),0)</f>
        <v>0.85</v>
      </c>
      <c r="N311" s="15">
        <f>IFERROR(IF(AND(AVERAGE(G311,I311)&lt;F311,B311&lt;27),AVERAGE(G311,I311,F311),AVERAGE(G311,I311)),0)</f>
        <v>0.85</v>
      </c>
      <c r="O311" s="15">
        <f>IFERROR(IF(AND(AVERAGE(G311,K311)&lt;F311,B311&lt;27),AVERAGE(G311,K311,F311),AVERAGE(G311,K311)),0)</f>
        <v>0.85</v>
      </c>
      <c r="P311" s="15">
        <f>IF(L311&gt;'Re-Sign (Calc)'!$T$1,'Re-Sign (Calc)'!$T$1,IF(L311&lt;'Re-Sign (Calc)'!$T$2,'Re-Sign (Calc)'!$T$2,L311))</f>
        <v>1.238903387827462</v>
      </c>
      <c r="Q311" s="15">
        <f>IF(M311&gt;'Re-Sign (Calc)'!$T$1,'Re-Sign (Calc)'!$T$1,IF(M311&lt;'Re-Sign (Calc)'!$T$2,'Re-Sign (Calc)'!$T$2,M311))</f>
        <v>0.85</v>
      </c>
      <c r="R311" s="15">
        <f>IF(N311&gt;'Re-Sign (Calc)'!$T$1,'Re-Sign (Calc)'!$T$1,IF(N311&lt;'Re-Sign (Calc)'!$T$2,'Re-Sign (Calc)'!$T$2,N311))</f>
        <v>0.85</v>
      </c>
      <c r="S311" s="15">
        <f>IF(O311&gt;'Re-Sign (Calc)'!$T$1,'Re-Sign (Calc)'!$T$1,IF(O311&lt;'Re-Sign (Calc)'!$T$2,'Re-Sign (Calc)'!$T$2,O311))</f>
        <v>0.85</v>
      </c>
      <c r="T311" s="16">
        <f>CEILING(IF(IF(F311&gt;AVERAGE(G311,I311,J311,K311),AVERAGE(F311,G311,I311,J311,K311),AVERAGE(G311,I311,J311,K311))&gt;'Re-Sign (Calc)'!$T$1,'Re-Sign (Calc)'!$T$1,IF(F311&gt;AVERAGE(G311,I311,J311,K311),AVERAGE(F311,G311,I311,J311,K311),AVERAGE(G311,I311,J311,K311))),0.05)</f>
        <v>0.85000000000000009</v>
      </c>
      <c r="U311" s="16">
        <f>CEILING(IF(IF(F311&gt;AVERAGE(G311,I311,J311,K311,H311),AVERAGE(F311,G311,I311,J311,K311),AVERAGE(G311,I311,J311,K311,H311))&gt;8.15,8.15,IF(F311&gt;AVERAGE(G311,I311,J311,K311,H311),AVERAGE(F311,G311,I311,J311,K311,H311),AVERAGE(G311,I311,J311,K311,H311))),0.05)</f>
        <v>1.05</v>
      </c>
      <c r="V311" s="16">
        <f>CEILING(MAX(Q311:S311),0.05)</f>
        <v>0.85000000000000009</v>
      </c>
      <c r="W311" s="16" t="str">
        <f>IF(AND(B311&lt;26,G311&gt;V311),"Yes"," ")</f>
        <v xml:space="preserve"> </v>
      </c>
      <c r="X311" s="16" t="str">
        <f>IF(AND(B311&lt;30,B311&gt;26),"Yes", " ")</f>
        <v xml:space="preserve"> </v>
      </c>
      <c r="Y311" s="19" t="str">
        <f>INDEX('Player Ratings'!A:B,MATCH(A311,'Player Ratings'!A:A,0),2) &amp;": $"&amp;V311&amp;"M thru "&amp; D311+3</f>
        <v>Markelle Fultz: $0.85M thru 2028</v>
      </c>
    </row>
    <row r="312" spans="1:25" hidden="1" x14ac:dyDescent="0.25">
      <c r="A312" s="17" t="str">
        <f>'Re-Sign (Calc)'!A313</f>
        <v>M. Harrell MIN</v>
      </c>
      <c r="B312" s="18">
        <f>INDEX('Re-Sign (Calc)'!$A:$AU,MATCH('Re-Sign (Report)'!$A:$A,'Re-Sign (Calc)'!$A:$A,0),4)</f>
        <v>30</v>
      </c>
      <c r="C312" s="15" t="str">
        <f>INDEX('Re-Sign (Calc)'!$A:$AU,MATCH('Re-Sign (Report)'!$A:$A,'Re-Sign (Calc)'!$A:$A,0),3)</f>
        <v>MIN</v>
      </c>
      <c r="D312" s="15" t="str">
        <f>+INDEX('Player Ratings'!$A:$AA,MATCH(A312,'Player Ratings'!$A:$A,0),27)</f>
        <v>2026</v>
      </c>
      <c r="F312" s="15">
        <f>INDEX('Re-Sign (Calc)'!$A:$AX,MATCH($A:$A,'Re-Sign (Calc)'!$A:$A,0),23)</f>
        <v>0.85</v>
      </c>
      <c r="G312" s="15">
        <f>INDEX('Re-Sign (Calc)'!$A:$AX,MATCH($A:$A,'Re-Sign (Calc)'!$A:$A,0),28)</f>
        <v>0.85</v>
      </c>
      <c r="H312" s="15">
        <f>INDEX('Re-Sign (Calc)'!$A:$AX,MATCH($A:$A,'Re-Sign (Calc)'!$A:$A,0),33)</f>
        <v>3.909666141422111</v>
      </c>
      <c r="I312" s="15">
        <f>INDEX('Re-Sign (Calc)'!$A:$AX,MATCH($A:$A,'Re-Sign (Calc)'!$A:$A,0),38)</f>
        <v>0.85</v>
      </c>
      <c r="J312" s="15">
        <f>INDEX('Re-Sign (Calc)'!$A:$AX,MATCH($A:$A,'Re-Sign (Calc)'!$A:$A,0),43)</f>
        <v>0.85</v>
      </c>
      <c r="K312" s="15">
        <f>INDEX('Re-Sign (Calc)'!$A:$AX,MATCH($A:$A,'Re-Sign (Calc)'!$A:$A,0),48)</f>
        <v>0.85</v>
      </c>
      <c r="L312" s="15">
        <f>IF(AND(AVERAGE(G312,H312)&lt;F312,B312&lt;27),AVERAGE(G312,H312,F312),AVERAGE(G312,H312))</f>
        <v>2.3798330707110553</v>
      </c>
      <c r="M312" s="15">
        <f>IFERROR(IF(AND(AVERAGE(J312,G312)&lt;F312,B312&lt;27),AVERAGE(J312,G312,F312),AVERAGE(G312,J312)),0)</f>
        <v>0.85</v>
      </c>
      <c r="N312" s="15">
        <f>IFERROR(IF(AND(AVERAGE(G312,I312)&lt;F312,B312&lt;27),AVERAGE(G312,I312,F312),AVERAGE(G312,I312)),0)</f>
        <v>0.85</v>
      </c>
      <c r="O312" s="15">
        <f>IFERROR(IF(AND(AVERAGE(G312,K312)&lt;F312,B312&lt;27),AVERAGE(G312,K312,F312),AVERAGE(G312,K312)),0)</f>
        <v>0.85</v>
      </c>
      <c r="P312" s="15">
        <f>IF(L312&gt;'Re-Sign (Calc)'!$T$1,'Re-Sign (Calc)'!$T$1,IF(L312&lt;'Re-Sign (Calc)'!$T$2,'Re-Sign (Calc)'!$T$2,L312))</f>
        <v>2.3798330707110553</v>
      </c>
      <c r="Q312" s="15">
        <f>IF(M312&gt;'Re-Sign (Calc)'!$T$1,'Re-Sign (Calc)'!$T$1,IF(M312&lt;'Re-Sign (Calc)'!$T$2,'Re-Sign (Calc)'!$T$2,M312))</f>
        <v>0.85</v>
      </c>
      <c r="R312" s="15">
        <f>IF(N312&gt;'Re-Sign (Calc)'!$T$1,'Re-Sign (Calc)'!$T$1,IF(N312&lt;'Re-Sign (Calc)'!$T$2,'Re-Sign (Calc)'!$T$2,N312))</f>
        <v>0.85</v>
      </c>
      <c r="S312" s="15">
        <f>IF(O312&gt;'Re-Sign (Calc)'!$T$1,'Re-Sign (Calc)'!$T$1,IF(O312&lt;'Re-Sign (Calc)'!$T$2,'Re-Sign (Calc)'!$T$2,O312))</f>
        <v>0.85</v>
      </c>
      <c r="T312" s="16">
        <f>CEILING(IF(IF(F312&gt;AVERAGE(G312,I312,J312,K312),AVERAGE(F312,G312,I312,J312,K312),AVERAGE(G312,I312,J312,K312))&gt;'Re-Sign (Calc)'!$T$1,'Re-Sign (Calc)'!$T$1,IF(F312&gt;AVERAGE(G312,I312,J312,K312),AVERAGE(F312,G312,I312,J312,K312),AVERAGE(G312,I312,J312,K312))),0.05)</f>
        <v>0.85000000000000009</v>
      </c>
      <c r="U312" s="16">
        <f>CEILING(IF(IF(F312&gt;AVERAGE(G312,I312,J312,K312,H312),AVERAGE(F312,G312,I312,J312,K312),AVERAGE(G312,I312,J312,K312,H312))&gt;8.15,8.15,IF(F312&gt;AVERAGE(G312,I312,J312,K312,H312),AVERAGE(F312,G312,I312,J312,K312,H312),AVERAGE(G312,I312,J312,K312,H312))),0.05)</f>
        <v>1.5</v>
      </c>
      <c r="V312" s="16">
        <f>CEILING(MAX(Q312:S312),0.05)</f>
        <v>0.85000000000000009</v>
      </c>
      <c r="W312" s="16" t="str">
        <f>IF(AND(B312&lt;26,G312&gt;V312),"Yes"," ")</f>
        <v xml:space="preserve"> </v>
      </c>
      <c r="X312" s="16" t="str">
        <f>IF(AND(B312&lt;30,B312&gt;26),"Yes", " ")</f>
        <v xml:space="preserve"> </v>
      </c>
      <c r="Y312" s="19" t="str">
        <f>INDEX('Player Ratings'!A:B,MATCH(A312,'Player Ratings'!A:A,0),2) &amp;": $"&amp;V312&amp;"M thru "&amp; D312+3</f>
        <v>Montrezl Harrell: $0.85M thru 2029</v>
      </c>
    </row>
    <row r="313" spans="1:25" hidden="1" x14ac:dyDescent="0.25">
      <c r="A313" s="17" t="str">
        <f>'Re-Sign (Calc)'!A314</f>
        <v>M. Hezonja SEA</v>
      </c>
      <c r="B313" s="18">
        <f>INDEX('Re-Sign (Calc)'!$A:$AU,MATCH('Re-Sign (Report)'!$A:$A,'Re-Sign (Calc)'!$A:$A,0),4)</f>
        <v>29</v>
      </c>
      <c r="C313" s="15" t="str">
        <f>INDEX('Re-Sign (Calc)'!$A:$AU,MATCH('Re-Sign (Report)'!$A:$A,'Re-Sign (Calc)'!$A:$A,0),3)</f>
        <v>SEA</v>
      </c>
      <c r="D313" s="15" t="str">
        <f>+INDEX('Player Ratings'!$A:$AA,MATCH(A313,'Player Ratings'!$A:$A,0),27)</f>
        <v>2025</v>
      </c>
      <c r="F313" s="15">
        <f>INDEX('Re-Sign (Calc)'!$A:$AX,MATCH($A:$A,'Re-Sign (Calc)'!$A:$A,0),23)</f>
        <v>0.85</v>
      </c>
      <c r="G313" s="15">
        <f>INDEX('Re-Sign (Calc)'!$A:$AX,MATCH($A:$A,'Re-Sign (Calc)'!$A:$A,0),28)</f>
        <v>0.85</v>
      </c>
      <c r="H313" s="15">
        <f>INDEX('Re-Sign (Calc)'!$A:$AX,MATCH($A:$A,'Re-Sign (Calc)'!$A:$A,0),33)</f>
        <v>0.85</v>
      </c>
      <c r="I313" s="15">
        <f>INDEX('Re-Sign (Calc)'!$A:$AX,MATCH($A:$A,'Re-Sign (Calc)'!$A:$A,0),38)</f>
        <v>0.85</v>
      </c>
      <c r="J313" s="15">
        <f>INDEX('Re-Sign (Calc)'!$A:$AX,MATCH($A:$A,'Re-Sign (Calc)'!$A:$A,0),43)</f>
        <v>0.85</v>
      </c>
      <c r="K313" s="15">
        <f>INDEX('Re-Sign (Calc)'!$A:$AX,MATCH($A:$A,'Re-Sign (Calc)'!$A:$A,0),48)</f>
        <v>0.85</v>
      </c>
      <c r="L313" s="15">
        <f>IF(AND(AVERAGE(G313,H313)&lt;F313,B313&lt;27),AVERAGE(G313,H313,F313),AVERAGE(G313,H313))</f>
        <v>0.85</v>
      </c>
      <c r="M313" s="15">
        <f>IFERROR(IF(AND(AVERAGE(J313,G313)&lt;F313,B313&lt;27),AVERAGE(J313,G313,F313),AVERAGE(G313,J313)),0)</f>
        <v>0.85</v>
      </c>
      <c r="N313" s="15">
        <f>IFERROR(IF(AND(AVERAGE(G313,I313)&lt;F313,B313&lt;27),AVERAGE(G313,I313,F313),AVERAGE(G313,I313)),0)</f>
        <v>0.85</v>
      </c>
      <c r="O313" s="15">
        <f>IFERROR(IF(AND(AVERAGE(G313,K313)&lt;F313,B313&lt;27),AVERAGE(G313,K313,F313),AVERAGE(G313,K313)),0)</f>
        <v>0.85</v>
      </c>
      <c r="P313" s="15">
        <f>IF(L313&gt;'Re-Sign (Calc)'!$T$1,'Re-Sign (Calc)'!$T$1,IF(L313&lt;'Re-Sign (Calc)'!$T$2,'Re-Sign (Calc)'!$T$2,L313))</f>
        <v>0.85</v>
      </c>
      <c r="Q313" s="15">
        <f>IF(M313&gt;'Re-Sign (Calc)'!$T$1,'Re-Sign (Calc)'!$T$1,IF(M313&lt;'Re-Sign (Calc)'!$T$2,'Re-Sign (Calc)'!$T$2,M313))</f>
        <v>0.85</v>
      </c>
      <c r="R313" s="15">
        <f>IF(N313&gt;'Re-Sign (Calc)'!$T$1,'Re-Sign (Calc)'!$T$1,IF(N313&lt;'Re-Sign (Calc)'!$T$2,'Re-Sign (Calc)'!$T$2,N313))</f>
        <v>0.85</v>
      </c>
      <c r="S313" s="15">
        <f>IF(O313&gt;'Re-Sign (Calc)'!$T$1,'Re-Sign (Calc)'!$T$1,IF(O313&lt;'Re-Sign (Calc)'!$T$2,'Re-Sign (Calc)'!$T$2,O313))</f>
        <v>0.85</v>
      </c>
      <c r="T313" s="16">
        <f>CEILING(IF(IF(F313&gt;AVERAGE(G313,I313,J313,K313),AVERAGE(F313,G313,I313,J313,K313),AVERAGE(G313,I313,J313,K313))&gt;'Re-Sign (Calc)'!$T$1,'Re-Sign (Calc)'!$T$1,IF(F313&gt;AVERAGE(G313,I313,J313,K313),AVERAGE(F313,G313,I313,J313,K313),AVERAGE(G313,I313,J313,K313))),0.05)</f>
        <v>0.85000000000000009</v>
      </c>
      <c r="U313" s="16">
        <f>CEILING(IF(IF(F313&gt;AVERAGE(G313,I313,J313,K313,H313),AVERAGE(F313,G313,I313,J313,K313),AVERAGE(G313,I313,J313,K313,H313))&gt;8.15,8.15,IF(F313&gt;AVERAGE(G313,I313,J313,K313,H313),AVERAGE(F313,G313,I313,J313,K313,H313),AVERAGE(G313,I313,J313,K313,H313))),0.05)</f>
        <v>0.85000000000000009</v>
      </c>
      <c r="V313" s="16">
        <f>CEILING(MAX(Q313:S313),0.05)</f>
        <v>0.85000000000000009</v>
      </c>
      <c r="W313" s="16" t="str">
        <f>IF(AND(B313&lt;26,G313&gt;V313),"Yes"," ")</f>
        <v xml:space="preserve"> </v>
      </c>
      <c r="X313" s="16" t="str">
        <f>IF(AND(B313&lt;30,B313&gt;26),"Yes", " ")</f>
        <v>Yes</v>
      </c>
      <c r="Y313" s="19" t="str">
        <f>INDEX('Player Ratings'!A:B,MATCH(A313,'Player Ratings'!A:A,0),2) &amp;": $"&amp;V313&amp;"M thru "&amp; D313+3</f>
        <v>Mario Hezonja: $0.85M thru 2028</v>
      </c>
    </row>
    <row r="314" spans="1:25" hidden="1" x14ac:dyDescent="0.25">
      <c r="A314" s="17" t="str">
        <f>'Re-Sign (Calc)'!A315</f>
        <v>M. Horace PHI</v>
      </c>
      <c r="B314" s="18">
        <f>INDEX('Re-Sign (Calc)'!$A:$AU,MATCH('Re-Sign (Report)'!$A:$A,'Re-Sign (Calc)'!$A:$A,0),4)</f>
        <v>20</v>
      </c>
      <c r="C314" s="15" t="str">
        <f>INDEX('Re-Sign (Calc)'!$A:$AU,MATCH('Re-Sign (Report)'!$A:$A,'Re-Sign (Calc)'!$A:$A,0),3)</f>
        <v>PHI</v>
      </c>
      <c r="D314" s="15" t="str">
        <f>+INDEX('Player Ratings'!$A:$AA,MATCH(A314,'Player Ratings'!$A:$A,0),27)</f>
        <v>2025</v>
      </c>
      <c r="F314" s="15">
        <f>INDEX('Re-Sign (Calc)'!$A:$AX,MATCH($A:$A,'Re-Sign (Calc)'!$A:$A,0),23)</f>
        <v>0.85</v>
      </c>
      <c r="G314" s="15">
        <f>INDEX('Re-Sign (Calc)'!$A:$AX,MATCH($A:$A,'Re-Sign (Calc)'!$A:$A,0),28)</f>
        <v>0.85</v>
      </c>
      <c r="H314" s="15" t="str">
        <f>INDEX('Re-Sign (Calc)'!$A:$AX,MATCH($A:$A,'Re-Sign (Calc)'!$A:$A,0),33)</f>
        <v>N/A</v>
      </c>
      <c r="I314" s="15" t="str">
        <f>INDEX('Re-Sign (Calc)'!$A:$AX,MATCH($A:$A,'Re-Sign (Calc)'!$A:$A,0),38)</f>
        <v>N/A</v>
      </c>
      <c r="J314" s="15" t="str">
        <f>INDEX('Re-Sign (Calc)'!$A:$AX,MATCH($A:$A,'Re-Sign (Calc)'!$A:$A,0),43)</f>
        <v>N/A</v>
      </c>
      <c r="K314" s="15" t="str">
        <f>INDEX('Re-Sign (Calc)'!$A:$AX,MATCH($A:$A,'Re-Sign (Calc)'!$A:$A,0),48)</f>
        <v>N/A</v>
      </c>
      <c r="L314" s="15">
        <f>IF(AND(AVERAGE(G314,H314)&lt;F314,B314&lt;27),AVERAGE(G314,H314,F314),AVERAGE(G314,H314))</f>
        <v>0.85</v>
      </c>
      <c r="M314" s="15">
        <f>IFERROR(IF(AND(AVERAGE(J314,G314)&lt;F314,B314&lt;27),AVERAGE(J314,G314,F314),AVERAGE(G314,J314)),0)</f>
        <v>0.85</v>
      </c>
      <c r="N314" s="15">
        <f>IFERROR(IF(AND(AVERAGE(G314,I314)&lt;F314,B314&lt;27),AVERAGE(G314,I314,F314),AVERAGE(G314,I314)),0)</f>
        <v>0.85</v>
      </c>
      <c r="O314" s="15">
        <f>IFERROR(IF(AND(AVERAGE(G314,K314)&lt;F314,B314&lt;27),AVERAGE(G314,K314,F314),AVERAGE(G314,K314)),0)</f>
        <v>0.85</v>
      </c>
      <c r="P314" s="15">
        <f>IF(L314&gt;'Re-Sign (Calc)'!$T$1,'Re-Sign (Calc)'!$T$1,IF(L314&lt;'Re-Sign (Calc)'!$T$2,'Re-Sign (Calc)'!$T$2,L314))</f>
        <v>0.85</v>
      </c>
      <c r="Q314" s="15">
        <f>IF(M314&gt;'Re-Sign (Calc)'!$T$1,'Re-Sign (Calc)'!$T$1,IF(M314&lt;'Re-Sign (Calc)'!$T$2,'Re-Sign (Calc)'!$T$2,M314))</f>
        <v>0.85</v>
      </c>
      <c r="R314" s="15">
        <f>IF(N314&gt;'Re-Sign (Calc)'!$T$1,'Re-Sign (Calc)'!$T$1,IF(N314&lt;'Re-Sign (Calc)'!$T$2,'Re-Sign (Calc)'!$T$2,N314))</f>
        <v>0.85</v>
      </c>
      <c r="S314" s="15">
        <f>IF(O314&gt;'Re-Sign (Calc)'!$T$1,'Re-Sign (Calc)'!$T$1,IF(O314&lt;'Re-Sign (Calc)'!$T$2,'Re-Sign (Calc)'!$T$2,O314))</f>
        <v>0.85</v>
      </c>
      <c r="T314" s="16">
        <f>CEILING(IF(IF(F314&gt;AVERAGE(G314,I314,J314,K314),AVERAGE(F314,G314,I314,J314,K314),AVERAGE(G314,I314,J314,K314))&gt;'Re-Sign (Calc)'!$T$1,'Re-Sign (Calc)'!$T$1,IF(F314&gt;AVERAGE(G314,I314,J314,K314),AVERAGE(F314,G314,I314,J314,K314),AVERAGE(G314,I314,J314,K314))),0.05)</f>
        <v>0.85000000000000009</v>
      </c>
      <c r="U314" s="16">
        <f>CEILING(IF(IF(F314&gt;AVERAGE(G314,I314,J314,K314,H314),AVERAGE(F314,G314,I314,J314,K314),AVERAGE(G314,I314,J314,K314,H314))&gt;8.15,8.15,IF(F314&gt;AVERAGE(G314,I314,J314,K314,H314),AVERAGE(F314,G314,I314,J314,K314,H314),AVERAGE(G314,I314,J314,K314,H314))),0.05)</f>
        <v>0.85000000000000009</v>
      </c>
      <c r="V314" s="16">
        <f>CEILING(MAX(Q314:S314),0.05)</f>
        <v>0.85000000000000009</v>
      </c>
      <c r="W314" s="16" t="str">
        <f>IF(AND(B314&lt;26,G314&gt;V314),"Yes"," ")</f>
        <v xml:space="preserve"> </v>
      </c>
      <c r="X314" s="16" t="str">
        <f>IF(AND(B314&lt;30,B314&gt;26),"Yes", " ")</f>
        <v xml:space="preserve"> </v>
      </c>
      <c r="Y314" s="19" t="str">
        <f>INDEX('Player Ratings'!A:B,MATCH(A314,'Player Ratings'!A:A,0),2) &amp;": $"&amp;V314&amp;"M thru "&amp; D314+3</f>
        <v>Mike Horace: $0.85M thru 2028</v>
      </c>
    </row>
    <row r="315" spans="1:25" hidden="1" x14ac:dyDescent="0.25">
      <c r="A315" s="17" t="str">
        <f>'Re-Sign (Calc)'!A316</f>
        <v>M. Hurt BKN</v>
      </c>
      <c r="B315" s="18">
        <f>INDEX('Re-Sign (Calc)'!$A:$AU,MATCH('Re-Sign (Report)'!$A:$A,'Re-Sign (Calc)'!$A:$A,0),4)</f>
        <v>24</v>
      </c>
      <c r="C315" s="15" t="str">
        <f>INDEX('Re-Sign (Calc)'!$A:$AU,MATCH('Re-Sign (Report)'!$A:$A,'Re-Sign (Calc)'!$A:$A,0),3)</f>
        <v>BKN</v>
      </c>
      <c r="D315" s="15" t="str">
        <f>+INDEX('Player Ratings'!$A:$AA,MATCH(A315,'Player Ratings'!$A:$A,0),27)</f>
        <v>2025</v>
      </c>
      <c r="F315" s="15">
        <f>INDEX('Re-Sign (Calc)'!$A:$AX,MATCH($A:$A,'Re-Sign (Calc)'!$A:$A,0),23)</f>
        <v>0.85</v>
      </c>
      <c r="G315" s="15">
        <f>INDEX('Re-Sign (Calc)'!$A:$AX,MATCH($A:$A,'Re-Sign (Calc)'!$A:$A,0),28)</f>
        <v>0.85</v>
      </c>
      <c r="H315" s="15">
        <f>INDEX('Re-Sign (Calc)'!$A:$AX,MATCH($A:$A,'Re-Sign (Calc)'!$A:$A,0),33)</f>
        <v>0.85</v>
      </c>
      <c r="I315" s="15">
        <f>INDEX('Re-Sign (Calc)'!$A:$AX,MATCH($A:$A,'Re-Sign (Calc)'!$A:$A,0),38)</f>
        <v>0.85</v>
      </c>
      <c r="J315" s="15">
        <f>INDEX('Re-Sign (Calc)'!$A:$AX,MATCH($A:$A,'Re-Sign (Calc)'!$A:$A,0),43)</f>
        <v>0.85</v>
      </c>
      <c r="K315" s="15">
        <f>INDEX('Re-Sign (Calc)'!$A:$AX,MATCH($A:$A,'Re-Sign (Calc)'!$A:$A,0),48)</f>
        <v>0.85</v>
      </c>
      <c r="L315" s="15">
        <f>IF(AND(AVERAGE(G315,H315)&lt;F315,B315&lt;27),AVERAGE(G315,H315,F315),AVERAGE(G315,H315))</f>
        <v>0.85</v>
      </c>
      <c r="M315" s="15">
        <f>IFERROR(IF(AND(AVERAGE(J315,G315)&lt;F315,B315&lt;27),AVERAGE(J315,G315,F315),AVERAGE(G315,J315)),0)</f>
        <v>0.85</v>
      </c>
      <c r="N315" s="15">
        <f>IFERROR(IF(AND(AVERAGE(G315,I315)&lt;F315,B315&lt;27),AVERAGE(G315,I315,F315),AVERAGE(G315,I315)),0)</f>
        <v>0.85</v>
      </c>
      <c r="O315" s="15">
        <f>IFERROR(IF(AND(AVERAGE(G315,K315)&lt;F315,B315&lt;27),AVERAGE(G315,K315,F315),AVERAGE(G315,K315)),0)</f>
        <v>0.85</v>
      </c>
      <c r="P315" s="15">
        <f>IF(L315&gt;'Re-Sign (Calc)'!$T$1,'Re-Sign (Calc)'!$T$1,IF(L315&lt;'Re-Sign (Calc)'!$T$2,'Re-Sign (Calc)'!$T$2,L315))</f>
        <v>0.85</v>
      </c>
      <c r="Q315" s="15">
        <f>IF(M315&gt;'Re-Sign (Calc)'!$T$1,'Re-Sign (Calc)'!$T$1,IF(M315&lt;'Re-Sign (Calc)'!$T$2,'Re-Sign (Calc)'!$T$2,M315))</f>
        <v>0.85</v>
      </c>
      <c r="R315" s="15">
        <f>IF(N315&gt;'Re-Sign (Calc)'!$T$1,'Re-Sign (Calc)'!$T$1,IF(N315&lt;'Re-Sign (Calc)'!$T$2,'Re-Sign (Calc)'!$T$2,N315))</f>
        <v>0.85</v>
      </c>
      <c r="S315" s="15">
        <f>IF(O315&gt;'Re-Sign (Calc)'!$T$1,'Re-Sign (Calc)'!$T$1,IF(O315&lt;'Re-Sign (Calc)'!$T$2,'Re-Sign (Calc)'!$T$2,O315))</f>
        <v>0.85</v>
      </c>
      <c r="T315" s="16">
        <f>CEILING(IF(IF(F315&gt;AVERAGE(G315,I315,J315,K315),AVERAGE(F315,G315,I315,J315,K315),AVERAGE(G315,I315,J315,K315))&gt;'Re-Sign (Calc)'!$T$1,'Re-Sign (Calc)'!$T$1,IF(F315&gt;AVERAGE(G315,I315,J315,K315),AVERAGE(F315,G315,I315,J315,K315),AVERAGE(G315,I315,J315,K315))),0.05)</f>
        <v>0.85000000000000009</v>
      </c>
      <c r="U315" s="16">
        <f>CEILING(IF(IF(F315&gt;AVERAGE(G315,I315,J315,K315,H315),AVERAGE(F315,G315,I315,J315,K315),AVERAGE(G315,I315,J315,K315,H315))&gt;8.15,8.15,IF(F315&gt;AVERAGE(G315,I315,J315,K315,H315),AVERAGE(F315,G315,I315,J315,K315,H315),AVERAGE(G315,I315,J315,K315,H315))),0.05)</f>
        <v>0.85000000000000009</v>
      </c>
      <c r="V315" s="16">
        <f>CEILING(MAX(Q315:S315),0.05)</f>
        <v>0.85000000000000009</v>
      </c>
      <c r="W315" s="16" t="str">
        <f>IF(AND(B315&lt;26,G315&gt;V315),"Yes"," ")</f>
        <v xml:space="preserve"> </v>
      </c>
      <c r="X315" s="16" t="str">
        <f>IF(AND(B315&lt;30,B315&gt;26),"Yes", " ")</f>
        <v xml:space="preserve"> </v>
      </c>
      <c r="Y315" s="19" t="str">
        <f>INDEX('Player Ratings'!A:B,MATCH(A315,'Player Ratings'!A:A,0),2) &amp;": $"&amp;V315&amp;"M thru "&amp; D315+3</f>
        <v>Matthew Hurt: $0.85M thru 2028</v>
      </c>
    </row>
    <row r="316" spans="1:25" x14ac:dyDescent="0.25">
      <c r="A316" s="17" t="str">
        <f>'Re-Sign (Calc)'!A57</f>
        <v>C. McCollum NOP</v>
      </c>
      <c r="B316" s="18">
        <f>INDEX('Re-Sign (Calc)'!$A:$AU,MATCH('Re-Sign (Report)'!$A:$A,'Re-Sign (Calc)'!$A:$A,0),4)</f>
        <v>33</v>
      </c>
      <c r="C316" s="15" t="str">
        <f>INDEX('Re-Sign (Calc)'!$A:$AU,MATCH('Re-Sign (Report)'!$A:$A,'Re-Sign (Calc)'!$A:$A,0),3)</f>
        <v>NOP</v>
      </c>
      <c r="D316" s="15" t="str">
        <f>+INDEX('Player Ratings'!$A:$AA,MATCH(A316,'Player Ratings'!$A:$A,0),27)</f>
        <v>2024</v>
      </c>
      <c r="F316" s="15">
        <f>INDEX('Re-Sign (Calc)'!$A:$AX,MATCH($A:$A,'Re-Sign (Calc)'!$A:$A,0),23)</f>
        <v>0.85</v>
      </c>
      <c r="G316" s="15">
        <f>INDEX('Re-Sign (Calc)'!$A:$AX,MATCH($A:$A,'Re-Sign (Calc)'!$A:$A,0),28)</f>
        <v>0.85</v>
      </c>
      <c r="H316" s="15" t="str">
        <f>INDEX('Re-Sign (Calc)'!$A:$AX,MATCH($A:$A,'Re-Sign (Calc)'!$A:$A,0),33)</f>
        <v>N/A</v>
      </c>
      <c r="I316" s="15" t="str">
        <f>INDEX('Re-Sign (Calc)'!$A:$AX,MATCH($A:$A,'Re-Sign (Calc)'!$A:$A,0),38)</f>
        <v>N/A</v>
      </c>
      <c r="J316" s="15" t="str">
        <f>INDEX('Re-Sign (Calc)'!$A:$AX,MATCH($A:$A,'Re-Sign (Calc)'!$A:$A,0),43)</f>
        <v>N/A</v>
      </c>
      <c r="K316" s="15" t="str">
        <f>INDEX('Re-Sign (Calc)'!$A:$AX,MATCH($A:$A,'Re-Sign (Calc)'!$A:$A,0),48)</f>
        <v>N/A</v>
      </c>
      <c r="L316" s="15">
        <f>IF(AND(AVERAGE(G316,H316)&lt;F316,B316&lt;27),AVERAGE(G316,H316,F316),AVERAGE(G316,H316))</f>
        <v>0.85</v>
      </c>
      <c r="M316" s="15">
        <f>IFERROR(IF(AND(AVERAGE(J316,G316)&lt;F316,B316&lt;27),AVERAGE(J316,G316,F316),AVERAGE(G316,J316)),0)</f>
        <v>0.85</v>
      </c>
      <c r="N316" s="15">
        <f>IFERROR(IF(AND(AVERAGE(G316,I316)&lt;F316,B316&lt;27),AVERAGE(G316,I316,F316),AVERAGE(G316,I316)),0)</f>
        <v>0.85</v>
      </c>
      <c r="O316" s="15">
        <f>IFERROR(IF(AND(AVERAGE(G316,K316)&lt;F316,B316&lt;27),AVERAGE(G316,K316,F316),AVERAGE(G316,K316)),0)</f>
        <v>0.85</v>
      </c>
      <c r="P316" s="15">
        <f>IF(L316&gt;'Re-Sign (Calc)'!$T$1,'Re-Sign (Calc)'!$T$1,IF(L316&lt;'Re-Sign (Calc)'!$T$2,'Re-Sign (Calc)'!$T$2,L316))</f>
        <v>0.85</v>
      </c>
      <c r="Q316" s="15">
        <f>IF(M316&gt;'Re-Sign (Calc)'!$T$1,'Re-Sign (Calc)'!$T$1,IF(M316&lt;'Re-Sign (Calc)'!$T$2,'Re-Sign (Calc)'!$T$2,M316))</f>
        <v>0.85</v>
      </c>
      <c r="R316" s="15">
        <f>IF(N316&gt;'Re-Sign (Calc)'!$T$1,'Re-Sign (Calc)'!$T$1,IF(N316&lt;'Re-Sign (Calc)'!$T$2,'Re-Sign (Calc)'!$T$2,N316))</f>
        <v>0.85</v>
      </c>
      <c r="S316" s="15">
        <f>IF(O316&gt;'Re-Sign (Calc)'!$T$1,'Re-Sign (Calc)'!$T$1,IF(O316&lt;'Re-Sign (Calc)'!$T$2,'Re-Sign (Calc)'!$T$2,O316))</f>
        <v>0.85</v>
      </c>
      <c r="T316" s="16">
        <f>CEILING(IF(IF(F316&gt;AVERAGE(G316,I316,J316,K316),AVERAGE(F316,G316,I316,J316,K316),AVERAGE(G316,I316,J316,K316))&gt;'Re-Sign (Calc)'!$T$1,'Re-Sign (Calc)'!$T$1,IF(F316&gt;AVERAGE(G316,I316,J316,K316),AVERAGE(F316,G316,I316,J316,K316),AVERAGE(G316,I316,J316,K316))),0.05)</f>
        <v>0.85000000000000009</v>
      </c>
      <c r="U316" s="16">
        <f>CEILING(IF(IF(F316&gt;AVERAGE(G316,I316,J316,K316,H316),AVERAGE(F316,G316,I316,J316,K316),AVERAGE(G316,I316,J316,K316,H316))&gt;8.15,8.15,IF(F316&gt;AVERAGE(G316,I316,J316,K316,H316),AVERAGE(F316,G316,I316,J316,K316,H316),AVERAGE(G316,I316,J316,K316,H316))),0.05)</f>
        <v>0.85000000000000009</v>
      </c>
      <c r="V316" s="16">
        <f>CEILING(MAX(Q316:S316),0.05)</f>
        <v>0.85000000000000009</v>
      </c>
      <c r="W316" s="16" t="str">
        <f>IF(AND(B316&lt;26,G316&gt;V316),"Yes"," ")</f>
        <v xml:space="preserve"> </v>
      </c>
      <c r="X316" s="16" t="str">
        <f>IF(AND(B316&lt;30,B316&gt;26),"Yes", " ")</f>
        <v xml:space="preserve"> </v>
      </c>
      <c r="Y316" s="19" t="str">
        <f>INDEX('Player Ratings'!A:B,MATCH(A316,'Player Ratings'!A:A,0),2) &amp;": $"&amp;V316&amp;"M thru "&amp; D316+3</f>
        <v>C.J. McCollum: $0.85M thru 2027</v>
      </c>
    </row>
    <row r="317" spans="1:25" hidden="1" x14ac:dyDescent="0.25">
      <c r="A317" s="17" t="str">
        <f>'Re-Sign (Calc)'!A318</f>
        <v>M. Mawien LAC</v>
      </c>
      <c r="B317" s="18">
        <f>INDEX('Re-Sign (Calc)'!$A:$AU,MATCH('Re-Sign (Report)'!$A:$A,'Re-Sign (Calc)'!$A:$A,0),4)</f>
        <v>21</v>
      </c>
      <c r="C317" s="15" t="str">
        <f>INDEX('Re-Sign (Calc)'!$A:$AU,MATCH('Re-Sign (Report)'!$A:$A,'Re-Sign (Calc)'!$A:$A,0),3)</f>
        <v>LAC</v>
      </c>
      <c r="D317" s="15" t="str">
        <f>+INDEX('Player Ratings'!$A:$AA,MATCH(A317,'Player Ratings'!$A:$A,0),27)</f>
        <v>2026</v>
      </c>
      <c r="F317" s="15">
        <f>INDEX('Re-Sign (Calc)'!$A:$AX,MATCH($A:$A,'Re-Sign (Calc)'!$A:$A,0),23)</f>
        <v>3.6907953529937507</v>
      </c>
      <c r="G317" s="15">
        <f>INDEX('Re-Sign (Calc)'!$A:$AX,MATCH($A:$A,'Re-Sign (Calc)'!$A:$A,0),28)</f>
        <v>0.85</v>
      </c>
      <c r="H317" s="15" t="str">
        <f>INDEX('Re-Sign (Calc)'!$A:$AX,MATCH($A:$A,'Re-Sign (Calc)'!$A:$A,0),33)</f>
        <v>N/A</v>
      </c>
      <c r="I317" s="15" t="str">
        <f>INDEX('Re-Sign (Calc)'!$A:$AX,MATCH($A:$A,'Re-Sign (Calc)'!$A:$A,0),38)</f>
        <v>N/A</v>
      </c>
      <c r="J317" s="15" t="str">
        <f>INDEX('Re-Sign (Calc)'!$A:$AX,MATCH($A:$A,'Re-Sign (Calc)'!$A:$A,0),43)</f>
        <v>N/A</v>
      </c>
      <c r="K317" s="15" t="str">
        <f>INDEX('Re-Sign (Calc)'!$A:$AX,MATCH($A:$A,'Re-Sign (Calc)'!$A:$A,0),48)</f>
        <v>N/A</v>
      </c>
      <c r="L317" s="15">
        <f>IF(AND(AVERAGE(G317,H317)&lt;F317,B317&lt;27),AVERAGE(G317,H317,F317),AVERAGE(G317,H317))</f>
        <v>2.2703976764968754</v>
      </c>
      <c r="M317" s="15">
        <f>IFERROR(IF(AND(AVERAGE(J317,G317)&lt;F317,B317&lt;27),AVERAGE(J317,G317,F317),AVERAGE(G317,J317)),0)</f>
        <v>2.2703976764968754</v>
      </c>
      <c r="N317" s="15">
        <f>IFERROR(IF(AND(AVERAGE(G317,I317)&lt;F317,B317&lt;27),AVERAGE(G317,I317,F317),AVERAGE(G317,I317)),0)</f>
        <v>2.2703976764968754</v>
      </c>
      <c r="O317" s="15">
        <f>IFERROR(IF(AND(AVERAGE(G317,K317)&lt;F317,B317&lt;27),AVERAGE(G317,K317,F317),AVERAGE(G317,K317)),0)</f>
        <v>2.2703976764968754</v>
      </c>
      <c r="P317" s="15">
        <f>IF(L317&gt;'Re-Sign (Calc)'!$T$1,'Re-Sign (Calc)'!$T$1,IF(L317&lt;'Re-Sign (Calc)'!$T$2,'Re-Sign (Calc)'!$T$2,L317))</f>
        <v>2.2703976764968754</v>
      </c>
      <c r="Q317" s="15">
        <f>IF(M317&gt;'Re-Sign (Calc)'!$T$1,'Re-Sign (Calc)'!$T$1,IF(M317&lt;'Re-Sign (Calc)'!$T$2,'Re-Sign (Calc)'!$T$2,M317))</f>
        <v>2.2703976764968754</v>
      </c>
      <c r="R317" s="15">
        <f>IF(N317&gt;'Re-Sign (Calc)'!$T$1,'Re-Sign (Calc)'!$T$1,IF(N317&lt;'Re-Sign (Calc)'!$T$2,'Re-Sign (Calc)'!$T$2,N317))</f>
        <v>2.2703976764968754</v>
      </c>
      <c r="S317" s="15">
        <f>IF(O317&gt;'Re-Sign (Calc)'!$T$1,'Re-Sign (Calc)'!$T$1,IF(O317&lt;'Re-Sign (Calc)'!$T$2,'Re-Sign (Calc)'!$T$2,O317))</f>
        <v>2.2703976764968754</v>
      </c>
      <c r="T317" s="16">
        <f>CEILING(IF(IF(F317&gt;AVERAGE(G317,I317,J317,K317),AVERAGE(F317,G317,I317,J317,K317),AVERAGE(G317,I317,J317,K317))&gt;'Re-Sign (Calc)'!$T$1,'Re-Sign (Calc)'!$T$1,IF(F317&gt;AVERAGE(G317,I317,J317,K317),AVERAGE(F317,G317,I317,J317,K317),AVERAGE(G317,I317,J317,K317))),0.05)</f>
        <v>2.3000000000000003</v>
      </c>
      <c r="U317" s="16">
        <f>CEILING(IF(IF(F317&gt;AVERAGE(G317,I317,J317,K317,H317),AVERAGE(F317,G317,I317,J317,K317),AVERAGE(G317,I317,J317,K317,H317))&gt;8.15,8.15,IF(F317&gt;AVERAGE(G317,I317,J317,K317,H317),AVERAGE(F317,G317,I317,J317,K317,H317),AVERAGE(G317,I317,J317,K317,H317))),0.05)</f>
        <v>2.3000000000000003</v>
      </c>
      <c r="V317" s="16">
        <f>CEILING(MAX(Q317:S317),0.05)</f>
        <v>2.3000000000000003</v>
      </c>
      <c r="W317" s="16" t="str">
        <f>IF(AND(B317&lt;26,G317&gt;V317),"Yes"," ")</f>
        <v xml:space="preserve"> </v>
      </c>
      <c r="X317" s="16" t="str">
        <f>IF(AND(B317&lt;30,B317&gt;26),"Yes", " ")</f>
        <v xml:space="preserve"> </v>
      </c>
      <c r="Y317" s="19" t="str">
        <f>INDEX('Player Ratings'!A:B,MATCH(A317,'Player Ratings'!A:A,0),2) &amp;": $"&amp;V317&amp;"M thru "&amp; D317+3</f>
        <v>Mostafa Mawien: $2.3M thru 2029</v>
      </c>
    </row>
    <row r="318" spans="1:25" x14ac:dyDescent="0.25">
      <c r="A318" s="17" t="str">
        <f>'Re-Sign (Calc)'!A298</f>
        <v>M. Bagley NOP</v>
      </c>
      <c r="B318" s="18">
        <f>INDEX('Re-Sign (Calc)'!$A:$AU,MATCH('Re-Sign (Report)'!$A:$A,'Re-Sign (Calc)'!$A:$A,0),4)</f>
        <v>25</v>
      </c>
      <c r="C318" s="15" t="str">
        <f>INDEX('Re-Sign (Calc)'!$A:$AU,MATCH('Re-Sign (Report)'!$A:$A,'Re-Sign (Calc)'!$A:$A,0),3)</f>
        <v>NOP</v>
      </c>
      <c r="D318" s="15" t="str">
        <f>+INDEX('Player Ratings'!$A:$AA,MATCH(A318,'Player Ratings'!$A:$A,0),27)</f>
        <v>2024</v>
      </c>
      <c r="F318" s="15">
        <f>INDEX('Re-Sign (Calc)'!$A:$AX,MATCH($A:$A,'Re-Sign (Calc)'!$A:$A,0),23)</f>
        <v>49.231456657730114</v>
      </c>
      <c r="G318" s="15">
        <f>INDEX('Re-Sign (Calc)'!$A:$AX,MATCH($A:$A,'Re-Sign (Calc)'!$A:$A,0),28)</f>
        <v>49.42244360283221</v>
      </c>
      <c r="H318" s="15">
        <f>INDEX('Re-Sign (Calc)'!$A:$AX,MATCH($A:$A,'Re-Sign (Calc)'!$A:$A,0),33)</f>
        <v>44.127437463068752</v>
      </c>
      <c r="I318" s="15">
        <f>INDEX('Re-Sign (Calc)'!$A:$AX,MATCH($A:$A,'Re-Sign (Calc)'!$A:$A,0),38)</f>
        <v>61.136938538319569</v>
      </c>
      <c r="J318" s="15">
        <f>INDEX('Re-Sign (Calc)'!$A:$AX,MATCH($A:$A,'Re-Sign (Calc)'!$A:$A,0),43)</f>
        <v>78.735490244504803</v>
      </c>
      <c r="K318" s="15">
        <f>INDEX('Re-Sign (Calc)'!$A:$AX,MATCH($A:$A,'Re-Sign (Calc)'!$A:$A,0),48)</f>
        <v>61.569590022555431</v>
      </c>
      <c r="L318" s="15">
        <f>IF(AND(AVERAGE(G318,H318)&lt;F318,B318&lt;27),AVERAGE(G318,H318,F318),AVERAGE(G318,H318))</f>
        <v>47.593779241210363</v>
      </c>
      <c r="M318" s="15">
        <f>IFERROR(IF(AND(AVERAGE(J318,G318)&lt;F318,B318&lt;27),AVERAGE(J318,G318,F318),AVERAGE(G318,J318)),0)</f>
        <v>64.078966923668503</v>
      </c>
      <c r="N318" s="15">
        <f>IFERROR(IF(AND(AVERAGE(G318,I318)&lt;F318,B318&lt;27),AVERAGE(G318,I318,F318),AVERAGE(G318,I318)),0)</f>
        <v>55.279691070575893</v>
      </c>
      <c r="O318" s="15">
        <f>IFERROR(IF(AND(AVERAGE(G318,K318)&lt;F318,B318&lt;27),AVERAGE(G318,K318,F318),AVERAGE(G318,K318)),0)</f>
        <v>55.496016812693824</v>
      </c>
      <c r="P318" s="15">
        <f>IF(L318&gt;'Re-Sign (Calc)'!$T$1,'Re-Sign (Calc)'!$T$1,IF(L318&lt;'Re-Sign (Calc)'!$T$2,'Re-Sign (Calc)'!$T$2,L318))</f>
        <v>35</v>
      </c>
      <c r="Q318" s="15">
        <f>IF(M318&gt;'Re-Sign (Calc)'!$T$1,'Re-Sign (Calc)'!$T$1,IF(M318&lt;'Re-Sign (Calc)'!$T$2,'Re-Sign (Calc)'!$T$2,M318))</f>
        <v>35</v>
      </c>
      <c r="R318" s="15">
        <f>IF(N318&gt;'Re-Sign (Calc)'!$T$1,'Re-Sign (Calc)'!$T$1,IF(N318&lt;'Re-Sign (Calc)'!$T$2,'Re-Sign (Calc)'!$T$2,N318))</f>
        <v>35</v>
      </c>
      <c r="S318" s="15">
        <f>IF(O318&gt;'Re-Sign (Calc)'!$T$1,'Re-Sign (Calc)'!$T$1,IF(O318&lt;'Re-Sign (Calc)'!$T$2,'Re-Sign (Calc)'!$T$2,O318))</f>
        <v>35</v>
      </c>
      <c r="T318" s="16">
        <f>CEILING(IF(IF(F318&gt;AVERAGE(G318,I318,J318,K318),AVERAGE(F318,G318,I318,J318,K318),AVERAGE(G318,I318,J318,K318))&gt;'Re-Sign (Calc)'!$T$1,'Re-Sign (Calc)'!$T$1,IF(F318&gt;AVERAGE(G318,I318,J318,K318),AVERAGE(F318,G318,I318,J318,K318),AVERAGE(G318,I318,J318,K318))),0.05)</f>
        <v>35</v>
      </c>
      <c r="U318" s="16">
        <f>CEILING(IF(IF(F318&gt;AVERAGE(G318,I318,J318,K318,H318),AVERAGE(F318,G318,I318,J318,K318),AVERAGE(G318,I318,J318,K318,H318))&gt;8.15,8.15,IF(F318&gt;AVERAGE(G318,I318,J318,K318,H318),AVERAGE(F318,G318,I318,J318,K318,H318),AVERAGE(G318,I318,J318,K318,H318))),0.05)</f>
        <v>8.15</v>
      </c>
      <c r="V318" s="16">
        <f>CEILING(MAX(Q318:S318),0.05)</f>
        <v>35</v>
      </c>
      <c r="W318" s="16" t="str">
        <f>IF(AND(B318&lt;26,G318&gt;V318),"Yes"," ")</f>
        <v>Yes</v>
      </c>
      <c r="X318" s="16" t="str">
        <f>IF(AND(B318&lt;30,B318&gt;26),"Yes", " ")</f>
        <v xml:space="preserve"> </v>
      </c>
      <c r="Y318" s="19" t="str">
        <f>INDEX('Player Ratings'!A:B,MATCH(A318,'Player Ratings'!A:A,0),2) &amp;": $"&amp;V318&amp;"M thru "&amp; D318+3</f>
        <v>Marvin Bagley: $35M thru 2027</v>
      </c>
    </row>
    <row r="319" spans="1:25" hidden="1" x14ac:dyDescent="0.25">
      <c r="A319" s="17" t="str">
        <f>'Re-Sign (Calc)'!A320</f>
        <v>M. Monk CHA</v>
      </c>
      <c r="B319" s="18">
        <f>INDEX('Re-Sign (Calc)'!$A:$AU,MATCH('Re-Sign (Report)'!$A:$A,'Re-Sign (Calc)'!$A:$A,0),4)</f>
        <v>26</v>
      </c>
      <c r="C319" s="15" t="str">
        <f>INDEX('Re-Sign (Calc)'!$A:$AU,MATCH('Re-Sign (Report)'!$A:$A,'Re-Sign (Calc)'!$A:$A,0),3)</f>
        <v>CHA</v>
      </c>
      <c r="D319" s="15" t="str">
        <f>+INDEX('Player Ratings'!$A:$AA,MATCH(A319,'Player Ratings'!$A:$A,0),27)</f>
        <v>2028</v>
      </c>
      <c r="F319" s="15">
        <f>INDEX('Re-Sign (Calc)'!$A:$AX,MATCH($A:$A,'Re-Sign (Calc)'!$A:$A,0),23)</f>
        <v>46.385165326184087</v>
      </c>
      <c r="G319" s="15">
        <f>INDEX('Re-Sign (Calc)'!$A:$AX,MATCH($A:$A,'Re-Sign (Calc)'!$A:$A,0),28)</f>
        <v>46.800181129589994</v>
      </c>
      <c r="H319" s="15">
        <f>INDEX('Re-Sign (Calc)'!$A:$AX,MATCH($A:$A,'Re-Sign (Calc)'!$A:$A,0),33)</f>
        <v>36.42616210360449</v>
      </c>
      <c r="I319" s="15">
        <f>INDEX('Re-Sign (Calc)'!$A:$AX,MATCH($A:$A,'Re-Sign (Calc)'!$A:$A,0),38)</f>
        <v>42.920284405551378</v>
      </c>
      <c r="J319" s="15">
        <f>INDEX('Re-Sign (Calc)'!$A:$AX,MATCH($A:$A,'Re-Sign (Calc)'!$A:$A,0),43)</f>
        <v>49.714744381328721</v>
      </c>
      <c r="K319" s="15">
        <f>INDEX('Re-Sign (Calc)'!$A:$AX,MATCH($A:$A,'Re-Sign (Calc)'!$A:$A,0),48)</f>
        <v>38.074167440626255</v>
      </c>
      <c r="L319" s="15">
        <f>IF(AND(AVERAGE(G319,H319)&lt;F319,B319&lt;27),AVERAGE(G319,H319,F319),AVERAGE(G319,H319))</f>
        <v>43.203836186459519</v>
      </c>
      <c r="M319" s="15">
        <f>IFERROR(IF(AND(AVERAGE(J319,G319)&lt;F319,B319&lt;27),AVERAGE(J319,G319,F319),AVERAGE(G319,J319)),0)</f>
        <v>48.257462755459358</v>
      </c>
      <c r="N319" s="15">
        <f>IFERROR(IF(AND(AVERAGE(G319,I319)&lt;F319,B319&lt;27),AVERAGE(G319,I319,F319),AVERAGE(G319,I319)),0)</f>
        <v>45.36854362044182</v>
      </c>
      <c r="O319" s="15">
        <f>IFERROR(IF(AND(AVERAGE(G319,K319)&lt;F319,B319&lt;27),AVERAGE(G319,K319,F319),AVERAGE(G319,K319)),0)</f>
        <v>43.753171298800112</v>
      </c>
      <c r="P319" s="15">
        <f>IF(L319&gt;'Re-Sign (Calc)'!$T$1,'Re-Sign (Calc)'!$T$1,IF(L319&lt;'Re-Sign (Calc)'!$T$2,'Re-Sign (Calc)'!$T$2,L319))</f>
        <v>35</v>
      </c>
      <c r="Q319" s="15">
        <f>IF(M319&gt;'Re-Sign (Calc)'!$T$1,'Re-Sign (Calc)'!$T$1,IF(M319&lt;'Re-Sign (Calc)'!$T$2,'Re-Sign (Calc)'!$T$2,M319))</f>
        <v>35</v>
      </c>
      <c r="R319" s="15">
        <f>IF(N319&gt;'Re-Sign (Calc)'!$T$1,'Re-Sign (Calc)'!$T$1,IF(N319&lt;'Re-Sign (Calc)'!$T$2,'Re-Sign (Calc)'!$T$2,N319))</f>
        <v>35</v>
      </c>
      <c r="S319" s="15">
        <f>IF(O319&gt;'Re-Sign (Calc)'!$T$1,'Re-Sign (Calc)'!$T$1,IF(O319&lt;'Re-Sign (Calc)'!$T$2,'Re-Sign (Calc)'!$T$2,O319))</f>
        <v>35</v>
      </c>
      <c r="T319" s="16">
        <f>CEILING(IF(IF(F319&gt;AVERAGE(G319,I319,J319,K319),AVERAGE(F319,G319,I319,J319,K319),AVERAGE(G319,I319,J319,K319))&gt;'Re-Sign (Calc)'!$T$1,'Re-Sign (Calc)'!$T$1,IF(F319&gt;AVERAGE(G319,I319,J319,K319),AVERAGE(F319,G319,I319,J319,K319),AVERAGE(G319,I319,J319,K319))),0.05)</f>
        <v>35</v>
      </c>
      <c r="U319" s="16">
        <f>CEILING(IF(IF(F319&gt;AVERAGE(G319,I319,J319,K319,H319),AVERAGE(F319,G319,I319,J319,K319),AVERAGE(G319,I319,J319,K319,H319))&gt;8.15,8.15,IF(F319&gt;AVERAGE(G319,I319,J319,K319,H319),AVERAGE(F319,G319,I319,J319,K319,H319),AVERAGE(G319,I319,J319,K319,H319))),0.05)</f>
        <v>8.15</v>
      </c>
      <c r="V319" s="16">
        <f>CEILING(MAX(Q319:S319),0.05)</f>
        <v>35</v>
      </c>
      <c r="W319" s="16" t="str">
        <f>IF(AND(B319&lt;26,G319&gt;V319),"Yes"," ")</f>
        <v xml:space="preserve"> </v>
      </c>
      <c r="X319" s="16" t="str">
        <f>IF(AND(B319&lt;30,B319&gt;26),"Yes", " ")</f>
        <v xml:space="preserve"> </v>
      </c>
      <c r="Y319" s="19" t="str">
        <f>INDEX('Player Ratings'!A:B,MATCH(A319,'Player Ratings'!A:A,0),2) &amp;": $"&amp;V319&amp;"M thru "&amp; D319+3</f>
        <v>Malik Monk: $35M thru 2031</v>
      </c>
    </row>
    <row r="320" spans="1:25" x14ac:dyDescent="0.25">
      <c r="A320" s="17" t="str">
        <f>'Re-Sign (Calc)'!A11</f>
        <v>A. Hagans NYK</v>
      </c>
      <c r="B320" s="18">
        <f>INDEX('Re-Sign (Calc)'!$A:$AU,MATCH('Re-Sign (Report)'!$A:$A,'Re-Sign (Calc)'!$A:$A,0),4)</f>
        <v>24</v>
      </c>
      <c r="C320" s="15" t="str">
        <f>INDEX('Re-Sign (Calc)'!$A:$AU,MATCH('Re-Sign (Report)'!$A:$A,'Re-Sign (Calc)'!$A:$A,0),3)</f>
        <v>NYK</v>
      </c>
      <c r="D320" s="15" t="str">
        <f>+INDEX('Player Ratings'!$A:$AA,MATCH(A320,'Player Ratings'!$A:$A,0),27)</f>
        <v>2024</v>
      </c>
      <c r="F320" s="15">
        <f>INDEX('Re-Sign (Calc)'!$A:$AX,MATCH($A:$A,'Re-Sign (Calc)'!$A:$A,0),23)</f>
        <v>0.85</v>
      </c>
      <c r="G320" s="15">
        <f>INDEX('Re-Sign (Calc)'!$A:$AX,MATCH($A:$A,'Re-Sign (Calc)'!$A:$A,0),28)</f>
        <v>0.85</v>
      </c>
      <c r="H320" s="15">
        <f>INDEX('Re-Sign (Calc)'!$A:$AX,MATCH($A:$A,'Re-Sign (Calc)'!$A:$A,0),33)</f>
        <v>0.85</v>
      </c>
      <c r="I320" s="15">
        <f>INDEX('Re-Sign (Calc)'!$A:$AX,MATCH($A:$A,'Re-Sign (Calc)'!$A:$A,0),38)</f>
        <v>0.85</v>
      </c>
      <c r="J320" s="15">
        <f>INDEX('Re-Sign (Calc)'!$A:$AX,MATCH($A:$A,'Re-Sign (Calc)'!$A:$A,0),43)</f>
        <v>0.85</v>
      </c>
      <c r="K320" s="15">
        <f>INDEX('Re-Sign (Calc)'!$A:$AX,MATCH($A:$A,'Re-Sign (Calc)'!$A:$A,0),48)</f>
        <v>0.85</v>
      </c>
      <c r="L320" s="15">
        <f>IF(AND(AVERAGE(G320,H320)&lt;F320,B320&lt;27),AVERAGE(G320,H320,F320),AVERAGE(G320,H320))</f>
        <v>0.85</v>
      </c>
      <c r="M320" s="15">
        <f>IFERROR(IF(AND(AVERAGE(J320,G320)&lt;F320,B320&lt;27),AVERAGE(J320,G320,F320),AVERAGE(G320,J320)),0)</f>
        <v>0.85</v>
      </c>
      <c r="N320" s="15">
        <f>IFERROR(IF(AND(AVERAGE(G320,I320)&lt;F320,B320&lt;27),AVERAGE(G320,I320,F320),AVERAGE(G320,I320)),0)</f>
        <v>0.85</v>
      </c>
      <c r="O320" s="15">
        <f>IFERROR(IF(AND(AVERAGE(G320,K320)&lt;F320,B320&lt;27),AVERAGE(G320,K320,F320),AVERAGE(G320,K320)),0)</f>
        <v>0.85</v>
      </c>
      <c r="P320" s="15">
        <f>IF(L320&gt;'Re-Sign (Calc)'!$T$1,'Re-Sign (Calc)'!$T$1,IF(L320&lt;'Re-Sign (Calc)'!$T$2,'Re-Sign (Calc)'!$T$2,L320))</f>
        <v>0.85</v>
      </c>
      <c r="Q320" s="15">
        <f>IF(M320&gt;'Re-Sign (Calc)'!$T$1,'Re-Sign (Calc)'!$T$1,IF(M320&lt;'Re-Sign (Calc)'!$T$2,'Re-Sign (Calc)'!$T$2,M320))</f>
        <v>0.85</v>
      </c>
      <c r="R320" s="15">
        <f>IF(N320&gt;'Re-Sign (Calc)'!$T$1,'Re-Sign (Calc)'!$T$1,IF(N320&lt;'Re-Sign (Calc)'!$T$2,'Re-Sign (Calc)'!$T$2,N320))</f>
        <v>0.85</v>
      </c>
      <c r="S320" s="15">
        <f>IF(O320&gt;'Re-Sign (Calc)'!$T$1,'Re-Sign (Calc)'!$T$1,IF(O320&lt;'Re-Sign (Calc)'!$T$2,'Re-Sign (Calc)'!$T$2,O320))</f>
        <v>0.85</v>
      </c>
      <c r="T320" s="16">
        <f>CEILING(IF(IF(F320&gt;AVERAGE(G320,I320,J320,K320),AVERAGE(F320,G320,I320,J320,K320),AVERAGE(G320,I320,J320,K320))&gt;'Re-Sign (Calc)'!$T$1,'Re-Sign (Calc)'!$T$1,IF(F320&gt;AVERAGE(G320,I320,J320,K320),AVERAGE(F320,G320,I320,J320,K320),AVERAGE(G320,I320,J320,K320))),0.05)</f>
        <v>0.85000000000000009</v>
      </c>
      <c r="U320" s="16">
        <f>CEILING(IF(IF(F320&gt;AVERAGE(G320,I320,J320,K320,H320),AVERAGE(F320,G320,I320,J320,K320),AVERAGE(G320,I320,J320,K320,H320))&gt;8.15,8.15,IF(F320&gt;AVERAGE(G320,I320,J320,K320,H320),AVERAGE(F320,G320,I320,J320,K320,H320),AVERAGE(G320,I320,J320,K320,H320))),0.05)</f>
        <v>0.85000000000000009</v>
      </c>
      <c r="V320" s="16">
        <f>CEILING(MAX(Q320:S320),0.05)</f>
        <v>0.85000000000000009</v>
      </c>
      <c r="W320" s="16" t="str">
        <f>IF(AND(B320&lt;26,G320&gt;V320),"Yes"," ")</f>
        <v xml:space="preserve"> </v>
      </c>
      <c r="X320" s="16" t="str">
        <f>IF(AND(B320&lt;30,B320&gt;26),"Yes", " ")</f>
        <v xml:space="preserve"> </v>
      </c>
      <c r="Y320" s="19" t="str">
        <f>INDEX('Player Ratings'!A:B,MATCH(A320,'Player Ratings'!A:A,0),2) &amp;": $"&amp;V320&amp;"M thru "&amp; D320+3</f>
        <v>Ashton Hagans: $0.85M thru 2027</v>
      </c>
    </row>
    <row r="321" spans="1:25" x14ac:dyDescent="0.25">
      <c r="A321" s="17" t="str">
        <f>'Re-Sign (Calc)'!A29</f>
        <v>B. Boston NYK</v>
      </c>
      <c r="B321" s="18">
        <f>INDEX('Re-Sign (Calc)'!$A:$AU,MATCH('Re-Sign (Report)'!$A:$A,'Re-Sign (Calc)'!$A:$A,0),4)</f>
        <v>23</v>
      </c>
      <c r="C321" s="15" t="str">
        <f>INDEX('Re-Sign (Calc)'!$A:$AU,MATCH('Re-Sign (Report)'!$A:$A,'Re-Sign (Calc)'!$A:$A,0),3)</f>
        <v>NYK</v>
      </c>
      <c r="D321" s="15" t="str">
        <f>+INDEX('Player Ratings'!$A:$AA,MATCH(A321,'Player Ratings'!$A:$A,0),27)</f>
        <v>2024</v>
      </c>
      <c r="F321" s="15">
        <f>INDEX('Re-Sign (Calc)'!$A:$AX,MATCH($A:$A,'Re-Sign (Calc)'!$A:$A,0),23)</f>
        <v>6.5370866845397737</v>
      </c>
      <c r="G321" s="15">
        <f>INDEX('Re-Sign (Calc)'!$A:$AX,MATCH($A:$A,'Re-Sign (Calc)'!$A:$A,0),28)</f>
        <v>0.91058784785114133</v>
      </c>
      <c r="H321" s="15">
        <f>INDEX('Re-Sign (Calc)'!$A:$AX,MATCH($A:$A,'Re-Sign (Calc)'!$A:$A,0),33)</f>
        <v>0.85</v>
      </c>
      <c r="I321" s="15">
        <f>INDEX('Re-Sign (Calc)'!$A:$AX,MATCH($A:$A,'Re-Sign (Calc)'!$A:$A,0),38)</f>
        <v>0.85</v>
      </c>
      <c r="J321" s="15">
        <f>INDEX('Re-Sign (Calc)'!$A:$AX,MATCH($A:$A,'Re-Sign (Calc)'!$A:$A,0),43)</f>
        <v>0.85</v>
      </c>
      <c r="K321" s="15">
        <f>INDEX('Re-Sign (Calc)'!$A:$AX,MATCH($A:$A,'Re-Sign (Calc)'!$A:$A,0),48)</f>
        <v>0.85</v>
      </c>
      <c r="L321" s="15">
        <f>IF(AND(AVERAGE(G321,H321)&lt;F321,B321&lt;27),AVERAGE(G321,H321,F321),AVERAGE(G321,H321))</f>
        <v>2.7658915107969713</v>
      </c>
      <c r="M321" s="15">
        <f>IFERROR(IF(AND(AVERAGE(J321,G321)&lt;F321,B321&lt;27),AVERAGE(J321,G321,F321),AVERAGE(G321,J321)),0)</f>
        <v>2.7658915107969713</v>
      </c>
      <c r="N321" s="15">
        <f>IFERROR(IF(AND(AVERAGE(G321,I321)&lt;F321,B321&lt;27),AVERAGE(G321,I321,F321),AVERAGE(G321,I321)),0)</f>
        <v>2.7658915107969713</v>
      </c>
      <c r="O321" s="15">
        <f>IFERROR(IF(AND(AVERAGE(G321,K321)&lt;F321,B321&lt;27),AVERAGE(G321,K321,F321),AVERAGE(G321,K321)),0)</f>
        <v>2.7658915107969713</v>
      </c>
      <c r="P321" s="15">
        <f>IF(L321&gt;'Re-Sign (Calc)'!$T$1,'Re-Sign (Calc)'!$T$1,IF(L321&lt;'Re-Sign (Calc)'!$T$2,'Re-Sign (Calc)'!$T$2,L321))</f>
        <v>2.7658915107969713</v>
      </c>
      <c r="Q321" s="15">
        <f>IF(M321&gt;'Re-Sign (Calc)'!$T$1,'Re-Sign (Calc)'!$T$1,IF(M321&lt;'Re-Sign (Calc)'!$T$2,'Re-Sign (Calc)'!$T$2,M321))</f>
        <v>2.7658915107969713</v>
      </c>
      <c r="R321" s="15">
        <f>IF(N321&gt;'Re-Sign (Calc)'!$T$1,'Re-Sign (Calc)'!$T$1,IF(N321&lt;'Re-Sign (Calc)'!$T$2,'Re-Sign (Calc)'!$T$2,N321))</f>
        <v>2.7658915107969713</v>
      </c>
      <c r="S321" s="15">
        <f>IF(O321&gt;'Re-Sign (Calc)'!$T$1,'Re-Sign (Calc)'!$T$1,IF(O321&lt;'Re-Sign (Calc)'!$T$2,'Re-Sign (Calc)'!$T$2,O321))</f>
        <v>2.7658915107969713</v>
      </c>
      <c r="T321" s="16">
        <f>CEILING(IF(IF(F321&gt;AVERAGE(G321,I321,J321,K321),AVERAGE(F321,G321,I321,J321,K321),AVERAGE(G321,I321,J321,K321))&gt;'Re-Sign (Calc)'!$T$1,'Re-Sign (Calc)'!$T$1,IF(F321&gt;AVERAGE(G321,I321,J321,K321),AVERAGE(F321,G321,I321,J321,K321),AVERAGE(G321,I321,J321,K321))),0.05)</f>
        <v>2</v>
      </c>
      <c r="U321" s="16">
        <f>CEILING(IF(IF(F321&gt;AVERAGE(G321,I321,J321,K321,H321),AVERAGE(F321,G321,I321,J321,K321),AVERAGE(G321,I321,J321,K321,H321))&gt;8.15,8.15,IF(F321&gt;AVERAGE(G321,I321,J321,K321,H321),AVERAGE(F321,G321,I321,J321,K321,H321),AVERAGE(G321,I321,J321,K321,H321))),0.05)</f>
        <v>1.85</v>
      </c>
      <c r="V321" s="16">
        <f>CEILING(MAX(Q321:S321),0.05)</f>
        <v>2.8000000000000003</v>
      </c>
      <c r="W321" s="16" t="str">
        <f>IF(AND(B321&lt;26,G321&gt;V321),"Yes"," ")</f>
        <v xml:space="preserve"> </v>
      </c>
      <c r="X321" s="16" t="str">
        <f>IF(AND(B321&lt;30,B321&gt;26),"Yes", " ")</f>
        <v xml:space="preserve"> </v>
      </c>
      <c r="Y321" s="19" t="str">
        <f>INDEX('Player Ratings'!A:B,MATCH(A321,'Player Ratings'!A:A,0),2) &amp;": $"&amp;V321&amp;"M thru "&amp; D321+3</f>
        <v>B.J. Boston: $2.8M thru 2027</v>
      </c>
    </row>
    <row r="322" spans="1:25" x14ac:dyDescent="0.25">
      <c r="A322" s="17" t="str">
        <f>'Re-Sign (Calc)'!A93</f>
        <v>D. Green NYK</v>
      </c>
      <c r="B322" s="18">
        <f>INDEX('Re-Sign (Calc)'!$A:$AU,MATCH('Re-Sign (Report)'!$A:$A,'Re-Sign (Calc)'!$A:$A,0),4)</f>
        <v>33</v>
      </c>
      <c r="C322" s="15" t="str">
        <f>INDEX('Re-Sign (Calc)'!$A:$AU,MATCH('Re-Sign (Report)'!$A:$A,'Re-Sign (Calc)'!$A:$A,0),3)</f>
        <v>NYK</v>
      </c>
      <c r="D322" s="15" t="str">
        <f>+INDEX('Player Ratings'!$A:$AA,MATCH(A322,'Player Ratings'!$A:$A,0),27)</f>
        <v>2024</v>
      </c>
      <c r="F322" s="15">
        <f>INDEX('Re-Sign (Calc)'!$A:$AX,MATCH($A:$A,'Re-Sign (Calc)'!$A:$A,0),23)</f>
        <v>0.85</v>
      </c>
      <c r="G322" s="15">
        <f>INDEX('Re-Sign (Calc)'!$A:$AX,MATCH($A:$A,'Re-Sign (Calc)'!$A:$A,0),28)</f>
        <v>3.5617511453782882</v>
      </c>
      <c r="H322" s="15">
        <f>INDEX('Re-Sign (Calc)'!$A:$AX,MATCH($A:$A,'Re-Sign (Calc)'!$A:$A,0),33)</f>
        <v>5.3915111691712401</v>
      </c>
      <c r="I322" s="15">
        <f>INDEX('Re-Sign (Calc)'!$A:$AX,MATCH($A:$A,'Re-Sign (Calc)'!$A:$A,0),38)</f>
        <v>0.85</v>
      </c>
      <c r="J322" s="15">
        <f>INDEX('Re-Sign (Calc)'!$A:$AX,MATCH($A:$A,'Re-Sign (Calc)'!$A:$A,0),43)</f>
        <v>0.85</v>
      </c>
      <c r="K322" s="15">
        <f>INDEX('Re-Sign (Calc)'!$A:$AX,MATCH($A:$A,'Re-Sign (Calc)'!$A:$A,0),48)</f>
        <v>5.8759141178031378</v>
      </c>
      <c r="L322" s="15">
        <f>IF(AND(AVERAGE(G322,H322)&lt;F322,B322&lt;27),AVERAGE(G322,H322,F322),AVERAGE(G322,H322))</f>
        <v>4.4766311572747641</v>
      </c>
      <c r="M322" s="15">
        <f>IFERROR(IF(AND(AVERAGE(J322,G322)&lt;F322,B322&lt;27),AVERAGE(J322,G322,F322),AVERAGE(G322,J322)),0)</f>
        <v>2.2058755726891439</v>
      </c>
      <c r="N322" s="15">
        <f>IFERROR(IF(AND(AVERAGE(G322,I322)&lt;F322,B322&lt;27),AVERAGE(G322,I322,F322),AVERAGE(G322,I322)),0)</f>
        <v>2.2058755726891439</v>
      </c>
      <c r="O322" s="15">
        <f>IFERROR(IF(AND(AVERAGE(G322,K322)&lt;F322,B322&lt;27),AVERAGE(G322,K322,F322),AVERAGE(G322,K322)),0)</f>
        <v>4.718832631590713</v>
      </c>
      <c r="P322" s="15">
        <f>IF(L322&gt;'Re-Sign (Calc)'!$T$1,'Re-Sign (Calc)'!$T$1,IF(L322&lt;'Re-Sign (Calc)'!$T$2,'Re-Sign (Calc)'!$T$2,L322))</f>
        <v>4.4766311572747641</v>
      </c>
      <c r="Q322" s="15">
        <f>IF(M322&gt;'Re-Sign (Calc)'!$T$1,'Re-Sign (Calc)'!$T$1,IF(M322&lt;'Re-Sign (Calc)'!$T$2,'Re-Sign (Calc)'!$T$2,M322))</f>
        <v>2.2058755726891439</v>
      </c>
      <c r="R322" s="15">
        <f>IF(N322&gt;'Re-Sign (Calc)'!$T$1,'Re-Sign (Calc)'!$T$1,IF(N322&lt;'Re-Sign (Calc)'!$T$2,'Re-Sign (Calc)'!$T$2,N322))</f>
        <v>2.2058755726891439</v>
      </c>
      <c r="S322" s="15">
        <f>IF(O322&gt;'Re-Sign (Calc)'!$T$1,'Re-Sign (Calc)'!$T$1,IF(O322&lt;'Re-Sign (Calc)'!$T$2,'Re-Sign (Calc)'!$T$2,O322))</f>
        <v>4.718832631590713</v>
      </c>
      <c r="T322" s="16">
        <f>CEILING(IF(IF(F322&gt;AVERAGE(G322,I322,J322,K322),AVERAGE(F322,G322,I322,J322,K322),AVERAGE(G322,I322,J322,K322))&gt;'Re-Sign (Calc)'!$T$1,'Re-Sign (Calc)'!$T$1,IF(F322&gt;AVERAGE(G322,I322,J322,K322),AVERAGE(F322,G322,I322,J322,K322),AVERAGE(G322,I322,J322,K322))),0.05)</f>
        <v>2.8000000000000003</v>
      </c>
      <c r="U322" s="16">
        <f>CEILING(IF(IF(F322&gt;AVERAGE(G322,I322,J322,K322,H322),AVERAGE(F322,G322,I322,J322,K322),AVERAGE(G322,I322,J322,K322,H322))&gt;8.15,8.15,IF(F322&gt;AVERAGE(G322,I322,J322,K322,H322),AVERAGE(F322,G322,I322,J322,K322,H322),AVERAGE(G322,I322,J322,K322,H322))),0.05)</f>
        <v>3.35</v>
      </c>
      <c r="V322" s="16">
        <f>CEILING(MAX(Q322:S322),0.05)</f>
        <v>4.75</v>
      </c>
      <c r="W322" s="16" t="str">
        <f>IF(AND(B322&lt;26,G322&gt;V322),"Yes"," ")</f>
        <v xml:space="preserve"> </v>
      </c>
      <c r="X322" s="16" t="str">
        <f>IF(AND(B322&lt;30,B322&gt;26),"Yes", " ")</f>
        <v xml:space="preserve"> </v>
      </c>
      <c r="Y322" s="19" t="str">
        <f>INDEX('Player Ratings'!A:B,MATCH(A322,'Player Ratings'!A:A,0),2) &amp;": $"&amp;V322&amp;"M thru "&amp; D322+3</f>
        <v>Draymond Green: $4.75M thru 2027</v>
      </c>
    </row>
    <row r="323" spans="1:25" x14ac:dyDescent="0.25">
      <c r="A323" s="17" t="str">
        <f>'Re-Sign (Calc)'!A397</f>
        <v>T. Burke NYK</v>
      </c>
      <c r="B323" s="18">
        <f>INDEX('Re-Sign (Calc)'!$A:$AU,MATCH('Re-Sign (Report)'!$A:$A,'Re-Sign (Calc)'!$A:$A,0),4)</f>
        <v>32</v>
      </c>
      <c r="C323" s="15" t="str">
        <f>INDEX('Re-Sign (Calc)'!$A:$AU,MATCH('Re-Sign (Report)'!$A:$A,'Re-Sign (Calc)'!$A:$A,0),3)</f>
        <v>NYK</v>
      </c>
      <c r="D323" s="15" t="str">
        <f>+INDEX('Player Ratings'!$A:$AA,MATCH(A323,'Player Ratings'!$A:$A,0),27)</f>
        <v>2024</v>
      </c>
      <c r="F323" s="15">
        <f>INDEX('Re-Sign (Calc)'!$A:$AX,MATCH($A:$A,'Re-Sign (Calc)'!$A:$A,0),23)</f>
        <v>3.1817201318911641</v>
      </c>
      <c r="G323" s="15">
        <f>INDEX('Re-Sign (Calc)'!$A:$AX,MATCH($A:$A,'Re-Sign (Calc)'!$A:$A,0),28)</f>
        <v>8.6969883656887159</v>
      </c>
      <c r="H323" s="15">
        <f>INDEX('Re-Sign (Calc)'!$A:$AX,MATCH($A:$A,'Re-Sign (Calc)'!$A:$A,0),33)</f>
        <v>14.435452649881485</v>
      </c>
      <c r="I323" s="15">
        <f>INDEX('Re-Sign (Calc)'!$A:$AX,MATCH($A:$A,'Re-Sign (Calc)'!$A:$A,0),38)</f>
        <v>5.5922208103577766</v>
      </c>
      <c r="J323" s="15">
        <f>INDEX('Re-Sign (Calc)'!$A:$AX,MATCH($A:$A,'Re-Sign (Calc)'!$A:$A,0),43)</f>
        <v>1.9832483116307971</v>
      </c>
      <c r="K323" s="15">
        <f>INDEX('Re-Sign (Calc)'!$A:$AX,MATCH($A:$A,'Re-Sign (Calc)'!$A:$A,0),48)</f>
        <v>9.9177391535093484</v>
      </c>
      <c r="L323" s="15">
        <f>IF(AND(AVERAGE(G323,H323)&lt;F323,B323&lt;27),AVERAGE(G323,H323,F323),AVERAGE(G323,H323))</f>
        <v>11.566220507785101</v>
      </c>
      <c r="M323" s="15">
        <f>IFERROR(IF(AND(AVERAGE(J323,G323)&lt;F323,B323&lt;27),AVERAGE(J323,G323,F323),AVERAGE(G323,J323)),0)</f>
        <v>5.3401183386597566</v>
      </c>
      <c r="N323" s="15">
        <f>IFERROR(IF(AND(AVERAGE(G323,I323)&lt;F323,B323&lt;27),AVERAGE(G323,I323,F323),AVERAGE(G323,I323)),0)</f>
        <v>7.1446045880232463</v>
      </c>
      <c r="O323" s="15">
        <f>IFERROR(IF(AND(AVERAGE(G323,K323)&lt;F323,B323&lt;27),AVERAGE(G323,K323,F323),AVERAGE(G323,K323)),0)</f>
        <v>9.3073637595990313</v>
      </c>
      <c r="P323" s="15">
        <f>IF(L323&gt;'Re-Sign (Calc)'!$T$1,'Re-Sign (Calc)'!$T$1,IF(L323&lt;'Re-Sign (Calc)'!$T$2,'Re-Sign (Calc)'!$T$2,L323))</f>
        <v>11.566220507785101</v>
      </c>
      <c r="Q323" s="15">
        <f>IF(M323&gt;'Re-Sign (Calc)'!$T$1,'Re-Sign (Calc)'!$T$1,IF(M323&lt;'Re-Sign (Calc)'!$T$2,'Re-Sign (Calc)'!$T$2,M323))</f>
        <v>5.3401183386597566</v>
      </c>
      <c r="R323" s="15">
        <f>IF(N323&gt;'Re-Sign (Calc)'!$T$1,'Re-Sign (Calc)'!$T$1,IF(N323&lt;'Re-Sign (Calc)'!$T$2,'Re-Sign (Calc)'!$T$2,N323))</f>
        <v>7.1446045880232463</v>
      </c>
      <c r="S323" s="15">
        <f>IF(O323&gt;'Re-Sign (Calc)'!$T$1,'Re-Sign (Calc)'!$T$1,IF(O323&lt;'Re-Sign (Calc)'!$T$2,'Re-Sign (Calc)'!$T$2,O323))</f>
        <v>9.3073637595990313</v>
      </c>
      <c r="T323" s="16">
        <f>CEILING(IF(IF(F323&gt;AVERAGE(G323,I323,J323,K323),AVERAGE(F323,G323,I323,J323,K323),AVERAGE(G323,I323,J323,K323))&gt;'Re-Sign (Calc)'!$T$1,'Re-Sign (Calc)'!$T$1,IF(F323&gt;AVERAGE(G323,I323,J323,K323),AVERAGE(F323,G323,I323,J323,K323),AVERAGE(G323,I323,J323,K323))),0.05)</f>
        <v>6.5500000000000007</v>
      </c>
      <c r="U323" s="16">
        <f>CEILING(IF(IF(F323&gt;AVERAGE(G323,I323,J323,K323,H323),AVERAGE(F323,G323,I323,J323,K323),AVERAGE(G323,I323,J323,K323,H323))&gt;8.15,8.15,IF(F323&gt;AVERAGE(G323,I323,J323,K323,H323),AVERAGE(F323,G323,I323,J323,K323,H323),AVERAGE(G323,I323,J323,K323,H323))),0.05)</f>
        <v>8.15</v>
      </c>
      <c r="V323" s="16">
        <f>CEILING(MAX(Q323:S323),0.05)</f>
        <v>9.35</v>
      </c>
      <c r="W323" s="16" t="str">
        <f>IF(AND(B323&lt;26,G323&gt;V323),"Yes"," ")</f>
        <v xml:space="preserve"> </v>
      </c>
      <c r="X323" s="16" t="str">
        <f>IF(AND(B323&lt;30,B323&gt;26),"Yes", " ")</f>
        <v xml:space="preserve"> </v>
      </c>
      <c r="Y323" s="19" t="str">
        <f>INDEX('Player Ratings'!A:B,MATCH(A323,'Player Ratings'!A:A,0),2) &amp;": $"&amp;V323&amp;"M thru "&amp; D323+3</f>
        <v>Trey Burke: $9.35M thru 2027</v>
      </c>
    </row>
    <row r="324" spans="1:25" x14ac:dyDescent="0.25">
      <c r="A324" s="17" t="str">
        <f>'Re-Sign (Calc)'!A432</f>
        <v>T. Young NYK</v>
      </c>
      <c r="B324" s="18">
        <f>INDEX('Re-Sign (Calc)'!$A:$AU,MATCH('Re-Sign (Report)'!$A:$A,'Re-Sign (Calc)'!$A:$A,0),4)</f>
        <v>26</v>
      </c>
      <c r="C324" s="15" t="str">
        <f>INDEX('Re-Sign (Calc)'!$A:$AU,MATCH('Re-Sign (Report)'!$A:$A,'Re-Sign (Calc)'!$A:$A,0),3)</f>
        <v>NYK</v>
      </c>
      <c r="D324" s="15" t="str">
        <f>+INDEX('Player Ratings'!$A:$AA,MATCH(A324,'Player Ratings'!$A:$A,0),27)</f>
        <v>2024</v>
      </c>
      <c r="F324" s="15">
        <f>INDEX('Re-Sign (Calc)'!$A:$AX,MATCH($A:$A,'Re-Sign (Calc)'!$A:$A,0),23)</f>
        <v>46.385165326184087</v>
      </c>
      <c r="G324" s="15">
        <f>INDEX('Re-Sign (Calc)'!$A:$AX,MATCH($A:$A,'Re-Sign (Calc)'!$A:$A,0),28)</f>
        <v>46.800181129589994</v>
      </c>
      <c r="H324" s="15">
        <f>INDEX('Re-Sign (Calc)'!$A:$AX,MATCH($A:$A,'Re-Sign (Calc)'!$A:$A,0),33)</f>
        <v>38.137556627929882</v>
      </c>
      <c r="I324" s="15">
        <f>INDEX('Re-Sign (Calc)'!$A:$AX,MATCH($A:$A,'Re-Sign (Calc)'!$A:$A,0),38)</f>
        <v>52.424625692213034</v>
      </c>
      <c r="J324" s="15">
        <f>INDEX('Re-Sign (Calc)'!$A:$AX,MATCH($A:$A,'Re-Sign (Calc)'!$A:$A,0),43)</f>
        <v>63.612002963694742</v>
      </c>
      <c r="K324" s="15">
        <f>INDEX('Re-Sign (Calc)'!$A:$AX,MATCH($A:$A,'Re-Sign (Calc)'!$A:$A,0),48)</f>
        <v>48.175003316969622</v>
      </c>
      <c r="L324" s="15">
        <f>IF(AND(AVERAGE(G324,H324)&lt;F324,B324&lt;27),AVERAGE(G324,H324,F324),AVERAGE(G324,H324))</f>
        <v>43.774301027901316</v>
      </c>
      <c r="M324" s="15">
        <f>IFERROR(IF(AND(AVERAGE(J324,G324)&lt;F324,B324&lt;27),AVERAGE(J324,G324,F324),AVERAGE(G324,J324)),0)</f>
        <v>55.206092046642368</v>
      </c>
      <c r="N324" s="15">
        <f>IFERROR(IF(AND(AVERAGE(G324,I324)&lt;F324,B324&lt;27),AVERAGE(G324,I324,F324),AVERAGE(G324,I324)),0)</f>
        <v>49.612403410901514</v>
      </c>
      <c r="O324" s="15">
        <f>IFERROR(IF(AND(AVERAGE(G324,K324)&lt;F324,B324&lt;27),AVERAGE(G324,K324,F324),AVERAGE(G324,K324)),0)</f>
        <v>47.487592223279805</v>
      </c>
      <c r="P324" s="15">
        <f>IF(L324&gt;'Re-Sign (Calc)'!$T$1,'Re-Sign (Calc)'!$T$1,IF(L324&lt;'Re-Sign (Calc)'!$T$2,'Re-Sign (Calc)'!$T$2,L324))</f>
        <v>35</v>
      </c>
      <c r="Q324" s="15">
        <f>IF(M324&gt;'Re-Sign (Calc)'!$T$1,'Re-Sign (Calc)'!$T$1,IF(M324&lt;'Re-Sign (Calc)'!$T$2,'Re-Sign (Calc)'!$T$2,M324))</f>
        <v>35</v>
      </c>
      <c r="R324" s="15">
        <f>IF(N324&gt;'Re-Sign (Calc)'!$T$1,'Re-Sign (Calc)'!$T$1,IF(N324&lt;'Re-Sign (Calc)'!$T$2,'Re-Sign (Calc)'!$T$2,N324))</f>
        <v>35</v>
      </c>
      <c r="S324" s="15">
        <f>IF(O324&gt;'Re-Sign (Calc)'!$T$1,'Re-Sign (Calc)'!$T$1,IF(O324&lt;'Re-Sign (Calc)'!$T$2,'Re-Sign (Calc)'!$T$2,O324))</f>
        <v>35</v>
      </c>
      <c r="T324" s="16">
        <f>CEILING(IF(IF(F324&gt;AVERAGE(G324,I324,J324,K324),AVERAGE(F324,G324,I324,J324,K324),AVERAGE(G324,I324,J324,K324))&gt;'Re-Sign (Calc)'!$T$1,'Re-Sign (Calc)'!$T$1,IF(F324&gt;AVERAGE(G324,I324,J324,K324),AVERAGE(F324,G324,I324,J324,K324),AVERAGE(G324,I324,J324,K324))),0.05)</f>
        <v>35</v>
      </c>
      <c r="U324" s="16">
        <f>CEILING(IF(IF(F324&gt;AVERAGE(G324,I324,J324,K324,H324),AVERAGE(F324,G324,I324,J324,K324),AVERAGE(G324,I324,J324,K324,H324))&gt;8.15,8.15,IF(F324&gt;AVERAGE(G324,I324,J324,K324,H324),AVERAGE(F324,G324,I324,J324,K324,H324),AVERAGE(G324,I324,J324,K324,H324))),0.05)</f>
        <v>8.15</v>
      </c>
      <c r="V324" s="16">
        <f>CEILING(MAX(Q324:S324),0.05)</f>
        <v>35</v>
      </c>
      <c r="W324" s="16" t="str">
        <f>IF(AND(B324&lt;26,G324&gt;V324),"Yes"," ")</f>
        <v xml:space="preserve"> </v>
      </c>
      <c r="X324" s="16" t="str">
        <f>IF(AND(B324&lt;30,B324&gt;26),"Yes", " ")</f>
        <v xml:space="preserve"> </v>
      </c>
      <c r="Y324" s="19" t="str">
        <f>INDEX('Player Ratings'!A:B,MATCH(A324,'Player Ratings'!A:A,0),2) &amp;": $"&amp;V324&amp;"M thru "&amp; D324+3</f>
        <v>Trae Young: $35M thru 2027</v>
      </c>
    </row>
    <row r="325" spans="1:25" x14ac:dyDescent="0.25">
      <c r="A325" s="17" t="str">
        <f>'Re-Sign (Calc)'!A33</f>
        <v>B. Hield OKC</v>
      </c>
      <c r="B325" s="18">
        <f>INDEX('Re-Sign (Calc)'!$A:$AU,MATCH('Re-Sign (Report)'!$A:$A,'Re-Sign (Calc)'!$A:$A,0),4)</f>
        <v>31</v>
      </c>
      <c r="C325" s="15" t="str">
        <f>INDEX('Re-Sign (Calc)'!$A:$AU,MATCH('Re-Sign (Report)'!$A:$A,'Re-Sign (Calc)'!$A:$A,0),3)</f>
        <v>OKC</v>
      </c>
      <c r="D325" s="15" t="str">
        <f>+INDEX('Player Ratings'!$A:$AA,MATCH(A325,'Player Ratings'!$A:$A,0),27)</f>
        <v>2024</v>
      </c>
      <c r="F325" s="15">
        <f>INDEX('Re-Sign (Calc)'!$A:$AX,MATCH($A:$A,'Re-Sign (Calc)'!$A:$A,0),23)</f>
        <v>0.85</v>
      </c>
      <c r="G325" s="15">
        <f>INDEX('Re-Sign (Calc)'!$A:$AX,MATCH($A:$A,'Re-Sign (Calc)'!$A:$A,0),28)</f>
        <v>0.85</v>
      </c>
      <c r="H325" s="15" t="str">
        <f>INDEX('Re-Sign (Calc)'!$A:$AX,MATCH($A:$A,'Re-Sign (Calc)'!$A:$A,0),33)</f>
        <v>N/A</v>
      </c>
      <c r="I325" s="15" t="str">
        <f>INDEX('Re-Sign (Calc)'!$A:$AX,MATCH($A:$A,'Re-Sign (Calc)'!$A:$A,0),38)</f>
        <v>N/A</v>
      </c>
      <c r="J325" s="15" t="str">
        <f>INDEX('Re-Sign (Calc)'!$A:$AX,MATCH($A:$A,'Re-Sign (Calc)'!$A:$A,0),43)</f>
        <v>N/A</v>
      </c>
      <c r="K325" s="15" t="str">
        <f>INDEX('Re-Sign (Calc)'!$A:$AX,MATCH($A:$A,'Re-Sign (Calc)'!$A:$A,0),48)</f>
        <v>N/A</v>
      </c>
      <c r="L325" s="15">
        <f>IF(AND(AVERAGE(G325,H325)&lt;F325,B325&lt;27),AVERAGE(G325,H325,F325),AVERAGE(G325,H325))</f>
        <v>0.85</v>
      </c>
      <c r="M325" s="15">
        <f>IFERROR(IF(AND(AVERAGE(J325,G325)&lt;F325,B325&lt;27),AVERAGE(J325,G325,F325),AVERAGE(G325,J325)),0)</f>
        <v>0.85</v>
      </c>
      <c r="N325" s="15">
        <f>IFERROR(IF(AND(AVERAGE(G325,I325)&lt;F325,B325&lt;27),AVERAGE(G325,I325,F325),AVERAGE(G325,I325)),0)</f>
        <v>0.85</v>
      </c>
      <c r="O325" s="15">
        <f>IFERROR(IF(AND(AVERAGE(G325,K325)&lt;F325,B325&lt;27),AVERAGE(G325,K325,F325),AVERAGE(G325,K325)),0)</f>
        <v>0.85</v>
      </c>
      <c r="P325" s="15">
        <f>IF(L325&gt;'Re-Sign (Calc)'!$T$1,'Re-Sign (Calc)'!$T$1,IF(L325&lt;'Re-Sign (Calc)'!$T$2,'Re-Sign (Calc)'!$T$2,L325))</f>
        <v>0.85</v>
      </c>
      <c r="Q325" s="15">
        <f>IF(M325&gt;'Re-Sign (Calc)'!$T$1,'Re-Sign (Calc)'!$T$1,IF(M325&lt;'Re-Sign (Calc)'!$T$2,'Re-Sign (Calc)'!$T$2,M325))</f>
        <v>0.85</v>
      </c>
      <c r="R325" s="15">
        <f>IF(N325&gt;'Re-Sign (Calc)'!$T$1,'Re-Sign (Calc)'!$T$1,IF(N325&lt;'Re-Sign (Calc)'!$T$2,'Re-Sign (Calc)'!$T$2,N325))</f>
        <v>0.85</v>
      </c>
      <c r="S325" s="15">
        <f>IF(O325&gt;'Re-Sign (Calc)'!$T$1,'Re-Sign (Calc)'!$T$1,IF(O325&lt;'Re-Sign (Calc)'!$T$2,'Re-Sign (Calc)'!$T$2,O325))</f>
        <v>0.85</v>
      </c>
      <c r="T325" s="16">
        <f>CEILING(IF(IF(F325&gt;AVERAGE(G325,I325,J325,K325),AVERAGE(F325,G325,I325,J325,K325),AVERAGE(G325,I325,J325,K325))&gt;'Re-Sign (Calc)'!$T$1,'Re-Sign (Calc)'!$T$1,IF(F325&gt;AVERAGE(G325,I325,J325,K325),AVERAGE(F325,G325,I325,J325,K325),AVERAGE(G325,I325,J325,K325))),0.05)</f>
        <v>0.85000000000000009</v>
      </c>
      <c r="U325" s="16">
        <f>CEILING(IF(IF(F325&gt;AVERAGE(G325,I325,J325,K325,H325),AVERAGE(F325,G325,I325,J325,K325),AVERAGE(G325,I325,J325,K325,H325))&gt;8.15,8.15,IF(F325&gt;AVERAGE(G325,I325,J325,K325,H325),AVERAGE(F325,G325,I325,J325,K325,H325),AVERAGE(G325,I325,J325,K325,H325))),0.05)</f>
        <v>0.85000000000000009</v>
      </c>
      <c r="V325" s="16">
        <f>CEILING(MAX(Q325:S325),0.05)</f>
        <v>0.85000000000000009</v>
      </c>
      <c r="W325" s="16" t="str">
        <f>IF(AND(B325&lt;26,G325&gt;V325),"Yes"," ")</f>
        <v xml:space="preserve"> </v>
      </c>
      <c r="X325" s="16" t="str">
        <f>IF(AND(B325&lt;30,B325&gt;26),"Yes", " ")</f>
        <v xml:space="preserve"> </v>
      </c>
      <c r="Y325" s="19" t="str">
        <f>INDEX('Player Ratings'!A:B,MATCH(A325,'Player Ratings'!A:A,0),2) &amp;": $"&amp;V325&amp;"M thru "&amp; D325+3</f>
        <v>Buddy Hield: $0.85M thru 2027</v>
      </c>
    </row>
    <row r="326" spans="1:25" x14ac:dyDescent="0.25">
      <c r="A326" s="17" t="str">
        <f>'Re-Sign (Calc)'!A144</f>
        <v>H. Giles OKC</v>
      </c>
      <c r="B326" s="18">
        <f>INDEX('Re-Sign (Calc)'!$A:$AU,MATCH('Re-Sign (Report)'!$A:$A,'Re-Sign (Calc)'!$A:$A,0),4)</f>
        <v>26</v>
      </c>
      <c r="C326" s="15" t="str">
        <f>INDEX('Re-Sign (Calc)'!$A:$AU,MATCH('Re-Sign (Report)'!$A:$A,'Re-Sign (Calc)'!$A:$A,0),3)</f>
        <v>OKC</v>
      </c>
      <c r="D326" s="15" t="str">
        <f>+INDEX('Player Ratings'!$A:$AA,MATCH(A326,'Player Ratings'!$A:$A,0),27)</f>
        <v>2024</v>
      </c>
      <c r="F326" s="15">
        <f>INDEX('Re-Sign (Calc)'!$A:$AX,MATCH($A:$A,'Re-Sign (Calc)'!$A:$A,0),23)</f>
        <v>0.85</v>
      </c>
      <c r="G326" s="15">
        <f>INDEX('Re-Sign (Calc)'!$A:$AX,MATCH($A:$A,'Re-Sign (Calc)'!$A:$A,0),28)</f>
        <v>0.85</v>
      </c>
      <c r="H326" s="15">
        <f>INDEX('Re-Sign (Calc)'!$A:$AX,MATCH($A:$A,'Re-Sign (Calc)'!$A:$A,0),33)</f>
        <v>0.85</v>
      </c>
      <c r="I326" s="15">
        <f>INDEX('Re-Sign (Calc)'!$A:$AX,MATCH($A:$A,'Re-Sign (Calc)'!$A:$A,0),38)</f>
        <v>0.85</v>
      </c>
      <c r="J326" s="15">
        <f>INDEX('Re-Sign (Calc)'!$A:$AX,MATCH($A:$A,'Re-Sign (Calc)'!$A:$A,0),43)</f>
        <v>0.85</v>
      </c>
      <c r="K326" s="15">
        <f>INDEX('Re-Sign (Calc)'!$A:$AX,MATCH($A:$A,'Re-Sign (Calc)'!$A:$A,0),48)</f>
        <v>0.85</v>
      </c>
      <c r="L326" s="15">
        <f>IF(AND(AVERAGE(G326,H326)&lt;F326,B326&lt;27),AVERAGE(G326,H326,F326),AVERAGE(G326,H326))</f>
        <v>0.85</v>
      </c>
      <c r="M326" s="15">
        <f>IFERROR(IF(AND(AVERAGE(J326,G326)&lt;F326,B326&lt;27),AVERAGE(J326,G326,F326),AVERAGE(G326,J326)),0)</f>
        <v>0.85</v>
      </c>
      <c r="N326" s="15">
        <f>IFERROR(IF(AND(AVERAGE(G326,I326)&lt;F326,B326&lt;27),AVERAGE(G326,I326,F326),AVERAGE(G326,I326)),0)</f>
        <v>0.85</v>
      </c>
      <c r="O326" s="15">
        <f>IFERROR(IF(AND(AVERAGE(G326,K326)&lt;F326,B326&lt;27),AVERAGE(G326,K326,F326),AVERAGE(G326,K326)),0)</f>
        <v>0.85</v>
      </c>
      <c r="P326" s="15">
        <f>IF(L326&gt;'Re-Sign (Calc)'!$T$1,'Re-Sign (Calc)'!$T$1,IF(L326&lt;'Re-Sign (Calc)'!$T$2,'Re-Sign (Calc)'!$T$2,L326))</f>
        <v>0.85</v>
      </c>
      <c r="Q326" s="15">
        <f>IF(M326&gt;'Re-Sign (Calc)'!$T$1,'Re-Sign (Calc)'!$T$1,IF(M326&lt;'Re-Sign (Calc)'!$T$2,'Re-Sign (Calc)'!$T$2,M326))</f>
        <v>0.85</v>
      </c>
      <c r="R326" s="15">
        <f>IF(N326&gt;'Re-Sign (Calc)'!$T$1,'Re-Sign (Calc)'!$T$1,IF(N326&lt;'Re-Sign (Calc)'!$T$2,'Re-Sign (Calc)'!$T$2,N326))</f>
        <v>0.85</v>
      </c>
      <c r="S326" s="15">
        <f>IF(O326&gt;'Re-Sign (Calc)'!$T$1,'Re-Sign (Calc)'!$T$1,IF(O326&lt;'Re-Sign (Calc)'!$T$2,'Re-Sign (Calc)'!$T$2,O326))</f>
        <v>0.85</v>
      </c>
      <c r="T326" s="16">
        <f>CEILING(IF(IF(F326&gt;AVERAGE(G326,I326,J326,K326),AVERAGE(F326,G326,I326,J326,K326),AVERAGE(G326,I326,J326,K326))&gt;'Re-Sign (Calc)'!$T$1,'Re-Sign (Calc)'!$T$1,IF(F326&gt;AVERAGE(G326,I326,J326,K326),AVERAGE(F326,G326,I326,J326,K326),AVERAGE(G326,I326,J326,K326))),0.05)</f>
        <v>0.85000000000000009</v>
      </c>
      <c r="U326" s="16">
        <f>CEILING(IF(IF(F326&gt;AVERAGE(G326,I326,J326,K326,H326),AVERAGE(F326,G326,I326,J326,K326),AVERAGE(G326,I326,J326,K326,H326))&gt;8.15,8.15,IF(F326&gt;AVERAGE(G326,I326,J326,K326,H326),AVERAGE(F326,G326,I326,J326,K326,H326),AVERAGE(G326,I326,J326,K326,H326))),0.05)</f>
        <v>0.85000000000000009</v>
      </c>
      <c r="V326" s="16">
        <f>CEILING(MAX(Q326:S326),0.05)</f>
        <v>0.85000000000000009</v>
      </c>
      <c r="W326" s="16" t="str">
        <f>IF(AND(B326&lt;26,G326&gt;V326),"Yes"," ")</f>
        <v xml:space="preserve"> </v>
      </c>
      <c r="X326" s="16" t="str">
        <f>IF(AND(B326&lt;30,B326&gt;26),"Yes", " ")</f>
        <v xml:space="preserve"> </v>
      </c>
      <c r="Y326" s="19" t="str">
        <f>INDEX('Player Ratings'!A:B,MATCH(A326,'Player Ratings'!A:A,0),2) &amp;": $"&amp;V326&amp;"M thru "&amp; D326+3</f>
        <v>Harry Giles: $0.85M thru 2027</v>
      </c>
    </row>
    <row r="327" spans="1:25" x14ac:dyDescent="0.25">
      <c r="A327" s="17" t="str">
        <f>'Re-Sign (Calc)'!A317</f>
        <v>M. Maker OKC</v>
      </c>
      <c r="B327" s="18">
        <f>INDEX('Re-Sign (Calc)'!$A:$AU,MATCH('Re-Sign (Report)'!$A:$A,'Re-Sign (Calc)'!$A:$A,0),4)</f>
        <v>22</v>
      </c>
      <c r="C327" s="15" t="str">
        <f>INDEX('Re-Sign (Calc)'!$A:$AU,MATCH('Re-Sign (Report)'!$A:$A,'Re-Sign (Calc)'!$A:$A,0),3)</f>
        <v>OKC</v>
      </c>
      <c r="D327" s="15" t="str">
        <f>+INDEX('Player Ratings'!$A:$AA,MATCH(A327,'Player Ratings'!$A:$A,0),27)</f>
        <v>2024</v>
      </c>
      <c r="F327" s="15">
        <f>INDEX('Re-Sign (Calc)'!$A:$AX,MATCH($A:$A,'Re-Sign (Calc)'!$A:$A,0),23)</f>
        <v>54.92403932082216</v>
      </c>
      <c r="G327" s="15">
        <f>INDEX('Re-Sign (Calc)'!$A:$AX,MATCH($A:$A,'Re-Sign (Calc)'!$A:$A,0),28)</f>
        <v>45.489049892968886</v>
      </c>
      <c r="H327" s="15">
        <f>INDEX('Re-Sign (Calc)'!$A:$AX,MATCH($A:$A,'Re-Sign (Calc)'!$A:$A,0),33)</f>
        <v>39.848951152255282</v>
      </c>
      <c r="I327" s="15">
        <f>INDEX('Re-Sign (Calc)'!$A:$AX,MATCH($A:$A,'Re-Sign (Calc)'!$A:$A,0),38)</f>
        <v>44.108327066384085</v>
      </c>
      <c r="J327" s="15">
        <f>INDEX('Re-Sign (Calc)'!$A:$AX,MATCH($A:$A,'Re-Sign (Calc)'!$A:$A,0),43)</f>
        <v>54.21091627562361</v>
      </c>
      <c r="K327" s="15">
        <f>INDEX('Re-Sign (Calc)'!$A:$AX,MATCH($A:$A,'Re-Sign (Calc)'!$A:$A,0),48)</f>
        <v>56.080005307151417</v>
      </c>
      <c r="L327" s="15">
        <f>IF(AND(AVERAGE(G327,H327)&lt;F327,B327&lt;27),AVERAGE(G327,H327,F327),AVERAGE(G327,H327))</f>
        <v>46.754013455348776</v>
      </c>
      <c r="M327" s="15">
        <f>IFERROR(IF(AND(AVERAGE(J327,G327)&lt;F327,B327&lt;27),AVERAGE(J327,G327,F327),AVERAGE(G327,J327)),0)</f>
        <v>51.541335163138221</v>
      </c>
      <c r="N327" s="15">
        <f>IFERROR(IF(AND(AVERAGE(G327,I327)&lt;F327,B327&lt;27),AVERAGE(G327,I327,F327),AVERAGE(G327,I327)),0)</f>
        <v>48.173805426725039</v>
      </c>
      <c r="O327" s="15">
        <f>IFERROR(IF(AND(AVERAGE(G327,K327)&lt;F327,B327&lt;27),AVERAGE(G327,K327,F327),AVERAGE(G327,K327)),0)</f>
        <v>52.164364840314157</v>
      </c>
      <c r="P327" s="15">
        <f>IF(L327&gt;'Re-Sign (Calc)'!$T$1,'Re-Sign (Calc)'!$T$1,IF(L327&lt;'Re-Sign (Calc)'!$T$2,'Re-Sign (Calc)'!$T$2,L327))</f>
        <v>35</v>
      </c>
      <c r="Q327" s="15">
        <f>IF(M327&gt;'Re-Sign (Calc)'!$T$1,'Re-Sign (Calc)'!$T$1,IF(M327&lt;'Re-Sign (Calc)'!$T$2,'Re-Sign (Calc)'!$T$2,M327))</f>
        <v>35</v>
      </c>
      <c r="R327" s="15">
        <f>IF(N327&gt;'Re-Sign (Calc)'!$T$1,'Re-Sign (Calc)'!$T$1,IF(N327&lt;'Re-Sign (Calc)'!$T$2,'Re-Sign (Calc)'!$T$2,N327))</f>
        <v>35</v>
      </c>
      <c r="S327" s="15">
        <f>IF(O327&gt;'Re-Sign (Calc)'!$T$1,'Re-Sign (Calc)'!$T$1,IF(O327&lt;'Re-Sign (Calc)'!$T$2,'Re-Sign (Calc)'!$T$2,O327))</f>
        <v>35</v>
      </c>
      <c r="T327" s="16">
        <f>CEILING(IF(IF(F327&gt;AVERAGE(G327,I327,J327,K327),AVERAGE(F327,G327,I327,J327,K327),AVERAGE(G327,I327,J327,K327))&gt;'Re-Sign (Calc)'!$T$1,'Re-Sign (Calc)'!$T$1,IF(F327&gt;AVERAGE(G327,I327,J327,K327),AVERAGE(F327,G327,I327,J327,K327),AVERAGE(G327,I327,J327,K327))),0.05)</f>
        <v>35</v>
      </c>
      <c r="U327" s="16">
        <f>CEILING(IF(IF(F327&gt;AVERAGE(G327,I327,J327,K327,H327),AVERAGE(F327,G327,I327,J327,K327),AVERAGE(G327,I327,J327,K327,H327))&gt;8.15,8.15,IF(F327&gt;AVERAGE(G327,I327,J327,K327,H327),AVERAGE(F327,G327,I327,J327,K327,H327),AVERAGE(G327,I327,J327,K327,H327))),0.05)</f>
        <v>8.15</v>
      </c>
      <c r="V327" s="16">
        <f>CEILING(MAX(Q327:S327),0.05)</f>
        <v>35</v>
      </c>
      <c r="W327" s="16" t="str">
        <f>IF(AND(B327&lt;26,G327&gt;V327),"Yes"," ")</f>
        <v>Yes</v>
      </c>
      <c r="X327" s="16" t="str">
        <f>IF(AND(B327&lt;30,B327&gt;26),"Yes", " ")</f>
        <v xml:space="preserve"> </v>
      </c>
      <c r="Y327" s="19" t="str">
        <f>INDEX('Player Ratings'!A:B,MATCH(A327,'Player Ratings'!A:A,0),2) &amp;": $"&amp;V327&amp;"M thru "&amp; D327+3</f>
        <v>Makur Maker: $35M thru 2027</v>
      </c>
    </row>
    <row r="328" spans="1:25" hidden="1" x14ac:dyDescent="0.25">
      <c r="A328" s="17" t="str">
        <f>'Re-Sign (Calc)'!A329</f>
        <v>M. Thybulle LAL</v>
      </c>
      <c r="B328" s="18">
        <f>INDEX('Re-Sign (Calc)'!$A:$AU,MATCH('Re-Sign (Report)'!$A:$A,'Re-Sign (Calc)'!$A:$A,0),4)</f>
        <v>27</v>
      </c>
      <c r="C328" s="15" t="str">
        <f>INDEX('Re-Sign (Calc)'!$A:$AU,MATCH('Re-Sign (Report)'!$A:$A,'Re-Sign (Calc)'!$A:$A,0),3)</f>
        <v>LAL</v>
      </c>
      <c r="D328" s="15" t="str">
        <f>+INDEX('Player Ratings'!$A:$AA,MATCH(A328,'Player Ratings'!$A:$A,0),27)</f>
        <v>2025</v>
      </c>
      <c r="F328" s="15">
        <f>INDEX('Re-Sign (Calc)'!$A:$AX,MATCH($A:$A,'Re-Sign (Calc)'!$A:$A,0),23)</f>
        <v>12.229669347631818</v>
      </c>
      <c r="G328" s="15">
        <f>INDEX('Re-Sign (Calc)'!$A:$AX,MATCH($A:$A,'Re-Sign (Calc)'!$A:$A,0),28)</f>
        <v>16.644162687304462</v>
      </c>
      <c r="H328" s="15">
        <f>INDEX('Re-Sign (Calc)'!$A:$AX,MATCH($A:$A,'Re-Sign (Calc)'!$A:$A,0),33)</f>
        <v>15.318962970258035</v>
      </c>
      <c r="I328" s="15">
        <f>INDEX('Re-Sign (Calc)'!$A:$AX,MATCH($A:$A,'Re-Sign (Calc)'!$A:$A,0),38)</f>
        <v>4.9029192589047428</v>
      </c>
      <c r="J328" s="15">
        <f>INDEX('Re-Sign (Calc)'!$A:$AX,MATCH($A:$A,'Re-Sign (Calc)'!$A:$A,0),43)</f>
        <v>1.4830822425290195</v>
      </c>
      <c r="K328" s="15">
        <f>INDEX('Re-Sign (Calc)'!$A:$AX,MATCH($A:$A,'Re-Sign (Calc)'!$A:$A,0),48)</f>
        <v>5.7954093140506711</v>
      </c>
      <c r="L328" s="15">
        <f>IF(AND(AVERAGE(G328,H328)&lt;F328,B328&lt;27),AVERAGE(G328,H328,F328),AVERAGE(G328,H328))</f>
        <v>15.981562828781248</v>
      </c>
      <c r="M328" s="15">
        <f>IFERROR(IF(AND(AVERAGE(J328,G328)&lt;F328,B328&lt;27),AVERAGE(J328,G328,F328),AVERAGE(G328,J328)),0)</f>
        <v>9.0636224649167403</v>
      </c>
      <c r="N328" s="15">
        <f>IFERROR(IF(AND(AVERAGE(G328,I328)&lt;F328,B328&lt;27),AVERAGE(G328,I328,F328),AVERAGE(G328,I328)),0)</f>
        <v>10.773540973104602</v>
      </c>
      <c r="O328" s="15">
        <f>IFERROR(IF(AND(AVERAGE(G328,K328)&lt;F328,B328&lt;27),AVERAGE(G328,K328,F328),AVERAGE(G328,K328)),0)</f>
        <v>11.219786000677566</v>
      </c>
      <c r="P328" s="15">
        <f>IF(L328&gt;'Re-Sign (Calc)'!$T$1,'Re-Sign (Calc)'!$T$1,IF(L328&lt;'Re-Sign (Calc)'!$T$2,'Re-Sign (Calc)'!$T$2,L328))</f>
        <v>15.981562828781248</v>
      </c>
      <c r="Q328" s="15">
        <f>IF(M328&gt;'Re-Sign (Calc)'!$T$1,'Re-Sign (Calc)'!$T$1,IF(M328&lt;'Re-Sign (Calc)'!$T$2,'Re-Sign (Calc)'!$T$2,M328))</f>
        <v>9.0636224649167403</v>
      </c>
      <c r="R328" s="15">
        <f>IF(N328&gt;'Re-Sign (Calc)'!$T$1,'Re-Sign (Calc)'!$T$1,IF(N328&lt;'Re-Sign (Calc)'!$T$2,'Re-Sign (Calc)'!$T$2,N328))</f>
        <v>10.773540973104602</v>
      </c>
      <c r="S328" s="15">
        <f>IF(O328&gt;'Re-Sign (Calc)'!$T$1,'Re-Sign (Calc)'!$T$1,IF(O328&lt;'Re-Sign (Calc)'!$T$2,'Re-Sign (Calc)'!$T$2,O328))</f>
        <v>11.219786000677566</v>
      </c>
      <c r="T328" s="16">
        <f>CEILING(IF(IF(F328&gt;AVERAGE(G328,I328,J328,K328),AVERAGE(F328,G328,I328,J328,K328),AVERAGE(G328,I328,J328,K328))&gt;'Re-Sign (Calc)'!$T$1,'Re-Sign (Calc)'!$T$1,IF(F328&gt;AVERAGE(G328,I328,J328,K328),AVERAGE(F328,G328,I328,J328,K328),AVERAGE(G328,I328,J328,K328))),0.05)</f>
        <v>8.25</v>
      </c>
      <c r="U328" s="16">
        <f>CEILING(IF(IF(F328&gt;AVERAGE(G328,I328,J328,K328,H328),AVERAGE(F328,G328,I328,J328,K328),AVERAGE(G328,I328,J328,K328,H328))&gt;8.15,8.15,IF(F328&gt;AVERAGE(G328,I328,J328,K328,H328),AVERAGE(F328,G328,I328,J328,K328,H328),AVERAGE(G328,I328,J328,K328,H328))),0.05)</f>
        <v>8.15</v>
      </c>
      <c r="V328" s="16">
        <f>CEILING(MAX(Q328:S328),0.05)</f>
        <v>11.25</v>
      </c>
      <c r="W328" s="16" t="str">
        <f>IF(AND(B328&lt;26,G328&gt;V328),"Yes"," ")</f>
        <v xml:space="preserve"> </v>
      </c>
      <c r="X328" s="16" t="str">
        <f>IF(AND(B328&lt;30,B328&gt;26),"Yes", " ")</f>
        <v>Yes</v>
      </c>
      <c r="Y328" s="19" t="str">
        <f>INDEX('Player Ratings'!A:B,MATCH(A328,'Player Ratings'!A:A,0),2) &amp;": $"&amp;V328&amp;"M thru "&amp; D328+3</f>
        <v>Matisse Thybulle: $11.25M thru 2028</v>
      </c>
    </row>
    <row r="329" spans="1:25" hidden="1" x14ac:dyDescent="0.25">
      <c r="A329" s="17" t="str">
        <f>'Re-Sign (Calc)'!A330</f>
        <v>M. Turner NYK</v>
      </c>
      <c r="B329" s="18">
        <f>INDEX('Re-Sign (Calc)'!$A:$AU,MATCH('Re-Sign (Report)'!$A:$A,'Re-Sign (Calc)'!$A:$A,0),4)</f>
        <v>28</v>
      </c>
      <c r="C329" s="15" t="str">
        <f>INDEX('Re-Sign (Calc)'!$A:$AU,MATCH('Re-Sign (Report)'!$A:$A,'Re-Sign (Calc)'!$A:$A,0),3)</f>
        <v>NYK</v>
      </c>
      <c r="D329" s="15" t="str">
        <f>+INDEX('Player Ratings'!$A:$AA,MATCH(A329,'Player Ratings'!$A:$A,0),27)</f>
        <v>2025</v>
      </c>
      <c r="F329" s="15">
        <f>INDEX('Re-Sign (Calc)'!$A:$AX,MATCH($A:$A,'Re-Sign (Calc)'!$A:$A,0),23)</f>
        <v>0.85</v>
      </c>
      <c r="G329" s="15">
        <f>INDEX('Re-Sign (Calc)'!$A:$AX,MATCH($A:$A,'Re-Sign (Calc)'!$A:$A,0),28)</f>
        <v>0.85</v>
      </c>
      <c r="H329" s="15">
        <f>INDEX('Re-Sign (Calc)'!$A:$AX,MATCH($A:$A,'Re-Sign (Calc)'!$A:$A,0),33)</f>
        <v>0.85</v>
      </c>
      <c r="I329" s="15">
        <f>INDEX('Re-Sign (Calc)'!$A:$AX,MATCH($A:$A,'Re-Sign (Calc)'!$A:$A,0),38)</f>
        <v>0.85</v>
      </c>
      <c r="J329" s="15">
        <f>INDEX('Re-Sign (Calc)'!$A:$AX,MATCH($A:$A,'Re-Sign (Calc)'!$A:$A,0),43)</f>
        <v>0.85</v>
      </c>
      <c r="K329" s="15">
        <f>INDEX('Re-Sign (Calc)'!$A:$AX,MATCH($A:$A,'Re-Sign (Calc)'!$A:$A,0),48)</f>
        <v>0.85</v>
      </c>
      <c r="L329" s="15">
        <f>IF(AND(AVERAGE(G329,H329)&lt;F329,B329&lt;27),AVERAGE(G329,H329,F329),AVERAGE(G329,H329))</f>
        <v>0.85</v>
      </c>
      <c r="M329" s="15">
        <f>IFERROR(IF(AND(AVERAGE(J329,G329)&lt;F329,B329&lt;27),AVERAGE(J329,G329,F329),AVERAGE(G329,J329)),0)</f>
        <v>0.85</v>
      </c>
      <c r="N329" s="15">
        <f>IFERROR(IF(AND(AVERAGE(G329,I329)&lt;F329,B329&lt;27),AVERAGE(G329,I329,F329),AVERAGE(G329,I329)),0)</f>
        <v>0.85</v>
      </c>
      <c r="O329" s="15">
        <f>IFERROR(IF(AND(AVERAGE(G329,K329)&lt;F329,B329&lt;27),AVERAGE(G329,K329,F329),AVERAGE(G329,K329)),0)</f>
        <v>0.85</v>
      </c>
      <c r="P329" s="15">
        <f>IF(L329&gt;'Re-Sign (Calc)'!$T$1,'Re-Sign (Calc)'!$T$1,IF(L329&lt;'Re-Sign (Calc)'!$T$2,'Re-Sign (Calc)'!$T$2,L329))</f>
        <v>0.85</v>
      </c>
      <c r="Q329" s="15">
        <f>IF(M329&gt;'Re-Sign (Calc)'!$T$1,'Re-Sign (Calc)'!$T$1,IF(M329&lt;'Re-Sign (Calc)'!$T$2,'Re-Sign (Calc)'!$T$2,M329))</f>
        <v>0.85</v>
      </c>
      <c r="R329" s="15">
        <f>IF(N329&gt;'Re-Sign (Calc)'!$T$1,'Re-Sign (Calc)'!$T$1,IF(N329&lt;'Re-Sign (Calc)'!$T$2,'Re-Sign (Calc)'!$T$2,N329))</f>
        <v>0.85</v>
      </c>
      <c r="S329" s="15">
        <f>IF(O329&gt;'Re-Sign (Calc)'!$T$1,'Re-Sign (Calc)'!$T$1,IF(O329&lt;'Re-Sign (Calc)'!$T$2,'Re-Sign (Calc)'!$T$2,O329))</f>
        <v>0.85</v>
      </c>
      <c r="T329" s="16">
        <f>CEILING(IF(IF(F329&gt;AVERAGE(G329,I329,J329,K329),AVERAGE(F329,G329,I329,J329,K329),AVERAGE(G329,I329,J329,K329))&gt;'Re-Sign (Calc)'!$T$1,'Re-Sign (Calc)'!$T$1,IF(F329&gt;AVERAGE(G329,I329,J329,K329),AVERAGE(F329,G329,I329,J329,K329),AVERAGE(G329,I329,J329,K329))),0.05)</f>
        <v>0.85000000000000009</v>
      </c>
      <c r="U329" s="16">
        <f>CEILING(IF(IF(F329&gt;AVERAGE(G329,I329,J329,K329,H329),AVERAGE(F329,G329,I329,J329,K329),AVERAGE(G329,I329,J329,K329,H329))&gt;8.15,8.15,IF(F329&gt;AVERAGE(G329,I329,J329,K329,H329),AVERAGE(F329,G329,I329,J329,K329,H329),AVERAGE(G329,I329,J329,K329,H329))),0.05)</f>
        <v>0.85000000000000009</v>
      </c>
      <c r="V329" s="16">
        <f>CEILING(MAX(Q329:S329),0.05)</f>
        <v>0.85000000000000009</v>
      </c>
      <c r="W329" s="16" t="str">
        <f>IF(AND(B329&lt;26,G329&gt;V329),"Yes"," ")</f>
        <v xml:space="preserve"> </v>
      </c>
      <c r="X329" s="16" t="str">
        <f>IF(AND(B329&lt;30,B329&gt;26),"Yes", " ")</f>
        <v>Yes</v>
      </c>
      <c r="Y329" s="19" t="str">
        <f>INDEX('Player Ratings'!A:B,MATCH(A329,'Player Ratings'!A:A,0),2) &amp;": $"&amp;V329&amp;"M thru "&amp; D329+3</f>
        <v>Myles Turner: $0.85M thru 2028</v>
      </c>
    </row>
    <row r="330" spans="1:25" x14ac:dyDescent="0.25">
      <c r="A330" s="17" t="str">
        <f>'Re-Sign (Calc)'!A390</f>
        <v>S. Williamson OKC</v>
      </c>
      <c r="B330" s="18">
        <f>INDEX('Re-Sign (Calc)'!$A:$AU,MATCH('Re-Sign (Report)'!$A:$A,'Re-Sign (Calc)'!$A:$A,0),4)</f>
        <v>24</v>
      </c>
      <c r="C330" s="15" t="str">
        <f>INDEX('Re-Sign (Calc)'!$A:$AU,MATCH('Re-Sign (Report)'!$A:$A,'Re-Sign (Calc)'!$A:$A,0),3)</f>
        <v>OKC</v>
      </c>
      <c r="D330" s="15" t="str">
        <f>+INDEX('Player Ratings'!$A:$AA,MATCH(A330,'Player Ratings'!$A:$A,0),27)</f>
        <v>2024</v>
      </c>
      <c r="F330" s="15">
        <f>INDEX('Re-Sign (Calc)'!$A:$AX,MATCH($A:$A,'Re-Sign (Calc)'!$A:$A,0),23)</f>
        <v>0.85</v>
      </c>
      <c r="G330" s="15">
        <f>INDEX('Re-Sign (Calc)'!$A:$AX,MATCH($A:$A,'Re-Sign (Calc)'!$A:$A,0),28)</f>
        <v>0.85</v>
      </c>
      <c r="H330" s="15" t="str">
        <f>INDEX('Re-Sign (Calc)'!$A:$AX,MATCH($A:$A,'Re-Sign (Calc)'!$A:$A,0),33)</f>
        <v>N/A</v>
      </c>
      <c r="I330" s="15" t="str">
        <f>INDEX('Re-Sign (Calc)'!$A:$AX,MATCH($A:$A,'Re-Sign (Calc)'!$A:$A,0),38)</f>
        <v>N/A</v>
      </c>
      <c r="J330" s="15" t="str">
        <f>INDEX('Re-Sign (Calc)'!$A:$AX,MATCH($A:$A,'Re-Sign (Calc)'!$A:$A,0),43)</f>
        <v>N/A</v>
      </c>
      <c r="K330" s="15" t="str">
        <f>INDEX('Re-Sign (Calc)'!$A:$AX,MATCH($A:$A,'Re-Sign (Calc)'!$A:$A,0),48)</f>
        <v>N/A</v>
      </c>
      <c r="L330" s="15">
        <f>IF(AND(AVERAGE(G330,H330)&lt;F330,B330&lt;27),AVERAGE(G330,H330,F330),AVERAGE(G330,H330))</f>
        <v>0.85</v>
      </c>
      <c r="M330" s="15">
        <f>IFERROR(IF(AND(AVERAGE(J330,G330)&lt;F330,B330&lt;27),AVERAGE(J330,G330,F330),AVERAGE(G330,J330)),0)</f>
        <v>0.85</v>
      </c>
      <c r="N330" s="15">
        <f>IFERROR(IF(AND(AVERAGE(G330,I330)&lt;F330,B330&lt;27),AVERAGE(G330,I330,F330),AVERAGE(G330,I330)),0)</f>
        <v>0.85</v>
      </c>
      <c r="O330" s="15">
        <f>IFERROR(IF(AND(AVERAGE(G330,K330)&lt;F330,B330&lt;27),AVERAGE(G330,K330,F330),AVERAGE(G330,K330)),0)</f>
        <v>0.85</v>
      </c>
      <c r="P330" s="15">
        <f>IF(L330&gt;'Re-Sign (Calc)'!$T$1,'Re-Sign (Calc)'!$T$1,IF(L330&lt;'Re-Sign (Calc)'!$T$2,'Re-Sign (Calc)'!$T$2,L330))</f>
        <v>0.85</v>
      </c>
      <c r="Q330" s="15">
        <f>IF(M330&gt;'Re-Sign (Calc)'!$T$1,'Re-Sign (Calc)'!$T$1,IF(M330&lt;'Re-Sign (Calc)'!$T$2,'Re-Sign (Calc)'!$T$2,M330))</f>
        <v>0.85</v>
      </c>
      <c r="R330" s="15">
        <f>IF(N330&gt;'Re-Sign (Calc)'!$T$1,'Re-Sign (Calc)'!$T$1,IF(N330&lt;'Re-Sign (Calc)'!$T$2,'Re-Sign (Calc)'!$T$2,N330))</f>
        <v>0.85</v>
      </c>
      <c r="S330" s="15">
        <f>IF(O330&gt;'Re-Sign (Calc)'!$T$1,'Re-Sign (Calc)'!$T$1,IF(O330&lt;'Re-Sign (Calc)'!$T$2,'Re-Sign (Calc)'!$T$2,O330))</f>
        <v>0.85</v>
      </c>
      <c r="T330" s="16">
        <f>CEILING(IF(IF(F330&gt;AVERAGE(G330,I330,J330,K330),AVERAGE(F330,G330,I330,J330,K330),AVERAGE(G330,I330,J330,K330))&gt;'Re-Sign (Calc)'!$T$1,'Re-Sign (Calc)'!$T$1,IF(F330&gt;AVERAGE(G330,I330,J330,K330),AVERAGE(F330,G330,I330,J330,K330),AVERAGE(G330,I330,J330,K330))),0.05)</f>
        <v>0.85000000000000009</v>
      </c>
      <c r="U330" s="16">
        <f>CEILING(IF(IF(F330&gt;AVERAGE(G330,I330,J330,K330,H330),AVERAGE(F330,G330,I330,J330,K330),AVERAGE(G330,I330,J330,K330,H330))&gt;8.15,8.15,IF(F330&gt;AVERAGE(G330,I330,J330,K330,H330),AVERAGE(F330,G330,I330,J330,K330,H330),AVERAGE(G330,I330,J330,K330,H330))),0.05)</f>
        <v>0.85000000000000009</v>
      </c>
      <c r="V330" s="16">
        <f>CEILING(MAX(Q330:S330),0.05)</f>
        <v>0.85000000000000009</v>
      </c>
      <c r="W330" s="16" t="str">
        <f>IF(AND(B330&lt;26,G330&gt;V330),"Yes"," ")</f>
        <v xml:space="preserve"> </v>
      </c>
      <c r="X330" s="16" t="str">
        <f>IF(AND(B330&lt;30,B330&gt;26),"Yes", " ")</f>
        <v xml:space="preserve"> </v>
      </c>
      <c r="Y330" s="19" t="str">
        <f>INDEX('Player Ratings'!A:B,MATCH(A330,'Player Ratings'!A:A,0),2) &amp;": $"&amp;V330&amp;"M thru "&amp; D330+3</f>
        <v>Samuell Williamson: $0.85M thru 2027</v>
      </c>
    </row>
    <row r="331" spans="1:25" hidden="1" x14ac:dyDescent="0.25">
      <c r="A331" s="17" t="str">
        <f>'Re-Sign (Calc)'!A332</f>
        <v>M. Williams MIA</v>
      </c>
      <c r="B331" s="18">
        <f>INDEX('Re-Sign (Calc)'!$A:$AU,MATCH('Re-Sign (Report)'!$A:$A,'Re-Sign (Calc)'!$A:$A,0),4)</f>
        <v>20</v>
      </c>
      <c r="C331" s="15" t="str">
        <f>INDEX('Re-Sign (Calc)'!$A:$AU,MATCH('Re-Sign (Report)'!$A:$A,'Re-Sign (Calc)'!$A:$A,0),3)</f>
        <v>MIA</v>
      </c>
      <c r="D331" s="15" t="str">
        <f>+INDEX('Player Ratings'!$A:$AA,MATCH(A331,'Player Ratings'!$A:$A,0),27)</f>
        <v>2026</v>
      </c>
      <c r="F331" s="15">
        <f>INDEX('Re-Sign (Calc)'!$A:$AX,MATCH($A:$A,'Re-Sign (Calc)'!$A:$A,0),23)</f>
        <v>0.85</v>
      </c>
      <c r="G331" s="15">
        <f>INDEX('Re-Sign (Calc)'!$A:$AX,MATCH($A:$A,'Re-Sign (Calc)'!$A:$A,0),28)</f>
        <v>0.85</v>
      </c>
      <c r="H331" s="15" t="str">
        <f>INDEX('Re-Sign (Calc)'!$A:$AX,MATCH($A:$A,'Re-Sign (Calc)'!$A:$A,0),33)</f>
        <v>N/A</v>
      </c>
      <c r="I331" s="15" t="str">
        <f>INDEX('Re-Sign (Calc)'!$A:$AX,MATCH($A:$A,'Re-Sign (Calc)'!$A:$A,0),38)</f>
        <v>N/A</v>
      </c>
      <c r="J331" s="15" t="str">
        <f>INDEX('Re-Sign (Calc)'!$A:$AX,MATCH($A:$A,'Re-Sign (Calc)'!$A:$A,0),43)</f>
        <v>N/A</v>
      </c>
      <c r="K331" s="15" t="str">
        <f>INDEX('Re-Sign (Calc)'!$A:$AX,MATCH($A:$A,'Re-Sign (Calc)'!$A:$A,0),48)</f>
        <v>N/A</v>
      </c>
      <c r="L331" s="15">
        <f>IF(AND(AVERAGE(G331,H331)&lt;F331,B331&lt;27),AVERAGE(G331,H331,F331),AVERAGE(G331,H331))</f>
        <v>0.85</v>
      </c>
      <c r="M331" s="15">
        <f>IFERROR(IF(AND(AVERAGE(J331,G331)&lt;F331,B331&lt;27),AVERAGE(J331,G331,F331),AVERAGE(G331,J331)),0)</f>
        <v>0.85</v>
      </c>
      <c r="N331" s="15">
        <f>IFERROR(IF(AND(AVERAGE(G331,I331)&lt;F331,B331&lt;27),AVERAGE(G331,I331,F331),AVERAGE(G331,I331)),0)</f>
        <v>0.85</v>
      </c>
      <c r="O331" s="15">
        <f>IFERROR(IF(AND(AVERAGE(G331,K331)&lt;F331,B331&lt;27),AVERAGE(G331,K331,F331),AVERAGE(G331,K331)),0)</f>
        <v>0.85</v>
      </c>
      <c r="P331" s="15">
        <f>IF(L331&gt;'Re-Sign (Calc)'!$T$1,'Re-Sign (Calc)'!$T$1,IF(L331&lt;'Re-Sign (Calc)'!$T$2,'Re-Sign (Calc)'!$T$2,L331))</f>
        <v>0.85</v>
      </c>
      <c r="Q331" s="15">
        <f>IF(M331&gt;'Re-Sign (Calc)'!$T$1,'Re-Sign (Calc)'!$T$1,IF(M331&lt;'Re-Sign (Calc)'!$T$2,'Re-Sign (Calc)'!$T$2,M331))</f>
        <v>0.85</v>
      </c>
      <c r="R331" s="15">
        <f>IF(N331&gt;'Re-Sign (Calc)'!$T$1,'Re-Sign (Calc)'!$T$1,IF(N331&lt;'Re-Sign (Calc)'!$T$2,'Re-Sign (Calc)'!$T$2,N331))</f>
        <v>0.85</v>
      </c>
      <c r="S331" s="15">
        <f>IF(O331&gt;'Re-Sign (Calc)'!$T$1,'Re-Sign (Calc)'!$T$1,IF(O331&lt;'Re-Sign (Calc)'!$T$2,'Re-Sign (Calc)'!$T$2,O331))</f>
        <v>0.85</v>
      </c>
      <c r="T331" s="16">
        <f>CEILING(IF(IF(F331&gt;AVERAGE(G331,I331,J331,K331),AVERAGE(F331,G331,I331,J331,K331),AVERAGE(G331,I331,J331,K331))&gt;'Re-Sign (Calc)'!$T$1,'Re-Sign (Calc)'!$T$1,IF(F331&gt;AVERAGE(G331,I331,J331,K331),AVERAGE(F331,G331,I331,J331,K331),AVERAGE(G331,I331,J331,K331))),0.05)</f>
        <v>0.85000000000000009</v>
      </c>
      <c r="U331" s="16">
        <f>CEILING(IF(IF(F331&gt;AVERAGE(G331,I331,J331,K331,H331),AVERAGE(F331,G331,I331,J331,K331),AVERAGE(G331,I331,J331,K331,H331))&gt;8.15,8.15,IF(F331&gt;AVERAGE(G331,I331,J331,K331,H331),AVERAGE(F331,G331,I331,J331,K331,H331),AVERAGE(G331,I331,J331,K331,H331))),0.05)</f>
        <v>0.85000000000000009</v>
      </c>
      <c r="V331" s="16">
        <f>CEILING(MAX(Q331:S331),0.05)</f>
        <v>0.85000000000000009</v>
      </c>
      <c r="W331" s="16" t="str">
        <f>IF(AND(B331&lt;26,G331&gt;V331),"Yes"," ")</f>
        <v xml:space="preserve"> </v>
      </c>
      <c r="X331" s="16" t="str">
        <f>IF(AND(B331&lt;30,B331&gt;26),"Yes", " ")</f>
        <v xml:space="preserve"> </v>
      </c>
      <c r="Y331" s="19" t="str">
        <f>INDEX('Player Ratings'!A:B,MATCH(A331,'Player Ratings'!A:A,0),2) &amp;": $"&amp;V331&amp;"M thru "&amp; D331+3</f>
        <v>Mikey Williams: $0.85M thru 2029</v>
      </c>
    </row>
    <row r="332" spans="1:25" hidden="1" x14ac:dyDescent="0.25">
      <c r="A332" s="17" t="str">
        <f>'Re-Sign (Calc)'!A333</f>
        <v>N. Alexander-Walker DET</v>
      </c>
      <c r="B332" s="18">
        <f>INDEX('Re-Sign (Calc)'!$A:$AU,MATCH('Re-Sign (Report)'!$A:$A,'Re-Sign (Calc)'!$A:$A,0),4)</f>
        <v>26</v>
      </c>
      <c r="C332" s="15" t="str">
        <f>INDEX('Re-Sign (Calc)'!$A:$AU,MATCH('Re-Sign (Report)'!$A:$A,'Re-Sign (Calc)'!$A:$A,0),3)</f>
        <v>DET</v>
      </c>
      <c r="D332" s="15" t="str">
        <f>+INDEX('Player Ratings'!$A:$AA,MATCH(A332,'Player Ratings'!$A:$A,0),27)</f>
        <v>2025</v>
      </c>
      <c r="F332" s="15">
        <f>INDEX('Re-Sign (Calc)'!$A:$AX,MATCH($A:$A,'Re-Sign (Calc)'!$A:$A,0),23)</f>
        <v>6.5370866845397737</v>
      </c>
      <c r="G332" s="15">
        <f>INDEX('Re-Sign (Calc)'!$A:$AX,MATCH($A:$A,'Re-Sign (Calc)'!$A:$A,0),28)</f>
        <v>8.7773752675778027</v>
      </c>
      <c r="H332" s="15">
        <f>INDEX('Re-Sign (Calc)'!$A:$AX,MATCH($A:$A,'Re-Sign (Calc)'!$A:$A,0),33)</f>
        <v>6.4767579279101897</v>
      </c>
      <c r="I332" s="15">
        <f>INDEX('Re-Sign (Calc)'!$A:$AX,MATCH($A:$A,'Re-Sign (Calc)'!$A:$A,0),38)</f>
        <v>4.506905038627175</v>
      </c>
      <c r="J332" s="15">
        <f>INDEX('Re-Sign (Calc)'!$A:$AX,MATCH($A:$A,'Re-Sign (Calc)'!$A:$A,0),43)</f>
        <v>1.0743393430476655</v>
      </c>
      <c r="K332" s="15">
        <f>INDEX('Re-Sign (Calc)'!$A:$AX,MATCH($A:$A,'Re-Sign (Calc)'!$A:$A,0),48)</f>
        <v>0.85</v>
      </c>
      <c r="L332" s="15">
        <f>IF(AND(AVERAGE(G332,H332)&lt;F332,B332&lt;27),AVERAGE(G332,H332,F332),AVERAGE(G332,H332))</f>
        <v>7.6270665977439958</v>
      </c>
      <c r="M332" s="15">
        <f>IFERROR(IF(AND(AVERAGE(J332,G332)&lt;F332,B332&lt;27),AVERAGE(J332,G332,F332),AVERAGE(G332,J332)),0)</f>
        <v>5.4629337650550802</v>
      </c>
      <c r="N332" s="15">
        <f>IFERROR(IF(AND(AVERAGE(G332,I332)&lt;F332,B332&lt;27),AVERAGE(G332,I332,F332),AVERAGE(G332,I332)),0)</f>
        <v>6.6421401531024884</v>
      </c>
      <c r="O332" s="15">
        <f>IFERROR(IF(AND(AVERAGE(G332,K332)&lt;F332,B332&lt;27),AVERAGE(G332,K332,F332),AVERAGE(G332,K332)),0)</f>
        <v>5.3881539840391923</v>
      </c>
      <c r="P332" s="15">
        <f>IF(L332&gt;'Re-Sign (Calc)'!$T$1,'Re-Sign (Calc)'!$T$1,IF(L332&lt;'Re-Sign (Calc)'!$T$2,'Re-Sign (Calc)'!$T$2,L332))</f>
        <v>7.6270665977439958</v>
      </c>
      <c r="Q332" s="15">
        <f>IF(M332&gt;'Re-Sign (Calc)'!$T$1,'Re-Sign (Calc)'!$T$1,IF(M332&lt;'Re-Sign (Calc)'!$T$2,'Re-Sign (Calc)'!$T$2,M332))</f>
        <v>5.4629337650550802</v>
      </c>
      <c r="R332" s="15">
        <f>IF(N332&gt;'Re-Sign (Calc)'!$T$1,'Re-Sign (Calc)'!$T$1,IF(N332&lt;'Re-Sign (Calc)'!$T$2,'Re-Sign (Calc)'!$T$2,N332))</f>
        <v>6.6421401531024884</v>
      </c>
      <c r="S332" s="15">
        <f>IF(O332&gt;'Re-Sign (Calc)'!$T$1,'Re-Sign (Calc)'!$T$1,IF(O332&lt;'Re-Sign (Calc)'!$T$2,'Re-Sign (Calc)'!$T$2,O332))</f>
        <v>5.3881539840391923</v>
      </c>
      <c r="T332" s="16">
        <f>CEILING(IF(IF(F332&gt;AVERAGE(G332,I332,J332,K332),AVERAGE(F332,G332,I332,J332,K332),AVERAGE(G332,I332,J332,K332))&gt;'Re-Sign (Calc)'!$T$1,'Re-Sign (Calc)'!$T$1,IF(F332&gt;AVERAGE(G332,I332,J332,K332),AVERAGE(F332,G332,I332,J332,K332),AVERAGE(G332,I332,J332,K332))),0.05)</f>
        <v>4.3500000000000005</v>
      </c>
      <c r="U332" s="16">
        <f>CEILING(IF(IF(F332&gt;AVERAGE(G332,I332,J332,K332,H332),AVERAGE(F332,G332,I332,J332,K332),AVERAGE(G332,I332,J332,K332,H332))&gt;8.15,8.15,IF(F332&gt;AVERAGE(G332,I332,J332,K332,H332),AVERAGE(F332,G332,I332,J332,K332,H332),AVERAGE(G332,I332,J332,K332,H332))),0.05)</f>
        <v>4.75</v>
      </c>
      <c r="V332" s="16">
        <f>CEILING(MAX(Q332:S332),0.05)</f>
        <v>6.65</v>
      </c>
      <c r="W332" s="16" t="str">
        <f>IF(AND(B332&lt;26,G332&gt;V332),"Yes"," ")</f>
        <v xml:space="preserve"> </v>
      </c>
      <c r="X332" s="16" t="str">
        <f>IF(AND(B332&lt;30,B332&gt;26),"Yes", " ")</f>
        <v xml:space="preserve"> </v>
      </c>
      <c r="Y332" s="19" t="str">
        <f>INDEX('Player Ratings'!A:B,MATCH(A332,'Player Ratings'!A:A,0),2) &amp;": $"&amp;V332&amp;"M thru "&amp; D332+3</f>
        <v>Nickeil Alexander-Walker: $6.65M thru 2028</v>
      </c>
    </row>
    <row r="333" spans="1:25" hidden="1" x14ac:dyDescent="0.25">
      <c r="A333" s="17" t="str">
        <f>'Re-Sign (Calc)'!A334</f>
        <v>N. Carter BOS</v>
      </c>
      <c r="B333" s="18">
        <f>INDEX('Re-Sign (Calc)'!$A:$AU,MATCH('Re-Sign (Report)'!$A:$A,'Re-Sign (Calc)'!$A:$A,0),4)</f>
        <v>25</v>
      </c>
      <c r="C333" s="15" t="str">
        <f>INDEX('Re-Sign (Calc)'!$A:$AU,MATCH('Re-Sign (Report)'!$A:$A,'Re-Sign (Calc)'!$A:$A,0),3)</f>
        <v>BOS</v>
      </c>
      <c r="D333" s="15" t="str">
        <f>+INDEX('Player Ratings'!$A:$AA,MATCH(A333,'Player Ratings'!$A:$A,0),27)</f>
        <v>2026</v>
      </c>
      <c r="F333" s="15">
        <f>INDEX('Re-Sign (Calc)'!$A:$AX,MATCH($A:$A,'Re-Sign (Calc)'!$A:$A,0),23)</f>
        <v>0.85</v>
      </c>
      <c r="G333" s="15">
        <f>INDEX('Re-Sign (Calc)'!$A:$AX,MATCH($A:$A,'Re-Sign (Calc)'!$A:$A,0),28)</f>
        <v>0.85</v>
      </c>
      <c r="H333" s="15">
        <f>INDEX('Re-Sign (Calc)'!$A:$AX,MATCH($A:$A,'Re-Sign (Calc)'!$A:$A,0),33)</f>
        <v>0.85</v>
      </c>
      <c r="I333" s="15">
        <f>INDEX('Re-Sign (Calc)'!$A:$AX,MATCH($A:$A,'Re-Sign (Calc)'!$A:$A,0),38)</f>
        <v>0.85</v>
      </c>
      <c r="J333" s="15">
        <f>INDEX('Re-Sign (Calc)'!$A:$AX,MATCH($A:$A,'Re-Sign (Calc)'!$A:$A,0),43)</f>
        <v>0.85</v>
      </c>
      <c r="K333" s="15">
        <f>INDEX('Re-Sign (Calc)'!$A:$AX,MATCH($A:$A,'Re-Sign (Calc)'!$A:$A,0),48)</f>
        <v>0.85</v>
      </c>
      <c r="L333" s="15">
        <f>IF(AND(AVERAGE(G333,H333)&lt;F333,B333&lt;27),AVERAGE(G333,H333,F333),AVERAGE(G333,H333))</f>
        <v>0.85</v>
      </c>
      <c r="M333" s="15">
        <f>IFERROR(IF(AND(AVERAGE(J333,G333)&lt;F333,B333&lt;27),AVERAGE(J333,G333,F333),AVERAGE(G333,J333)),0)</f>
        <v>0.85</v>
      </c>
      <c r="N333" s="15">
        <f>IFERROR(IF(AND(AVERAGE(G333,I333)&lt;F333,B333&lt;27),AVERAGE(G333,I333,F333),AVERAGE(G333,I333)),0)</f>
        <v>0.85</v>
      </c>
      <c r="O333" s="15">
        <f>IFERROR(IF(AND(AVERAGE(G333,K333)&lt;F333,B333&lt;27),AVERAGE(G333,K333,F333),AVERAGE(G333,K333)),0)</f>
        <v>0.85</v>
      </c>
      <c r="P333" s="15">
        <f>IF(L333&gt;'Re-Sign (Calc)'!$T$1,'Re-Sign (Calc)'!$T$1,IF(L333&lt;'Re-Sign (Calc)'!$T$2,'Re-Sign (Calc)'!$T$2,L333))</f>
        <v>0.85</v>
      </c>
      <c r="Q333" s="15">
        <f>IF(M333&gt;'Re-Sign (Calc)'!$T$1,'Re-Sign (Calc)'!$T$1,IF(M333&lt;'Re-Sign (Calc)'!$T$2,'Re-Sign (Calc)'!$T$2,M333))</f>
        <v>0.85</v>
      </c>
      <c r="R333" s="15">
        <f>IF(N333&gt;'Re-Sign (Calc)'!$T$1,'Re-Sign (Calc)'!$T$1,IF(N333&lt;'Re-Sign (Calc)'!$T$2,'Re-Sign (Calc)'!$T$2,N333))</f>
        <v>0.85</v>
      </c>
      <c r="S333" s="15">
        <f>IF(O333&gt;'Re-Sign (Calc)'!$T$1,'Re-Sign (Calc)'!$T$1,IF(O333&lt;'Re-Sign (Calc)'!$T$2,'Re-Sign (Calc)'!$T$2,O333))</f>
        <v>0.85</v>
      </c>
      <c r="T333" s="16">
        <f>CEILING(IF(IF(F333&gt;AVERAGE(G333,I333,J333,K333),AVERAGE(F333,G333,I333,J333,K333),AVERAGE(G333,I333,J333,K333))&gt;'Re-Sign (Calc)'!$T$1,'Re-Sign (Calc)'!$T$1,IF(F333&gt;AVERAGE(G333,I333,J333,K333),AVERAGE(F333,G333,I333,J333,K333),AVERAGE(G333,I333,J333,K333))),0.05)</f>
        <v>0.85000000000000009</v>
      </c>
      <c r="U333" s="16">
        <f>CEILING(IF(IF(F333&gt;AVERAGE(G333,I333,J333,K333,H333),AVERAGE(F333,G333,I333,J333,K333),AVERAGE(G333,I333,J333,K333,H333))&gt;8.15,8.15,IF(F333&gt;AVERAGE(G333,I333,J333,K333,H333),AVERAGE(F333,G333,I333,J333,K333,H333),AVERAGE(G333,I333,J333,K333,H333))),0.05)</f>
        <v>0.85000000000000009</v>
      </c>
      <c r="V333" s="16">
        <f>CEILING(MAX(Q333:S333),0.05)</f>
        <v>0.85000000000000009</v>
      </c>
      <c r="W333" s="16" t="str">
        <f>IF(AND(B333&lt;26,G333&gt;V333),"Yes"," ")</f>
        <v xml:space="preserve"> </v>
      </c>
      <c r="X333" s="16" t="str">
        <f>IF(AND(B333&lt;30,B333&gt;26),"Yes", " ")</f>
        <v xml:space="preserve"> </v>
      </c>
      <c r="Y333" s="19" t="str">
        <f>INDEX('Player Ratings'!A:B,MATCH(A333,'Player Ratings'!A:A,0),2) &amp;": $"&amp;V333&amp;"M thru "&amp; D333+3</f>
        <v>Nahziah Carter: $0.85M thru 2029</v>
      </c>
    </row>
    <row r="334" spans="1:25" x14ac:dyDescent="0.25">
      <c r="A334" s="17" t="str">
        <f>'Re-Sign (Calc)'!A391</f>
        <v>S. Yusta OKC</v>
      </c>
      <c r="B334" s="18">
        <f>INDEX('Re-Sign (Calc)'!$A:$AU,MATCH('Re-Sign (Report)'!$A:$A,'Re-Sign (Calc)'!$A:$A,0),4)</f>
        <v>27</v>
      </c>
      <c r="C334" s="15" t="str">
        <f>INDEX('Re-Sign (Calc)'!$A:$AU,MATCH('Re-Sign (Report)'!$A:$A,'Re-Sign (Calc)'!$A:$A,0),3)</f>
        <v>OKC</v>
      </c>
      <c r="D334" s="15" t="str">
        <f>+INDEX('Player Ratings'!$A:$AA,MATCH(A334,'Player Ratings'!$A:$A,0),27)</f>
        <v>2024</v>
      </c>
      <c r="F334" s="15">
        <f>INDEX('Re-Sign (Calc)'!$A:$AX,MATCH($A:$A,'Re-Sign (Calc)'!$A:$A,0),23)</f>
        <v>0.85</v>
      </c>
      <c r="G334" s="15">
        <f>INDEX('Re-Sign (Calc)'!$A:$AX,MATCH($A:$A,'Re-Sign (Calc)'!$A:$A,0),28)</f>
        <v>0.85</v>
      </c>
      <c r="H334" s="15" t="str">
        <f>INDEX('Re-Sign (Calc)'!$A:$AX,MATCH($A:$A,'Re-Sign (Calc)'!$A:$A,0),33)</f>
        <v>N/A</v>
      </c>
      <c r="I334" s="15" t="str">
        <f>INDEX('Re-Sign (Calc)'!$A:$AX,MATCH($A:$A,'Re-Sign (Calc)'!$A:$A,0),38)</f>
        <v>N/A</v>
      </c>
      <c r="J334" s="15" t="str">
        <f>INDEX('Re-Sign (Calc)'!$A:$AX,MATCH($A:$A,'Re-Sign (Calc)'!$A:$A,0),43)</f>
        <v>N/A</v>
      </c>
      <c r="K334" s="15" t="str">
        <f>INDEX('Re-Sign (Calc)'!$A:$AX,MATCH($A:$A,'Re-Sign (Calc)'!$A:$A,0),48)</f>
        <v>N/A</v>
      </c>
      <c r="L334" s="15">
        <f>IF(AND(AVERAGE(G334,H334)&lt;F334,B334&lt;27),AVERAGE(G334,H334,F334),AVERAGE(G334,H334))</f>
        <v>0.85</v>
      </c>
      <c r="M334" s="15">
        <f>IFERROR(IF(AND(AVERAGE(J334,G334)&lt;F334,B334&lt;27),AVERAGE(J334,G334,F334),AVERAGE(G334,J334)),0)</f>
        <v>0.85</v>
      </c>
      <c r="N334" s="15">
        <f>IFERROR(IF(AND(AVERAGE(G334,I334)&lt;F334,B334&lt;27),AVERAGE(G334,I334,F334),AVERAGE(G334,I334)),0)</f>
        <v>0.85</v>
      </c>
      <c r="O334" s="15">
        <f>IFERROR(IF(AND(AVERAGE(G334,K334)&lt;F334,B334&lt;27),AVERAGE(G334,K334,F334),AVERAGE(G334,K334)),0)</f>
        <v>0.85</v>
      </c>
      <c r="P334" s="15">
        <f>IF(L334&gt;'Re-Sign (Calc)'!$T$1,'Re-Sign (Calc)'!$T$1,IF(L334&lt;'Re-Sign (Calc)'!$T$2,'Re-Sign (Calc)'!$T$2,L334))</f>
        <v>0.85</v>
      </c>
      <c r="Q334" s="15">
        <f>IF(M334&gt;'Re-Sign (Calc)'!$T$1,'Re-Sign (Calc)'!$T$1,IF(M334&lt;'Re-Sign (Calc)'!$T$2,'Re-Sign (Calc)'!$T$2,M334))</f>
        <v>0.85</v>
      </c>
      <c r="R334" s="15">
        <f>IF(N334&gt;'Re-Sign (Calc)'!$T$1,'Re-Sign (Calc)'!$T$1,IF(N334&lt;'Re-Sign (Calc)'!$T$2,'Re-Sign (Calc)'!$T$2,N334))</f>
        <v>0.85</v>
      </c>
      <c r="S334" s="15">
        <f>IF(O334&gt;'Re-Sign (Calc)'!$T$1,'Re-Sign (Calc)'!$T$1,IF(O334&lt;'Re-Sign (Calc)'!$T$2,'Re-Sign (Calc)'!$T$2,O334))</f>
        <v>0.85</v>
      </c>
      <c r="T334" s="16">
        <f>CEILING(IF(IF(F334&gt;AVERAGE(G334,I334,J334,K334),AVERAGE(F334,G334,I334,J334,K334),AVERAGE(G334,I334,J334,K334))&gt;'Re-Sign (Calc)'!$T$1,'Re-Sign (Calc)'!$T$1,IF(F334&gt;AVERAGE(G334,I334,J334,K334),AVERAGE(F334,G334,I334,J334,K334),AVERAGE(G334,I334,J334,K334))),0.05)</f>
        <v>0.85000000000000009</v>
      </c>
      <c r="U334" s="16">
        <f>CEILING(IF(IF(F334&gt;AVERAGE(G334,I334,J334,K334,H334),AVERAGE(F334,G334,I334,J334,K334),AVERAGE(G334,I334,J334,K334,H334))&gt;8.15,8.15,IF(F334&gt;AVERAGE(G334,I334,J334,K334,H334),AVERAGE(F334,G334,I334,J334,K334,H334),AVERAGE(G334,I334,J334,K334,H334))),0.05)</f>
        <v>0.85000000000000009</v>
      </c>
      <c r="V334" s="16">
        <f>CEILING(MAX(Q334:S334),0.05)</f>
        <v>0.85000000000000009</v>
      </c>
      <c r="W334" s="16" t="str">
        <f>IF(AND(B334&lt;26,G334&gt;V334),"Yes"," ")</f>
        <v xml:space="preserve"> </v>
      </c>
      <c r="X334" s="16" t="str">
        <f>IF(AND(B334&lt;30,B334&gt;26),"Yes", " ")</f>
        <v>Yes</v>
      </c>
      <c r="Y334" s="19" t="str">
        <f>INDEX('Player Ratings'!A:B,MATCH(A334,'Player Ratings'!A:A,0),2) &amp;": $"&amp;V334&amp;"M thru "&amp; D334+3</f>
        <v>Santiago Yusta: $0.85M thru 2027</v>
      </c>
    </row>
    <row r="335" spans="1:25" hidden="1" x14ac:dyDescent="0.25">
      <c r="A335" s="17" t="str">
        <f>'Re-Sign (Calc)'!A336</f>
        <v>N. Jokic DAL</v>
      </c>
      <c r="B335" s="18">
        <f>INDEX('Re-Sign (Calc)'!$A:$AU,MATCH('Re-Sign (Report)'!$A:$A,'Re-Sign (Calc)'!$A:$A,0),4)</f>
        <v>29</v>
      </c>
      <c r="C335" s="15" t="str">
        <f>INDEX('Re-Sign (Calc)'!$A:$AU,MATCH('Re-Sign (Report)'!$A:$A,'Re-Sign (Calc)'!$A:$A,0),3)</f>
        <v>DAL</v>
      </c>
      <c r="D335" s="15" t="str">
        <f>+INDEX('Player Ratings'!$A:$AA,MATCH(A335,'Player Ratings'!$A:$A,0),27)</f>
        <v>2025</v>
      </c>
      <c r="F335" s="15">
        <f>INDEX('Re-Sign (Calc)'!$A:$AX,MATCH($A:$A,'Re-Sign (Calc)'!$A:$A,0),23)</f>
        <v>49.231456657730114</v>
      </c>
      <c r="G335" s="15">
        <f>INDEX('Re-Sign (Calc)'!$A:$AX,MATCH($A:$A,'Re-Sign (Calc)'!$A:$A,0),28)</f>
        <v>52.044706076074434</v>
      </c>
      <c r="H335" s="15">
        <f>INDEX('Re-Sign (Calc)'!$A:$AX,MATCH($A:$A,'Re-Sign (Calc)'!$A:$A,0),33)</f>
        <v>30.151048847744729</v>
      </c>
      <c r="I335" s="15">
        <f>INDEX('Re-Sign (Calc)'!$A:$AX,MATCH($A:$A,'Re-Sign (Calc)'!$A:$A,0),38)</f>
        <v>54.404696793600877</v>
      </c>
      <c r="J335" s="15">
        <f>INDEX('Re-Sign (Calc)'!$A:$AX,MATCH($A:$A,'Re-Sign (Calc)'!$A:$A,0),43)</f>
        <v>59.524573968881199</v>
      </c>
      <c r="K335" s="15">
        <f>INDEX('Re-Sign (Calc)'!$A:$AX,MATCH($A:$A,'Re-Sign (Calc)'!$A:$A,0),48)</f>
        <v>54.323338198222125</v>
      </c>
      <c r="L335" s="15">
        <f>IF(AND(AVERAGE(G335,H335)&lt;F335,B335&lt;27),AVERAGE(G335,H335,F335),AVERAGE(G335,H335))</f>
        <v>41.097877461909583</v>
      </c>
      <c r="M335" s="15">
        <f>IFERROR(IF(AND(AVERAGE(J335,G335)&lt;F335,B335&lt;27),AVERAGE(J335,G335,F335),AVERAGE(G335,J335)),0)</f>
        <v>55.784640022477817</v>
      </c>
      <c r="N335" s="15">
        <f>IFERROR(IF(AND(AVERAGE(G335,I335)&lt;F335,B335&lt;27),AVERAGE(G335,I335,F335),AVERAGE(G335,I335)),0)</f>
        <v>53.224701434837655</v>
      </c>
      <c r="O335" s="15">
        <f>IFERROR(IF(AND(AVERAGE(G335,K335)&lt;F335,B335&lt;27),AVERAGE(G335,K335,F335),AVERAGE(G335,K335)),0)</f>
        <v>53.184022137148276</v>
      </c>
      <c r="P335" s="15">
        <f>IF(L335&gt;'Re-Sign (Calc)'!$T$1,'Re-Sign (Calc)'!$T$1,IF(L335&lt;'Re-Sign (Calc)'!$T$2,'Re-Sign (Calc)'!$T$2,L335))</f>
        <v>35</v>
      </c>
      <c r="Q335" s="15">
        <f>IF(M335&gt;'Re-Sign (Calc)'!$T$1,'Re-Sign (Calc)'!$T$1,IF(M335&lt;'Re-Sign (Calc)'!$T$2,'Re-Sign (Calc)'!$T$2,M335))</f>
        <v>35</v>
      </c>
      <c r="R335" s="15">
        <f>IF(N335&gt;'Re-Sign (Calc)'!$T$1,'Re-Sign (Calc)'!$T$1,IF(N335&lt;'Re-Sign (Calc)'!$T$2,'Re-Sign (Calc)'!$T$2,N335))</f>
        <v>35</v>
      </c>
      <c r="S335" s="15">
        <f>IF(O335&gt;'Re-Sign (Calc)'!$T$1,'Re-Sign (Calc)'!$T$1,IF(O335&lt;'Re-Sign (Calc)'!$T$2,'Re-Sign (Calc)'!$T$2,O335))</f>
        <v>35</v>
      </c>
      <c r="T335" s="16">
        <f>CEILING(IF(IF(F335&gt;AVERAGE(G335,I335,J335,K335),AVERAGE(F335,G335,I335,J335,K335),AVERAGE(G335,I335,J335,K335))&gt;'Re-Sign (Calc)'!$T$1,'Re-Sign (Calc)'!$T$1,IF(F335&gt;AVERAGE(G335,I335,J335,K335),AVERAGE(F335,G335,I335,J335,K335),AVERAGE(G335,I335,J335,K335))),0.05)</f>
        <v>35</v>
      </c>
      <c r="U335" s="16">
        <f>CEILING(IF(IF(F335&gt;AVERAGE(G335,I335,J335,K335,H335),AVERAGE(F335,G335,I335,J335,K335),AVERAGE(G335,I335,J335,K335,H335))&gt;8.15,8.15,IF(F335&gt;AVERAGE(G335,I335,J335,K335,H335),AVERAGE(F335,G335,I335,J335,K335,H335),AVERAGE(G335,I335,J335,K335,H335))),0.05)</f>
        <v>8.15</v>
      </c>
      <c r="V335" s="16">
        <f>CEILING(MAX(Q335:S335),0.05)</f>
        <v>35</v>
      </c>
      <c r="W335" s="16" t="str">
        <f>IF(AND(B335&lt;26,G335&gt;V335),"Yes"," ")</f>
        <v xml:space="preserve"> </v>
      </c>
      <c r="X335" s="16" t="str">
        <f>IF(AND(B335&lt;30,B335&gt;26),"Yes", " ")</f>
        <v>Yes</v>
      </c>
      <c r="Y335" s="19" t="str">
        <f>INDEX('Player Ratings'!A:B,MATCH(A335,'Player Ratings'!A:A,0),2) &amp;": $"&amp;V335&amp;"M thru "&amp; D335+3</f>
        <v>Nikola Jokic: $35M thru 2028</v>
      </c>
    </row>
    <row r="336" spans="1:25" hidden="1" x14ac:dyDescent="0.25">
      <c r="A336" s="17" t="str">
        <f>'Re-Sign (Calc)'!A337</f>
        <v>N. Mannion ATL</v>
      </c>
      <c r="B336" s="18">
        <f>INDEX('Re-Sign (Calc)'!$A:$AU,MATCH('Re-Sign (Report)'!$A:$A,'Re-Sign (Calc)'!$A:$A,0),4)</f>
        <v>23</v>
      </c>
      <c r="C336" s="15" t="str">
        <f>INDEX('Re-Sign (Calc)'!$A:$AU,MATCH('Re-Sign (Report)'!$A:$A,'Re-Sign (Calc)'!$A:$A,0),3)</f>
        <v>ATL</v>
      </c>
      <c r="D336" s="15" t="str">
        <f>+INDEX('Player Ratings'!$A:$AA,MATCH(A336,'Player Ratings'!$A:$A,0),27)</f>
        <v>2025</v>
      </c>
      <c r="F336" s="15">
        <f>INDEX('Re-Sign (Calc)'!$A:$AX,MATCH($A:$A,'Re-Sign (Calc)'!$A:$A,0),23)</f>
        <v>23.614834673815913</v>
      </c>
      <c r="G336" s="15">
        <f>INDEX('Re-Sign (Calc)'!$A:$AX,MATCH($A:$A,'Re-Sign (Calc)'!$A:$A,0),28)</f>
        <v>17.955293923925574</v>
      </c>
      <c r="H336" s="15">
        <f>INDEX('Re-Sign (Calc)'!$A:$AX,MATCH($A:$A,'Re-Sign (Calc)'!$A:$A,0),33)</f>
        <v>9.6143145558400729</v>
      </c>
      <c r="I336" s="15">
        <f>INDEX('Re-Sign (Calc)'!$A:$AX,MATCH($A:$A,'Re-Sign (Calc)'!$A:$A,0),38)</f>
        <v>19.951459629452366</v>
      </c>
      <c r="J336" s="15">
        <f>INDEX('Re-Sign (Calc)'!$A:$AX,MATCH($A:$A,'Re-Sign (Calc)'!$A:$A,0),43)</f>
        <v>13.336626327488267</v>
      </c>
      <c r="K336" s="15">
        <f>INDEX('Re-Sign (Calc)'!$A:$AX,MATCH($A:$A,'Re-Sign (Calc)'!$A:$A,0),48)</f>
        <v>6.2345760912829897</v>
      </c>
      <c r="L336" s="15">
        <f>IF(AND(AVERAGE(G336,H336)&lt;F336,B336&lt;27),AVERAGE(G336,H336,F336),AVERAGE(G336,H336))</f>
        <v>17.061481051193855</v>
      </c>
      <c r="M336" s="15">
        <f>IFERROR(IF(AND(AVERAGE(J336,G336)&lt;F336,B336&lt;27),AVERAGE(J336,G336,F336),AVERAGE(G336,J336)),0)</f>
        <v>18.302251641743251</v>
      </c>
      <c r="N336" s="15">
        <f>IFERROR(IF(AND(AVERAGE(G336,I336)&lt;F336,B336&lt;27),AVERAGE(G336,I336,F336),AVERAGE(G336,I336)),0)</f>
        <v>20.507196075731283</v>
      </c>
      <c r="O336" s="15">
        <f>IFERROR(IF(AND(AVERAGE(G336,K336)&lt;F336,B336&lt;27),AVERAGE(G336,K336,F336),AVERAGE(G336,K336)),0)</f>
        <v>15.934901563008159</v>
      </c>
      <c r="P336" s="15">
        <f>IF(L336&gt;'Re-Sign (Calc)'!$T$1,'Re-Sign (Calc)'!$T$1,IF(L336&lt;'Re-Sign (Calc)'!$T$2,'Re-Sign (Calc)'!$T$2,L336))</f>
        <v>17.061481051193855</v>
      </c>
      <c r="Q336" s="15">
        <f>IF(M336&gt;'Re-Sign (Calc)'!$T$1,'Re-Sign (Calc)'!$T$1,IF(M336&lt;'Re-Sign (Calc)'!$T$2,'Re-Sign (Calc)'!$T$2,M336))</f>
        <v>18.302251641743251</v>
      </c>
      <c r="R336" s="15">
        <f>IF(N336&gt;'Re-Sign (Calc)'!$T$1,'Re-Sign (Calc)'!$T$1,IF(N336&lt;'Re-Sign (Calc)'!$T$2,'Re-Sign (Calc)'!$T$2,N336))</f>
        <v>20.507196075731283</v>
      </c>
      <c r="S336" s="15">
        <f>IF(O336&gt;'Re-Sign (Calc)'!$T$1,'Re-Sign (Calc)'!$T$1,IF(O336&lt;'Re-Sign (Calc)'!$T$2,'Re-Sign (Calc)'!$T$2,O336))</f>
        <v>15.934901563008159</v>
      </c>
      <c r="T336" s="16">
        <f>CEILING(IF(IF(F336&gt;AVERAGE(G336,I336,J336,K336),AVERAGE(F336,G336,I336,J336,K336),AVERAGE(G336,I336,J336,K336))&gt;'Re-Sign (Calc)'!$T$1,'Re-Sign (Calc)'!$T$1,IF(F336&gt;AVERAGE(G336,I336,J336,K336),AVERAGE(F336,G336,I336,J336,K336),AVERAGE(G336,I336,J336,K336))),0.05)</f>
        <v>16.25</v>
      </c>
      <c r="U336" s="16">
        <f>CEILING(IF(IF(F336&gt;AVERAGE(G336,I336,J336,K336,H336),AVERAGE(F336,G336,I336,J336,K336),AVERAGE(G336,I336,J336,K336,H336))&gt;8.15,8.15,IF(F336&gt;AVERAGE(G336,I336,J336,K336,H336),AVERAGE(F336,G336,I336,J336,K336,H336),AVERAGE(G336,I336,J336,K336,H336))),0.05)</f>
        <v>8.15</v>
      </c>
      <c r="V336" s="16">
        <f>CEILING(MAX(Q336:S336),0.05)</f>
        <v>20.55</v>
      </c>
      <c r="W336" s="16" t="str">
        <f>IF(AND(B336&lt;26,G336&gt;V336),"Yes"," ")</f>
        <v xml:space="preserve"> </v>
      </c>
      <c r="X336" s="16" t="str">
        <f>IF(AND(B336&lt;30,B336&gt;26),"Yes", " ")</f>
        <v xml:space="preserve"> </v>
      </c>
      <c r="Y336" s="19" t="str">
        <f>INDEX('Player Ratings'!A:B,MATCH(A336,'Player Ratings'!A:A,0),2) &amp;": $"&amp;V336&amp;"M thru "&amp; D336+3</f>
        <v>Nico Mannion: $20.55M thru 2028</v>
      </c>
    </row>
    <row r="337" spans="1:25" x14ac:dyDescent="0.25">
      <c r="A337" s="17" t="str">
        <f>'Re-Sign (Calc)'!A418</f>
        <v>T. Lyles OKC</v>
      </c>
      <c r="B337" s="18">
        <f>INDEX('Re-Sign (Calc)'!$A:$AU,MATCH('Re-Sign (Report)'!$A:$A,'Re-Sign (Calc)'!$A:$A,0),4)</f>
        <v>29</v>
      </c>
      <c r="C337" s="15" t="str">
        <f>INDEX('Re-Sign (Calc)'!$A:$AU,MATCH('Re-Sign (Report)'!$A:$A,'Re-Sign (Calc)'!$A:$A,0),3)</f>
        <v>OKC</v>
      </c>
      <c r="D337" s="15" t="str">
        <f>+INDEX('Player Ratings'!$A:$AA,MATCH(A337,'Player Ratings'!$A:$A,0),27)</f>
        <v>2024</v>
      </c>
      <c r="F337" s="15">
        <f>INDEX('Re-Sign (Calc)'!$A:$AX,MATCH($A:$A,'Re-Sign (Calc)'!$A:$A,0),23)</f>
        <v>0.85</v>
      </c>
      <c r="G337" s="15">
        <f>INDEX('Re-Sign (Calc)'!$A:$AX,MATCH($A:$A,'Re-Sign (Calc)'!$A:$A,0),28)</f>
        <v>0.85</v>
      </c>
      <c r="H337" s="15" t="str">
        <f>INDEX('Re-Sign (Calc)'!$A:$AX,MATCH($A:$A,'Re-Sign (Calc)'!$A:$A,0),33)</f>
        <v>N/A</v>
      </c>
      <c r="I337" s="15" t="str">
        <f>INDEX('Re-Sign (Calc)'!$A:$AX,MATCH($A:$A,'Re-Sign (Calc)'!$A:$A,0),38)</f>
        <v>N/A</v>
      </c>
      <c r="J337" s="15" t="str">
        <f>INDEX('Re-Sign (Calc)'!$A:$AX,MATCH($A:$A,'Re-Sign (Calc)'!$A:$A,0),43)</f>
        <v>N/A</v>
      </c>
      <c r="K337" s="15" t="str">
        <f>INDEX('Re-Sign (Calc)'!$A:$AX,MATCH($A:$A,'Re-Sign (Calc)'!$A:$A,0),48)</f>
        <v>N/A</v>
      </c>
      <c r="L337" s="15">
        <f>IF(AND(AVERAGE(G337,H337)&lt;F337,B337&lt;27),AVERAGE(G337,H337,F337),AVERAGE(G337,H337))</f>
        <v>0.85</v>
      </c>
      <c r="M337" s="15">
        <f>IFERROR(IF(AND(AVERAGE(J337,G337)&lt;F337,B337&lt;27),AVERAGE(J337,G337,F337),AVERAGE(G337,J337)),0)</f>
        <v>0.85</v>
      </c>
      <c r="N337" s="15">
        <f>IFERROR(IF(AND(AVERAGE(G337,I337)&lt;F337,B337&lt;27),AVERAGE(G337,I337,F337),AVERAGE(G337,I337)),0)</f>
        <v>0.85</v>
      </c>
      <c r="O337" s="15">
        <f>IFERROR(IF(AND(AVERAGE(G337,K337)&lt;F337,B337&lt;27),AVERAGE(G337,K337,F337),AVERAGE(G337,K337)),0)</f>
        <v>0.85</v>
      </c>
      <c r="P337" s="15">
        <f>IF(L337&gt;'Re-Sign (Calc)'!$T$1,'Re-Sign (Calc)'!$T$1,IF(L337&lt;'Re-Sign (Calc)'!$T$2,'Re-Sign (Calc)'!$T$2,L337))</f>
        <v>0.85</v>
      </c>
      <c r="Q337" s="15">
        <f>IF(M337&gt;'Re-Sign (Calc)'!$T$1,'Re-Sign (Calc)'!$T$1,IF(M337&lt;'Re-Sign (Calc)'!$T$2,'Re-Sign (Calc)'!$T$2,M337))</f>
        <v>0.85</v>
      </c>
      <c r="R337" s="15">
        <f>IF(N337&gt;'Re-Sign (Calc)'!$T$1,'Re-Sign (Calc)'!$T$1,IF(N337&lt;'Re-Sign (Calc)'!$T$2,'Re-Sign (Calc)'!$T$2,N337))</f>
        <v>0.85</v>
      </c>
      <c r="S337" s="15">
        <f>IF(O337&gt;'Re-Sign (Calc)'!$T$1,'Re-Sign (Calc)'!$T$1,IF(O337&lt;'Re-Sign (Calc)'!$T$2,'Re-Sign (Calc)'!$T$2,O337))</f>
        <v>0.85</v>
      </c>
      <c r="T337" s="16">
        <f>CEILING(IF(IF(F337&gt;AVERAGE(G337,I337,J337,K337),AVERAGE(F337,G337,I337,J337,K337),AVERAGE(G337,I337,J337,K337))&gt;'Re-Sign (Calc)'!$T$1,'Re-Sign (Calc)'!$T$1,IF(F337&gt;AVERAGE(G337,I337,J337,K337),AVERAGE(F337,G337,I337,J337,K337),AVERAGE(G337,I337,J337,K337))),0.05)</f>
        <v>0.85000000000000009</v>
      </c>
      <c r="U337" s="16">
        <f>CEILING(IF(IF(F337&gt;AVERAGE(G337,I337,J337,K337,H337),AVERAGE(F337,G337,I337,J337,K337),AVERAGE(G337,I337,J337,K337,H337))&gt;8.15,8.15,IF(F337&gt;AVERAGE(G337,I337,J337,K337,H337),AVERAGE(F337,G337,I337,J337,K337,H337),AVERAGE(G337,I337,J337,K337,H337))),0.05)</f>
        <v>0.85000000000000009</v>
      </c>
      <c r="V337" s="16">
        <f>CEILING(MAX(Q337:S337),0.05)</f>
        <v>0.85000000000000009</v>
      </c>
      <c r="W337" s="16" t="str">
        <f>IF(AND(B337&lt;26,G337&gt;V337),"Yes"," ")</f>
        <v xml:space="preserve"> </v>
      </c>
      <c r="X337" s="16" t="str">
        <f>IF(AND(B337&lt;30,B337&gt;26),"Yes", " ")</f>
        <v>Yes</v>
      </c>
      <c r="Y337" s="19" t="str">
        <f>INDEX('Player Ratings'!A:B,MATCH(A337,'Player Ratings'!A:A,0),2) &amp;": $"&amp;V337&amp;"M thru "&amp; D337+3</f>
        <v>Trey Lyles: $0.85M thru 2027</v>
      </c>
    </row>
    <row r="338" spans="1:25" hidden="1" x14ac:dyDescent="0.25">
      <c r="A338" s="17" t="str">
        <f>'Re-Sign (Calc)'!A339</f>
        <v>N. Reid DEN</v>
      </c>
      <c r="B338" s="18">
        <f>INDEX('Re-Sign (Calc)'!$A:$AU,MATCH('Re-Sign (Report)'!$A:$A,'Re-Sign (Calc)'!$A:$A,0),4)</f>
        <v>24</v>
      </c>
      <c r="C338" s="15" t="str">
        <f>INDEX('Re-Sign (Calc)'!$A:$AU,MATCH('Re-Sign (Report)'!$A:$A,'Re-Sign (Calc)'!$A:$A,0),3)</f>
        <v>DEN</v>
      </c>
      <c r="D338" s="15" t="str">
        <f>+INDEX('Player Ratings'!$A:$AA,MATCH(A338,'Player Ratings'!$A:$A,0),27)</f>
        <v>2025</v>
      </c>
      <c r="F338" s="15">
        <f>INDEX('Re-Sign (Calc)'!$A:$AX,MATCH($A:$A,'Re-Sign (Calc)'!$A:$A,0),23)</f>
        <v>15.075960679177841</v>
      </c>
      <c r="G338" s="15">
        <f>INDEX('Re-Sign (Calc)'!$A:$AX,MATCH($A:$A,'Re-Sign (Calc)'!$A:$A,0),28)</f>
        <v>12.710768977441132</v>
      </c>
      <c r="H338" s="15">
        <f>INDEX('Re-Sign (Calc)'!$A:$AX,MATCH($A:$A,'Re-Sign (Calc)'!$A:$A,0),33)</f>
        <v>13.322336025211742</v>
      </c>
      <c r="I338" s="15">
        <f>INDEX('Re-Sign (Calc)'!$A:$AX,MATCH($A:$A,'Re-Sign (Calc)'!$A:$A,0),38)</f>
        <v>6.882990360292589</v>
      </c>
      <c r="J338" s="15">
        <f>INDEX('Re-Sign (Calc)'!$A:$AX,MATCH($A:$A,'Re-Sign (Calc)'!$A:$A,0),43)</f>
        <v>1.8918251420103731</v>
      </c>
      <c r="K338" s="15">
        <f>INDEX('Re-Sign (Calc)'!$A:$AX,MATCH($A:$A,'Re-Sign (Calc)'!$A:$A,0),48)</f>
        <v>7.7716598115961117</v>
      </c>
      <c r="L338" s="15">
        <f>IF(AND(AVERAGE(G338,H338)&lt;F338,B338&lt;27),AVERAGE(G338,H338,F338),AVERAGE(G338,H338))</f>
        <v>13.703021893943571</v>
      </c>
      <c r="M338" s="15">
        <f>IFERROR(IF(AND(AVERAGE(J338,G338)&lt;F338,B338&lt;27),AVERAGE(J338,G338,F338),AVERAGE(G338,J338)),0)</f>
        <v>9.8928515995431159</v>
      </c>
      <c r="N338" s="15">
        <f>IFERROR(IF(AND(AVERAGE(G338,I338)&lt;F338,B338&lt;27),AVERAGE(G338,I338,F338),AVERAGE(G338,I338)),0)</f>
        <v>11.556573338970521</v>
      </c>
      <c r="O338" s="15">
        <f>IFERROR(IF(AND(AVERAGE(G338,K338)&lt;F338,B338&lt;27),AVERAGE(G338,K338,F338),AVERAGE(G338,K338)),0)</f>
        <v>11.852796489405028</v>
      </c>
      <c r="P338" s="15">
        <f>IF(L338&gt;'Re-Sign (Calc)'!$T$1,'Re-Sign (Calc)'!$T$1,IF(L338&lt;'Re-Sign (Calc)'!$T$2,'Re-Sign (Calc)'!$T$2,L338))</f>
        <v>13.703021893943571</v>
      </c>
      <c r="Q338" s="15">
        <f>IF(M338&gt;'Re-Sign (Calc)'!$T$1,'Re-Sign (Calc)'!$T$1,IF(M338&lt;'Re-Sign (Calc)'!$T$2,'Re-Sign (Calc)'!$T$2,M338))</f>
        <v>9.8928515995431159</v>
      </c>
      <c r="R338" s="15">
        <f>IF(N338&gt;'Re-Sign (Calc)'!$T$1,'Re-Sign (Calc)'!$T$1,IF(N338&lt;'Re-Sign (Calc)'!$T$2,'Re-Sign (Calc)'!$T$2,N338))</f>
        <v>11.556573338970521</v>
      </c>
      <c r="S338" s="15">
        <f>IF(O338&gt;'Re-Sign (Calc)'!$T$1,'Re-Sign (Calc)'!$T$1,IF(O338&lt;'Re-Sign (Calc)'!$T$2,'Re-Sign (Calc)'!$T$2,O338))</f>
        <v>11.852796489405028</v>
      </c>
      <c r="T338" s="16">
        <f>CEILING(IF(IF(F338&gt;AVERAGE(G338,I338,J338,K338),AVERAGE(F338,G338,I338,J338,K338),AVERAGE(G338,I338,J338,K338))&gt;'Re-Sign (Calc)'!$T$1,'Re-Sign (Calc)'!$T$1,IF(F338&gt;AVERAGE(G338,I338,J338,K338),AVERAGE(F338,G338,I338,J338,K338),AVERAGE(G338,I338,J338,K338))),0.05)</f>
        <v>8.9</v>
      </c>
      <c r="U338" s="16">
        <f>CEILING(IF(IF(F338&gt;AVERAGE(G338,I338,J338,K338,H338),AVERAGE(F338,G338,I338,J338,K338),AVERAGE(G338,I338,J338,K338,H338))&gt;8.15,8.15,IF(F338&gt;AVERAGE(G338,I338,J338,K338,H338),AVERAGE(F338,G338,I338,J338,K338,H338),AVERAGE(G338,I338,J338,K338,H338))),0.05)</f>
        <v>8.15</v>
      </c>
      <c r="V338" s="16">
        <f>CEILING(MAX(Q338:S338),0.05)</f>
        <v>11.9</v>
      </c>
      <c r="W338" s="16" t="str">
        <f>IF(AND(B338&lt;26,G338&gt;V338),"Yes"," ")</f>
        <v>Yes</v>
      </c>
      <c r="X338" s="16" t="str">
        <f>IF(AND(B338&lt;30,B338&gt;26),"Yes", " ")</f>
        <v xml:space="preserve"> </v>
      </c>
      <c r="Y338" s="19" t="str">
        <f>INDEX('Player Ratings'!A:B,MATCH(A338,'Player Ratings'!A:A,0),2) &amp;": $"&amp;V338&amp;"M thru "&amp; D338+3</f>
        <v>Naz Reid: $11.9M thru 2028</v>
      </c>
    </row>
    <row r="339" spans="1:25" hidden="1" x14ac:dyDescent="0.25">
      <c r="A339" s="17" t="str">
        <f>'Re-Sign (Calc)'!A340</f>
        <v>N. Stauskas ORL</v>
      </c>
      <c r="B339" s="18">
        <f>INDEX('Re-Sign (Calc)'!$A:$AU,MATCH('Re-Sign (Report)'!$A:$A,'Re-Sign (Calc)'!$A:$A,0),4)</f>
        <v>31</v>
      </c>
      <c r="C339" s="15" t="str">
        <f>INDEX('Re-Sign (Calc)'!$A:$AU,MATCH('Re-Sign (Report)'!$A:$A,'Re-Sign (Calc)'!$A:$A,0),3)</f>
        <v>ORL</v>
      </c>
      <c r="D339" s="15" t="str">
        <f>+INDEX('Player Ratings'!$A:$AA,MATCH(A339,'Player Ratings'!$A:$A,0),27)</f>
        <v>2026</v>
      </c>
      <c r="F339" s="15">
        <f>INDEX('Re-Sign (Calc)'!$A:$AX,MATCH($A:$A,'Re-Sign (Calc)'!$A:$A,0),23)</f>
        <v>0.85</v>
      </c>
      <c r="G339" s="15">
        <f>INDEX('Re-Sign (Calc)'!$A:$AX,MATCH($A:$A,'Re-Sign (Calc)'!$A:$A,0),28)</f>
        <v>4.6576745747254531</v>
      </c>
      <c r="H339" s="15">
        <f>INDEX('Re-Sign (Calc)'!$A:$AX,MATCH($A:$A,'Re-Sign (Calc)'!$A:$A,0),33)</f>
        <v>0.85</v>
      </c>
      <c r="I339" s="15">
        <f>INDEX('Re-Sign (Calc)'!$A:$AX,MATCH($A:$A,'Re-Sign (Calc)'!$A:$A,0),38)</f>
        <v>0.85</v>
      </c>
      <c r="J339" s="15">
        <f>INDEX('Re-Sign (Calc)'!$A:$AX,MATCH($A:$A,'Re-Sign (Calc)'!$A:$A,0),43)</f>
        <v>0.85</v>
      </c>
      <c r="K339" s="15">
        <f>INDEX('Re-Sign (Calc)'!$A:$AX,MATCH($A:$A,'Re-Sign (Calc)'!$A:$A,0),48)</f>
        <v>0.85</v>
      </c>
      <c r="L339" s="15">
        <f>IF(AND(AVERAGE(G339,H339)&lt;F339,B339&lt;27),AVERAGE(G339,H339,F339),AVERAGE(G339,H339))</f>
        <v>2.7538372873627264</v>
      </c>
      <c r="M339" s="15">
        <f>IFERROR(IF(AND(AVERAGE(J339,G339)&lt;F339,B339&lt;27),AVERAGE(J339,G339,F339),AVERAGE(G339,J339)),0)</f>
        <v>2.7538372873627264</v>
      </c>
      <c r="N339" s="15">
        <f>IFERROR(IF(AND(AVERAGE(G339,I339)&lt;F339,B339&lt;27),AVERAGE(G339,I339,F339),AVERAGE(G339,I339)),0)</f>
        <v>2.7538372873627264</v>
      </c>
      <c r="O339" s="15">
        <f>IFERROR(IF(AND(AVERAGE(G339,K339)&lt;F339,B339&lt;27),AVERAGE(G339,K339,F339),AVERAGE(G339,K339)),0)</f>
        <v>2.7538372873627264</v>
      </c>
      <c r="P339" s="15">
        <f>IF(L339&gt;'Re-Sign (Calc)'!$T$1,'Re-Sign (Calc)'!$T$1,IF(L339&lt;'Re-Sign (Calc)'!$T$2,'Re-Sign (Calc)'!$T$2,L339))</f>
        <v>2.7538372873627264</v>
      </c>
      <c r="Q339" s="15">
        <f>IF(M339&gt;'Re-Sign (Calc)'!$T$1,'Re-Sign (Calc)'!$T$1,IF(M339&lt;'Re-Sign (Calc)'!$T$2,'Re-Sign (Calc)'!$T$2,M339))</f>
        <v>2.7538372873627264</v>
      </c>
      <c r="R339" s="15">
        <f>IF(N339&gt;'Re-Sign (Calc)'!$T$1,'Re-Sign (Calc)'!$T$1,IF(N339&lt;'Re-Sign (Calc)'!$T$2,'Re-Sign (Calc)'!$T$2,N339))</f>
        <v>2.7538372873627264</v>
      </c>
      <c r="S339" s="15">
        <f>IF(O339&gt;'Re-Sign (Calc)'!$T$1,'Re-Sign (Calc)'!$T$1,IF(O339&lt;'Re-Sign (Calc)'!$T$2,'Re-Sign (Calc)'!$T$2,O339))</f>
        <v>2.7538372873627264</v>
      </c>
      <c r="T339" s="16">
        <f>CEILING(IF(IF(F339&gt;AVERAGE(G339,I339,J339,K339),AVERAGE(F339,G339,I339,J339,K339),AVERAGE(G339,I339,J339,K339))&gt;'Re-Sign (Calc)'!$T$1,'Re-Sign (Calc)'!$T$1,IF(F339&gt;AVERAGE(G339,I339,J339,K339),AVERAGE(F339,G339,I339,J339,K339),AVERAGE(G339,I339,J339,K339))),0.05)</f>
        <v>1.85</v>
      </c>
      <c r="U339" s="16">
        <f>CEILING(IF(IF(F339&gt;AVERAGE(G339,I339,J339,K339,H339),AVERAGE(F339,G339,I339,J339,K339),AVERAGE(G339,I339,J339,K339,H339))&gt;8.15,8.15,IF(F339&gt;AVERAGE(G339,I339,J339,K339,H339),AVERAGE(F339,G339,I339,J339,K339,H339),AVERAGE(G339,I339,J339,K339,H339))),0.05)</f>
        <v>1.6500000000000001</v>
      </c>
      <c r="V339" s="16">
        <f>CEILING(MAX(Q339:S339),0.05)</f>
        <v>2.8000000000000003</v>
      </c>
      <c r="W339" s="16" t="str">
        <f>IF(AND(B339&lt;26,G339&gt;V339),"Yes"," ")</f>
        <v xml:space="preserve"> </v>
      </c>
      <c r="X339" s="16" t="str">
        <f>IF(AND(B339&lt;30,B339&gt;26),"Yes", " ")</f>
        <v xml:space="preserve"> </v>
      </c>
      <c r="Y339" s="19" t="str">
        <f>INDEX('Player Ratings'!A:B,MATCH(A339,'Player Ratings'!A:A,0),2) &amp;": $"&amp;V339&amp;"M thru "&amp; D339+3</f>
        <v>Nik Stauskas: $2.8M thru 2029</v>
      </c>
    </row>
    <row r="340" spans="1:25" hidden="1" x14ac:dyDescent="0.25">
      <c r="A340" s="17" t="str">
        <f>'Re-Sign (Calc)'!A341</f>
        <v>N. Vonleh MIL</v>
      </c>
      <c r="B340" s="18">
        <f>INDEX('Re-Sign (Calc)'!$A:$AU,MATCH('Re-Sign (Report)'!$A:$A,'Re-Sign (Calc)'!$A:$A,0),4)</f>
        <v>29</v>
      </c>
      <c r="C340" s="15" t="str">
        <f>INDEX('Re-Sign (Calc)'!$A:$AU,MATCH('Re-Sign (Report)'!$A:$A,'Re-Sign (Calc)'!$A:$A,0),3)</f>
        <v>MIL</v>
      </c>
      <c r="D340" s="15" t="str">
        <f>+INDEX('Player Ratings'!$A:$AA,MATCH(A340,'Player Ratings'!$A:$A,0),27)</f>
        <v>2027</v>
      </c>
      <c r="F340" s="15">
        <f>INDEX('Re-Sign (Calc)'!$A:$AX,MATCH($A:$A,'Re-Sign (Calc)'!$A:$A,0),23)</f>
        <v>3.6907953529937507</v>
      </c>
      <c r="G340" s="15">
        <f>INDEX('Re-Sign (Calc)'!$A:$AX,MATCH($A:$A,'Re-Sign (Calc)'!$A:$A,0),28)</f>
        <v>10.088506504198911</v>
      </c>
      <c r="H340" s="15">
        <f>INDEX('Re-Sign (Calc)'!$A:$AX,MATCH($A:$A,'Re-Sign (Calc)'!$A:$A,0),33)</f>
        <v>0.85</v>
      </c>
      <c r="I340" s="15">
        <f>INDEX('Re-Sign (Calc)'!$A:$AX,MATCH($A:$A,'Re-Sign (Calc)'!$A:$A,0),38)</f>
        <v>6.4869761400150212</v>
      </c>
      <c r="J340" s="15">
        <f>INDEX('Re-Sign (Calc)'!$A:$AX,MATCH($A:$A,'Re-Sign (Calc)'!$A:$A,0),43)</f>
        <v>0.85</v>
      </c>
      <c r="K340" s="15">
        <f>INDEX('Re-Sign (Calc)'!$A:$AX,MATCH($A:$A,'Re-Sign (Calc)'!$A:$A,0),48)</f>
        <v>0.85</v>
      </c>
      <c r="L340" s="15">
        <f>IF(AND(AVERAGE(G340,H340)&lt;F340,B340&lt;27),AVERAGE(G340,H340,F340),AVERAGE(G340,H340))</f>
        <v>5.4692532520994552</v>
      </c>
      <c r="M340" s="15">
        <f>IFERROR(IF(AND(AVERAGE(J340,G340)&lt;F340,B340&lt;27),AVERAGE(J340,G340,F340),AVERAGE(G340,J340)),0)</f>
        <v>5.4692532520994552</v>
      </c>
      <c r="N340" s="15">
        <f>IFERROR(IF(AND(AVERAGE(G340,I340)&lt;F340,B340&lt;27),AVERAGE(G340,I340,F340),AVERAGE(G340,I340)),0)</f>
        <v>8.2877413221069656</v>
      </c>
      <c r="O340" s="15">
        <f>IFERROR(IF(AND(AVERAGE(G340,K340)&lt;F340,B340&lt;27),AVERAGE(G340,K340,F340),AVERAGE(G340,K340)),0)</f>
        <v>5.4692532520994552</v>
      </c>
      <c r="P340" s="15">
        <f>IF(L340&gt;'Re-Sign (Calc)'!$T$1,'Re-Sign (Calc)'!$T$1,IF(L340&lt;'Re-Sign (Calc)'!$T$2,'Re-Sign (Calc)'!$T$2,L340))</f>
        <v>5.4692532520994552</v>
      </c>
      <c r="Q340" s="15">
        <f>IF(M340&gt;'Re-Sign (Calc)'!$T$1,'Re-Sign (Calc)'!$T$1,IF(M340&lt;'Re-Sign (Calc)'!$T$2,'Re-Sign (Calc)'!$T$2,M340))</f>
        <v>5.4692532520994552</v>
      </c>
      <c r="R340" s="15">
        <f>IF(N340&gt;'Re-Sign (Calc)'!$T$1,'Re-Sign (Calc)'!$T$1,IF(N340&lt;'Re-Sign (Calc)'!$T$2,'Re-Sign (Calc)'!$T$2,N340))</f>
        <v>8.2877413221069656</v>
      </c>
      <c r="S340" s="15">
        <f>IF(O340&gt;'Re-Sign (Calc)'!$T$1,'Re-Sign (Calc)'!$T$1,IF(O340&lt;'Re-Sign (Calc)'!$T$2,'Re-Sign (Calc)'!$T$2,O340))</f>
        <v>5.4692532520994552</v>
      </c>
      <c r="T340" s="16">
        <f>CEILING(IF(IF(F340&gt;AVERAGE(G340,I340,J340,K340),AVERAGE(F340,G340,I340,J340,K340),AVERAGE(G340,I340,J340,K340))&gt;'Re-Sign (Calc)'!$T$1,'Re-Sign (Calc)'!$T$1,IF(F340&gt;AVERAGE(G340,I340,J340,K340),AVERAGE(F340,G340,I340,J340,K340),AVERAGE(G340,I340,J340,K340))),0.05)</f>
        <v>4.6000000000000005</v>
      </c>
      <c r="U340" s="16">
        <f>CEILING(IF(IF(F340&gt;AVERAGE(G340,I340,J340,K340,H340),AVERAGE(F340,G340,I340,J340,K340),AVERAGE(G340,I340,J340,K340,H340))&gt;8.15,8.15,IF(F340&gt;AVERAGE(G340,I340,J340,K340,H340),AVERAGE(F340,G340,I340,J340,K340,H340),AVERAGE(G340,I340,J340,K340,H340))),0.05)</f>
        <v>3.85</v>
      </c>
      <c r="V340" s="16">
        <f>CEILING(MAX(Q340:S340),0.05)</f>
        <v>8.3000000000000007</v>
      </c>
      <c r="W340" s="16" t="str">
        <f>IF(AND(B340&lt;26,G340&gt;V340),"Yes"," ")</f>
        <v xml:space="preserve"> </v>
      </c>
      <c r="X340" s="16" t="str">
        <f>IF(AND(B340&lt;30,B340&gt;26),"Yes", " ")</f>
        <v>Yes</v>
      </c>
      <c r="Y340" s="19" t="str">
        <f>INDEX('Player Ratings'!A:B,MATCH(A340,'Player Ratings'!A:A,0),2) &amp;": $"&amp;V340&amp;"M thru "&amp; D340+3</f>
        <v>Noah Vonleh: $8.3M thru 2030</v>
      </c>
    </row>
    <row r="341" spans="1:25" hidden="1" x14ac:dyDescent="0.25">
      <c r="A341" s="17" t="str">
        <f>'Re-Sign (Calc)'!A342</f>
        <v>O. Agbaji WAS</v>
      </c>
      <c r="B341" s="18">
        <f>INDEX('Re-Sign (Calc)'!$A:$AU,MATCH('Re-Sign (Report)'!$A:$A,'Re-Sign (Calc)'!$A:$A,0),4)</f>
        <v>24</v>
      </c>
      <c r="C341" s="15" t="str">
        <f>INDEX('Re-Sign (Calc)'!$A:$AU,MATCH('Re-Sign (Report)'!$A:$A,'Re-Sign (Calc)'!$A:$A,0),3)</f>
        <v>WAS</v>
      </c>
      <c r="D341" s="15" t="str">
        <f>+INDEX('Player Ratings'!$A:$AA,MATCH(A341,'Player Ratings'!$A:$A,0),27)</f>
        <v>2026</v>
      </c>
      <c r="F341" s="15">
        <f>INDEX('Re-Sign (Calc)'!$A:$AX,MATCH($A:$A,'Re-Sign (Calc)'!$A:$A,0),23)</f>
        <v>29.307417336907957</v>
      </c>
      <c r="G341" s="15">
        <f>INDEX('Re-Sign (Calc)'!$A:$AX,MATCH($A:$A,'Re-Sign (Calc)'!$A:$A,0),28)</f>
        <v>27.133212580273341</v>
      </c>
      <c r="H341" s="15">
        <f>INDEX('Re-Sign (Calc)'!$A:$AX,MATCH($A:$A,'Re-Sign (Calc)'!$A:$A,0),33)</f>
        <v>17.315589915304319</v>
      </c>
      <c r="I341" s="15">
        <f>INDEX('Re-Sign (Calc)'!$A:$AX,MATCH($A:$A,'Re-Sign (Calc)'!$A:$A,0),38)</f>
        <v>14.407260545566405</v>
      </c>
      <c r="J341" s="15">
        <f>INDEX('Re-Sign (Calc)'!$A:$AX,MATCH($A:$A,'Re-Sign (Calc)'!$A:$A,0),43)</f>
        <v>12.927883428006915</v>
      </c>
      <c r="K341" s="15">
        <f>INDEX('Re-Sign (Calc)'!$A:$AX,MATCH($A:$A,'Re-Sign (Calc)'!$A:$A,0),48)</f>
        <v>12.822077749767804</v>
      </c>
      <c r="L341" s="15">
        <f>IF(AND(AVERAGE(G341,H341)&lt;F341,B341&lt;27),AVERAGE(G341,H341,F341),AVERAGE(G341,H341))</f>
        <v>24.585406610828539</v>
      </c>
      <c r="M341" s="15">
        <f>IFERROR(IF(AND(AVERAGE(J341,G341)&lt;F341,B341&lt;27),AVERAGE(J341,G341,F341),AVERAGE(G341,J341)),0)</f>
        <v>23.122837781729405</v>
      </c>
      <c r="N341" s="15">
        <f>IFERROR(IF(AND(AVERAGE(G341,I341)&lt;F341,B341&lt;27),AVERAGE(G341,I341,F341),AVERAGE(G341,I341)),0)</f>
        <v>23.615963487582565</v>
      </c>
      <c r="O341" s="15">
        <f>IFERROR(IF(AND(AVERAGE(G341,K341)&lt;F341,B341&lt;27),AVERAGE(G341,K341,F341),AVERAGE(G341,K341)),0)</f>
        <v>23.087569222316365</v>
      </c>
      <c r="P341" s="15">
        <f>IF(L341&gt;'Re-Sign (Calc)'!$T$1,'Re-Sign (Calc)'!$T$1,IF(L341&lt;'Re-Sign (Calc)'!$T$2,'Re-Sign (Calc)'!$T$2,L341))</f>
        <v>24.585406610828539</v>
      </c>
      <c r="Q341" s="15">
        <f>IF(M341&gt;'Re-Sign (Calc)'!$T$1,'Re-Sign (Calc)'!$T$1,IF(M341&lt;'Re-Sign (Calc)'!$T$2,'Re-Sign (Calc)'!$T$2,M341))</f>
        <v>23.122837781729405</v>
      </c>
      <c r="R341" s="15">
        <f>IF(N341&gt;'Re-Sign (Calc)'!$T$1,'Re-Sign (Calc)'!$T$1,IF(N341&lt;'Re-Sign (Calc)'!$T$2,'Re-Sign (Calc)'!$T$2,N341))</f>
        <v>23.615963487582565</v>
      </c>
      <c r="S341" s="15">
        <f>IF(O341&gt;'Re-Sign (Calc)'!$T$1,'Re-Sign (Calc)'!$T$1,IF(O341&lt;'Re-Sign (Calc)'!$T$2,'Re-Sign (Calc)'!$T$2,O341))</f>
        <v>23.087569222316365</v>
      </c>
      <c r="T341" s="16">
        <f>CEILING(IF(IF(F341&gt;AVERAGE(G341,I341,J341,K341),AVERAGE(F341,G341,I341,J341,K341),AVERAGE(G341,I341,J341,K341))&gt;'Re-Sign (Calc)'!$T$1,'Re-Sign (Calc)'!$T$1,IF(F341&gt;AVERAGE(G341,I341,J341,K341),AVERAGE(F341,G341,I341,J341,K341),AVERAGE(G341,I341,J341,K341))),0.05)</f>
        <v>19.350000000000001</v>
      </c>
      <c r="U341" s="16">
        <f>CEILING(IF(IF(F341&gt;AVERAGE(G341,I341,J341,K341,H341),AVERAGE(F341,G341,I341,J341,K341),AVERAGE(G341,I341,J341,K341,H341))&gt;8.15,8.15,IF(F341&gt;AVERAGE(G341,I341,J341,K341,H341),AVERAGE(F341,G341,I341,J341,K341,H341),AVERAGE(G341,I341,J341,K341,H341))),0.05)</f>
        <v>8.15</v>
      </c>
      <c r="V341" s="16">
        <f>CEILING(MAX(Q341:S341),0.05)</f>
        <v>23.650000000000002</v>
      </c>
      <c r="W341" s="16" t="str">
        <f>IF(AND(B341&lt;26,G341&gt;V341),"Yes"," ")</f>
        <v>Yes</v>
      </c>
      <c r="X341" s="16" t="str">
        <f>IF(AND(B341&lt;30,B341&gt;26),"Yes", " ")</f>
        <v xml:space="preserve"> </v>
      </c>
      <c r="Y341" s="19" t="str">
        <f>INDEX('Player Ratings'!A:B,MATCH(A341,'Player Ratings'!A:A,0),2) &amp;": $"&amp;V341&amp;"M thru "&amp; D341+3</f>
        <v>Ochai Agbaji: $23.65M thru 2029</v>
      </c>
    </row>
    <row r="342" spans="1:25" hidden="1" x14ac:dyDescent="0.25">
      <c r="A342" s="17" t="str">
        <f>'Re-Sign (Calc)'!A343</f>
        <v>O. Anunoby DET</v>
      </c>
      <c r="B342" s="18">
        <f>INDEX('Re-Sign (Calc)'!$A:$AU,MATCH('Re-Sign (Report)'!$A:$A,'Re-Sign (Calc)'!$A:$A,0),4)</f>
        <v>27</v>
      </c>
      <c r="C342" s="15" t="str">
        <f>INDEX('Re-Sign (Calc)'!$A:$AU,MATCH('Re-Sign (Report)'!$A:$A,'Re-Sign (Calc)'!$A:$A,0),3)</f>
        <v>DET</v>
      </c>
      <c r="D342" s="15" t="str">
        <f>+INDEX('Player Ratings'!$A:$AA,MATCH(A342,'Player Ratings'!$A:$A,0),27)</f>
        <v>2026</v>
      </c>
      <c r="F342" s="15">
        <f>INDEX('Re-Sign (Calc)'!$A:$AX,MATCH($A:$A,'Re-Sign (Calc)'!$A:$A,0),23)</f>
        <v>0.85</v>
      </c>
      <c r="G342" s="15">
        <f>INDEX('Re-Sign (Calc)'!$A:$AX,MATCH($A:$A,'Re-Sign (Calc)'!$A:$A,0),28)</f>
        <v>0.85</v>
      </c>
      <c r="H342" s="15">
        <f>INDEX('Re-Sign (Calc)'!$A:$AX,MATCH($A:$A,'Re-Sign (Calc)'!$A:$A,0),33)</f>
        <v>0.85</v>
      </c>
      <c r="I342" s="15">
        <f>INDEX('Re-Sign (Calc)'!$A:$AX,MATCH($A:$A,'Re-Sign (Calc)'!$A:$A,0),38)</f>
        <v>0.85</v>
      </c>
      <c r="J342" s="15">
        <f>INDEX('Re-Sign (Calc)'!$A:$AX,MATCH($A:$A,'Re-Sign (Calc)'!$A:$A,0),43)</f>
        <v>0.85</v>
      </c>
      <c r="K342" s="15">
        <f>INDEX('Re-Sign (Calc)'!$A:$AX,MATCH($A:$A,'Re-Sign (Calc)'!$A:$A,0),48)</f>
        <v>0.85</v>
      </c>
      <c r="L342" s="15">
        <f>IF(AND(AVERAGE(G342,H342)&lt;F342,B342&lt;27),AVERAGE(G342,H342,F342),AVERAGE(G342,H342))</f>
        <v>0.85</v>
      </c>
      <c r="M342" s="15">
        <f>IFERROR(IF(AND(AVERAGE(J342,G342)&lt;F342,B342&lt;27),AVERAGE(J342,G342,F342),AVERAGE(G342,J342)),0)</f>
        <v>0.85</v>
      </c>
      <c r="N342" s="15">
        <f>IFERROR(IF(AND(AVERAGE(G342,I342)&lt;F342,B342&lt;27),AVERAGE(G342,I342,F342),AVERAGE(G342,I342)),0)</f>
        <v>0.85</v>
      </c>
      <c r="O342" s="15">
        <f>IFERROR(IF(AND(AVERAGE(G342,K342)&lt;F342,B342&lt;27),AVERAGE(G342,K342,F342),AVERAGE(G342,K342)),0)</f>
        <v>0.85</v>
      </c>
      <c r="P342" s="15">
        <f>IF(L342&gt;'Re-Sign (Calc)'!$T$1,'Re-Sign (Calc)'!$T$1,IF(L342&lt;'Re-Sign (Calc)'!$T$2,'Re-Sign (Calc)'!$T$2,L342))</f>
        <v>0.85</v>
      </c>
      <c r="Q342" s="15">
        <f>IF(M342&gt;'Re-Sign (Calc)'!$T$1,'Re-Sign (Calc)'!$T$1,IF(M342&lt;'Re-Sign (Calc)'!$T$2,'Re-Sign (Calc)'!$T$2,M342))</f>
        <v>0.85</v>
      </c>
      <c r="R342" s="15">
        <f>IF(N342&gt;'Re-Sign (Calc)'!$T$1,'Re-Sign (Calc)'!$T$1,IF(N342&lt;'Re-Sign (Calc)'!$T$2,'Re-Sign (Calc)'!$T$2,N342))</f>
        <v>0.85</v>
      </c>
      <c r="S342" s="15">
        <f>IF(O342&gt;'Re-Sign (Calc)'!$T$1,'Re-Sign (Calc)'!$T$1,IF(O342&lt;'Re-Sign (Calc)'!$T$2,'Re-Sign (Calc)'!$T$2,O342))</f>
        <v>0.85</v>
      </c>
      <c r="T342" s="16">
        <f>CEILING(IF(IF(F342&gt;AVERAGE(G342,I342,J342,K342),AVERAGE(F342,G342,I342,J342,K342),AVERAGE(G342,I342,J342,K342))&gt;'Re-Sign (Calc)'!$T$1,'Re-Sign (Calc)'!$T$1,IF(F342&gt;AVERAGE(G342,I342,J342,K342),AVERAGE(F342,G342,I342,J342,K342),AVERAGE(G342,I342,J342,K342))),0.05)</f>
        <v>0.85000000000000009</v>
      </c>
      <c r="U342" s="16">
        <f>CEILING(IF(IF(F342&gt;AVERAGE(G342,I342,J342,K342,H342),AVERAGE(F342,G342,I342,J342,K342),AVERAGE(G342,I342,J342,K342,H342))&gt;8.15,8.15,IF(F342&gt;AVERAGE(G342,I342,J342,K342,H342),AVERAGE(F342,G342,I342,J342,K342,H342),AVERAGE(G342,I342,J342,K342,H342))),0.05)</f>
        <v>0.85000000000000009</v>
      </c>
      <c r="V342" s="16">
        <f>CEILING(MAX(Q342:S342),0.05)</f>
        <v>0.85000000000000009</v>
      </c>
      <c r="W342" s="16" t="str">
        <f>IF(AND(B342&lt;26,G342&gt;V342),"Yes"," ")</f>
        <v xml:space="preserve"> </v>
      </c>
      <c r="X342" s="16" t="str">
        <f>IF(AND(B342&lt;30,B342&gt;26),"Yes", " ")</f>
        <v>Yes</v>
      </c>
      <c r="Y342" s="19" t="str">
        <f>INDEX('Player Ratings'!A:B,MATCH(A342,'Player Ratings'!A:A,0),2) &amp;": $"&amp;V342&amp;"M thru "&amp; D342+3</f>
        <v>Ogugua Anunoby: $0.85M thru 2029</v>
      </c>
    </row>
    <row r="343" spans="1:25" x14ac:dyDescent="0.25">
      <c r="A343" s="17" t="str">
        <f>'Re-Sign (Calc)'!A276</f>
        <v>K. Walker ORL</v>
      </c>
      <c r="B343" s="18">
        <f>INDEX('Re-Sign (Calc)'!$A:$AU,MATCH('Re-Sign (Report)'!$A:$A,'Re-Sign (Calc)'!$A:$A,0),4)</f>
        <v>34</v>
      </c>
      <c r="C343" s="15" t="str">
        <f>INDEX('Re-Sign (Calc)'!$A:$AU,MATCH('Re-Sign (Report)'!$A:$A,'Re-Sign (Calc)'!$A:$A,0),3)</f>
        <v>ORL</v>
      </c>
      <c r="D343" s="15" t="str">
        <f>+INDEX('Player Ratings'!$A:$AA,MATCH(A343,'Player Ratings'!$A:$A,0),27)</f>
        <v>2024</v>
      </c>
      <c r="F343" s="15">
        <f>INDEX('Re-Sign (Calc)'!$A:$AX,MATCH($A:$A,'Re-Sign (Calc)'!$A:$A,0),23)</f>
        <v>3.9860284661827885</v>
      </c>
      <c r="G343" s="15">
        <f>INDEX('Re-Sign (Calc)'!$A:$AX,MATCH($A:$A,'Re-Sign (Calc)'!$A:$A,0),28)</f>
        <v>7.7504688886836171</v>
      </c>
      <c r="H343" s="15">
        <f>INDEX('Re-Sign (Calc)'!$A:$AX,MATCH($A:$A,'Re-Sign (Calc)'!$A:$A,0),33)</f>
        <v>5.1666980932661426</v>
      </c>
      <c r="I343" s="15">
        <f>INDEX('Re-Sign (Calc)'!$A:$AX,MATCH($A:$A,'Re-Sign (Calc)'!$A:$A,0),38)</f>
        <v>10.475219565554504</v>
      </c>
      <c r="J343" s="15">
        <f>INDEX('Re-Sign (Calc)'!$A:$AX,MATCH($A:$A,'Re-Sign (Calc)'!$A:$A,0),43)</f>
        <v>6.1382214217301456</v>
      </c>
      <c r="K343" s="15">
        <f>INDEX('Re-Sign (Calc)'!$A:$AX,MATCH($A:$A,'Re-Sign (Calc)'!$A:$A,0),48)</f>
        <v>5.6760631292129515</v>
      </c>
      <c r="L343" s="15">
        <f>IF(AND(AVERAGE(G343,H343)&lt;F343,B343&lt;27),AVERAGE(G343,H343,F343),AVERAGE(G343,H343))</f>
        <v>6.4585834909748794</v>
      </c>
      <c r="M343" s="15">
        <f>IFERROR(IF(AND(AVERAGE(J343,G343)&lt;F343,B343&lt;27),AVERAGE(J343,G343,F343),AVERAGE(G343,J343)),0)</f>
        <v>6.9443451552068813</v>
      </c>
      <c r="N343" s="15">
        <f>IFERROR(IF(AND(AVERAGE(G343,I343)&lt;F343,B343&lt;27),AVERAGE(G343,I343,F343),AVERAGE(G343,I343)),0)</f>
        <v>9.1128442271190604</v>
      </c>
      <c r="O343" s="15">
        <f>IFERROR(IF(AND(AVERAGE(G343,K343)&lt;F343,B343&lt;27),AVERAGE(G343,K343,F343),AVERAGE(G343,K343)),0)</f>
        <v>6.7132660089482847</v>
      </c>
      <c r="P343" s="15">
        <f>IF(L343&gt;'Re-Sign (Calc)'!$T$1,'Re-Sign (Calc)'!$T$1,IF(L343&lt;'Re-Sign (Calc)'!$T$2,'Re-Sign (Calc)'!$T$2,L343))</f>
        <v>6.4585834909748794</v>
      </c>
      <c r="Q343" s="15">
        <f>IF(M343&gt;'Re-Sign (Calc)'!$T$1,'Re-Sign (Calc)'!$T$1,IF(M343&lt;'Re-Sign (Calc)'!$T$2,'Re-Sign (Calc)'!$T$2,M343))</f>
        <v>6.9443451552068813</v>
      </c>
      <c r="R343" s="15">
        <f>IF(N343&gt;'Re-Sign (Calc)'!$T$1,'Re-Sign (Calc)'!$T$1,IF(N343&lt;'Re-Sign (Calc)'!$T$2,'Re-Sign (Calc)'!$T$2,N343))</f>
        <v>9.1128442271190604</v>
      </c>
      <c r="S343" s="15">
        <f>IF(O343&gt;'Re-Sign (Calc)'!$T$1,'Re-Sign (Calc)'!$T$1,IF(O343&lt;'Re-Sign (Calc)'!$T$2,'Re-Sign (Calc)'!$T$2,O343))</f>
        <v>6.7132660089482847</v>
      </c>
      <c r="T343" s="16">
        <f>CEILING(IF(IF(F343&gt;AVERAGE(G343,I343,J343,K343),AVERAGE(F343,G343,I343,J343,K343),AVERAGE(G343,I343,J343,K343))&gt;'Re-Sign (Calc)'!$T$1,'Re-Sign (Calc)'!$T$1,IF(F343&gt;AVERAGE(G343,I343,J343,K343),AVERAGE(F343,G343,I343,J343,K343),AVERAGE(G343,I343,J343,K343))),0.05)</f>
        <v>7.5500000000000007</v>
      </c>
      <c r="U343" s="16">
        <f>CEILING(IF(IF(F343&gt;AVERAGE(G343,I343,J343,K343,H343),AVERAGE(F343,G343,I343,J343,K343),AVERAGE(G343,I343,J343,K343,H343))&gt;8.15,8.15,IF(F343&gt;AVERAGE(G343,I343,J343,K343,H343),AVERAGE(F343,G343,I343,J343,K343,H343),AVERAGE(G343,I343,J343,K343,H343))),0.05)</f>
        <v>7.0500000000000007</v>
      </c>
      <c r="V343" s="16">
        <f>CEILING(MAX(Q343:S343),0.05)</f>
        <v>9.15</v>
      </c>
      <c r="W343" s="16" t="str">
        <f>IF(AND(B343&lt;26,G343&gt;V343),"Yes"," ")</f>
        <v xml:space="preserve"> </v>
      </c>
      <c r="X343" s="16" t="str">
        <f>IF(AND(B343&lt;30,B343&gt;26),"Yes", " ")</f>
        <v xml:space="preserve"> </v>
      </c>
      <c r="Y343" s="19" t="str">
        <f>INDEX('Player Ratings'!A:B,MATCH(A343,'Player Ratings'!A:A,0),2) &amp;": $"&amp;V343&amp;"M thru "&amp; D343+3</f>
        <v>Kemba Walker: $9.15M thru 2027</v>
      </c>
    </row>
    <row r="344" spans="1:25" hidden="1" x14ac:dyDescent="0.25">
      <c r="A344" s="17" t="str">
        <f>'Re-Sign (Calc)'!A345</f>
        <v>O. Porter Jr. NOP</v>
      </c>
      <c r="B344" s="18">
        <f>INDEX('Re-Sign (Calc)'!$A:$AU,MATCH('Re-Sign (Report)'!$A:$A,'Re-Sign (Calc)'!$A:$A,0),4)</f>
        <v>31</v>
      </c>
      <c r="C344" s="15" t="str">
        <f>INDEX('Re-Sign (Calc)'!$A:$AU,MATCH('Re-Sign (Report)'!$A:$A,'Re-Sign (Calc)'!$A:$A,0),3)</f>
        <v>NOP</v>
      </c>
      <c r="D344" s="15" t="str">
        <f>+INDEX('Player Ratings'!$A:$AA,MATCH(A344,'Player Ratings'!$A:$A,0),27)</f>
        <v>2025</v>
      </c>
      <c r="F344" s="15">
        <f>INDEX('Re-Sign (Calc)'!$A:$AX,MATCH($A:$A,'Re-Sign (Calc)'!$A:$A,0),23)</f>
        <v>0.85</v>
      </c>
      <c r="G344" s="15">
        <f>INDEX('Re-Sign (Calc)'!$A:$AX,MATCH($A:$A,'Re-Sign (Calc)'!$A:$A,0),28)</f>
        <v>0.85</v>
      </c>
      <c r="H344" s="15">
        <f>INDEX('Re-Sign (Calc)'!$A:$AX,MATCH($A:$A,'Re-Sign (Calc)'!$A:$A,0),33)</f>
        <v>0.85</v>
      </c>
      <c r="I344" s="15">
        <f>INDEX('Re-Sign (Calc)'!$A:$AX,MATCH($A:$A,'Re-Sign (Calc)'!$A:$A,0),38)</f>
        <v>0.85</v>
      </c>
      <c r="J344" s="15">
        <f>INDEX('Re-Sign (Calc)'!$A:$AX,MATCH($A:$A,'Re-Sign (Calc)'!$A:$A,0),43)</f>
        <v>0.85</v>
      </c>
      <c r="K344" s="15">
        <f>INDEX('Re-Sign (Calc)'!$A:$AX,MATCH($A:$A,'Re-Sign (Calc)'!$A:$A,0),48)</f>
        <v>0.85</v>
      </c>
      <c r="L344" s="15">
        <f>IF(AND(AVERAGE(G344,H344)&lt;F344,B344&lt;27),AVERAGE(G344,H344,F344),AVERAGE(G344,H344))</f>
        <v>0.85</v>
      </c>
      <c r="M344" s="15">
        <f>IFERROR(IF(AND(AVERAGE(J344,G344)&lt;F344,B344&lt;27),AVERAGE(J344,G344,F344),AVERAGE(G344,J344)),0)</f>
        <v>0.85</v>
      </c>
      <c r="N344" s="15">
        <f>IFERROR(IF(AND(AVERAGE(G344,I344)&lt;F344,B344&lt;27),AVERAGE(G344,I344,F344),AVERAGE(G344,I344)),0)</f>
        <v>0.85</v>
      </c>
      <c r="O344" s="15">
        <f>IFERROR(IF(AND(AVERAGE(G344,K344)&lt;F344,B344&lt;27),AVERAGE(G344,K344,F344),AVERAGE(G344,K344)),0)</f>
        <v>0.85</v>
      </c>
      <c r="P344" s="15">
        <f>IF(L344&gt;'Re-Sign (Calc)'!$T$1,'Re-Sign (Calc)'!$T$1,IF(L344&lt;'Re-Sign (Calc)'!$T$2,'Re-Sign (Calc)'!$T$2,L344))</f>
        <v>0.85</v>
      </c>
      <c r="Q344" s="15">
        <f>IF(M344&gt;'Re-Sign (Calc)'!$T$1,'Re-Sign (Calc)'!$T$1,IF(M344&lt;'Re-Sign (Calc)'!$T$2,'Re-Sign (Calc)'!$T$2,M344))</f>
        <v>0.85</v>
      </c>
      <c r="R344" s="15">
        <f>IF(N344&gt;'Re-Sign (Calc)'!$T$1,'Re-Sign (Calc)'!$T$1,IF(N344&lt;'Re-Sign (Calc)'!$T$2,'Re-Sign (Calc)'!$T$2,N344))</f>
        <v>0.85</v>
      </c>
      <c r="S344" s="15">
        <f>IF(O344&gt;'Re-Sign (Calc)'!$T$1,'Re-Sign (Calc)'!$T$1,IF(O344&lt;'Re-Sign (Calc)'!$T$2,'Re-Sign (Calc)'!$T$2,O344))</f>
        <v>0.85</v>
      </c>
      <c r="T344" s="16">
        <f>CEILING(IF(IF(F344&gt;AVERAGE(G344,I344,J344,K344),AVERAGE(F344,G344,I344,J344,K344),AVERAGE(G344,I344,J344,K344))&gt;'Re-Sign (Calc)'!$T$1,'Re-Sign (Calc)'!$T$1,IF(F344&gt;AVERAGE(G344,I344,J344,K344),AVERAGE(F344,G344,I344,J344,K344),AVERAGE(G344,I344,J344,K344))),0.05)</f>
        <v>0.85000000000000009</v>
      </c>
      <c r="U344" s="16">
        <f>CEILING(IF(IF(F344&gt;AVERAGE(G344,I344,J344,K344,H344),AVERAGE(F344,G344,I344,J344,K344),AVERAGE(G344,I344,J344,K344,H344))&gt;8.15,8.15,IF(F344&gt;AVERAGE(G344,I344,J344,K344,H344),AVERAGE(F344,G344,I344,J344,K344,H344),AVERAGE(G344,I344,J344,K344,H344))),0.05)</f>
        <v>0.85000000000000009</v>
      </c>
      <c r="V344" s="16">
        <f>CEILING(MAX(Q344:S344),0.05)</f>
        <v>0.85000000000000009</v>
      </c>
      <c r="W344" s="16" t="str">
        <f>IF(AND(B344&lt;26,G344&gt;V344),"Yes"," ")</f>
        <v xml:space="preserve"> </v>
      </c>
      <c r="X344" s="16" t="str">
        <f>IF(AND(B344&lt;30,B344&gt;26),"Yes", " ")</f>
        <v xml:space="preserve"> </v>
      </c>
      <c r="Y344" s="19" t="str">
        <f>INDEX('Player Ratings'!A:B,MATCH(A344,'Player Ratings'!A:A,0),2) &amp;": $"&amp;V344&amp;"M thru "&amp; D344+3</f>
        <v>Otto Porter Jr.: $0.85M thru 2028</v>
      </c>
    </row>
    <row r="345" spans="1:25" hidden="1" x14ac:dyDescent="0.25">
      <c r="A345" s="17" t="str">
        <f>'Re-Sign (Calc)'!A346</f>
        <v>O. Spellman CHI</v>
      </c>
      <c r="B345" s="18">
        <f>INDEX('Re-Sign (Calc)'!$A:$AU,MATCH('Re-Sign (Report)'!$A:$A,'Re-Sign (Calc)'!$A:$A,0),4)</f>
        <v>27</v>
      </c>
      <c r="C345" s="15" t="str">
        <f>INDEX('Re-Sign (Calc)'!$A:$AU,MATCH('Re-Sign (Report)'!$A:$A,'Re-Sign (Calc)'!$A:$A,0),3)</f>
        <v>CHI</v>
      </c>
      <c r="D345" s="15" t="str">
        <f>+INDEX('Player Ratings'!$A:$AA,MATCH(A345,'Player Ratings'!$A:$A,0),27)</f>
        <v>2026</v>
      </c>
      <c r="F345" s="15">
        <f>INDEX('Re-Sign (Calc)'!$A:$AX,MATCH($A:$A,'Re-Sign (Calc)'!$A:$A,0),23)</f>
        <v>9.3833780160857962</v>
      </c>
      <c r="G345" s="15">
        <f>INDEX('Re-Sign (Calc)'!$A:$AX,MATCH($A:$A,'Re-Sign (Calc)'!$A:$A,0),28)</f>
        <v>14.021900214062242</v>
      </c>
      <c r="H345" s="15">
        <f>INDEX('Re-Sign (Calc)'!$A:$AX,MATCH($A:$A,'Re-Sign (Calc)'!$A:$A,0),33)</f>
        <v>21.30884380539689</v>
      </c>
      <c r="I345" s="15">
        <f>INDEX('Re-Sign (Calc)'!$A:$AX,MATCH($A:$A,'Re-Sign (Calc)'!$A:$A,0),38)</f>
        <v>5.2989334791823115</v>
      </c>
      <c r="J345" s="15">
        <f>INDEX('Re-Sign (Calc)'!$A:$AX,MATCH($A:$A,'Re-Sign (Calc)'!$A:$A,0),43)</f>
        <v>1.0743393430476655</v>
      </c>
      <c r="K345" s="15">
        <f>INDEX('Re-Sign (Calc)'!$A:$AX,MATCH($A:$A,'Re-Sign (Calc)'!$A:$A,0),48)</f>
        <v>16.774578744858694</v>
      </c>
      <c r="L345" s="15">
        <f>IF(AND(AVERAGE(G345,H345)&lt;F345,B345&lt;27),AVERAGE(G345,H345,F345),AVERAGE(G345,H345))</f>
        <v>17.665372009729566</v>
      </c>
      <c r="M345" s="15">
        <f>IFERROR(IF(AND(AVERAGE(J345,G345)&lt;F345,B345&lt;27),AVERAGE(J345,G345,F345),AVERAGE(G345,J345)),0)</f>
        <v>7.5481197785549536</v>
      </c>
      <c r="N345" s="15">
        <f>IFERROR(IF(AND(AVERAGE(G345,I345)&lt;F345,B345&lt;27),AVERAGE(G345,I345,F345),AVERAGE(G345,I345)),0)</f>
        <v>9.660416846622276</v>
      </c>
      <c r="O345" s="15">
        <f>IFERROR(IF(AND(AVERAGE(G345,K345)&lt;F345,B345&lt;27),AVERAGE(G345,K345,F345),AVERAGE(G345,K345)),0)</f>
        <v>15.398239479460468</v>
      </c>
      <c r="P345" s="15">
        <f>IF(L345&gt;'Re-Sign (Calc)'!$T$1,'Re-Sign (Calc)'!$T$1,IF(L345&lt;'Re-Sign (Calc)'!$T$2,'Re-Sign (Calc)'!$T$2,L345))</f>
        <v>17.665372009729566</v>
      </c>
      <c r="Q345" s="15">
        <f>IF(M345&gt;'Re-Sign (Calc)'!$T$1,'Re-Sign (Calc)'!$T$1,IF(M345&lt;'Re-Sign (Calc)'!$T$2,'Re-Sign (Calc)'!$T$2,M345))</f>
        <v>7.5481197785549536</v>
      </c>
      <c r="R345" s="15">
        <f>IF(N345&gt;'Re-Sign (Calc)'!$T$1,'Re-Sign (Calc)'!$T$1,IF(N345&lt;'Re-Sign (Calc)'!$T$2,'Re-Sign (Calc)'!$T$2,N345))</f>
        <v>9.660416846622276</v>
      </c>
      <c r="S345" s="15">
        <f>IF(O345&gt;'Re-Sign (Calc)'!$T$1,'Re-Sign (Calc)'!$T$1,IF(O345&lt;'Re-Sign (Calc)'!$T$2,'Re-Sign (Calc)'!$T$2,O345))</f>
        <v>15.398239479460468</v>
      </c>
      <c r="T345" s="16">
        <f>CEILING(IF(IF(F345&gt;AVERAGE(G345,I345,J345,K345),AVERAGE(F345,G345,I345,J345,K345),AVERAGE(G345,I345,J345,K345))&gt;'Re-Sign (Calc)'!$T$1,'Re-Sign (Calc)'!$T$1,IF(F345&gt;AVERAGE(G345,I345,J345,K345),AVERAGE(F345,G345,I345,J345,K345),AVERAGE(G345,I345,J345,K345))),0.05)</f>
        <v>9.35</v>
      </c>
      <c r="U345" s="16">
        <f>CEILING(IF(IF(F345&gt;AVERAGE(G345,I345,J345,K345,H345),AVERAGE(F345,G345,I345,J345,K345),AVERAGE(G345,I345,J345,K345,H345))&gt;8.15,8.15,IF(F345&gt;AVERAGE(G345,I345,J345,K345,H345),AVERAGE(F345,G345,I345,J345,K345,H345),AVERAGE(G345,I345,J345,K345,H345))),0.05)</f>
        <v>8.15</v>
      </c>
      <c r="V345" s="16">
        <f>CEILING(MAX(Q345:S345),0.05)</f>
        <v>15.4</v>
      </c>
      <c r="W345" s="16" t="str">
        <f>IF(AND(B345&lt;26,G345&gt;V345),"Yes"," ")</f>
        <v xml:space="preserve"> </v>
      </c>
      <c r="X345" s="16" t="str">
        <f>IF(AND(B345&lt;30,B345&gt;26),"Yes", " ")</f>
        <v>Yes</v>
      </c>
      <c r="Y345" s="19" t="str">
        <f>INDEX('Player Ratings'!A:B,MATCH(A345,'Player Ratings'!A:A,0),2) &amp;": $"&amp;V345&amp;"M thru "&amp; D345+3</f>
        <v>Omari Spellman: $15.4M thru 2029</v>
      </c>
    </row>
    <row r="346" spans="1:25" hidden="1" x14ac:dyDescent="0.25">
      <c r="A346" s="17" t="str">
        <f>'Re-Sign (Calc)'!A347</f>
        <v>O. Taylor SAC</v>
      </c>
      <c r="B346" s="18">
        <f>INDEX('Re-Sign (Calc)'!$A:$AU,MATCH('Re-Sign (Report)'!$A:$A,'Re-Sign (Calc)'!$A:$A,0),4)</f>
        <v>22</v>
      </c>
      <c r="C346" s="15" t="str">
        <f>INDEX('Re-Sign (Calc)'!$A:$AU,MATCH('Re-Sign (Report)'!$A:$A,'Re-Sign (Calc)'!$A:$A,0),3)</f>
        <v>SAC</v>
      </c>
      <c r="D346" s="15" t="str">
        <f>+INDEX('Player Ratings'!$A:$AA,MATCH(A346,'Player Ratings'!$A:$A,0),27)</f>
        <v>2025</v>
      </c>
      <c r="F346" s="15">
        <f>INDEX('Re-Sign (Calc)'!$A:$AX,MATCH($A:$A,'Re-Sign (Calc)'!$A:$A,0),23)</f>
        <v>0.85</v>
      </c>
      <c r="G346" s="15">
        <f>INDEX('Re-Sign (Calc)'!$A:$AX,MATCH($A:$A,'Re-Sign (Calc)'!$A:$A,0),28)</f>
        <v>0.85</v>
      </c>
      <c r="H346" s="15" t="str">
        <f>INDEX('Re-Sign (Calc)'!$A:$AX,MATCH($A:$A,'Re-Sign (Calc)'!$A:$A,0),33)</f>
        <v>N/A</v>
      </c>
      <c r="I346" s="15" t="str">
        <f>INDEX('Re-Sign (Calc)'!$A:$AX,MATCH($A:$A,'Re-Sign (Calc)'!$A:$A,0),38)</f>
        <v>N/A</v>
      </c>
      <c r="J346" s="15" t="str">
        <f>INDEX('Re-Sign (Calc)'!$A:$AX,MATCH($A:$A,'Re-Sign (Calc)'!$A:$A,0),43)</f>
        <v>N/A</v>
      </c>
      <c r="K346" s="15" t="str">
        <f>INDEX('Re-Sign (Calc)'!$A:$AX,MATCH($A:$A,'Re-Sign (Calc)'!$A:$A,0),48)</f>
        <v>N/A</v>
      </c>
      <c r="L346" s="15">
        <f>IF(AND(AVERAGE(G346,H346)&lt;F346,B346&lt;27),AVERAGE(G346,H346,F346),AVERAGE(G346,H346))</f>
        <v>0.85</v>
      </c>
      <c r="M346" s="15">
        <f>IFERROR(IF(AND(AVERAGE(J346,G346)&lt;F346,B346&lt;27),AVERAGE(J346,G346,F346),AVERAGE(G346,J346)),0)</f>
        <v>0.85</v>
      </c>
      <c r="N346" s="15">
        <f>IFERROR(IF(AND(AVERAGE(G346,I346)&lt;F346,B346&lt;27),AVERAGE(G346,I346,F346),AVERAGE(G346,I346)),0)</f>
        <v>0.85</v>
      </c>
      <c r="O346" s="15">
        <f>IFERROR(IF(AND(AVERAGE(G346,K346)&lt;F346,B346&lt;27),AVERAGE(G346,K346,F346),AVERAGE(G346,K346)),0)</f>
        <v>0.85</v>
      </c>
      <c r="P346" s="15">
        <f>IF(L346&gt;'Re-Sign (Calc)'!$T$1,'Re-Sign (Calc)'!$T$1,IF(L346&lt;'Re-Sign (Calc)'!$T$2,'Re-Sign (Calc)'!$T$2,L346))</f>
        <v>0.85</v>
      </c>
      <c r="Q346" s="15">
        <f>IF(M346&gt;'Re-Sign (Calc)'!$T$1,'Re-Sign (Calc)'!$T$1,IF(M346&lt;'Re-Sign (Calc)'!$T$2,'Re-Sign (Calc)'!$T$2,M346))</f>
        <v>0.85</v>
      </c>
      <c r="R346" s="15">
        <f>IF(N346&gt;'Re-Sign (Calc)'!$T$1,'Re-Sign (Calc)'!$T$1,IF(N346&lt;'Re-Sign (Calc)'!$T$2,'Re-Sign (Calc)'!$T$2,N346))</f>
        <v>0.85</v>
      </c>
      <c r="S346" s="15">
        <f>IF(O346&gt;'Re-Sign (Calc)'!$T$1,'Re-Sign (Calc)'!$T$1,IF(O346&lt;'Re-Sign (Calc)'!$T$2,'Re-Sign (Calc)'!$T$2,O346))</f>
        <v>0.85</v>
      </c>
      <c r="T346" s="16">
        <f>CEILING(IF(IF(F346&gt;AVERAGE(G346,I346,J346,K346),AVERAGE(F346,G346,I346,J346,K346),AVERAGE(G346,I346,J346,K346))&gt;'Re-Sign (Calc)'!$T$1,'Re-Sign (Calc)'!$T$1,IF(F346&gt;AVERAGE(G346,I346,J346,K346),AVERAGE(F346,G346,I346,J346,K346),AVERAGE(G346,I346,J346,K346))),0.05)</f>
        <v>0.85000000000000009</v>
      </c>
      <c r="U346" s="16">
        <f>CEILING(IF(IF(F346&gt;AVERAGE(G346,I346,J346,K346,H346),AVERAGE(F346,G346,I346,J346,K346),AVERAGE(G346,I346,J346,K346,H346))&gt;8.15,8.15,IF(F346&gt;AVERAGE(G346,I346,J346,K346,H346),AVERAGE(F346,G346,I346,J346,K346,H346),AVERAGE(G346,I346,J346,K346,H346))),0.05)</f>
        <v>0.85000000000000009</v>
      </c>
      <c r="V346" s="16">
        <f>CEILING(MAX(Q346:S346),0.05)</f>
        <v>0.85000000000000009</v>
      </c>
      <c r="W346" s="16" t="str">
        <f>IF(AND(B346&lt;26,G346&gt;V346),"Yes"," ")</f>
        <v xml:space="preserve"> </v>
      </c>
      <c r="X346" s="16" t="str">
        <f>IF(AND(B346&lt;30,B346&gt;26),"Yes", " ")</f>
        <v xml:space="preserve"> </v>
      </c>
      <c r="Y346" s="19" t="str">
        <f>INDEX('Player Ratings'!A:B,MATCH(A346,'Player Ratings'!A:A,0),2) &amp;": $"&amp;V346&amp;"M thru "&amp; D346+3</f>
        <v>Oladapo Taylor: $0.85M thru 2028</v>
      </c>
    </row>
    <row r="347" spans="1:25" x14ac:dyDescent="0.25">
      <c r="A347" s="17" t="str">
        <f>'Re-Sign (Calc)'!A325</f>
        <v>M. Robinson ORL</v>
      </c>
      <c r="B347" s="18">
        <f>INDEX('Re-Sign (Calc)'!$A:$AU,MATCH('Re-Sign (Report)'!$A:$A,'Re-Sign (Calc)'!$A:$A,0),4)</f>
        <v>26</v>
      </c>
      <c r="C347" s="15" t="str">
        <f>INDEX('Re-Sign (Calc)'!$A:$AU,MATCH('Re-Sign (Report)'!$A:$A,'Re-Sign (Calc)'!$A:$A,0),3)</f>
        <v>ORL</v>
      </c>
      <c r="D347" s="15" t="str">
        <f>+INDEX('Player Ratings'!$A:$AA,MATCH(A347,'Player Ratings'!$A:$A,0),27)</f>
        <v>2024</v>
      </c>
      <c r="F347" s="15">
        <f>INDEX('Re-Sign (Calc)'!$A:$AX,MATCH($A:$A,'Re-Sign (Calc)'!$A:$A,0),23)</f>
        <v>0.85</v>
      </c>
      <c r="G347" s="15">
        <f>INDEX('Re-Sign (Calc)'!$A:$AX,MATCH($A:$A,'Re-Sign (Calc)'!$A:$A,0),28)</f>
        <v>6.1551127943355812</v>
      </c>
      <c r="H347" s="15">
        <f>INDEX('Re-Sign (Calc)'!$A:$AX,MATCH($A:$A,'Re-Sign (Calc)'!$A:$A,0),33)</f>
        <v>14.178033287374438</v>
      </c>
      <c r="I347" s="15">
        <f>INDEX('Re-Sign (Calc)'!$A:$AX,MATCH($A:$A,'Re-Sign (Calc)'!$A:$A,0),38)</f>
        <v>17.575374307786959</v>
      </c>
      <c r="J347" s="15">
        <f>INDEX('Re-Sign (Calc)'!$A:$AX,MATCH($A:$A,'Re-Sign (Calc)'!$A:$A,0),43)</f>
        <v>6.3879970363052587</v>
      </c>
      <c r="K347" s="15">
        <f>INDEX('Re-Sign (Calc)'!$A:$AX,MATCH($A:$A,'Re-Sign (Calc)'!$A:$A,0),48)</f>
        <v>13.04166113838396</v>
      </c>
      <c r="L347" s="15">
        <f>IF(AND(AVERAGE(G347,H347)&lt;F347,B347&lt;27),AVERAGE(G347,H347,F347),AVERAGE(G347,H347))</f>
        <v>10.16657304085501</v>
      </c>
      <c r="M347" s="15">
        <f>IFERROR(IF(AND(AVERAGE(J347,G347)&lt;F347,B347&lt;27),AVERAGE(J347,G347,F347),AVERAGE(G347,J347)),0)</f>
        <v>6.2715549153204204</v>
      </c>
      <c r="N347" s="15">
        <f>IFERROR(IF(AND(AVERAGE(G347,I347)&lt;F347,B347&lt;27),AVERAGE(G347,I347,F347),AVERAGE(G347,I347)),0)</f>
        <v>11.865243551061269</v>
      </c>
      <c r="O347" s="15">
        <f>IFERROR(IF(AND(AVERAGE(G347,K347)&lt;F347,B347&lt;27),AVERAGE(G347,K347,F347),AVERAGE(G347,K347)),0)</f>
        <v>9.5983869663597705</v>
      </c>
      <c r="P347" s="15">
        <f>IF(L347&gt;'Re-Sign (Calc)'!$T$1,'Re-Sign (Calc)'!$T$1,IF(L347&lt;'Re-Sign (Calc)'!$T$2,'Re-Sign (Calc)'!$T$2,L347))</f>
        <v>10.16657304085501</v>
      </c>
      <c r="Q347" s="15">
        <f>IF(M347&gt;'Re-Sign (Calc)'!$T$1,'Re-Sign (Calc)'!$T$1,IF(M347&lt;'Re-Sign (Calc)'!$T$2,'Re-Sign (Calc)'!$T$2,M347))</f>
        <v>6.2715549153204204</v>
      </c>
      <c r="R347" s="15">
        <f>IF(N347&gt;'Re-Sign (Calc)'!$T$1,'Re-Sign (Calc)'!$T$1,IF(N347&lt;'Re-Sign (Calc)'!$T$2,'Re-Sign (Calc)'!$T$2,N347))</f>
        <v>11.865243551061269</v>
      </c>
      <c r="S347" s="15">
        <f>IF(O347&gt;'Re-Sign (Calc)'!$T$1,'Re-Sign (Calc)'!$T$1,IF(O347&lt;'Re-Sign (Calc)'!$T$2,'Re-Sign (Calc)'!$T$2,O347))</f>
        <v>9.5983869663597705</v>
      </c>
      <c r="T347" s="16">
        <f>CEILING(IF(IF(F347&gt;AVERAGE(G347,I347,J347,K347),AVERAGE(F347,G347,I347,J347,K347),AVERAGE(G347,I347,J347,K347))&gt;'Re-Sign (Calc)'!$T$1,'Re-Sign (Calc)'!$T$1,IF(F347&gt;AVERAGE(G347,I347,J347,K347),AVERAGE(F347,G347,I347,J347,K347),AVERAGE(G347,I347,J347,K347))),0.05)</f>
        <v>10.8</v>
      </c>
      <c r="U347" s="16">
        <f>CEILING(IF(IF(F347&gt;AVERAGE(G347,I347,J347,K347,H347),AVERAGE(F347,G347,I347,J347,K347),AVERAGE(G347,I347,J347,K347,H347))&gt;8.15,8.15,IF(F347&gt;AVERAGE(G347,I347,J347,K347,H347),AVERAGE(F347,G347,I347,J347,K347,H347),AVERAGE(G347,I347,J347,K347,H347))),0.05)</f>
        <v>8.15</v>
      </c>
      <c r="V347" s="16">
        <f>CEILING(MAX(Q347:S347),0.05)</f>
        <v>11.9</v>
      </c>
      <c r="W347" s="16" t="str">
        <f>IF(AND(B347&lt;26,G347&gt;V347),"Yes"," ")</f>
        <v xml:space="preserve"> </v>
      </c>
      <c r="X347" s="16" t="str">
        <f>IF(AND(B347&lt;30,B347&gt;26),"Yes", " ")</f>
        <v xml:space="preserve"> </v>
      </c>
      <c r="Y347" s="19" t="str">
        <f>INDEX('Player Ratings'!A:B,MATCH(A347,'Player Ratings'!A:A,0),2) &amp;": $"&amp;V347&amp;"M thru "&amp; D347+3</f>
        <v>Mitchell Robinson: $11.9M thru 2027</v>
      </c>
    </row>
    <row r="348" spans="1:25" hidden="1" x14ac:dyDescent="0.25">
      <c r="A348" s="17" t="str">
        <f>'Re-Sign (Calc)'!A349</f>
        <v>P. Baldwin Jr. TOR</v>
      </c>
      <c r="B348" s="18">
        <f>INDEX('Re-Sign (Calc)'!$A:$AU,MATCH('Re-Sign (Report)'!$A:$A,'Re-Sign (Calc)'!$A:$A,0),4)</f>
        <v>22</v>
      </c>
      <c r="C348" s="15" t="str">
        <f>INDEX('Re-Sign (Calc)'!$A:$AU,MATCH('Re-Sign (Report)'!$A:$A,'Re-Sign (Calc)'!$A:$A,0),3)</f>
        <v>TOR</v>
      </c>
      <c r="D348" s="15" t="str">
        <f>+INDEX('Player Ratings'!$A:$AA,MATCH(A348,'Player Ratings'!$A:$A,0),27)</f>
        <v>2025</v>
      </c>
      <c r="F348" s="15">
        <f>INDEX('Re-Sign (Calc)'!$A:$AX,MATCH($A:$A,'Re-Sign (Calc)'!$A:$A,0),23)</f>
        <v>15.075960679177841</v>
      </c>
      <c r="G348" s="15">
        <f>INDEX('Re-Sign (Calc)'!$A:$AX,MATCH($A:$A,'Re-Sign (Calc)'!$A:$A,0),28)</f>
        <v>7.4662440309566911</v>
      </c>
      <c r="H348" s="15">
        <f>INDEX('Re-Sign (Calc)'!$A:$AX,MATCH($A:$A,'Re-Sign (Calc)'!$A:$A,0),33)</f>
        <v>0.85</v>
      </c>
      <c r="I348" s="15">
        <f>INDEX('Re-Sign (Calc)'!$A:$AX,MATCH($A:$A,'Re-Sign (Calc)'!$A:$A,0),38)</f>
        <v>0.85</v>
      </c>
      <c r="J348" s="15">
        <f>INDEX('Re-Sign (Calc)'!$A:$AX,MATCH($A:$A,'Re-Sign (Calc)'!$A:$A,0),43)</f>
        <v>0.85</v>
      </c>
      <c r="K348" s="15">
        <f>INDEX('Re-Sign (Calc)'!$A:$AX,MATCH($A:$A,'Re-Sign (Calc)'!$A:$A,0),48)</f>
        <v>0.85</v>
      </c>
      <c r="L348" s="15">
        <f>IF(AND(AVERAGE(G348,H348)&lt;F348,B348&lt;27),AVERAGE(G348,H348,F348),AVERAGE(G348,H348))</f>
        <v>7.797401570044844</v>
      </c>
      <c r="M348" s="15">
        <f>IFERROR(IF(AND(AVERAGE(J348,G348)&lt;F348,B348&lt;27),AVERAGE(J348,G348,F348),AVERAGE(G348,J348)),0)</f>
        <v>7.797401570044844</v>
      </c>
      <c r="N348" s="15">
        <f>IFERROR(IF(AND(AVERAGE(G348,I348)&lt;F348,B348&lt;27),AVERAGE(G348,I348,F348),AVERAGE(G348,I348)),0)</f>
        <v>7.797401570044844</v>
      </c>
      <c r="O348" s="15">
        <f>IFERROR(IF(AND(AVERAGE(G348,K348)&lt;F348,B348&lt;27),AVERAGE(G348,K348,F348),AVERAGE(G348,K348)),0)</f>
        <v>7.797401570044844</v>
      </c>
      <c r="P348" s="15">
        <f>IF(L348&gt;'Re-Sign (Calc)'!$T$1,'Re-Sign (Calc)'!$T$1,IF(L348&lt;'Re-Sign (Calc)'!$T$2,'Re-Sign (Calc)'!$T$2,L348))</f>
        <v>7.797401570044844</v>
      </c>
      <c r="Q348" s="15">
        <f>IF(M348&gt;'Re-Sign (Calc)'!$T$1,'Re-Sign (Calc)'!$T$1,IF(M348&lt;'Re-Sign (Calc)'!$T$2,'Re-Sign (Calc)'!$T$2,M348))</f>
        <v>7.797401570044844</v>
      </c>
      <c r="R348" s="15">
        <f>IF(N348&gt;'Re-Sign (Calc)'!$T$1,'Re-Sign (Calc)'!$T$1,IF(N348&lt;'Re-Sign (Calc)'!$T$2,'Re-Sign (Calc)'!$T$2,N348))</f>
        <v>7.797401570044844</v>
      </c>
      <c r="S348" s="15">
        <f>IF(O348&gt;'Re-Sign (Calc)'!$T$1,'Re-Sign (Calc)'!$T$1,IF(O348&lt;'Re-Sign (Calc)'!$T$2,'Re-Sign (Calc)'!$T$2,O348))</f>
        <v>7.797401570044844</v>
      </c>
      <c r="T348" s="16">
        <f>CEILING(IF(IF(F348&gt;AVERAGE(G348,I348,J348,K348),AVERAGE(F348,G348,I348,J348,K348),AVERAGE(G348,I348,J348,K348))&gt;'Re-Sign (Calc)'!$T$1,'Re-Sign (Calc)'!$T$1,IF(F348&gt;AVERAGE(G348,I348,J348,K348),AVERAGE(F348,G348,I348,J348,K348),AVERAGE(G348,I348,J348,K348))),0.05)</f>
        <v>5.0500000000000007</v>
      </c>
      <c r="U348" s="16">
        <f>CEILING(IF(IF(F348&gt;AVERAGE(G348,I348,J348,K348,H348),AVERAGE(F348,G348,I348,J348,K348),AVERAGE(G348,I348,J348,K348,H348))&gt;8.15,8.15,IF(F348&gt;AVERAGE(G348,I348,J348,K348,H348),AVERAGE(F348,G348,I348,J348,K348,H348),AVERAGE(G348,I348,J348,K348,H348))),0.05)</f>
        <v>4.3500000000000005</v>
      </c>
      <c r="V348" s="16">
        <f>CEILING(MAX(Q348:S348),0.05)</f>
        <v>7.8000000000000007</v>
      </c>
      <c r="W348" s="16" t="str">
        <f>IF(AND(B348&lt;26,G348&gt;V348),"Yes"," ")</f>
        <v xml:space="preserve"> </v>
      </c>
      <c r="X348" s="16" t="str">
        <f>IF(AND(B348&lt;30,B348&gt;26),"Yes", " ")</f>
        <v xml:space="preserve"> </v>
      </c>
      <c r="Y348" s="19" t="str">
        <f>INDEX('Player Ratings'!A:B,MATCH(A348,'Player Ratings'!A:A,0),2) &amp;": $"&amp;V348&amp;"M thru "&amp; D348+3</f>
        <v>Patrick Baldwin Jr.: $7.8M thru 2028</v>
      </c>
    </row>
    <row r="349" spans="1:25" hidden="1" x14ac:dyDescent="0.25">
      <c r="A349" s="17" t="str">
        <f>'Re-Sign (Calc)'!A350</f>
        <v>P. Dos Santos GSW</v>
      </c>
      <c r="B349" s="18">
        <f>INDEX('Re-Sign (Calc)'!$A:$AU,MATCH('Re-Sign (Report)'!$A:$A,'Re-Sign (Calc)'!$A:$A,0),4)</f>
        <v>20</v>
      </c>
      <c r="C349" s="15" t="str">
        <f>INDEX('Re-Sign (Calc)'!$A:$AU,MATCH('Re-Sign (Report)'!$A:$A,'Re-Sign (Calc)'!$A:$A,0),3)</f>
        <v>GSW</v>
      </c>
      <c r="D349" s="15" t="str">
        <f>+INDEX('Player Ratings'!$A:$AA,MATCH(A349,'Player Ratings'!$A:$A,0),27)</f>
        <v>2026</v>
      </c>
      <c r="F349" s="15">
        <f>INDEX('Re-Sign (Calc)'!$A:$AX,MATCH($A:$A,'Re-Sign (Calc)'!$A:$A,0),23)</f>
        <v>6.5370866845397737</v>
      </c>
      <c r="G349" s="15">
        <f>INDEX('Re-Sign (Calc)'!$A:$AX,MATCH($A:$A,'Re-Sign (Calc)'!$A:$A,0),28)</f>
        <v>0.85</v>
      </c>
      <c r="H349" s="15" t="str">
        <f>INDEX('Re-Sign (Calc)'!$A:$AX,MATCH($A:$A,'Re-Sign (Calc)'!$A:$A,0),33)</f>
        <v>N/A</v>
      </c>
      <c r="I349" s="15" t="str">
        <f>INDEX('Re-Sign (Calc)'!$A:$AX,MATCH($A:$A,'Re-Sign (Calc)'!$A:$A,0),38)</f>
        <v>N/A</v>
      </c>
      <c r="J349" s="15" t="str">
        <f>INDEX('Re-Sign (Calc)'!$A:$AX,MATCH($A:$A,'Re-Sign (Calc)'!$A:$A,0),43)</f>
        <v>N/A</v>
      </c>
      <c r="K349" s="15" t="str">
        <f>INDEX('Re-Sign (Calc)'!$A:$AX,MATCH($A:$A,'Re-Sign (Calc)'!$A:$A,0),48)</f>
        <v>N/A</v>
      </c>
      <c r="L349" s="15">
        <f>IF(AND(AVERAGE(G349,H349)&lt;F349,B349&lt;27),AVERAGE(G349,H349,F349),AVERAGE(G349,H349))</f>
        <v>3.6935433422698867</v>
      </c>
      <c r="M349" s="15">
        <f>IFERROR(IF(AND(AVERAGE(J349,G349)&lt;F349,B349&lt;27),AVERAGE(J349,G349,F349),AVERAGE(G349,J349)),0)</f>
        <v>3.6935433422698867</v>
      </c>
      <c r="N349" s="15">
        <f>IFERROR(IF(AND(AVERAGE(G349,I349)&lt;F349,B349&lt;27),AVERAGE(G349,I349,F349),AVERAGE(G349,I349)),0)</f>
        <v>3.6935433422698867</v>
      </c>
      <c r="O349" s="15">
        <f>IFERROR(IF(AND(AVERAGE(G349,K349)&lt;F349,B349&lt;27),AVERAGE(G349,K349,F349),AVERAGE(G349,K349)),0)</f>
        <v>3.6935433422698867</v>
      </c>
      <c r="P349" s="15">
        <f>IF(L349&gt;'Re-Sign (Calc)'!$T$1,'Re-Sign (Calc)'!$T$1,IF(L349&lt;'Re-Sign (Calc)'!$T$2,'Re-Sign (Calc)'!$T$2,L349))</f>
        <v>3.6935433422698867</v>
      </c>
      <c r="Q349" s="15">
        <f>IF(M349&gt;'Re-Sign (Calc)'!$T$1,'Re-Sign (Calc)'!$T$1,IF(M349&lt;'Re-Sign (Calc)'!$T$2,'Re-Sign (Calc)'!$T$2,M349))</f>
        <v>3.6935433422698867</v>
      </c>
      <c r="R349" s="15">
        <f>IF(N349&gt;'Re-Sign (Calc)'!$T$1,'Re-Sign (Calc)'!$T$1,IF(N349&lt;'Re-Sign (Calc)'!$T$2,'Re-Sign (Calc)'!$T$2,N349))</f>
        <v>3.6935433422698867</v>
      </c>
      <c r="S349" s="15">
        <f>IF(O349&gt;'Re-Sign (Calc)'!$T$1,'Re-Sign (Calc)'!$T$1,IF(O349&lt;'Re-Sign (Calc)'!$T$2,'Re-Sign (Calc)'!$T$2,O349))</f>
        <v>3.6935433422698867</v>
      </c>
      <c r="T349" s="16">
        <f>CEILING(IF(IF(F349&gt;AVERAGE(G349,I349,J349,K349),AVERAGE(F349,G349,I349,J349,K349),AVERAGE(G349,I349,J349,K349))&gt;'Re-Sign (Calc)'!$T$1,'Re-Sign (Calc)'!$T$1,IF(F349&gt;AVERAGE(G349,I349,J349,K349),AVERAGE(F349,G349,I349,J349,K349),AVERAGE(G349,I349,J349,K349))),0.05)</f>
        <v>3.7</v>
      </c>
      <c r="U349" s="16">
        <f>CEILING(IF(IF(F349&gt;AVERAGE(G349,I349,J349,K349,H349),AVERAGE(F349,G349,I349,J349,K349),AVERAGE(G349,I349,J349,K349,H349))&gt;8.15,8.15,IF(F349&gt;AVERAGE(G349,I349,J349,K349,H349),AVERAGE(F349,G349,I349,J349,K349,H349),AVERAGE(G349,I349,J349,K349,H349))),0.05)</f>
        <v>3.7</v>
      </c>
      <c r="V349" s="16">
        <f>CEILING(MAX(Q349:S349),0.05)</f>
        <v>3.7</v>
      </c>
      <c r="W349" s="16" t="str">
        <f>IF(AND(B349&lt;26,G349&gt;V349),"Yes"," ")</f>
        <v xml:space="preserve"> </v>
      </c>
      <c r="X349" s="16" t="str">
        <f>IF(AND(B349&lt;30,B349&gt;26),"Yes", " ")</f>
        <v xml:space="preserve"> </v>
      </c>
      <c r="Y349" s="19" t="str">
        <f>INDEX('Player Ratings'!A:B,MATCH(A349,'Player Ratings'!A:A,0),2) &amp;": $"&amp;V349&amp;"M thru "&amp; D349+3</f>
        <v>Pedro Dos Santos: $3.7M thru 2029</v>
      </c>
    </row>
    <row r="350" spans="1:25" x14ac:dyDescent="0.25">
      <c r="A350" s="17" t="str">
        <f>'Re-Sign (Calc)'!A352</f>
        <v>P. George ORL</v>
      </c>
      <c r="B350" s="18">
        <f>INDEX('Re-Sign (Calc)'!$A:$AU,MATCH('Re-Sign (Report)'!$A:$A,'Re-Sign (Calc)'!$A:$A,0),4)</f>
        <v>33</v>
      </c>
      <c r="C350" s="15" t="str">
        <f>INDEX('Re-Sign (Calc)'!$A:$AU,MATCH('Re-Sign (Report)'!$A:$A,'Re-Sign (Calc)'!$A:$A,0),3)</f>
        <v>ORL</v>
      </c>
      <c r="D350" s="15" t="str">
        <f>+INDEX('Player Ratings'!$A:$AA,MATCH(A350,'Player Ratings'!$A:$A,0),27)</f>
        <v>2024</v>
      </c>
      <c r="F350" s="15">
        <f>INDEX('Re-Sign (Calc)'!$A:$AX,MATCH($A:$A,'Re-Sign (Calc)'!$A:$A,0),23)</f>
        <v>29.921016664038273</v>
      </c>
      <c r="G350" s="15">
        <f>INDEX('Re-Sign (Calc)'!$A:$AX,MATCH($A:$A,'Re-Sign (Calc)'!$A:$A,0),28)</f>
        <v>32.483763717902775</v>
      </c>
      <c r="H350" s="15">
        <f>INDEX('Re-Sign (Calc)'!$A:$AX,MATCH($A:$A,'Re-Sign (Calc)'!$A:$A,0),33)</f>
        <v>19.023943041861223</v>
      </c>
      <c r="I350" s="15">
        <f>INDEX('Re-Sign (Calc)'!$A:$AX,MATCH($A:$A,'Re-Sign (Calc)'!$A:$A,0),38)</f>
        <v>30.103098017767309</v>
      </c>
      <c r="J350" s="15">
        <f>INDEX('Re-Sign (Calc)'!$A:$AX,MATCH($A:$A,'Re-Sign (Calc)'!$A:$A,0),43)</f>
        <v>28.139664114596194</v>
      </c>
      <c r="K350" s="15">
        <f>INDEX('Re-Sign (Calc)'!$A:$AX,MATCH($A:$A,'Re-Sign (Calc)'!$A:$A,0),48)</f>
        <v>25.08946062171718</v>
      </c>
      <c r="L350" s="15">
        <f>IF(AND(AVERAGE(G350,H350)&lt;F350,B350&lt;27),AVERAGE(G350,H350,F350),AVERAGE(G350,H350))</f>
        <v>25.753853379881999</v>
      </c>
      <c r="M350" s="15">
        <f>IFERROR(IF(AND(AVERAGE(J350,G350)&lt;F350,B350&lt;27),AVERAGE(J350,G350,F350),AVERAGE(G350,J350)),0)</f>
        <v>30.311713916249484</v>
      </c>
      <c r="N350" s="15">
        <f>IFERROR(IF(AND(AVERAGE(G350,I350)&lt;F350,B350&lt;27),AVERAGE(G350,I350,F350),AVERAGE(G350,I350)),0)</f>
        <v>31.293430867835042</v>
      </c>
      <c r="O350" s="15">
        <f>IFERROR(IF(AND(AVERAGE(G350,K350)&lt;F350,B350&lt;27),AVERAGE(G350,K350,F350),AVERAGE(G350,K350)),0)</f>
        <v>28.786612169809978</v>
      </c>
      <c r="P350" s="15">
        <f>IF(L350&gt;'Re-Sign (Calc)'!$T$1,'Re-Sign (Calc)'!$T$1,IF(L350&lt;'Re-Sign (Calc)'!$T$2,'Re-Sign (Calc)'!$T$2,L350))</f>
        <v>25.753853379881999</v>
      </c>
      <c r="Q350" s="15">
        <f>IF(M350&gt;'Re-Sign (Calc)'!$T$1,'Re-Sign (Calc)'!$T$1,IF(M350&lt;'Re-Sign (Calc)'!$T$2,'Re-Sign (Calc)'!$T$2,M350))</f>
        <v>30.311713916249484</v>
      </c>
      <c r="R350" s="15">
        <f>IF(N350&gt;'Re-Sign (Calc)'!$T$1,'Re-Sign (Calc)'!$T$1,IF(N350&lt;'Re-Sign (Calc)'!$T$2,'Re-Sign (Calc)'!$T$2,N350))</f>
        <v>31.293430867835042</v>
      </c>
      <c r="S350" s="15">
        <f>IF(O350&gt;'Re-Sign (Calc)'!$T$1,'Re-Sign (Calc)'!$T$1,IF(O350&lt;'Re-Sign (Calc)'!$T$2,'Re-Sign (Calc)'!$T$2,O350))</f>
        <v>28.786612169809978</v>
      </c>
      <c r="T350" s="16">
        <f>CEILING(IF(IF(F350&gt;AVERAGE(G350,I350,J350,K350),AVERAGE(F350,G350,I350,J350,K350),AVERAGE(G350,I350,J350,K350))&gt;'Re-Sign (Calc)'!$T$1,'Re-Sign (Calc)'!$T$1,IF(F350&gt;AVERAGE(G350,I350,J350,K350),AVERAGE(F350,G350,I350,J350,K350),AVERAGE(G350,I350,J350,K350))),0.05)</f>
        <v>29.150000000000002</v>
      </c>
      <c r="U350" s="16">
        <f>CEILING(IF(IF(F350&gt;AVERAGE(G350,I350,J350,K350,H350),AVERAGE(F350,G350,I350,J350,K350),AVERAGE(G350,I350,J350,K350,H350))&gt;8.15,8.15,IF(F350&gt;AVERAGE(G350,I350,J350,K350,H350),AVERAGE(F350,G350,I350,J350,K350,H350),AVERAGE(G350,I350,J350,K350,H350))),0.05)</f>
        <v>8.15</v>
      </c>
      <c r="V350" s="16">
        <f>CEILING(MAX(Q350:S350),0.05)</f>
        <v>31.3</v>
      </c>
      <c r="W350" s="16" t="str">
        <f>IF(AND(B350&lt;26,G350&gt;V350),"Yes"," ")</f>
        <v xml:space="preserve"> </v>
      </c>
      <c r="X350" s="16" t="str">
        <f>IF(AND(B350&lt;30,B350&gt;26),"Yes", " ")</f>
        <v xml:space="preserve"> </v>
      </c>
      <c r="Y350" s="19" t="str">
        <f>INDEX('Player Ratings'!A:B,MATCH(A350,'Player Ratings'!A:A,0),2) &amp;": $"&amp;V350&amp;"M thru "&amp; D350+3</f>
        <v>Paul George: $31.3M thru 2027</v>
      </c>
    </row>
    <row r="351" spans="1:25" x14ac:dyDescent="0.25">
      <c r="A351" s="17" t="str">
        <f>'Re-Sign (Calc)'!A353</f>
        <v>P. Siakam ORL</v>
      </c>
      <c r="B351" s="18">
        <f>INDEX('Re-Sign (Calc)'!$A:$AU,MATCH('Re-Sign (Report)'!$A:$A,'Re-Sign (Calc)'!$A:$A,0),4)</f>
        <v>30</v>
      </c>
      <c r="C351" s="15" t="str">
        <f>INDEX('Re-Sign (Calc)'!$A:$AU,MATCH('Re-Sign (Report)'!$A:$A,'Re-Sign (Calc)'!$A:$A,0),3)</f>
        <v>ORL</v>
      </c>
      <c r="D351" s="15" t="str">
        <f>+INDEX('Player Ratings'!$A:$AA,MATCH(A351,'Player Ratings'!$A:$A,0),27)</f>
        <v>2024</v>
      </c>
      <c r="F351" s="15">
        <f>INDEX('Re-Sign (Calc)'!$A:$AX,MATCH($A:$A,'Re-Sign (Calc)'!$A:$A,0),23)</f>
        <v>0.85</v>
      </c>
      <c r="G351" s="15">
        <f>INDEX('Re-Sign (Calc)'!$A:$AX,MATCH($A:$A,'Re-Sign (Calc)'!$A:$A,0),28)</f>
        <v>0.85</v>
      </c>
      <c r="H351" s="15" t="str">
        <f>INDEX('Re-Sign (Calc)'!$A:$AX,MATCH($A:$A,'Re-Sign (Calc)'!$A:$A,0),33)</f>
        <v>N/A</v>
      </c>
      <c r="I351" s="15" t="str">
        <f>INDEX('Re-Sign (Calc)'!$A:$AX,MATCH($A:$A,'Re-Sign (Calc)'!$A:$A,0),38)</f>
        <v>N/A</v>
      </c>
      <c r="J351" s="15" t="str">
        <f>INDEX('Re-Sign (Calc)'!$A:$AX,MATCH($A:$A,'Re-Sign (Calc)'!$A:$A,0),43)</f>
        <v>N/A</v>
      </c>
      <c r="K351" s="15" t="str">
        <f>INDEX('Re-Sign (Calc)'!$A:$AX,MATCH($A:$A,'Re-Sign (Calc)'!$A:$A,0),48)</f>
        <v>N/A</v>
      </c>
      <c r="L351" s="15">
        <f>IF(AND(AVERAGE(G351,H351)&lt;F351,B351&lt;27),AVERAGE(G351,H351,F351),AVERAGE(G351,H351))</f>
        <v>0.85</v>
      </c>
      <c r="M351" s="15">
        <f>IFERROR(IF(AND(AVERAGE(J351,G351)&lt;F351,B351&lt;27),AVERAGE(J351,G351,F351),AVERAGE(G351,J351)),0)</f>
        <v>0.85</v>
      </c>
      <c r="N351" s="15">
        <f>IFERROR(IF(AND(AVERAGE(G351,I351)&lt;F351,B351&lt;27),AVERAGE(G351,I351,F351),AVERAGE(G351,I351)),0)</f>
        <v>0.85</v>
      </c>
      <c r="O351" s="15">
        <f>IFERROR(IF(AND(AVERAGE(G351,K351)&lt;F351,B351&lt;27),AVERAGE(G351,K351,F351),AVERAGE(G351,K351)),0)</f>
        <v>0.85</v>
      </c>
      <c r="P351" s="15">
        <f>IF(L351&gt;'Re-Sign (Calc)'!$T$1,'Re-Sign (Calc)'!$T$1,IF(L351&lt;'Re-Sign (Calc)'!$T$2,'Re-Sign (Calc)'!$T$2,L351))</f>
        <v>0.85</v>
      </c>
      <c r="Q351" s="15">
        <f>IF(M351&gt;'Re-Sign (Calc)'!$T$1,'Re-Sign (Calc)'!$T$1,IF(M351&lt;'Re-Sign (Calc)'!$T$2,'Re-Sign (Calc)'!$T$2,M351))</f>
        <v>0.85</v>
      </c>
      <c r="R351" s="15">
        <f>IF(N351&gt;'Re-Sign (Calc)'!$T$1,'Re-Sign (Calc)'!$T$1,IF(N351&lt;'Re-Sign (Calc)'!$T$2,'Re-Sign (Calc)'!$T$2,N351))</f>
        <v>0.85</v>
      </c>
      <c r="S351" s="15">
        <f>IF(O351&gt;'Re-Sign (Calc)'!$T$1,'Re-Sign (Calc)'!$T$1,IF(O351&lt;'Re-Sign (Calc)'!$T$2,'Re-Sign (Calc)'!$T$2,O351))</f>
        <v>0.85</v>
      </c>
      <c r="T351" s="16">
        <f>CEILING(IF(IF(F351&gt;AVERAGE(G351,I351,J351,K351),AVERAGE(F351,G351,I351,J351,K351),AVERAGE(G351,I351,J351,K351))&gt;'Re-Sign (Calc)'!$T$1,'Re-Sign (Calc)'!$T$1,IF(F351&gt;AVERAGE(G351,I351,J351,K351),AVERAGE(F351,G351,I351,J351,K351),AVERAGE(G351,I351,J351,K351))),0.05)</f>
        <v>0.85000000000000009</v>
      </c>
      <c r="U351" s="16">
        <f>CEILING(IF(IF(F351&gt;AVERAGE(G351,I351,J351,K351,H351),AVERAGE(F351,G351,I351,J351,K351),AVERAGE(G351,I351,J351,K351,H351))&gt;8.15,8.15,IF(F351&gt;AVERAGE(G351,I351,J351,K351,H351),AVERAGE(F351,G351,I351,J351,K351,H351),AVERAGE(G351,I351,J351,K351,H351))),0.05)</f>
        <v>0.85000000000000009</v>
      </c>
      <c r="V351" s="16">
        <f>CEILING(MAX(Q351:S351),0.05)</f>
        <v>0.85000000000000009</v>
      </c>
      <c r="W351" s="16" t="str">
        <f>IF(AND(B351&lt;26,G351&gt;V351),"Yes"," ")</f>
        <v xml:space="preserve"> </v>
      </c>
      <c r="X351" s="16" t="str">
        <f>IF(AND(B351&lt;30,B351&gt;26),"Yes", " ")</f>
        <v xml:space="preserve"> </v>
      </c>
      <c r="Y351" s="19" t="str">
        <f>INDEX('Player Ratings'!A:B,MATCH(A351,'Player Ratings'!A:A,0),2) &amp;": $"&amp;V351&amp;"M thru "&amp; D351+3</f>
        <v>Pascal Siakam: $0.85M thru 2027</v>
      </c>
    </row>
    <row r="352" spans="1:25" x14ac:dyDescent="0.25">
      <c r="A352" s="17" t="str">
        <f>'Re-Sign (Calc)'!A401</f>
        <v>T. Fall ORL</v>
      </c>
      <c r="B352" s="18">
        <f>INDEX('Re-Sign (Calc)'!$A:$AU,MATCH('Re-Sign (Report)'!$A:$A,'Re-Sign (Calc)'!$A:$A,0),4)</f>
        <v>29</v>
      </c>
      <c r="C352" s="15" t="str">
        <f>INDEX('Re-Sign (Calc)'!$A:$AU,MATCH('Re-Sign (Report)'!$A:$A,'Re-Sign (Calc)'!$A:$A,0),3)</f>
        <v>ORL</v>
      </c>
      <c r="D352" s="15" t="str">
        <f>+INDEX('Player Ratings'!$A:$AA,MATCH(A352,'Player Ratings'!$A:$A,0),27)</f>
        <v>2024</v>
      </c>
      <c r="F352" s="15">
        <f>INDEX('Re-Sign (Calc)'!$A:$AX,MATCH($A:$A,'Re-Sign (Calc)'!$A:$A,0),23)</f>
        <v>0.85</v>
      </c>
      <c r="G352" s="15">
        <f>INDEX('Re-Sign (Calc)'!$A:$AX,MATCH($A:$A,'Re-Sign (Calc)'!$A:$A,0),28)</f>
        <v>0.85</v>
      </c>
      <c r="H352" s="15" t="str">
        <f>INDEX('Re-Sign (Calc)'!$A:$AX,MATCH($A:$A,'Re-Sign (Calc)'!$A:$A,0),33)</f>
        <v>N/A</v>
      </c>
      <c r="I352" s="15" t="str">
        <f>INDEX('Re-Sign (Calc)'!$A:$AX,MATCH($A:$A,'Re-Sign (Calc)'!$A:$A,0),38)</f>
        <v>N/A</v>
      </c>
      <c r="J352" s="15" t="str">
        <f>INDEX('Re-Sign (Calc)'!$A:$AX,MATCH($A:$A,'Re-Sign (Calc)'!$A:$A,0),43)</f>
        <v>N/A</v>
      </c>
      <c r="K352" s="15" t="str">
        <f>INDEX('Re-Sign (Calc)'!$A:$AX,MATCH($A:$A,'Re-Sign (Calc)'!$A:$A,0),48)</f>
        <v>N/A</v>
      </c>
      <c r="L352" s="15">
        <f>IF(AND(AVERAGE(G352,H352)&lt;F352,B352&lt;27),AVERAGE(G352,H352,F352),AVERAGE(G352,H352))</f>
        <v>0.85</v>
      </c>
      <c r="M352" s="15">
        <f>IFERROR(IF(AND(AVERAGE(J352,G352)&lt;F352,B352&lt;27),AVERAGE(J352,G352,F352),AVERAGE(G352,J352)),0)</f>
        <v>0.85</v>
      </c>
      <c r="N352" s="15">
        <f>IFERROR(IF(AND(AVERAGE(G352,I352)&lt;F352,B352&lt;27),AVERAGE(G352,I352,F352),AVERAGE(G352,I352)),0)</f>
        <v>0.85</v>
      </c>
      <c r="O352" s="15">
        <f>IFERROR(IF(AND(AVERAGE(G352,K352)&lt;F352,B352&lt;27),AVERAGE(G352,K352,F352),AVERAGE(G352,K352)),0)</f>
        <v>0.85</v>
      </c>
      <c r="P352" s="15">
        <f>IF(L352&gt;'Re-Sign (Calc)'!$T$1,'Re-Sign (Calc)'!$T$1,IF(L352&lt;'Re-Sign (Calc)'!$T$2,'Re-Sign (Calc)'!$T$2,L352))</f>
        <v>0.85</v>
      </c>
      <c r="Q352" s="15">
        <f>IF(M352&gt;'Re-Sign (Calc)'!$T$1,'Re-Sign (Calc)'!$T$1,IF(M352&lt;'Re-Sign (Calc)'!$T$2,'Re-Sign (Calc)'!$T$2,M352))</f>
        <v>0.85</v>
      </c>
      <c r="R352" s="15">
        <f>IF(N352&gt;'Re-Sign (Calc)'!$T$1,'Re-Sign (Calc)'!$T$1,IF(N352&lt;'Re-Sign (Calc)'!$T$2,'Re-Sign (Calc)'!$T$2,N352))</f>
        <v>0.85</v>
      </c>
      <c r="S352" s="15">
        <f>IF(O352&gt;'Re-Sign (Calc)'!$T$1,'Re-Sign (Calc)'!$T$1,IF(O352&lt;'Re-Sign (Calc)'!$T$2,'Re-Sign (Calc)'!$T$2,O352))</f>
        <v>0.85</v>
      </c>
      <c r="T352" s="16">
        <f>CEILING(IF(IF(F352&gt;AVERAGE(G352,I352,J352,K352),AVERAGE(F352,G352,I352,J352,K352),AVERAGE(G352,I352,J352,K352))&gt;'Re-Sign (Calc)'!$T$1,'Re-Sign (Calc)'!$T$1,IF(F352&gt;AVERAGE(G352,I352,J352,K352),AVERAGE(F352,G352,I352,J352,K352),AVERAGE(G352,I352,J352,K352))),0.05)</f>
        <v>0.85000000000000009</v>
      </c>
      <c r="U352" s="16">
        <f>CEILING(IF(IF(F352&gt;AVERAGE(G352,I352,J352,K352,H352),AVERAGE(F352,G352,I352,J352,K352),AVERAGE(G352,I352,J352,K352,H352))&gt;8.15,8.15,IF(F352&gt;AVERAGE(G352,I352,J352,K352,H352),AVERAGE(F352,G352,I352,J352,K352,H352),AVERAGE(G352,I352,J352,K352,H352))),0.05)</f>
        <v>0.85000000000000009</v>
      </c>
      <c r="V352" s="16">
        <f>CEILING(MAX(Q352:S352),0.05)</f>
        <v>0.85000000000000009</v>
      </c>
      <c r="W352" s="16" t="str">
        <f>IF(AND(B352&lt;26,G352&gt;V352),"Yes"," ")</f>
        <v xml:space="preserve"> </v>
      </c>
      <c r="X352" s="16" t="str">
        <f>IF(AND(B352&lt;30,B352&gt;26),"Yes", " ")</f>
        <v>Yes</v>
      </c>
      <c r="Y352" s="19" t="str">
        <f>INDEX('Player Ratings'!A:B,MATCH(A352,'Player Ratings'!A:A,0),2) &amp;": $"&amp;V352&amp;"M thru "&amp; D352+3</f>
        <v>Tacko Fall: $0.85M thru 2027</v>
      </c>
    </row>
    <row r="353" spans="1:25" x14ac:dyDescent="0.25">
      <c r="A353" s="17" t="str">
        <f>'Re-Sign (Calc)'!A170</f>
        <v>J. Brakefield PHI</v>
      </c>
      <c r="B353" s="18">
        <f>INDEX('Re-Sign (Calc)'!$A:$AU,MATCH('Re-Sign (Report)'!$A:$A,'Re-Sign (Calc)'!$A:$A,0),4)</f>
        <v>24</v>
      </c>
      <c r="C353" s="15" t="str">
        <f>INDEX('Re-Sign (Calc)'!$A:$AU,MATCH('Re-Sign (Report)'!$A:$A,'Re-Sign (Calc)'!$A:$A,0),3)</f>
        <v>PHI</v>
      </c>
      <c r="D353" s="15" t="str">
        <f>+INDEX('Player Ratings'!$A:$AA,MATCH(A353,'Player Ratings'!$A:$A,0),27)</f>
        <v>2024</v>
      </c>
      <c r="F353" s="15">
        <f>INDEX('Re-Sign (Calc)'!$A:$AX,MATCH($A:$A,'Re-Sign (Calc)'!$A:$A,0),23)</f>
        <v>0.85</v>
      </c>
      <c r="G353" s="15">
        <f>INDEX('Re-Sign (Calc)'!$A:$AX,MATCH($A:$A,'Re-Sign (Calc)'!$A:$A,0),28)</f>
        <v>0.85</v>
      </c>
      <c r="H353" s="15" t="str">
        <f>INDEX('Re-Sign (Calc)'!$A:$AX,MATCH($A:$A,'Re-Sign (Calc)'!$A:$A,0),33)</f>
        <v>N/A</v>
      </c>
      <c r="I353" s="15" t="str">
        <f>INDEX('Re-Sign (Calc)'!$A:$AX,MATCH($A:$A,'Re-Sign (Calc)'!$A:$A,0),38)</f>
        <v>N/A</v>
      </c>
      <c r="J353" s="15" t="str">
        <f>INDEX('Re-Sign (Calc)'!$A:$AX,MATCH($A:$A,'Re-Sign (Calc)'!$A:$A,0),43)</f>
        <v>N/A</v>
      </c>
      <c r="K353" s="15" t="str">
        <f>INDEX('Re-Sign (Calc)'!$A:$AX,MATCH($A:$A,'Re-Sign (Calc)'!$A:$A,0),48)</f>
        <v>N/A</v>
      </c>
      <c r="L353" s="15">
        <f>IF(AND(AVERAGE(G353,H353)&lt;F353,B353&lt;27),AVERAGE(G353,H353,F353),AVERAGE(G353,H353))</f>
        <v>0.85</v>
      </c>
      <c r="M353" s="15">
        <f>IFERROR(IF(AND(AVERAGE(J353,G353)&lt;F353,B353&lt;27),AVERAGE(J353,G353,F353),AVERAGE(G353,J353)),0)</f>
        <v>0.85</v>
      </c>
      <c r="N353" s="15">
        <f>IFERROR(IF(AND(AVERAGE(G353,I353)&lt;F353,B353&lt;27),AVERAGE(G353,I353,F353),AVERAGE(G353,I353)),0)</f>
        <v>0.85</v>
      </c>
      <c r="O353" s="15">
        <f>IFERROR(IF(AND(AVERAGE(G353,K353)&lt;F353,B353&lt;27),AVERAGE(G353,K353,F353),AVERAGE(G353,K353)),0)</f>
        <v>0.85</v>
      </c>
      <c r="P353" s="15">
        <f>IF(L353&gt;'Re-Sign (Calc)'!$T$1,'Re-Sign (Calc)'!$T$1,IF(L353&lt;'Re-Sign (Calc)'!$T$2,'Re-Sign (Calc)'!$T$2,L353))</f>
        <v>0.85</v>
      </c>
      <c r="Q353" s="15">
        <f>IF(M353&gt;'Re-Sign (Calc)'!$T$1,'Re-Sign (Calc)'!$T$1,IF(M353&lt;'Re-Sign (Calc)'!$T$2,'Re-Sign (Calc)'!$T$2,M353))</f>
        <v>0.85</v>
      </c>
      <c r="R353" s="15">
        <f>IF(N353&gt;'Re-Sign (Calc)'!$T$1,'Re-Sign (Calc)'!$T$1,IF(N353&lt;'Re-Sign (Calc)'!$T$2,'Re-Sign (Calc)'!$T$2,N353))</f>
        <v>0.85</v>
      </c>
      <c r="S353" s="15">
        <f>IF(O353&gt;'Re-Sign (Calc)'!$T$1,'Re-Sign (Calc)'!$T$1,IF(O353&lt;'Re-Sign (Calc)'!$T$2,'Re-Sign (Calc)'!$T$2,O353))</f>
        <v>0.85</v>
      </c>
      <c r="T353" s="16">
        <f>CEILING(IF(IF(F353&gt;AVERAGE(G353,I353,J353,K353),AVERAGE(F353,G353,I353,J353,K353),AVERAGE(G353,I353,J353,K353))&gt;'Re-Sign (Calc)'!$T$1,'Re-Sign (Calc)'!$T$1,IF(F353&gt;AVERAGE(G353,I353,J353,K353),AVERAGE(F353,G353,I353,J353,K353),AVERAGE(G353,I353,J353,K353))),0.05)</f>
        <v>0.85000000000000009</v>
      </c>
      <c r="U353" s="16">
        <f>CEILING(IF(IF(F353&gt;AVERAGE(G353,I353,J353,K353,H353),AVERAGE(F353,G353,I353,J353,K353),AVERAGE(G353,I353,J353,K353,H353))&gt;8.15,8.15,IF(F353&gt;AVERAGE(G353,I353,J353,K353,H353),AVERAGE(F353,G353,I353,J353,K353,H353),AVERAGE(G353,I353,J353,K353,H353))),0.05)</f>
        <v>0.85000000000000009</v>
      </c>
      <c r="V353" s="16">
        <f>CEILING(MAX(Q353:S353),0.05)</f>
        <v>0.85000000000000009</v>
      </c>
      <c r="W353" s="16" t="str">
        <f>IF(AND(B353&lt;26,G353&gt;V353),"Yes"," ")</f>
        <v xml:space="preserve"> </v>
      </c>
      <c r="X353" s="16" t="str">
        <f>IF(AND(B353&lt;30,B353&gt;26),"Yes", " ")</f>
        <v xml:space="preserve"> </v>
      </c>
      <c r="Y353" s="19" t="str">
        <f>INDEX('Player Ratings'!A:B,MATCH(A353,'Player Ratings'!A:A,0),2) &amp;": $"&amp;V353&amp;"M thru "&amp; D353+3</f>
        <v>Jaemyn Brakefield: $0.85M thru 2027</v>
      </c>
    </row>
    <row r="354" spans="1:25" hidden="1" x14ac:dyDescent="0.25">
      <c r="A354" s="17" t="str">
        <f>'Re-Sign (Calc)'!A355</f>
        <v>P. Zipser CLE</v>
      </c>
      <c r="B354" s="18">
        <f>INDEX('Re-Sign (Calc)'!$A:$AU,MATCH('Re-Sign (Report)'!$A:$A,'Re-Sign (Calc)'!$A:$A,0),4)</f>
        <v>30</v>
      </c>
      <c r="C354" s="15" t="str">
        <f>INDEX('Re-Sign (Calc)'!$A:$AU,MATCH('Re-Sign (Report)'!$A:$A,'Re-Sign (Calc)'!$A:$A,0),3)</f>
        <v>CLE</v>
      </c>
      <c r="D354" s="15" t="str">
        <f>+INDEX('Player Ratings'!$A:$AA,MATCH(A354,'Player Ratings'!$A:$A,0),27)</f>
        <v>2025</v>
      </c>
      <c r="F354" s="15">
        <f>INDEX('Re-Sign (Calc)'!$A:$AX,MATCH($A:$A,'Re-Sign (Calc)'!$A:$A,0),23)</f>
        <v>0.85</v>
      </c>
      <c r="G354" s="15">
        <f>INDEX('Re-Sign (Calc)'!$A:$AX,MATCH($A:$A,'Re-Sign (Calc)'!$A:$A,0),28)</f>
        <v>0.85</v>
      </c>
      <c r="H354" s="15" t="str">
        <f>INDEX('Re-Sign (Calc)'!$A:$AX,MATCH($A:$A,'Re-Sign (Calc)'!$A:$A,0),33)</f>
        <v>N/A</v>
      </c>
      <c r="I354" s="15" t="str">
        <f>INDEX('Re-Sign (Calc)'!$A:$AX,MATCH($A:$A,'Re-Sign (Calc)'!$A:$A,0),38)</f>
        <v>N/A</v>
      </c>
      <c r="J354" s="15" t="str">
        <f>INDEX('Re-Sign (Calc)'!$A:$AX,MATCH($A:$A,'Re-Sign (Calc)'!$A:$A,0),43)</f>
        <v>N/A</v>
      </c>
      <c r="K354" s="15" t="str">
        <f>INDEX('Re-Sign (Calc)'!$A:$AX,MATCH($A:$A,'Re-Sign (Calc)'!$A:$A,0),48)</f>
        <v>N/A</v>
      </c>
      <c r="L354" s="15">
        <f>IF(AND(AVERAGE(G354,H354)&lt;F354,B354&lt;27),AVERAGE(G354,H354,F354),AVERAGE(G354,H354))</f>
        <v>0.85</v>
      </c>
      <c r="M354" s="15">
        <f>IFERROR(IF(AND(AVERAGE(J354,G354)&lt;F354,B354&lt;27),AVERAGE(J354,G354,F354),AVERAGE(G354,J354)),0)</f>
        <v>0.85</v>
      </c>
      <c r="N354" s="15">
        <f>IFERROR(IF(AND(AVERAGE(G354,I354)&lt;F354,B354&lt;27),AVERAGE(G354,I354,F354),AVERAGE(G354,I354)),0)</f>
        <v>0.85</v>
      </c>
      <c r="O354" s="15">
        <f>IFERROR(IF(AND(AVERAGE(G354,K354)&lt;F354,B354&lt;27),AVERAGE(G354,K354,F354),AVERAGE(G354,K354)),0)</f>
        <v>0.85</v>
      </c>
      <c r="P354" s="15">
        <f>IF(L354&gt;'Re-Sign (Calc)'!$T$1,'Re-Sign (Calc)'!$T$1,IF(L354&lt;'Re-Sign (Calc)'!$T$2,'Re-Sign (Calc)'!$T$2,L354))</f>
        <v>0.85</v>
      </c>
      <c r="Q354" s="15">
        <f>IF(M354&gt;'Re-Sign (Calc)'!$T$1,'Re-Sign (Calc)'!$T$1,IF(M354&lt;'Re-Sign (Calc)'!$T$2,'Re-Sign (Calc)'!$T$2,M354))</f>
        <v>0.85</v>
      </c>
      <c r="R354" s="15">
        <f>IF(N354&gt;'Re-Sign (Calc)'!$T$1,'Re-Sign (Calc)'!$T$1,IF(N354&lt;'Re-Sign (Calc)'!$T$2,'Re-Sign (Calc)'!$T$2,N354))</f>
        <v>0.85</v>
      </c>
      <c r="S354" s="15">
        <f>IF(O354&gt;'Re-Sign (Calc)'!$T$1,'Re-Sign (Calc)'!$T$1,IF(O354&lt;'Re-Sign (Calc)'!$T$2,'Re-Sign (Calc)'!$T$2,O354))</f>
        <v>0.85</v>
      </c>
      <c r="T354" s="16">
        <f>CEILING(IF(IF(F354&gt;AVERAGE(G354,I354,J354,K354),AVERAGE(F354,G354,I354,J354,K354),AVERAGE(G354,I354,J354,K354))&gt;'Re-Sign (Calc)'!$T$1,'Re-Sign (Calc)'!$T$1,IF(F354&gt;AVERAGE(G354,I354,J354,K354),AVERAGE(F354,G354,I354,J354,K354),AVERAGE(G354,I354,J354,K354))),0.05)</f>
        <v>0.85000000000000009</v>
      </c>
      <c r="U354" s="16">
        <f>CEILING(IF(IF(F354&gt;AVERAGE(G354,I354,J354,K354,H354),AVERAGE(F354,G354,I354,J354,K354),AVERAGE(G354,I354,J354,K354,H354))&gt;8.15,8.15,IF(F354&gt;AVERAGE(G354,I354,J354,K354,H354),AVERAGE(F354,G354,I354,J354,K354,H354),AVERAGE(G354,I354,J354,K354,H354))),0.05)</f>
        <v>0.85000000000000009</v>
      </c>
      <c r="V354" s="16">
        <f>CEILING(MAX(Q354:S354),0.05)</f>
        <v>0.85000000000000009</v>
      </c>
      <c r="W354" s="16" t="str">
        <f>IF(AND(B354&lt;26,G354&gt;V354),"Yes"," ")</f>
        <v xml:space="preserve"> </v>
      </c>
      <c r="X354" s="16" t="str">
        <f>IF(AND(B354&lt;30,B354&gt;26),"Yes", " ")</f>
        <v xml:space="preserve"> </v>
      </c>
      <c r="Y354" s="19" t="str">
        <f>INDEX('Player Ratings'!A:B,MATCH(A354,'Player Ratings'!A:A,0),2) &amp;": $"&amp;V354&amp;"M thru "&amp; D354+3</f>
        <v>Paul Zipser: $0.85M thru 2028</v>
      </c>
    </row>
    <row r="355" spans="1:25" hidden="1" x14ac:dyDescent="0.25">
      <c r="A355" s="17" t="str">
        <f>'Re-Sign (Calc)'!A356</f>
        <v>R. Barrett PHI</v>
      </c>
      <c r="B355" s="18">
        <f>INDEX('Re-Sign (Calc)'!$A:$AU,MATCH('Re-Sign (Report)'!$A:$A,'Re-Sign (Calc)'!$A:$A,0),4)</f>
        <v>24</v>
      </c>
      <c r="C355" s="15" t="str">
        <f>INDEX('Re-Sign (Calc)'!$A:$AU,MATCH('Re-Sign (Report)'!$A:$A,'Re-Sign (Calc)'!$A:$A,0),3)</f>
        <v>PHI</v>
      </c>
      <c r="D355" s="15" t="str">
        <f>+INDEX('Player Ratings'!$A:$AA,MATCH(A355,'Player Ratings'!$A:$A,0),27)</f>
        <v>2025</v>
      </c>
      <c r="F355" s="15">
        <f>INDEX('Re-Sign (Calc)'!$A:$AX,MATCH($A:$A,'Re-Sign (Calc)'!$A:$A,0),23)</f>
        <v>20.768543342269886</v>
      </c>
      <c r="G355" s="15">
        <f>INDEX('Re-Sign (Calc)'!$A:$AX,MATCH($A:$A,'Re-Sign (Calc)'!$A:$A,0),28)</f>
        <v>17.955293923925574</v>
      </c>
      <c r="H355" s="15">
        <f>INDEX('Re-Sign (Calc)'!$A:$AX,MATCH($A:$A,'Re-Sign (Calc)'!$A:$A,0),33)</f>
        <v>9.3290821351191706</v>
      </c>
      <c r="I355" s="15">
        <f>INDEX('Re-Sign (Calc)'!$A:$AX,MATCH($A:$A,'Re-Sign (Calc)'!$A:$A,0),38)</f>
        <v>1.7348054966841873</v>
      </c>
      <c r="J355" s="15">
        <f>INDEX('Re-Sign (Calc)'!$A:$AX,MATCH($A:$A,'Re-Sign (Calc)'!$A:$A,0),43)</f>
        <v>0.85</v>
      </c>
      <c r="K355" s="15">
        <f>INDEX('Re-Sign (Calc)'!$A:$AX,MATCH($A:$A,'Re-Sign (Calc)'!$A:$A,0),48)</f>
        <v>0.85</v>
      </c>
      <c r="L355" s="15">
        <f>IF(AND(AVERAGE(G355,H355)&lt;F355,B355&lt;27),AVERAGE(G355,H355,F355),AVERAGE(G355,H355))</f>
        <v>16.017639800438211</v>
      </c>
      <c r="M355" s="15">
        <f>IFERROR(IF(AND(AVERAGE(J355,G355)&lt;F355,B355&lt;27),AVERAGE(J355,G355,F355),AVERAGE(G355,J355)),0)</f>
        <v>13.19127908873182</v>
      </c>
      <c r="N355" s="15">
        <f>IFERROR(IF(AND(AVERAGE(G355,I355)&lt;F355,B355&lt;27),AVERAGE(G355,I355,F355),AVERAGE(G355,I355)),0)</f>
        <v>13.486214254293216</v>
      </c>
      <c r="O355" s="15">
        <f>IFERROR(IF(AND(AVERAGE(G355,K355)&lt;F355,B355&lt;27),AVERAGE(G355,K355,F355),AVERAGE(G355,K355)),0)</f>
        <v>13.19127908873182</v>
      </c>
      <c r="P355" s="15">
        <f>IF(L355&gt;'Re-Sign (Calc)'!$T$1,'Re-Sign (Calc)'!$T$1,IF(L355&lt;'Re-Sign (Calc)'!$T$2,'Re-Sign (Calc)'!$T$2,L355))</f>
        <v>16.017639800438211</v>
      </c>
      <c r="Q355" s="15">
        <f>IF(M355&gt;'Re-Sign (Calc)'!$T$1,'Re-Sign (Calc)'!$T$1,IF(M355&lt;'Re-Sign (Calc)'!$T$2,'Re-Sign (Calc)'!$T$2,M355))</f>
        <v>13.19127908873182</v>
      </c>
      <c r="R355" s="15">
        <f>IF(N355&gt;'Re-Sign (Calc)'!$T$1,'Re-Sign (Calc)'!$T$1,IF(N355&lt;'Re-Sign (Calc)'!$T$2,'Re-Sign (Calc)'!$T$2,N355))</f>
        <v>13.486214254293216</v>
      </c>
      <c r="S355" s="15">
        <f>IF(O355&gt;'Re-Sign (Calc)'!$T$1,'Re-Sign (Calc)'!$T$1,IF(O355&lt;'Re-Sign (Calc)'!$T$2,'Re-Sign (Calc)'!$T$2,O355))</f>
        <v>13.19127908873182</v>
      </c>
      <c r="T355" s="16">
        <f>CEILING(IF(IF(F355&gt;AVERAGE(G355,I355,J355,K355),AVERAGE(F355,G355,I355,J355,K355),AVERAGE(G355,I355,J355,K355))&gt;'Re-Sign (Calc)'!$T$1,'Re-Sign (Calc)'!$T$1,IF(F355&gt;AVERAGE(G355,I355,J355,K355),AVERAGE(F355,G355,I355,J355,K355),AVERAGE(G355,I355,J355,K355))),0.05)</f>
        <v>8.4500000000000011</v>
      </c>
      <c r="U355" s="16">
        <f>CEILING(IF(IF(F355&gt;AVERAGE(G355,I355,J355,K355,H355),AVERAGE(F355,G355,I355,J355,K355),AVERAGE(G355,I355,J355,K355,H355))&gt;8.15,8.15,IF(F355&gt;AVERAGE(G355,I355,J355,K355,H355),AVERAGE(F355,G355,I355,J355,K355,H355),AVERAGE(G355,I355,J355,K355,H355))),0.05)</f>
        <v>8.15</v>
      </c>
      <c r="V355" s="16">
        <f>CEILING(MAX(Q355:S355),0.05)</f>
        <v>13.5</v>
      </c>
      <c r="W355" s="16" t="str">
        <f>IF(AND(B355&lt;26,G355&gt;V355),"Yes"," ")</f>
        <v>Yes</v>
      </c>
      <c r="X355" s="16" t="str">
        <f>IF(AND(B355&lt;30,B355&gt;26),"Yes", " ")</f>
        <v xml:space="preserve"> </v>
      </c>
      <c r="Y355" s="19" t="str">
        <f>INDEX('Player Ratings'!A:B,MATCH(A355,'Player Ratings'!A:A,0),2) &amp;": $"&amp;V355&amp;"M thru "&amp; D355+3</f>
        <v>R.J. Barrett: $13.5M thru 2028</v>
      </c>
    </row>
    <row r="356" spans="1:25" hidden="1" x14ac:dyDescent="0.25">
      <c r="A356" s="17" t="str">
        <f>'Re-Sign (Calc)'!A357</f>
        <v>R. Gobert HOU</v>
      </c>
      <c r="B356" s="18">
        <f>INDEX('Re-Sign (Calc)'!$A:$AU,MATCH('Re-Sign (Report)'!$A:$A,'Re-Sign (Calc)'!$A:$A,0),4)</f>
        <v>32</v>
      </c>
      <c r="C356" s="15" t="str">
        <f>INDEX('Re-Sign (Calc)'!$A:$AU,MATCH('Re-Sign (Report)'!$A:$A,'Re-Sign (Calc)'!$A:$A,0),3)</f>
        <v>HOU</v>
      </c>
      <c r="D356" s="15" t="str">
        <f>+INDEX('Player Ratings'!$A:$AA,MATCH(A356,'Player Ratings'!$A:$A,0),27)</f>
        <v>2025</v>
      </c>
      <c r="F356" s="15">
        <f>INDEX('Re-Sign (Calc)'!$A:$AX,MATCH($A:$A,'Re-Sign (Calc)'!$A:$A,0),23)</f>
        <v>0.85</v>
      </c>
      <c r="G356" s="15">
        <f>INDEX('Re-Sign (Calc)'!$A:$AX,MATCH($A:$A,'Re-Sign (Calc)'!$A:$A,0),28)</f>
        <v>0.85</v>
      </c>
      <c r="H356" s="15">
        <f>INDEX('Re-Sign (Calc)'!$A:$AX,MATCH($A:$A,'Re-Sign (Calc)'!$A:$A,0),33)</f>
        <v>0.85</v>
      </c>
      <c r="I356" s="15">
        <f>INDEX('Re-Sign (Calc)'!$A:$AX,MATCH($A:$A,'Re-Sign (Calc)'!$A:$A,0),38)</f>
        <v>6.2750039487673757</v>
      </c>
      <c r="J356" s="15">
        <f>INDEX('Re-Sign (Calc)'!$A:$AX,MATCH($A:$A,'Re-Sign (Calc)'!$A:$A,0),43)</f>
        <v>0.85</v>
      </c>
      <c r="K356" s="15">
        <f>INDEX('Re-Sign (Calc)'!$A:$AX,MATCH($A:$A,'Re-Sign (Calc)'!$A:$A,0),48)</f>
        <v>1.2101220187305697</v>
      </c>
      <c r="L356" s="15">
        <f>IF(AND(AVERAGE(G356,H356)&lt;F356,B356&lt;27),AVERAGE(G356,H356,F356),AVERAGE(G356,H356))</f>
        <v>0.85</v>
      </c>
      <c r="M356" s="15">
        <f>IFERROR(IF(AND(AVERAGE(J356,G356)&lt;F356,B356&lt;27),AVERAGE(J356,G356,F356),AVERAGE(G356,J356)),0)</f>
        <v>0.85</v>
      </c>
      <c r="N356" s="15">
        <f>IFERROR(IF(AND(AVERAGE(G356,I356)&lt;F356,B356&lt;27),AVERAGE(G356,I356,F356),AVERAGE(G356,I356)),0)</f>
        <v>3.5625019743836877</v>
      </c>
      <c r="O356" s="15">
        <f>IFERROR(IF(AND(AVERAGE(G356,K356)&lt;F356,B356&lt;27),AVERAGE(G356,K356,F356),AVERAGE(G356,K356)),0)</f>
        <v>1.0300610093652849</v>
      </c>
      <c r="P356" s="15">
        <f>IF(L356&gt;'Re-Sign (Calc)'!$T$1,'Re-Sign (Calc)'!$T$1,IF(L356&lt;'Re-Sign (Calc)'!$T$2,'Re-Sign (Calc)'!$T$2,L356))</f>
        <v>0.85</v>
      </c>
      <c r="Q356" s="15">
        <f>IF(M356&gt;'Re-Sign (Calc)'!$T$1,'Re-Sign (Calc)'!$T$1,IF(M356&lt;'Re-Sign (Calc)'!$T$2,'Re-Sign (Calc)'!$T$2,M356))</f>
        <v>0.85</v>
      </c>
      <c r="R356" s="15">
        <f>IF(N356&gt;'Re-Sign (Calc)'!$T$1,'Re-Sign (Calc)'!$T$1,IF(N356&lt;'Re-Sign (Calc)'!$T$2,'Re-Sign (Calc)'!$T$2,N356))</f>
        <v>3.5625019743836877</v>
      </c>
      <c r="S356" s="15">
        <f>IF(O356&gt;'Re-Sign (Calc)'!$T$1,'Re-Sign (Calc)'!$T$1,IF(O356&lt;'Re-Sign (Calc)'!$T$2,'Re-Sign (Calc)'!$T$2,O356))</f>
        <v>1.0300610093652849</v>
      </c>
      <c r="T356" s="16">
        <f>CEILING(IF(IF(F356&gt;AVERAGE(G356,I356,J356,K356),AVERAGE(F356,G356,I356,J356,K356),AVERAGE(G356,I356,J356,K356))&gt;'Re-Sign (Calc)'!$T$1,'Re-Sign (Calc)'!$T$1,IF(F356&gt;AVERAGE(G356,I356,J356,K356),AVERAGE(F356,G356,I356,J356,K356),AVERAGE(G356,I356,J356,K356))),0.05)</f>
        <v>2.3000000000000003</v>
      </c>
      <c r="U356" s="16">
        <f>CEILING(IF(IF(F356&gt;AVERAGE(G356,I356,J356,K356,H356),AVERAGE(F356,G356,I356,J356,K356),AVERAGE(G356,I356,J356,K356,H356))&gt;8.15,8.15,IF(F356&gt;AVERAGE(G356,I356,J356,K356,H356),AVERAGE(F356,G356,I356,J356,K356,H356),AVERAGE(G356,I356,J356,K356,H356))),0.05)</f>
        <v>2.0500000000000003</v>
      </c>
      <c r="V356" s="16">
        <f>CEILING(MAX(Q356:S356),0.05)</f>
        <v>3.6</v>
      </c>
      <c r="W356" s="16" t="str">
        <f>IF(AND(B356&lt;26,G356&gt;V356),"Yes"," ")</f>
        <v xml:space="preserve"> </v>
      </c>
      <c r="X356" s="16" t="str">
        <f>IF(AND(B356&lt;30,B356&gt;26),"Yes", " ")</f>
        <v xml:space="preserve"> </v>
      </c>
      <c r="Y356" s="19" t="str">
        <f>INDEX('Player Ratings'!A:B,MATCH(A356,'Player Ratings'!A:A,0),2) &amp;": $"&amp;V356&amp;"M thru "&amp; D356+3</f>
        <v>Rudy Gobert: $3.6M thru 2028</v>
      </c>
    </row>
    <row r="357" spans="1:25" hidden="1" x14ac:dyDescent="0.25">
      <c r="A357" s="17" t="str">
        <f>'Re-Sign (Calc)'!A358</f>
        <v>R. Greer CHI</v>
      </c>
      <c r="B357" s="18">
        <f>INDEX('Re-Sign (Calc)'!$A:$AU,MATCH('Re-Sign (Report)'!$A:$A,'Re-Sign (Calc)'!$A:$A,0),4)</f>
        <v>20</v>
      </c>
      <c r="C357" s="15" t="str">
        <f>INDEX('Re-Sign (Calc)'!$A:$AU,MATCH('Re-Sign (Report)'!$A:$A,'Re-Sign (Calc)'!$A:$A,0),3)</f>
        <v>CHI</v>
      </c>
      <c r="D357" s="15" t="str">
        <f>+INDEX('Player Ratings'!$A:$AA,MATCH(A357,'Player Ratings'!$A:$A,0),27)</f>
        <v>2026</v>
      </c>
      <c r="F357" s="15">
        <f>INDEX('Re-Sign (Calc)'!$A:$AX,MATCH($A:$A,'Re-Sign (Calc)'!$A:$A,0),23)</f>
        <v>0.85</v>
      </c>
      <c r="G357" s="15">
        <f>INDEX('Re-Sign (Calc)'!$A:$AX,MATCH($A:$A,'Re-Sign (Calc)'!$A:$A,0),28)</f>
        <v>0.85</v>
      </c>
      <c r="H357" s="15" t="str">
        <f>INDEX('Re-Sign (Calc)'!$A:$AX,MATCH($A:$A,'Re-Sign (Calc)'!$A:$A,0),33)</f>
        <v>N/A</v>
      </c>
      <c r="I357" s="15" t="str">
        <f>INDEX('Re-Sign (Calc)'!$A:$AX,MATCH($A:$A,'Re-Sign (Calc)'!$A:$A,0),38)</f>
        <v>N/A</v>
      </c>
      <c r="J357" s="15" t="str">
        <f>INDEX('Re-Sign (Calc)'!$A:$AX,MATCH($A:$A,'Re-Sign (Calc)'!$A:$A,0),43)</f>
        <v>N/A</v>
      </c>
      <c r="K357" s="15" t="str">
        <f>INDEX('Re-Sign (Calc)'!$A:$AX,MATCH($A:$A,'Re-Sign (Calc)'!$A:$A,0),48)</f>
        <v>N/A</v>
      </c>
      <c r="L357" s="15">
        <f>IF(AND(AVERAGE(G357,H357)&lt;F357,B357&lt;27),AVERAGE(G357,H357,F357),AVERAGE(G357,H357))</f>
        <v>0.85</v>
      </c>
      <c r="M357" s="15">
        <f>IFERROR(IF(AND(AVERAGE(J357,G357)&lt;F357,B357&lt;27),AVERAGE(J357,G357,F357),AVERAGE(G357,J357)),0)</f>
        <v>0.85</v>
      </c>
      <c r="N357" s="15">
        <f>IFERROR(IF(AND(AVERAGE(G357,I357)&lt;F357,B357&lt;27),AVERAGE(G357,I357,F357),AVERAGE(G357,I357)),0)</f>
        <v>0.85</v>
      </c>
      <c r="O357" s="15">
        <f>IFERROR(IF(AND(AVERAGE(G357,K357)&lt;F357,B357&lt;27),AVERAGE(G357,K357,F357),AVERAGE(G357,K357)),0)</f>
        <v>0.85</v>
      </c>
      <c r="P357" s="15">
        <f>IF(L357&gt;'Re-Sign (Calc)'!$T$1,'Re-Sign (Calc)'!$T$1,IF(L357&lt;'Re-Sign (Calc)'!$T$2,'Re-Sign (Calc)'!$T$2,L357))</f>
        <v>0.85</v>
      </c>
      <c r="Q357" s="15">
        <f>IF(M357&gt;'Re-Sign (Calc)'!$T$1,'Re-Sign (Calc)'!$T$1,IF(M357&lt;'Re-Sign (Calc)'!$T$2,'Re-Sign (Calc)'!$T$2,M357))</f>
        <v>0.85</v>
      </c>
      <c r="R357" s="15">
        <f>IF(N357&gt;'Re-Sign (Calc)'!$T$1,'Re-Sign (Calc)'!$T$1,IF(N357&lt;'Re-Sign (Calc)'!$T$2,'Re-Sign (Calc)'!$T$2,N357))</f>
        <v>0.85</v>
      </c>
      <c r="S357" s="15">
        <f>IF(O357&gt;'Re-Sign (Calc)'!$T$1,'Re-Sign (Calc)'!$T$1,IF(O357&lt;'Re-Sign (Calc)'!$T$2,'Re-Sign (Calc)'!$T$2,O357))</f>
        <v>0.85</v>
      </c>
      <c r="T357" s="16">
        <f>CEILING(IF(IF(F357&gt;AVERAGE(G357,I357,J357,K357),AVERAGE(F357,G357,I357,J357,K357),AVERAGE(G357,I357,J357,K357))&gt;'Re-Sign (Calc)'!$T$1,'Re-Sign (Calc)'!$T$1,IF(F357&gt;AVERAGE(G357,I357,J357,K357),AVERAGE(F357,G357,I357,J357,K357),AVERAGE(G357,I357,J357,K357))),0.05)</f>
        <v>0.85000000000000009</v>
      </c>
      <c r="U357" s="16">
        <f>CEILING(IF(IF(F357&gt;AVERAGE(G357,I357,J357,K357,H357),AVERAGE(F357,G357,I357,J357,K357),AVERAGE(G357,I357,J357,K357,H357))&gt;8.15,8.15,IF(F357&gt;AVERAGE(G357,I357,J357,K357,H357),AVERAGE(F357,G357,I357,J357,K357,H357),AVERAGE(G357,I357,J357,K357,H357))),0.05)</f>
        <v>0.85000000000000009</v>
      </c>
      <c r="V357" s="16">
        <f>CEILING(MAX(Q357:S357),0.05)</f>
        <v>0.85000000000000009</v>
      </c>
      <c r="W357" s="16" t="str">
        <f>IF(AND(B357&lt;26,G357&gt;V357),"Yes"," ")</f>
        <v xml:space="preserve"> </v>
      </c>
      <c r="X357" s="16" t="str">
        <f>IF(AND(B357&lt;30,B357&gt;26),"Yes", " ")</f>
        <v xml:space="preserve"> </v>
      </c>
      <c r="Y357" s="19" t="str">
        <f>INDEX('Player Ratings'!A:B,MATCH(A357,'Player Ratings'!A:A,0),2) &amp;": $"&amp;V357&amp;"M thru "&amp; D357+3</f>
        <v>Reggie Greer: $0.85M thru 2029</v>
      </c>
    </row>
    <row r="358" spans="1:25" hidden="1" x14ac:dyDescent="0.25">
      <c r="A358" s="17" t="str">
        <f>'Re-Sign (Calc)'!A359</f>
        <v>R. Hachimura MIL</v>
      </c>
      <c r="B358" s="18">
        <f>INDEX('Re-Sign (Calc)'!$A:$AU,MATCH('Re-Sign (Report)'!$A:$A,'Re-Sign (Calc)'!$A:$A,0),4)</f>
        <v>26</v>
      </c>
      <c r="C358" s="15" t="str">
        <f>INDEX('Re-Sign (Calc)'!$A:$AU,MATCH('Re-Sign (Report)'!$A:$A,'Re-Sign (Calc)'!$A:$A,0),3)</f>
        <v>MIL</v>
      </c>
      <c r="D358" s="15" t="str">
        <f>+INDEX('Player Ratings'!$A:$AA,MATCH(A358,'Player Ratings'!$A:$A,0),27)</f>
        <v>2025</v>
      </c>
      <c r="F358" s="15">
        <f>INDEX('Re-Sign (Calc)'!$A:$AX,MATCH($A:$A,'Re-Sign (Calc)'!$A:$A,0),23)</f>
        <v>6.5370866845397737</v>
      </c>
      <c r="G358" s="15">
        <f>INDEX('Re-Sign (Calc)'!$A:$AX,MATCH($A:$A,'Re-Sign (Calc)'!$A:$A,0),28)</f>
        <v>10.088506504198911</v>
      </c>
      <c r="H358" s="15">
        <f>INDEX('Re-Sign (Calc)'!$A:$AX,MATCH($A:$A,'Re-Sign (Calc)'!$A:$A,0),33)</f>
        <v>0.85</v>
      </c>
      <c r="I358" s="15">
        <f>INDEX('Re-Sign (Calc)'!$A:$AX,MATCH($A:$A,'Re-Sign (Calc)'!$A:$A,0),38)</f>
        <v>4.506905038627175</v>
      </c>
      <c r="J358" s="15">
        <f>INDEX('Re-Sign (Calc)'!$A:$AX,MATCH($A:$A,'Re-Sign (Calc)'!$A:$A,0),43)</f>
        <v>0.85</v>
      </c>
      <c r="K358" s="15">
        <f>INDEX('Re-Sign (Calc)'!$A:$AX,MATCH($A:$A,'Re-Sign (Calc)'!$A:$A,0),48)</f>
        <v>0.85</v>
      </c>
      <c r="L358" s="15">
        <f>IF(AND(AVERAGE(G358,H358)&lt;F358,B358&lt;27),AVERAGE(G358,H358,F358),AVERAGE(G358,H358))</f>
        <v>5.8251977295795614</v>
      </c>
      <c r="M358" s="15">
        <f>IFERROR(IF(AND(AVERAGE(J358,G358)&lt;F358,B358&lt;27),AVERAGE(J358,G358,F358),AVERAGE(G358,J358)),0)</f>
        <v>5.8251977295795614</v>
      </c>
      <c r="N358" s="15">
        <f>IFERROR(IF(AND(AVERAGE(G358,I358)&lt;F358,B358&lt;27),AVERAGE(G358,I358,F358),AVERAGE(G358,I358)),0)</f>
        <v>7.2977057714130424</v>
      </c>
      <c r="O358" s="15">
        <f>IFERROR(IF(AND(AVERAGE(G358,K358)&lt;F358,B358&lt;27),AVERAGE(G358,K358,F358),AVERAGE(G358,K358)),0)</f>
        <v>5.8251977295795614</v>
      </c>
      <c r="P358" s="15">
        <f>IF(L358&gt;'Re-Sign (Calc)'!$T$1,'Re-Sign (Calc)'!$T$1,IF(L358&lt;'Re-Sign (Calc)'!$T$2,'Re-Sign (Calc)'!$T$2,L358))</f>
        <v>5.8251977295795614</v>
      </c>
      <c r="Q358" s="15">
        <f>IF(M358&gt;'Re-Sign (Calc)'!$T$1,'Re-Sign (Calc)'!$T$1,IF(M358&lt;'Re-Sign (Calc)'!$T$2,'Re-Sign (Calc)'!$T$2,M358))</f>
        <v>5.8251977295795614</v>
      </c>
      <c r="R358" s="15">
        <f>IF(N358&gt;'Re-Sign (Calc)'!$T$1,'Re-Sign (Calc)'!$T$1,IF(N358&lt;'Re-Sign (Calc)'!$T$2,'Re-Sign (Calc)'!$T$2,N358))</f>
        <v>7.2977057714130424</v>
      </c>
      <c r="S358" s="15">
        <f>IF(O358&gt;'Re-Sign (Calc)'!$T$1,'Re-Sign (Calc)'!$T$1,IF(O358&lt;'Re-Sign (Calc)'!$T$2,'Re-Sign (Calc)'!$T$2,O358))</f>
        <v>5.8251977295795614</v>
      </c>
      <c r="T358" s="16">
        <f>CEILING(IF(IF(F358&gt;AVERAGE(G358,I358,J358,K358),AVERAGE(F358,G358,I358,J358,K358),AVERAGE(G358,I358,J358,K358))&gt;'Re-Sign (Calc)'!$T$1,'Re-Sign (Calc)'!$T$1,IF(F358&gt;AVERAGE(G358,I358,J358,K358),AVERAGE(F358,G358,I358,J358,K358),AVERAGE(G358,I358,J358,K358))),0.05)</f>
        <v>4.6000000000000005</v>
      </c>
      <c r="U358" s="16">
        <f>CEILING(IF(IF(F358&gt;AVERAGE(G358,I358,J358,K358,H358),AVERAGE(F358,G358,I358,J358,K358),AVERAGE(G358,I358,J358,K358,H358))&gt;8.15,8.15,IF(F358&gt;AVERAGE(G358,I358,J358,K358,H358),AVERAGE(F358,G358,I358,J358,K358,H358),AVERAGE(G358,I358,J358,K358,H358))),0.05)</f>
        <v>3.95</v>
      </c>
      <c r="V358" s="16">
        <f>CEILING(MAX(Q358:S358),0.05)</f>
        <v>7.3000000000000007</v>
      </c>
      <c r="W358" s="16" t="str">
        <f>IF(AND(B358&lt;26,G358&gt;V358),"Yes"," ")</f>
        <v xml:space="preserve"> </v>
      </c>
      <c r="X358" s="16" t="str">
        <f>IF(AND(B358&lt;30,B358&gt;26),"Yes", " ")</f>
        <v xml:space="preserve"> </v>
      </c>
      <c r="Y358" s="19" t="str">
        <f>INDEX('Player Ratings'!A:B,MATCH(A358,'Player Ratings'!A:A,0),2) &amp;": $"&amp;V358&amp;"M thru "&amp; D358+3</f>
        <v>Rui Hachimura: $7.3M thru 2028</v>
      </c>
    </row>
    <row r="359" spans="1:25" hidden="1" x14ac:dyDescent="0.25">
      <c r="A359" s="17" t="str">
        <f>'Re-Sign (Calc)'!A360</f>
        <v>R. Hampton NYK</v>
      </c>
      <c r="B359" s="18">
        <f>INDEX('Re-Sign (Calc)'!$A:$AU,MATCH('Re-Sign (Report)'!$A:$A,'Re-Sign (Calc)'!$A:$A,0),4)</f>
        <v>23</v>
      </c>
      <c r="C359" s="15" t="str">
        <f>INDEX('Re-Sign (Calc)'!$A:$AU,MATCH('Re-Sign (Report)'!$A:$A,'Re-Sign (Calc)'!$A:$A,0),3)</f>
        <v>NYK</v>
      </c>
      <c r="D359" s="15" t="str">
        <f>+INDEX('Player Ratings'!$A:$AA,MATCH(A359,'Player Ratings'!$A:$A,0),27)</f>
        <v>2025</v>
      </c>
      <c r="F359" s="15">
        <f>INDEX('Re-Sign (Calc)'!$A:$AX,MATCH($A:$A,'Re-Sign (Calc)'!$A:$A,0),23)</f>
        <v>43.538873994638074</v>
      </c>
      <c r="G359" s="15">
        <f>INDEX('Re-Sign (Calc)'!$A:$AX,MATCH($A:$A,'Re-Sign (Calc)'!$A:$A,0),28)</f>
        <v>41.555656183105548</v>
      </c>
      <c r="H359" s="15">
        <f>INDEX('Re-Sign (Calc)'!$A:$AX,MATCH($A:$A,'Re-Sign (Calc)'!$A:$A,0),33)</f>
        <v>29.010119164861138</v>
      </c>
      <c r="I359" s="15">
        <f>INDEX('Re-Sign (Calc)'!$A:$AX,MATCH($A:$A,'Re-Sign (Calc)'!$A:$A,0),38)</f>
        <v>29.059786695836458</v>
      </c>
      <c r="J359" s="15">
        <f>INDEX('Re-Sign (Calc)'!$A:$AX,MATCH($A:$A,'Re-Sign (Calc)'!$A:$A,0),43)</f>
        <v>31.730056804149168</v>
      </c>
      <c r="K359" s="15">
        <f>INDEX('Re-Sign (Calc)'!$A:$AX,MATCH($A:$A,'Re-Sign (Calc)'!$A:$A,0),48)</f>
        <v>23.362080403343501</v>
      </c>
      <c r="L359" s="15">
        <f>IF(AND(AVERAGE(G359,H359)&lt;F359,B359&lt;27),AVERAGE(G359,H359,F359),AVERAGE(G359,H359))</f>
        <v>38.034883114201584</v>
      </c>
      <c r="M359" s="15">
        <f>IFERROR(IF(AND(AVERAGE(J359,G359)&lt;F359,B359&lt;27),AVERAGE(J359,G359,F359),AVERAGE(G359,J359)),0)</f>
        <v>38.941528993964262</v>
      </c>
      <c r="N359" s="15">
        <f>IFERROR(IF(AND(AVERAGE(G359,I359)&lt;F359,B359&lt;27),AVERAGE(G359,I359,F359),AVERAGE(G359,I359)),0)</f>
        <v>38.051438957860029</v>
      </c>
      <c r="O359" s="15">
        <f>IFERROR(IF(AND(AVERAGE(G359,K359)&lt;F359,B359&lt;27),AVERAGE(G359,K359,F359),AVERAGE(G359,K359)),0)</f>
        <v>36.152203527029037</v>
      </c>
      <c r="P359" s="15">
        <f>IF(L359&gt;'Re-Sign (Calc)'!$T$1,'Re-Sign (Calc)'!$T$1,IF(L359&lt;'Re-Sign (Calc)'!$T$2,'Re-Sign (Calc)'!$T$2,L359))</f>
        <v>35</v>
      </c>
      <c r="Q359" s="15">
        <f>IF(M359&gt;'Re-Sign (Calc)'!$T$1,'Re-Sign (Calc)'!$T$1,IF(M359&lt;'Re-Sign (Calc)'!$T$2,'Re-Sign (Calc)'!$T$2,M359))</f>
        <v>35</v>
      </c>
      <c r="R359" s="15">
        <f>IF(N359&gt;'Re-Sign (Calc)'!$T$1,'Re-Sign (Calc)'!$T$1,IF(N359&lt;'Re-Sign (Calc)'!$T$2,'Re-Sign (Calc)'!$T$2,N359))</f>
        <v>35</v>
      </c>
      <c r="S359" s="15">
        <f>IF(O359&gt;'Re-Sign (Calc)'!$T$1,'Re-Sign (Calc)'!$T$1,IF(O359&lt;'Re-Sign (Calc)'!$T$2,'Re-Sign (Calc)'!$T$2,O359))</f>
        <v>35</v>
      </c>
      <c r="T359" s="16">
        <f>CEILING(IF(IF(F359&gt;AVERAGE(G359,I359,J359,K359),AVERAGE(F359,G359,I359,J359,K359),AVERAGE(G359,I359,J359,K359))&gt;'Re-Sign (Calc)'!$T$1,'Re-Sign (Calc)'!$T$1,IF(F359&gt;AVERAGE(G359,I359,J359,K359),AVERAGE(F359,G359,I359,J359,K359),AVERAGE(G359,I359,J359,K359))),0.05)</f>
        <v>33.85</v>
      </c>
      <c r="U359" s="16">
        <f>CEILING(IF(IF(F359&gt;AVERAGE(G359,I359,J359,K359,H359),AVERAGE(F359,G359,I359,J359,K359),AVERAGE(G359,I359,J359,K359,H359))&gt;8.15,8.15,IF(F359&gt;AVERAGE(G359,I359,J359,K359,H359),AVERAGE(F359,G359,I359,J359,K359,H359),AVERAGE(G359,I359,J359,K359,H359))),0.05)</f>
        <v>8.15</v>
      </c>
      <c r="V359" s="16">
        <f>CEILING(MAX(Q359:S359),0.05)</f>
        <v>35</v>
      </c>
      <c r="W359" s="16" t="str">
        <f>IF(AND(B359&lt;26,G359&gt;V359),"Yes"," ")</f>
        <v>Yes</v>
      </c>
      <c r="X359" s="16" t="str">
        <f>IF(AND(B359&lt;30,B359&gt;26),"Yes", " ")</f>
        <v xml:space="preserve"> </v>
      </c>
      <c r="Y359" s="19" t="str">
        <f>INDEX('Player Ratings'!A:B,MATCH(A359,'Player Ratings'!A:A,0),2) &amp;": $"&amp;V359&amp;"M thru "&amp; D359+3</f>
        <v>R.J. Hampton: $35M thru 2028</v>
      </c>
    </row>
    <row r="360" spans="1:25" x14ac:dyDescent="0.25">
      <c r="A360" s="17" t="str">
        <f>'Re-Sign (Calc)'!A395</f>
        <v>T. Brown Jr. PHI</v>
      </c>
      <c r="B360" s="18">
        <f>INDEX('Re-Sign (Calc)'!$A:$AU,MATCH('Re-Sign (Report)'!$A:$A,'Re-Sign (Calc)'!$A:$A,0),4)</f>
        <v>25</v>
      </c>
      <c r="C360" s="15" t="str">
        <f>INDEX('Re-Sign (Calc)'!$A:$AU,MATCH('Re-Sign (Report)'!$A:$A,'Re-Sign (Calc)'!$A:$A,0),3)</f>
        <v>PHI</v>
      </c>
      <c r="D360" s="15" t="str">
        <f>+INDEX('Player Ratings'!$A:$AA,MATCH(A360,'Player Ratings'!$A:$A,0),27)</f>
        <v>2024</v>
      </c>
      <c r="F360" s="15">
        <f>INDEX('Re-Sign (Calc)'!$A:$AX,MATCH($A:$A,'Re-Sign (Calc)'!$A:$A,0),23)</f>
        <v>26.461126005361933</v>
      </c>
      <c r="G360" s="15">
        <f>INDEX('Re-Sign (Calc)'!$A:$AX,MATCH($A:$A,'Re-Sign (Calc)'!$A:$A,0),28)</f>
        <v>25.822081343652233</v>
      </c>
      <c r="H360" s="15">
        <f>INDEX('Re-Sign (Calc)'!$A:$AX,MATCH($A:$A,'Re-Sign (Calc)'!$A:$A,0),33)</f>
        <v>20.453146543234194</v>
      </c>
      <c r="I360" s="15">
        <f>INDEX('Re-Sign (Calc)'!$A:$AX,MATCH($A:$A,'Re-Sign (Calc)'!$A:$A,0),38)</f>
        <v>35.396014220277571</v>
      </c>
      <c r="J360" s="15">
        <f>INDEX('Re-Sign (Calc)'!$A:$AX,MATCH($A:$A,'Re-Sign (Calc)'!$A:$A,0),43)</f>
        <v>35</v>
      </c>
      <c r="K360" s="15">
        <f>INDEX('Re-Sign (Calc)'!$A:$AX,MATCH($A:$A,'Re-Sign (Calc)'!$A:$A,0),48)</f>
        <v>18.750829242404141</v>
      </c>
      <c r="L360" s="15">
        <f>IF(AND(AVERAGE(G360,H360)&lt;F360,B360&lt;27),AVERAGE(G360,H360,F360),AVERAGE(G360,H360))</f>
        <v>24.245451297416121</v>
      </c>
      <c r="M360" s="15">
        <f>IFERROR(IF(AND(AVERAGE(J360,G360)&lt;F360,B360&lt;27),AVERAGE(J360,G360,F360),AVERAGE(G360,J360)),0)</f>
        <v>30.411040671826115</v>
      </c>
      <c r="N360" s="15">
        <f>IFERROR(IF(AND(AVERAGE(G360,I360)&lt;F360,B360&lt;27),AVERAGE(G360,I360,F360),AVERAGE(G360,I360)),0)</f>
        <v>30.609047781964904</v>
      </c>
      <c r="O360" s="15">
        <f>IFERROR(IF(AND(AVERAGE(G360,K360)&lt;F360,B360&lt;27),AVERAGE(G360,K360,F360),AVERAGE(G360,K360)),0)</f>
        <v>23.678012197139434</v>
      </c>
      <c r="P360" s="15">
        <f>IF(L360&gt;'Re-Sign (Calc)'!$T$1,'Re-Sign (Calc)'!$T$1,IF(L360&lt;'Re-Sign (Calc)'!$T$2,'Re-Sign (Calc)'!$T$2,L360))</f>
        <v>24.245451297416121</v>
      </c>
      <c r="Q360" s="15">
        <f>IF(M360&gt;'Re-Sign (Calc)'!$T$1,'Re-Sign (Calc)'!$T$1,IF(M360&lt;'Re-Sign (Calc)'!$T$2,'Re-Sign (Calc)'!$T$2,M360))</f>
        <v>30.411040671826115</v>
      </c>
      <c r="R360" s="15">
        <f>IF(N360&gt;'Re-Sign (Calc)'!$T$1,'Re-Sign (Calc)'!$T$1,IF(N360&lt;'Re-Sign (Calc)'!$T$2,'Re-Sign (Calc)'!$T$2,N360))</f>
        <v>30.609047781964904</v>
      </c>
      <c r="S360" s="15">
        <f>IF(O360&gt;'Re-Sign (Calc)'!$T$1,'Re-Sign (Calc)'!$T$1,IF(O360&lt;'Re-Sign (Calc)'!$T$2,'Re-Sign (Calc)'!$T$2,O360))</f>
        <v>23.678012197139434</v>
      </c>
      <c r="T360" s="16">
        <f>CEILING(IF(IF(F360&gt;AVERAGE(G360,I360,J360,K360),AVERAGE(F360,G360,I360,J360,K360),AVERAGE(G360,I360,J360,K360))&gt;'Re-Sign (Calc)'!$T$1,'Re-Sign (Calc)'!$T$1,IF(F360&gt;AVERAGE(G360,I360,J360,K360),AVERAGE(F360,G360,I360,J360,K360),AVERAGE(G360,I360,J360,K360))),0.05)</f>
        <v>28.75</v>
      </c>
      <c r="U360" s="16">
        <f>CEILING(IF(IF(F360&gt;AVERAGE(G360,I360,J360,K360,H360),AVERAGE(F360,G360,I360,J360,K360),AVERAGE(G360,I360,J360,K360,H360))&gt;8.15,8.15,IF(F360&gt;AVERAGE(G360,I360,J360,K360,H360),AVERAGE(F360,G360,I360,J360,K360,H360),AVERAGE(G360,I360,J360,K360,H360))),0.05)</f>
        <v>8.15</v>
      </c>
      <c r="V360" s="16">
        <f>CEILING(MAX(Q360:S360),0.05)</f>
        <v>30.650000000000002</v>
      </c>
      <c r="W360" s="16" t="str">
        <f>IF(AND(B360&lt;26,G360&gt;V360),"Yes"," ")</f>
        <v xml:space="preserve"> </v>
      </c>
      <c r="X360" s="16" t="str">
        <f>IF(AND(B360&lt;30,B360&gt;26),"Yes", " ")</f>
        <v xml:space="preserve"> </v>
      </c>
      <c r="Y360" s="19" t="str">
        <f>INDEX('Player Ratings'!A:B,MATCH(A360,'Player Ratings'!A:A,0),2) &amp;": $"&amp;V360&amp;"M thru "&amp; D360+3</f>
        <v>Troy Brown Jr.: $30.65M thru 2027</v>
      </c>
    </row>
    <row r="361" spans="1:25" hidden="1" x14ac:dyDescent="0.25">
      <c r="A361" s="17" t="str">
        <f>'Re-Sign (Calc)'!A362</f>
        <v>R. Holmes NOP</v>
      </c>
      <c r="B361" s="18">
        <f>INDEX('Re-Sign (Calc)'!$A:$AU,MATCH('Re-Sign (Report)'!$A:$A,'Re-Sign (Calc)'!$A:$A,0),4)</f>
        <v>31</v>
      </c>
      <c r="C361" s="15" t="str">
        <f>INDEX('Re-Sign (Calc)'!$A:$AU,MATCH('Re-Sign (Report)'!$A:$A,'Re-Sign (Calc)'!$A:$A,0),3)</f>
        <v>NOP</v>
      </c>
      <c r="D361" s="15" t="str">
        <f>+INDEX('Player Ratings'!$A:$AA,MATCH(A361,'Player Ratings'!$A:$A,0),27)</f>
        <v>2025</v>
      </c>
      <c r="F361" s="15">
        <f>INDEX('Re-Sign (Calc)'!$A:$AX,MATCH($A:$A,'Re-Sign (Calc)'!$A:$A,0),23)</f>
        <v>0.85</v>
      </c>
      <c r="G361" s="15">
        <f>INDEX('Re-Sign (Calc)'!$A:$AX,MATCH($A:$A,'Re-Sign (Calc)'!$A:$A,0),28)</f>
        <v>0.85</v>
      </c>
      <c r="H361" s="15">
        <f>INDEX('Re-Sign (Calc)'!$A:$AX,MATCH($A:$A,'Re-Sign (Calc)'!$A:$A,0),33)</f>
        <v>0.85</v>
      </c>
      <c r="I361" s="15">
        <f>INDEX('Re-Sign (Calc)'!$A:$AX,MATCH($A:$A,'Re-Sign (Calc)'!$A:$A,0),38)</f>
        <v>0.85</v>
      </c>
      <c r="J361" s="15">
        <f>INDEX('Re-Sign (Calc)'!$A:$AX,MATCH($A:$A,'Re-Sign (Calc)'!$A:$A,0),43)</f>
        <v>0.85</v>
      </c>
      <c r="K361" s="15">
        <f>INDEX('Re-Sign (Calc)'!$A:$AX,MATCH($A:$A,'Re-Sign (Calc)'!$A:$A,0),48)</f>
        <v>0.85</v>
      </c>
      <c r="L361" s="15">
        <f>IF(AND(AVERAGE(G361,H361)&lt;F361,B361&lt;27),AVERAGE(G361,H361,F361),AVERAGE(G361,H361))</f>
        <v>0.85</v>
      </c>
      <c r="M361" s="15">
        <f>IFERROR(IF(AND(AVERAGE(J361,G361)&lt;F361,B361&lt;27),AVERAGE(J361,G361,F361),AVERAGE(G361,J361)),0)</f>
        <v>0.85</v>
      </c>
      <c r="N361" s="15">
        <f>IFERROR(IF(AND(AVERAGE(G361,I361)&lt;F361,B361&lt;27),AVERAGE(G361,I361,F361),AVERAGE(G361,I361)),0)</f>
        <v>0.85</v>
      </c>
      <c r="O361" s="15">
        <f>IFERROR(IF(AND(AVERAGE(G361,K361)&lt;F361,B361&lt;27),AVERAGE(G361,K361,F361),AVERAGE(G361,K361)),0)</f>
        <v>0.85</v>
      </c>
      <c r="P361" s="15">
        <f>IF(L361&gt;'Re-Sign (Calc)'!$T$1,'Re-Sign (Calc)'!$T$1,IF(L361&lt;'Re-Sign (Calc)'!$T$2,'Re-Sign (Calc)'!$T$2,L361))</f>
        <v>0.85</v>
      </c>
      <c r="Q361" s="15">
        <f>IF(M361&gt;'Re-Sign (Calc)'!$T$1,'Re-Sign (Calc)'!$T$1,IF(M361&lt;'Re-Sign (Calc)'!$T$2,'Re-Sign (Calc)'!$T$2,M361))</f>
        <v>0.85</v>
      </c>
      <c r="R361" s="15">
        <f>IF(N361&gt;'Re-Sign (Calc)'!$T$1,'Re-Sign (Calc)'!$T$1,IF(N361&lt;'Re-Sign (Calc)'!$T$2,'Re-Sign (Calc)'!$T$2,N361))</f>
        <v>0.85</v>
      </c>
      <c r="S361" s="15">
        <f>IF(O361&gt;'Re-Sign (Calc)'!$T$1,'Re-Sign (Calc)'!$T$1,IF(O361&lt;'Re-Sign (Calc)'!$T$2,'Re-Sign (Calc)'!$T$2,O361))</f>
        <v>0.85</v>
      </c>
      <c r="T361" s="16">
        <f>CEILING(IF(IF(F361&gt;AVERAGE(G361,I361,J361,K361),AVERAGE(F361,G361,I361,J361,K361),AVERAGE(G361,I361,J361,K361))&gt;'Re-Sign (Calc)'!$T$1,'Re-Sign (Calc)'!$T$1,IF(F361&gt;AVERAGE(G361,I361,J361,K361),AVERAGE(F361,G361,I361,J361,K361),AVERAGE(G361,I361,J361,K361))),0.05)</f>
        <v>0.85000000000000009</v>
      </c>
      <c r="U361" s="16">
        <f>CEILING(IF(IF(F361&gt;AVERAGE(G361,I361,J361,K361,H361),AVERAGE(F361,G361,I361,J361,K361),AVERAGE(G361,I361,J361,K361,H361))&gt;8.15,8.15,IF(F361&gt;AVERAGE(G361,I361,J361,K361,H361),AVERAGE(F361,G361,I361,J361,K361,H361),AVERAGE(G361,I361,J361,K361,H361))),0.05)</f>
        <v>0.85000000000000009</v>
      </c>
      <c r="V361" s="16">
        <f>CEILING(MAX(Q361:S361),0.05)</f>
        <v>0.85000000000000009</v>
      </c>
      <c r="W361" s="16" t="str">
        <f>IF(AND(B361&lt;26,G361&gt;V361),"Yes"," ")</f>
        <v xml:space="preserve"> </v>
      </c>
      <c r="X361" s="16" t="str">
        <f>IF(AND(B361&lt;30,B361&gt;26),"Yes", " ")</f>
        <v xml:space="preserve"> </v>
      </c>
      <c r="Y361" s="19" t="str">
        <f>INDEX('Player Ratings'!A:B,MATCH(A361,'Player Ratings'!A:A,0),2) &amp;": $"&amp;V361&amp;"M thru "&amp; D361+3</f>
        <v>Richaun Holmes: $0.85M thru 2028</v>
      </c>
    </row>
    <row r="362" spans="1:25" x14ac:dyDescent="0.25">
      <c r="A362" s="17" t="str">
        <f>'Re-Sign (Calc)'!A421</f>
        <v>T. Mann PHI</v>
      </c>
      <c r="B362" s="18">
        <f>INDEX('Re-Sign (Calc)'!$A:$AU,MATCH('Re-Sign (Report)'!$A:$A,'Re-Sign (Calc)'!$A:$A,0),4)</f>
        <v>23</v>
      </c>
      <c r="C362" s="15" t="str">
        <f>INDEX('Re-Sign (Calc)'!$A:$AU,MATCH('Re-Sign (Report)'!$A:$A,'Re-Sign (Calc)'!$A:$A,0),3)</f>
        <v>PHI</v>
      </c>
      <c r="D362" s="15" t="str">
        <f>+INDEX('Player Ratings'!$A:$AA,MATCH(A362,'Player Ratings'!$A:$A,0),27)</f>
        <v>2024</v>
      </c>
      <c r="F362" s="15">
        <f>INDEX('Re-Sign (Calc)'!$A:$AX,MATCH($A:$A,'Re-Sign (Calc)'!$A:$A,0),23)</f>
        <v>0.85</v>
      </c>
      <c r="G362" s="15">
        <f>INDEX('Re-Sign (Calc)'!$A:$AX,MATCH($A:$A,'Re-Sign (Calc)'!$A:$A,0),28)</f>
        <v>0.85</v>
      </c>
      <c r="H362" s="15">
        <f>INDEX('Re-Sign (Calc)'!$A:$AX,MATCH($A:$A,'Re-Sign (Calc)'!$A:$A,0),33)</f>
        <v>0.85</v>
      </c>
      <c r="I362" s="15">
        <f>INDEX('Re-Sign (Calc)'!$A:$AX,MATCH($A:$A,'Re-Sign (Calc)'!$A:$A,0),38)</f>
        <v>0.85</v>
      </c>
      <c r="J362" s="15">
        <f>INDEX('Re-Sign (Calc)'!$A:$AX,MATCH($A:$A,'Re-Sign (Calc)'!$A:$A,0),43)</f>
        <v>0.85</v>
      </c>
      <c r="K362" s="15">
        <f>INDEX('Re-Sign (Calc)'!$A:$AX,MATCH($A:$A,'Re-Sign (Calc)'!$A:$A,0),48)</f>
        <v>0.85</v>
      </c>
      <c r="L362" s="15">
        <f>IF(AND(AVERAGE(G362,H362)&lt;F362,B362&lt;27),AVERAGE(G362,H362,F362),AVERAGE(G362,H362))</f>
        <v>0.85</v>
      </c>
      <c r="M362" s="15">
        <f>IFERROR(IF(AND(AVERAGE(J362,G362)&lt;F362,B362&lt;27),AVERAGE(J362,G362,F362),AVERAGE(G362,J362)),0)</f>
        <v>0.85</v>
      </c>
      <c r="N362" s="15">
        <f>IFERROR(IF(AND(AVERAGE(G362,I362)&lt;F362,B362&lt;27),AVERAGE(G362,I362,F362),AVERAGE(G362,I362)),0)</f>
        <v>0.85</v>
      </c>
      <c r="O362" s="15">
        <f>IFERROR(IF(AND(AVERAGE(G362,K362)&lt;F362,B362&lt;27),AVERAGE(G362,K362,F362),AVERAGE(G362,K362)),0)</f>
        <v>0.85</v>
      </c>
      <c r="P362" s="15">
        <f>IF(L362&gt;'Re-Sign (Calc)'!$T$1,'Re-Sign (Calc)'!$T$1,IF(L362&lt;'Re-Sign (Calc)'!$T$2,'Re-Sign (Calc)'!$T$2,L362))</f>
        <v>0.85</v>
      </c>
      <c r="Q362" s="15">
        <f>IF(M362&gt;'Re-Sign (Calc)'!$T$1,'Re-Sign (Calc)'!$T$1,IF(M362&lt;'Re-Sign (Calc)'!$T$2,'Re-Sign (Calc)'!$T$2,M362))</f>
        <v>0.85</v>
      </c>
      <c r="R362" s="15">
        <f>IF(N362&gt;'Re-Sign (Calc)'!$T$1,'Re-Sign (Calc)'!$T$1,IF(N362&lt;'Re-Sign (Calc)'!$T$2,'Re-Sign (Calc)'!$T$2,N362))</f>
        <v>0.85</v>
      </c>
      <c r="S362" s="15">
        <f>IF(O362&gt;'Re-Sign (Calc)'!$T$1,'Re-Sign (Calc)'!$T$1,IF(O362&lt;'Re-Sign (Calc)'!$T$2,'Re-Sign (Calc)'!$T$2,O362))</f>
        <v>0.85</v>
      </c>
      <c r="T362" s="16">
        <f>CEILING(IF(IF(F362&gt;AVERAGE(G362,I362,J362,K362),AVERAGE(F362,G362,I362,J362,K362),AVERAGE(G362,I362,J362,K362))&gt;'Re-Sign (Calc)'!$T$1,'Re-Sign (Calc)'!$T$1,IF(F362&gt;AVERAGE(G362,I362,J362,K362),AVERAGE(F362,G362,I362,J362,K362),AVERAGE(G362,I362,J362,K362))),0.05)</f>
        <v>0.85000000000000009</v>
      </c>
      <c r="U362" s="16">
        <f>CEILING(IF(IF(F362&gt;AVERAGE(G362,I362,J362,K362,H362),AVERAGE(F362,G362,I362,J362,K362),AVERAGE(G362,I362,J362,K362,H362))&gt;8.15,8.15,IF(F362&gt;AVERAGE(G362,I362,J362,K362,H362),AVERAGE(F362,G362,I362,J362,K362,H362),AVERAGE(G362,I362,J362,K362,H362))),0.05)</f>
        <v>0.85000000000000009</v>
      </c>
      <c r="V362" s="16">
        <f>CEILING(MAX(Q362:S362),0.05)</f>
        <v>0.85000000000000009</v>
      </c>
      <c r="W362" s="16" t="str">
        <f>IF(AND(B362&lt;26,G362&gt;V362),"Yes"," ")</f>
        <v xml:space="preserve"> </v>
      </c>
      <c r="X362" s="16" t="str">
        <f>IF(AND(B362&lt;30,B362&gt;26),"Yes", " ")</f>
        <v xml:space="preserve"> </v>
      </c>
      <c r="Y362" s="19" t="str">
        <f>INDEX('Player Ratings'!A:B,MATCH(A362,'Player Ratings'!A:A,0),2) &amp;": $"&amp;V362&amp;"M thru "&amp; D362+3</f>
        <v>Tre Mann: $0.85M thru 2027</v>
      </c>
    </row>
    <row r="363" spans="1:25" hidden="1" x14ac:dyDescent="0.25">
      <c r="A363" s="17" t="str">
        <f>'Re-Sign (Calc)'!A364</f>
        <v>R. Kelly SAS</v>
      </c>
      <c r="B363" s="18">
        <f>INDEX('Re-Sign (Calc)'!$A:$AU,MATCH('Re-Sign (Report)'!$A:$A,'Re-Sign (Calc)'!$A:$A,0),4)</f>
        <v>33</v>
      </c>
      <c r="C363" s="15" t="str">
        <f>INDEX('Re-Sign (Calc)'!$A:$AU,MATCH('Re-Sign (Report)'!$A:$A,'Re-Sign (Calc)'!$A:$A,0),3)</f>
        <v>SAS</v>
      </c>
      <c r="D363" s="15" t="str">
        <f>+INDEX('Player Ratings'!$A:$AA,MATCH(A363,'Player Ratings'!$A:$A,0),27)</f>
        <v>2025</v>
      </c>
      <c r="F363" s="15">
        <f>INDEX('Re-Sign (Calc)'!$A:$AX,MATCH($A:$A,'Re-Sign (Calc)'!$A:$A,0),23)</f>
        <v>0.85</v>
      </c>
      <c r="G363" s="15">
        <f>INDEX('Re-Sign (Calc)'!$A:$AX,MATCH($A:$A,'Re-Sign (Calc)'!$A:$A,0),28)</f>
        <v>0.85</v>
      </c>
      <c r="H363" s="15" t="str">
        <f>INDEX('Re-Sign (Calc)'!$A:$AX,MATCH($A:$A,'Re-Sign (Calc)'!$A:$A,0),33)</f>
        <v>N/A</v>
      </c>
      <c r="I363" s="15" t="str">
        <f>INDEX('Re-Sign (Calc)'!$A:$AX,MATCH($A:$A,'Re-Sign (Calc)'!$A:$A,0),38)</f>
        <v>N/A</v>
      </c>
      <c r="J363" s="15" t="str">
        <f>INDEX('Re-Sign (Calc)'!$A:$AX,MATCH($A:$A,'Re-Sign (Calc)'!$A:$A,0),43)</f>
        <v>N/A</v>
      </c>
      <c r="K363" s="15" t="str">
        <f>INDEX('Re-Sign (Calc)'!$A:$AX,MATCH($A:$A,'Re-Sign (Calc)'!$A:$A,0),48)</f>
        <v>N/A</v>
      </c>
      <c r="L363" s="15">
        <f>IF(AND(AVERAGE(G363,H363)&lt;F363,B363&lt;27),AVERAGE(G363,H363,F363),AVERAGE(G363,H363))</f>
        <v>0.85</v>
      </c>
      <c r="M363" s="15">
        <f>IFERROR(IF(AND(AVERAGE(J363,G363)&lt;F363,B363&lt;27),AVERAGE(J363,G363,F363),AVERAGE(G363,J363)),0)</f>
        <v>0.85</v>
      </c>
      <c r="N363" s="15">
        <f>IFERROR(IF(AND(AVERAGE(G363,I363)&lt;F363,B363&lt;27),AVERAGE(G363,I363,F363),AVERAGE(G363,I363)),0)</f>
        <v>0.85</v>
      </c>
      <c r="O363" s="15">
        <f>IFERROR(IF(AND(AVERAGE(G363,K363)&lt;F363,B363&lt;27),AVERAGE(G363,K363,F363),AVERAGE(G363,K363)),0)</f>
        <v>0.85</v>
      </c>
      <c r="P363" s="15">
        <f>IF(L363&gt;'Re-Sign (Calc)'!$T$1,'Re-Sign (Calc)'!$T$1,IF(L363&lt;'Re-Sign (Calc)'!$T$2,'Re-Sign (Calc)'!$T$2,L363))</f>
        <v>0.85</v>
      </c>
      <c r="Q363" s="15">
        <f>IF(M363&gt;'Re-Sign (Calc)'!$T$1,'Re-Sign (Calc)'!$T$1,IF(M363&lt;'Re-Sign (Calc)'!$T$2,'Re-Sign (Calc)'!$T$2,M363))</f>
        <v>0.85</v>
      </c>
      <c r="R363" s="15">
        <f>IF(N363&gt;'Re-Sign (Calc)'!$T$1,'Re-Sign (Calc)'!$T$1,IF(N363&lt;'Re-Sign (Calc)'!$T$2,'Re-Sign (Calc)'!$T$2,N363))</f>
        <v>0.85</v>
      </c>
      <c r="S363" s="15">
        <f>IF(O363&gt;'Re-Sign (Calc)'!$T$1,'Re-Sign (Calc)'!$T$1,IF(O363&lt;'Re-Sign (Calc)'!$T$2,'Re-Sign (Calc)'!$T$2,O363))</f>
        <v>0.85</v>
      </c>
      <c r="T363" s="16">
        <f>CEILING(IF(IF(F363&gt;AVERAGE(G363,I363,J363,K363),AVERAGE(F363,G363,I363,J363,K363),AVERAGE(G363,I363,J363,K363))&gt;'Re-Sign (Calc)'!$T$1,'Re-Sign (Calc)'!$T$1,IF(F363&gt;AVERAGE(G363,I363,J363,K363),AVERAGE(F363,G363,I363,J363,K363),AVERAGE(G363,I363,J363,K363))),0.05)</f>
        <v>0.85000000000000009</v>
      </c>
      <c r="U363" s="16">
        <f>CEILING(IF(IF(F363&gt;AVERAGE(G363,I363,J363,K363,H363),AVERAGE(F363,G363,I363,J363,K363),AVERAGE(G363,I363,J363,K363,H363))&gt;8.15,8.15,IF(F363&gt;AVERAGE(G363,I363,J363,K363,H363),AVERAGE(F363,G363,I363,J363,K363,H363),AVERAGE(G363,I363,J363,K363,H363))),0.05)</f>
        <v>0.85000000000000009</v>
      </c>
      <c r="V363" s="16">
        <f>CEILING(MAX(Q363:S363),0.05)</f>
        <v>0.85000000000000009</v>
      </c>
      <c r="W363" s="16" t="str">
        <f>IF(AND(B363&lt;26,G363&gt;V363),"Yes"," ")</f>
        <v xml:space="preserve"> </v>
      </c>
      <c r="X363" s="16" t="str">
        <f>IF(AND(B363&lt;30,B363&gt;26),"Yes", " ")</f>
        <v xml:space="preserve"> </v>
      </c>
      <c r="Y363" s="19" t="str">
        <f>INDEX('Player Ratings'!A:B,MATCH(A363,'Player Ratings'!A:A,0),2) &amp;": $"&amp;V363&amp;"M thru "&amp; D363+3</f>
        <v>Ryan Kelly: $0.85M thru 2028</v>
      </c>
    </row>
    <row r="364" spans="1:25" hidden="1" x14ac:dyDescent="0.25">
      <c r="A364" s="17" t="str">
        <f>'Re-Sign (Calc)'!A365</f>
        <v>R. Kurucs POR</v>
      </c>
      <c r="B364" s="18">
        <f>INDEX('Re-Sign (Calc)'!$A:$AU,MATCH('Re-Sign (Report)'!$A:$A,'Re-Sign (Calc)'!$A:$A,0),4)</f>
        <v>26</v>
      </c>
      <c r="C364" s="15" t="str">
        <f>INDEX('Re-Sign (Calc)'!$A:$AU,MATCH('Re-Sign (Report)'!$A:$A,'Re-Sign (Calc)'!$A:$A,0),3)</f>
        <v>POR</v>
      </c>
      <c r="D364" s="15" t="str">
        <f>+INDEX('Player Ratings'!$A:$AA,MATCH(A364,'Player Ratings'!$A:$A,0),27)</f>
        <v>2025</v>
      </c>
      <c r="F364" s="15">
        <f>INDEX('Re-Sign (Calc)'!$A:$AX,MATCH($A:$A,'Re-Sign (Calc)'!$A:$A,0),23)</f>
        <v>0.85</v>
      </c>
      <c r="G364" s="15">
        <f>INDEX('Re-Sign (Calc)'!$A:$AX,MATCH($A:$A,'Re-Sign (Calc)'!$A:$A,0),28)</f>
        <v>0.85</v>
      </c>
      <c r="H364" s="15" t="str">
        <f>INDEX('Re-Sign (Calc)'!$A:$AX,MATCH($A:$A,'Re-Sign (Calc)'!$A:$A,0),33)</f>
        <v>N/A</v>
      </c>
      <c r="I364" s="15" t="str">
        <f>INDEX('Re-Sign (Calc)'!$A:$AX,MATCH($A:$A,'Re-Sign (Calc)'!$A:$A,0),38)</f>
        <v>N/A</v>
      </c>
      <c r="J364" s="15" t="str">
        <f>INDEX('Re-Sign (Calc)'!$A:$AX,MATCH($A:$A,'Re-Sign (Calc)'!$A:$A,0),43)</f>
        <v>N/A</v>
      </c>
      <c r="K364" s="15" t="str">
        <f>INDEX('Re-Sign (Calc)'!$A:$AX,MATCH($A:$A,'Re-Sign (Calc)'!$A:$A,0),48)</f>
        <v>N/A</v>
      </c>
      <c r="L364" s="15">
        <f>IF(AND(AVERAGE(G364,H364)&lt;F364,B364&lt;27),AVERAGE(G364,H364,F364),AVERAGE(G364,H364))</f>
        <v>0.85</v>
      </c>
      <c r="M364" s="15">
        <f>IFERROR(IF(AND(AVERAGE(J364,G364)&lt;F364,B364&lt;27),AVERAGE(J364,G364,F364),AVERAGE(G364,J364)),0)</f>
        <v>0.85</v>
      </c>
      <c r="N364" s="15">
        <f>IFERROR(IF(AND(AVERAGE(G364,I364)&lt;F364,B364&lt;27),AVERAGE(G364,I364,F364),AVERAGE(G364,I364)),0)</f>
        <v>0.85</v>
      </c>
      <c r="O364" s="15">
        <f>IFERROR(IF(AND(AVERAGE(G364,K364)&lt;F364,B364&lt;27),AVERAGE(G364,K364,F364),AVERAGE(G364,K364)),0)</f>
        <v>0.85</v>
      </c>
      <c r="P364" s="15">
        <f>IF(L364&gt;'Re-Sign (Calc)'!$T$1,'Re-Sign (Calc)'!$T$1,IF(L364&lt;'Re-Sign (Calc)'!$T$2,'Re-Sign (Calc)'!$T$2,L364))</f>
        <v>0.85</v>
      </c>
      <c r="Q364" s="15">
        <f>IF(M364&gt;'Re-Sign (Calc)'!$T$1,'Re-Sign (Calc)'!$T$1,IF(M364&lt;'Re-Sign (Calc)'!$T$2,'Re-Sign (Calc)'!$T$2,M364))</f>
        <v>0.85</v>
      </c>
      <c r="R364" s="15">
        <f>IF(N364&gt;'Re-Sign (Calc)'!$T$1,'Re-Sign (Calc)'!$T$1,IF(N364&lt;'Re-Sign (Calc)'!$T$2,'Re-Sign (Calc)'!$T$2,N364))</f>
        <v>0.85</v>
      </c>
      <c r="S364" s="15">
        <f>IF(O364&gt;'Re-Sign (Calc)'!$T$1,'Re-Sign (Calc)'!$T$1,IF(O364&lt;'Re-Sign (Calc)'!$T$2,'Re-Sign (Calc)'!$T$2,O364))</f>
        <v>0.85</v>
      </c>
      <c r="T364" s="16">
        <f>CEILING(IF(IF(F364&gt;AVERAGE(G364,I364,J364,K364),AVERAGE(F364,G364,I364,J364,K364),AVERAGE(G364,I364,J364,K364))&gt;'Re-Sign (Calc)'!$T$1,'Re-Sign (Calc)'!$T$1,IF(F364&gt;AVERAGE(G364,I364,J364,K364),AVERAGE(F364,G364,I364,J364,K364),AVERAGE(G364,I364,J364,K364))),0.05)</f>
        <v>0.85000000000000009</v>
      </c>
      <c r="U364" s="16">
        <f>CEILING(IF(IF(F364&gt;AVERAGE(G364,I364,J364,K364,H364),AVERAGE(F364,G364,I364,J364,K364),AVERAGE(G364,I364,J364,K364,H364))&gt;8.15,8.15,IF(F364&gt;AVERAGE(G364,I364,J364,K364,H364),AVERAGE(F364,G364,I364,J364,K364,H364),AVERAGE(G364,I364,J364,K364,H364))),0.05)</f>
        <v>0.85000000000000009</v>
      </c>
      <c r="V364" s="16">
        <f>CEILING(MAX(Q364:S364),0.05)</f>
        <v>0.85000000000000009</v>
      </c>
      <c r="W364" s="16" t="str">
        <f>IF(AND(B364&lt;26,G364&gt;V364),"Yes"," ")</f>
        <v xml:space="preserve"> </v>
      </c>
      <c r="X364" s="16" t="str">
        <f>IF(AND(B364&lt;30,B364&gt;26),"Yes", " ")</f>
        <v xml:space="preserve"> </v>
      </c>
      <c r="Y364" s="19" t="str">
        <f>INDEX('Player Ratings'!A:B,MATCH(A364,'Player Ratings'!A:A,0),2) &amp;": $"&amp;V364&amp;"M thru "&amp; D364+3</f>
        <v>Rodions Kurucs: $0.85M thru 2028</v>
      </c>
    </row>
    <row r="365" spans="1:25" hidden="1" x14ac:dyDescent="0.25">
      <c r="A365" s="17" t="str">
        <f>'Re-Sign (Calc)'!A366</f>
        <v>R. Langford ATL</v>
      </c>
      <c r="B365" s="18">
        <f>INDEX('Re-Sign (Calc)'!$A:$AU,MATCH('Re-Sign (Report)'!$A:$A,'Re-Sign (Calc)'!$A:$A,0),4)</f>
        <v>25</v>
      </c>
      <c r="C365" s="15" t="str">
        <f>INDEX('Re-Sign (Calc)'!$A:$AU,MATCH('Re-Sign (Report)'!$A:$A,'Re-Sign (Calc)'!$A:$A,0),3)</f>
        <v>ATL</v>
      </c>
      <c r="D365" s="15" t="str">
        <f>+INDEX('Player Ratings'!$A:$AA,MATCH(A365,'Player Ratings'!$A:$A,0),27)</f>
        <v>2025</v>
      </c>
      <c r="F365" s="15">
        <f>INDEX('Re-Sign (Calc)'!$A:$AX,MATCH($A:$A,'Re-Sign (Calc)'!$A:$A,0),23)</f>
        <v>0.85</v>
      </c>
      <c r="G365" s="15">
        <f>INDEX('Re-Sign (Calc)'!$A:$AX,MATCH($A:$A,'Re-Sign (Calc)'!$A:$A,0),28)</f>
        <v>0.85</v>
      </c>
      <c r="H365" s="15" t="str">
        <f>INDEX('Re-Sign (Calc)'!$A:$AX,MATCH($A:$A,'Re-Sign (Calc)'!$A:$A,0),33)</f>
        <v>N/A</v>
      </c>
      <c r="I365" s="15" t="str">
        <f>INDEX('Re-Sign (Calc)'!$A:$AX,MATCH($A:$A,'Re-Sign (Calc)'!$A:$A,0),38)</f>
        <v>N/A</v>
      </c>
      <c r="J365" s="15" t="str">
        <f>INDEX('Re-Sign (Calc)'!$A:$AX,MATCH($A:$A,'Re-Sign (Calc)'!$A:$A,0),43)</f>
        <v>N/A</v>
      </c>
      <c r="K365" s="15" t="str">
        <f>INDEX('Re-Sign (Calc)'!$A:$AX,MATCH($A:$A,'Re-Sign (Calc)'!$A:$A,0),48)</f>
        <v>N/A</v>
      </c>
      <c r="L365" s="15">
        <f>IF(AND(AVERAGE(G365,H365)&lt;F365,B365&lt;27),AVERAGE(G365,H365,F365),AVERAGE(G365,H365))</f>
        <v>0.85</v>
      </c>
      <c r="M365" s="15">
        <f>IFERROR(IF(AND(AVERAGE(J365,G365)&lt;F365,B365&lt;27),AVERAGE(J365,G365,F365),AVERAGE(G365,J365)),0)</f>
        <v>0.85</v>
      </c>
      <c r="N365" s="15">
        <f>IFERROR(IF(AND(AVERAGE(G365,I365)&lt;F365,B365&lt;27),AVERAGE(G365,I365,F365),AVERAGE(G365,I365)),0)</f>
        <v>0.85</v>
      </c>
      <c r="O365" s="15">
        <f>IFERROR(IF(AND(AVERAGE(G365,K365)&lt;F365,B365&lt;27),AVERAGE(G365,K365,F365),AVERAGE(G365,K365)),0)</f>
        <v>0.85</v>
      </c>
      <c r="P365" s="15">
        <f>IF(L365&gt;'Re-Sign (Calc)'!$T$1,'Re-Sign (Calc)'!$T$1,IF(L365&lt;'Re-Sign (Calc)'!$T$2,'Re-Sign (Calc)'!$T$2,L365))</f>
        <v>0.85</v>
      </c>
      <c r="Q365" s="15">
        <f>IF(M365&gt;'Re-Sign (Calc)'!$T$1,'Re-Sign (Calc)'!$T$1,IF(M365&lt;'Re-Sign (Calc)'!$T$2,'Re-Sign (Calc)'!$T$2,M365))</f>
        <v>0.85</v>
      </c>
      <c r="R365" s="15">
        <f>IF(N365&gt;'Re-Sign (Calc)'!$T$1,'Re-Sign (Calc)'!$T$1,IF(N365&lt;'Re-Sign (Calc)'!$T$2,'Re-Sign (Calc)'!$T$2,N365))</f>
        <v>0.85</v>
      </c>
      <c r="S365" s="15">
        <f>IF(O365&gt;'Re-Sign (Calc)'!$T$1,'Re-Sign (Calc)'!$T$1,IF(O365&lt;'Re-Sign (Calc)'!$T$2,'Re-Sign (Calc)'!$T$2,O365))</f>
        <v>0.85</v>
      </c>
      <c r="T365" s="16">
        <f>CEILING(IF(IF(F365&gt;AVERAGE(G365,I365,J365,K365),AVERAGE(F365,G365,I365,J365,K365),AVERAGE(G365,I365,J365,K365))&gt;'Re-Sign (Calc)'!$T$1,'Re-Sign (Calc)'!$T$1,IF(F365&gt;AVERAGE(G365,I365,J365,K365),AVERAGE(F365,G365,I365,J365,K365),AVERAGE(G365,I365,J365,K365))),0.05)</f>
        <v>0.85000000000000009</v>
      </c>
      <c r="U365" s="16">
        <f>CEILING(IF(IF(F365&gt;AVERAGE(G365,I365,J365,K365,H365),AVERAGE(F365,G365,I365,J365,K365),AVERAGE(G365,I365,J365,K365,H365))&gt;8.15,8.15,IF(F365&gt;AVERAGE(G365,I365,J365,K365,H365),AVERAGE(F365,G365,I365,J365,K365,H365),AVERAGE(G365,I365,J365,K365,H365))),0.05)</f>
        <v>0.85000000000000009</v>
      </c>
      <c r="V365" s="16">
        <f>CEILING(MAX(Q365:S365),0.05)</f>
        <v>0.85000000000000009</v>
      </c>
      <c r="W365" s="16" t="str">
        <f>IF(AND(B365&lt;26,G365&gt;V365),"Yes"," ")</f>
        <v xml:space="preserve"> </v>
      </c>
      <c r="X365" s="16" t="str">
        <f>IF(AND(B365&lt;30,B365&gt;26),"Yes", " ")</f>
        <v xml:space="preserve"> </v>
      </c>
      <c r="Y365" s="19" t="str">
        <f>INDEX('Player Ratings'!A:B,MATCH(A365,'Player Ratings'!A:A,0),2) &amp;": $"&amp;V365&amp;"M thru "&amp; D365+3</f>
        <v>Romeo Langford: $0.85M thru 2028</v>
      </c>
    </row>
    <row r="366" spans="1:25" x14ac:dyDescent="0.25">
      <c r="A366" s="17" t="str">
        <f>'Re-Sign (Calc)'!A454</f>
        <v>Z. Smith PHI</v>
      </c>
      <c r="B366" s="18">
        <f>INDEX('Re-Sign (Calc)'!$A:$AU,MATCH('Re-Sign (Report)'!$A:$A,'Re-Sign (Calc)'!$A:$A,0),4)</f>
        <v>25</v>
      </c>
      <c r="C366" s="15" t="str">
        <f>INDEX('Re-Sign (Calc)'!$A:$AU,MATCH('Re-Sign (Report)'!$A:$A,'Re-Sign (Calc)'!$A:$A,0),3)</f>
        <v>PHI</v>
      </c>
      <c r="D366" s="15" t="str">
        <f>+INDEX('Player Ratings'!$A:$AA,MATCH(A366,'Player Ratings'!$A:$A,0),27)</f>
        <v>2024</v>
      </c>
      <c r="F366" s="15">
        <f>INDEX('Re-Sign (Calc)'!$A:$AX,MATCH($A:$A,'Re-Sign (Calc)'!$A:$A,0),23)</f>
        <v>0.85</v>
      </c>
      <c r="G366" s="15">
        <f>INDEX('Re-Sign (Calc)'!$A:$AX,MATCH($A:$A,'Re-Sign (Calc)'!$A:$A,0),28)</f>
        <v>0.85</v>
      </c>
      <c r="H366" s="15">
        <f>INDEX('Re-Sign (Calc)'!$A:$AX,MATCH($A:$A,'Re-Sign (Calc)'!$A:$A,0),33)</f>
        <v>0.85</v>
      </c>
      <c r="I366" s="15">
        <f>INDEX('Re-Sign (Calc)'!$A:$AX,MATCH($A:$A,'Re-Sign (Calc)'!$A:$A,0),38)</f>
        <v>0.85</v>
      </c>
      <c r="J366" s="15">
        <f>INDEX('Re-Sign (Calc)'!$A:$AX,MATCH($A:$A,'Re-Sign (Calc)'!$A:$A,0),43)</f>
        <v>0.85</v>
      </c>
      <c r="K366" s="15">
        <f>INDEX('Re-Sign (Calc)'!$A:$AX,MATCH($A:$A,'Re-Sign (Calc)'!$A:$A,0),48)</f>
        <v>0.85</v>
      </c>
      <c r="L366" s="15">
        <f>IF(AND(AVERAGE(G366,H366)&lt;F366,B366&lt;27),AVERAGE(G366,H366,F366),AVERAGE(G366,H366))</f>
        <v>0.85</v>
      </c>
      <c r="M366" s="15">
        <f>IFERROR(IF(AND(AVERAGE(J366,G366)&lt;F366,B366&lt;27),AVERAGE(J366,G366,F366),AVERAGE(G366,J366)),0)</f>
        <v>0.85</v>
      </c>
      <c r="N366" s="15">
        <f>IFERROR(IF(AND(AVERAGE(G366,I366)&lt;F366,B366&lt;27),AVERAGE(G366,I366,F366),AVERAGE(G366,I366)),0)</f>
        <v>0.85</v>
      </c>
      <c r="O366" s="15">
        <f>IFERROR(IF(AND(AVERAGE(G366,K366)&lt;F366,B366&lt;27),AVERAGE(G366,K366,F366),AVERAGE(G366,K366)),0)</f>
        <v>0.85</v>
      </c>
      <c r="P366" s="15">
        <f>IF(L366&gt;'Re-Sign (Calc)'!$T$1,'Re-Sign (Calc)'!$T$1,IF(L366&lt;'Re-Sign (Calc)'!$T$2,'Re-Sign (Calc)'!$T$2,L366))</f>
        <v>0.85</v>
      </c>
      <c r="Q366" s="15">
        <f>IF(M366&gt;'Re-Sign (Calc)'!$T$1,'Re-Sign (Calc)'!$T$1,IF(M366&lt;'Re-Sign (Calc)'!$T$2,'Re-Sign (Calc)'!$T$2,M366))</f>
        <v>0.85</v>
      </c>
      <c r="R366" s="15">
        <f>IF(N366&gt;'Re-Sign (Calc)'!$T$1,'Re-Sign (Calc)'!$T$1,IF(N366&lt;'Re-Sign (Calc)'!$T$2,'Re-Sign (Calc)'!$T$2,N366))</f>
        <v>0.85</v>
      </c>
      <c r="S366" s="15">
        <f>IF(O366&gt;'Re-Sign (Calc)'!$T$1,'Re-Sign (Calc)'!$T$1,IF(O366&lt;'Re-Sign (Calc)'!$T$2,'Re-Sign (Calc)'!$T$2,O366))</f>
        <v>0.85</v>
      </c>
      <c r="T366" s="16">
        <f>CEILING(IF(IF(F366&gt;AVERAGE(G366,I366,J366,K366),AVERAGE(F366,G366,I366,J366,K366),AVERAGE(G366,I366,J366,K366))&gt;'Re-Sign (Calc)'!$T$1,'Re-Sign (Calc)'!$T$1,IF(F366&gt;AVERAGE(G366,I366,J366,K366),AVERAGE(F366,G366,I366,J366,K366),AVERAGE(G366,I366,J366,K366))),0.05)</f>
        <v>0.85000000000000009</v>
      </c>
      <c r="U366" s="16">
        <f>CEILING(IF(IF(F366&gt;AVERAGE(G366,I366,J366,K366,H366),AVERAGE(F366,G366,I366,J366,K366),AVERAGE(G366,I366,J366,K366,H366))&gt;8.15,8.15,IF(F366&gt;AVERAGE(G366,I366,J366,K366,H366),AVERAGE(F366,G366,I366,J366,K366,H366),AVERAGE(G366,I366,J366,K366,H366))),0.05)</f>
        <v>0.85000000000000009</v>
      </c>
      <c r="V366" s="16">
        <f>CEILING(MAX(Q366:S366),0.05)</f>
        <v>0.85000000000000009</v>
      </c>
      <c r="W366" s="16" t="str">
        <f>IF(AND(B366&lt;26,G366&gt;V366),"Yes"," ")</f>
        <v xml:space="preserve"> </v>
      </c>
      <c r="X366" s="16" t="str">
        <f>IF(AND(B366&lt;30,B366&gt;26),"Yes", " ")</f>
        <v xml:space="preserve"> </v>
      </c>
      <c r="Y366" s="19" t="str">
        <f>INDEX('Player Ratings'!A:B,MATCH(A366,'Player Ratings'!A:A,0),2) &amp;": $"&amp;V366&amp;"M thru "&amp; D366+3</f>
        <v>Zhaire Smith: $0.85M thru 2027</v>
      </c>
    </row>
    <row r="367" spans="1:25" hidden="1" x14ac:dyDescent="0.25">
      <c r="A367" s="17" t="str">
        <f>'Re-Sign (Calc)'!A368</f>
        <v>R. Rubio MEM</v>
      </c>
      <c r="B367" s="18">
        <f>INDEX('Re-Sign (Calc)'!$A:$AU,MATCH('Re-Sign (Report)'!$A:$A,'Re-Sign (Calc)'!$A:$A,0),4)</f>
        <v>34</v>
      </c>
      <c r="C367" s="15" t="str">
        <f>INDEX('Re-Sign (Calc)'!$A:$AU,MATCH('Re-Sign (Report)'!$A:$A,'Re-Sign (Calc)'!$A:$A,0),3)</f>
        <v>MEM</v>
      </c>
      <c r="D367" s="15" t="str">
        <f>+INDEX('Player Ratings'!$A:$AA,MATCH(A367,'Player Ratings'!$A:$A,0),27)</f>
        <v>2025</v>
      </c>
      <c r="F367" s="15">
        <f>INDEX('Re-Sign (Calc)'!$A:$AX,MATCH($A:$A,'Re-Sign (Calc)'!$A:$A,0),23)</f>
        <v>2.2504849713376527</v>
      </c>
      <c r="G367" s="15">
        <f>INDEX('Re-Sign (Calc)'!$A:$AX,MATCH($A:$A,'Re-Sign (Calc)'!$A:$A,0),28)</f>
        <v>6.1515283562188472</v>
      </c>
      <c r="H367" s="15">
        <f>INDEX('Re-Sign (Calc)'!$A:$AX,MATCH($A:$A,'Re-Sign (Calc)'!$A:$A,0),33)</f>
        <v>10.3843643259655</v>
      </c>
      <c r="I367" s="15">
        <f>INDEX('Re-Sign (Calc)'!$A:$AX,MATCH($A:$A,'Re-Sign (Calc)'!$A:$A,0),38)</f>
        <v>3.7140011705716134</v>
      </c>
      <c r="J367" s="15">
        <f>INDEX('Re-Sign (Calc)'!$A:$AX,MATCH($A:$A,'Re-Sign (Calc)'!$A:$A,0),43)</f>
        <v>1.652018866446999</v>
      </c>
      <c r="K367" s="15">
        <f>INDEX('Re-Sign (Calc)'!$A:$AX,MATCH($A:$A,'Re-Sign (Calc)'!$A:$A,0),48)</f>
        <v>8.220017021717247</v>
      </c>
      <c r="L367" s="15">
        <f>IF(AND(AVERAGE(G367,H367)&lt;F367,B367&lt;27),AVERAGE(G367,H367,F367),AVERAGE(G367,H367))</f>
        <v>8.2679463410921734</v>
      </c>
      <c r="M367" s="15">
        <f>IFERROR(IF(AND(AVERAGE(J367,G367)&lt;F367,B367&lt;27),AVERAGE(J367,G367,F367),AVERAGE(G367,J367)),0)</f>
        <v>3.9017736113329233</v>
      </c>
      <c r="N367" s="15">
        <f>IFERROR(IF(AND(AVERAGE(G367,I367)&lt;F367,B367&lt;27),AVERAGE(G367,I367,F367),AVERAGE(G367,I367)),0)</f>
        <v>4.9327647633952303</v>
      </c>
      <c r="O367" s="15">
        <f>IFERROR(IF(AND(AVERAGE(G367,K367)&lt;F367,B367&lt;27),AVERAGE(G367,K367,F367),AVERAGE(G367,K367)),0)</f>
        <v>7.1857726889680471</v>
      </c>
      <c r="P367" s="15">
        <f>IF(L367&gt;'Re-Sign (Calc)'!$T$1,'Re-Sign (Calc)'!$T$1,IF(L367&lt;'Re-Sign (Calc)'!$T$2,'Re-Sign (Calc)'!$T$2,L367))</f>
        <v>8.2679463410921734</v>
      </c>
      <c r="Q367" s="15">
        <f>IF(M367&gt;'Re-Sign (Calc)'!$T$1,'Re-Sign (Calc)'!$T$1,IF(M367&lt;'Re-Sign (Calc)'!$T$2,'Re-Sign (Calc)'!$T$2,M367))</f>
        <v>3.9017736113329233</v>
      </c>
      <c r="R367" s="15">
        <f>IF(N367&gt;'Re-Sign (Calc)'!$T$1,'Re-Sign (Calc)'!$T$1,IF(N367&lt;'Re-Sign (Calc)'!$T$2,'Re-Sign (Calc)'!$T$2,N367))</f>
        <v>4.9327647633952303</v>
      </c>
      <c r="S367" s="15">
        <f>IF(O367&gt;'Re-Sign (Calc)'!$T$1,'Re-Sign (Calc)'!$T$1,IF(O367&lt;'Re-Sign (Calc)'!$T$2,'Re-Sign (Calc)'!$T$2,O367))</f>
        <v>7.1857726889680471</v>
      </c>
      <c r="T367" s="16">
        <f>CEILING(IF(IF(F367&gt;AVERAGE(G367,I367,J367,K367),AVERAGE(F367,G367,I367,J367,K367),AVERAGE(G367,I367,J367,K367))&gt;'Re-Sign (Calc)'!$T$1,'Re-Sign (Calc)'!$T$1,IF(F367&gt;AVERAGE(G367,I367,J367,K367),AVERAGE(F367,G367,I367,J367,K367),AVERAGE(G367,I367,J367,K367))),0.05)</f>
        <v>4.95</v>
      </c>
      <c r="U367" s="16">
        <f>CEILING(IF(IF(F367&gt;AVERAGE(G367,I367,J367,K367,H367),AVERAGE(F367,G367,I367,J367,K367),AVERAGE(G367,I367,J367,K367,H367))&gt;8.15,8.15,IF(F367&gt;AVERAGE(G367,I367,J367,K367,H367),AVERAGE(F367,G367,I367,J367,K367,H367),AVERAGE(G367,I367,J367,K367,H367))),0.05)</f>
        <v>6.0500000000000007</v>
      </c>
      <c r="V367" s="16">
        <f>CEILING(MAX(Q367:S367),0.05)</f>
        <v>7.2</v>
      </c>
      <c r="W367" s="16" t="str">
        <f>IF(AND(B367&lt;26,G367&gt;V367),"Yes"," ")</f>
        <v xml:space="preserve"> </v>
      </c>
      <c r="X367" s="16" t="str">
        <f>IF(AND(B367&lt;30,B367&gt;26),"Yes", " ")</f>
        <v xml:space="preserve"> </v>
      </c>
      <c r="Y367" s="19" t="str">
        <f>INDEX('Player Ratings'!A:B,MATCH(A367,'Player Ratings'!A:A,0),2) &amp;": $"&amp;V367&amp;"M thru "&amp; D367+3</f>
        <v>Ricky Rubio: $7.2M thru 2028</v>
      </c>
    </row>
    <row r="368" spans="1:25" x14ac:dyDescent="0.25">
      <c r="A368" s="17" t="str">
        <f>'Re-Sign (Calc)'!A30</f>
        <v>B. Clarke PHX</v>
      </c>
      <c r="B368" s="18">
        <f>INDEX('Re-Sign (Calc)'!$A:$AU,MATCH('Re-Sign (Report)'!$A:$A,'Re-Sign (Calc)'!$A:$A,0),4)</f>
        <v>28</v>
      </c>
      <c r="C368" s="15" t="str">
        <f>INDEX('Re-Sign (Calc)'!$A:$AU,MATCH('Re-Sign (Report)'!$A:$A,'Re-Sign (Calc)'!$A:$A,0),3)</f>
        <v>PHX</v>
      </c>
      <c r="D368" s="15" t="str">
        <f>+INDEX('Player Ratings'!$A:$AA,MATCH(A368,'Player Ratings'!$A:$A,0),27)</f>
        <v>2024</v>
      </c>
      <c r="F368" s="15">
        <f>INDEX('Re-Sign (Calc)'!$A:$AX,MATCH($A:$A,'Re-Sign (Calc)'!$A:$A,0),23)</f>
        <v>0.85</v>
      </c>
      <c r="G368" s="15">
        <f>INDEX('Re-Sign (Calc)'!$A:$AX,MATCH($A:$A,'Re-Sign (Calc)'!$A:$A,0),28)</f>
        <v>0.85</v>
      </c>
      <c r="H368" s="15">
        <f>INDEX('Re-Sign (Calc)'!$A:$AX,MATCH($A:$A,'Re-Sign (Calc)'!$A:$A,0),33)</f>
        <v>0.85</v>
      </c>
      <c r="I368" s="15">
        <f>INDEX('Re-Sign (Calc)'!$A:$AX,MATCH($A:$A,'Re-Sign (Calc)'!$A:$A,0),38)</f>
        <v>0.85</v>
      </c>
      <c r="J368" s="15">
        <f>INDEX('Re-Sign (Calc)'!$A:$AX,MATCH($A:$A,'Re-Sign (Calc)'!$A:$A,0),43)</f>
        <v>0.85</v>
      </c>
      <c r="K368" s="15">
        <f>INDEX('Re-Sign (Calc)'!$A:$AX,MATCH($A:$A,'Re-Sign (Calc)'!$A:$A,0),48)</f>
        <v>0.85</v>
      </c>
      <c r="L368" s="15">
        <f>IF(AND(AVERAGE(G368,H368)&lt;F368,B368&lt;27),AVERAGE(G368,H368,F368),AVERAGE(G368,H368))</f>
        <v>0.85</v>
      </c>
      <c r="M368" s="15">
        <f>IFERROR(IF(AND(AVERAGE(J368,G368)&lt;F368,B368&lt;27),AVERAGE(J368,G368,F368),AVERAGE(G368,J368)),0)</f>
        <v>0.85</v>
      </c>
      <c r="N368" s="15">
        <f>IFERROR(IF(AND(AVERAGE(G368,I368)&lt;F368,B368&lt;27),AVERAGE(G368,I368,F368),AVERAGE(G368,I368)),0)</f>
        <v>0.85</v>
      </c>
      <c r="O368" s="15">
        <f>IFERROR(IF(AND(AVERAGE(G368,K368)&lt;F368,B368&lt;27),AVERAGE(G368,K368,F368),AVERAGE(G368,K368)),0)</f>
        <v>0.85</v>
      </c>
      <c r="P368" s="15">
        <f>IF(L368&gt;'Re-Sign (Calc)'!$T$1,'Re-Sign (Calc)'!$T$1,IF(L368&lt;'Re-Sign (Calc)'!$T$2,'Re-Sign (Calc)'!$T$2,L368))</f>
        <v>0.85</v>
      </c>
      <c r="Q368" s="15">
        <f>IF(M368&gt;'Re-Sign (Calc)'!$T$1,'Re-Sign (Calc)'!$T$1,IF(M368&lt;'Re-Sign (Calc)'!$T$2,'Re-Sign (Calc)'!$T$2,M368))</f>
        <v>0.85</v>
      </c>
      <c r="R368" s="15">
        <f>IF(N368&gt;'Re-Sign (Calc)'!$T$1,'Re-Sign (Calc)'!$T$1,IF(N368&lt;'Re-Sign (Calc)'!$T$2,'Re-Sign (Calc)'!$T$2,N368))</f>
        <v>0.85</v>
      </c>
      <c r="S368" s="15">
        <f>IF(O368&gt;'Re-Sign (Calc)'!$T$1,'Re-Sign (Calc)'!$T$1,IF(O368&lt;'Re-Sign (Calc)'!$T$2,'Re-Sign (Calc)'!$T$2,O368))</f>
        <v>0.85</v>
      </c>
      <c r="T368" s="16">
        <f>CEILING(IF(IF(F368&gt;AVERAGE(G368,I368,J368,K368),AVERAGE(F368,G368,I368,J368,K368),AVERAGE(G368,I368,J368,K368))&gt;'Re-Sign (Calc)'!$T$1,'Re-Sign (Calc)'!$T$1,IF(F368&gt;AVERAGE(G368,I368,J368,K368),AVERAGE(F368,G368,I368,J368,K368),AVERAGE(G368,I368,J368,K368))),0.05)</f>
        <v>0.85000000000000009</v>
      </c>
      <c r="U368" s="16">
        <f>CEILING(IF(IF(F368&gt;AVERAGE(G368,I368,J368,K368,H368),AVERAGE(F368,G368,I368,J368,K368),AVERAGE(G368,I368,J368,K368,H368))&gt;8.15,8.15,IF(F368&gt;AVERAGE(G368,I368,J368,K368,H368),AVERAGE(F368,G368,I368,J368,K368,H368),AVERAGE(G368,I368,J368,K368,H368))),0.05)</f>
        <v>0.85000000000000009</v>
      </c>
      <c r="V368" s="16">
        <f>CEILING(MAX(Q368:S368),0.05)</f>
        <v>0.85000000000000009</v>
      </c>
      <c r="W368" s="16" t="str">
        <f>IF(AND(B368&lt;26,G368&gt;V368),"Yes"," ")</f>
        <v xml:space="preserve"> </v>
      </c>
      <c r="X368" s="16" t="str">
        <f>IF(AND(B368&lt;30,B368&gt;26),"Yes", " ")</f>
        <v>Yes</v>
      </c>
      <c r="Y368" s="19" t="str">
        <f>INDEX('Player Ratings'!A:B,MATCH(A368,'Player Ratings'!A:A,0),2) &amp;": $"&amp;V368&amp;"M thru "&amp; D368+3</f>
        <v>Brandon Clarke: $0.85M thru 2027</v>
      </c>
    </row>
    <row r="369" spans="1:25" x14ac:dyDescent="0.25">
      <c r="A369" s="17" t="str">
        <f>'Re-Sign (Calc)'!A161</f>
        <v>I. Todd PHX</v>
      </c>
      <c r="B369" s="18">
        <f>INDEX('Re-Sign (Calc)'!$A:$AU,MATCH('Re-Sign (Report)'!$A:$A,'Re-Sign (Calc)'!$A:$A,0),4)</f>
        <v>23</v>
      </c>
      <c r="C369" s="15" t="str">
        <f>INDEX('Re-Sign (Calc)'!$A:$AU,MATCH('Re-Sign (Report)'!$A:$A,'Re-Sign (Calc)'!$A:$A,0),3)</f>
        <v>PHX</v>
      </c>
      <c r="D369" s="15" t="str">
        <f>+INDEX('Player Ratings'!$A:$AA,MATCH(A369,'Player Ratings'!$A:$A,0),27)</f>
        <v>2024</v>
      </c>
      <c r="F369" s="15">
        <f>INDEX('Re-Sign (Calc)'!$A:$AX,MATCH($A:$A,'Re-Sign (Calc)'!$A:$A,0),23)</f>
        <v>9.3833780160857962</v>
      </c>
      <c r="G369" s="15">
        <f>INDEX('Re-Sign (Calc)'!$A:$AX,MATCH($A:$A,'Re-Sign (Calc)'!$A:$A,0),28)</f>
        <v>8.7773752675778027</v>
      </c>
      <c r="H369" s="15">
        <f>INDEX('Re-Sign (Calc)'!$A:$AX,MATCH($A:$A,'Re-Sign (Calc)'!$A:$A,0),33)</f>
        <v>8.4733848729564745</v>
      </c>
      <c r="I369" s="15">
        <f>INDEX('Re-Sign (Calc)'!$A:$AX,MATCH($A:$A,'Re-Sign (Calc)'!$A:$A,0),38)</f>
        <v>0.85</v>
      </c>
      <c r="J369" s="15">
        <f>INDEX('Re-Sign (Calc)'!$A:$AX,MATCH($A:$A,'Re-Sign (Calc)'!$A:$A,0),43)</f>
        <v>0.85</v>
      </c>
      <c r="K369" s="15">
        <f>INDEX('Re-Sign (Calc)'!$A:$AX,MATCH($A:$A,'Re-Sign (Calc)'!$A:$A,0),48)</f>
        <v>4.258325593737549</v>
      </c>
      <c r="L369" s="15">
        <f>IF(AND(AVERAGE(G369,H369)&lt;F369,B369&lt;27),AVERAGE(G369,H369,F369),AVERAGE(G369,H369))</f>
        <v>8.87804605220669</v>
      </c>
      <c r="M369" s="15">
        <f>IFERROR(IF(AND(AVERAGE(J369,G369)&lt;F369,B369&lt;27),AVERAGE(J369,G369,F369),AVERAGE(G369,J369)),0)</f>
        <v>6.3369177612211987</v>
      </c>
      <c r="N369" s="15">
        <f>IFERROR(IF(AND(AVERAGE(G369,I369)&lt;F369,B369&lt;27),AVERAGE(G369,I369,F369),AVERAGE(G369,I369)),0)</f>
        <v>6.3369177612211987</v>
      </c>
      <c r="O369" s="15">
        <f>IFERROR(IF(AND(AVERAGE(G369,K369)&lt;F369,B369&lt;27),AVERAGE(G369,K369,F369),AVERAGE(G369,K369)),0)</f>
        <v>7.4730262924670496</v>
      </c>
      <c r="P369" s="15">
        <f>IF(L369&gt;'Re-Sign (Calc)'!$T$1,'Re-Sign (Calc)'!$T$1,IF(L369&lt;'Re-Sign (Calc)'!$T$2,'Re-Sign (Calc)'!$T$2,L369))</f>
        <v>8.87804605220669</v>
      </c>
      <c r="Q369" s="15">
        <f>IF(M369&gt;'Re-Sign (Calc)'!$T$1,'Re-Sign (Calc)'!$T$1,IF(M369&lt;'Re-Sign (Calc)'!$T$2,'Re-Sign (Calc)'!$T$2,M369))</f>
        <v>6.3369177612211987</v>
      </c>
      <c r="R369" s="15">
        <f>IF(N369&gt;'Re-Sign (Calc)'!$T$1,'Re-Sign (Calc)'!$T$1,IF(N369&lt;'Re-Sign (Calc)'!$T$2,'Re-Sign (Calc)'!$T$2,N369))</f>
        <v>6.3369177612211987</v>
      </c>
      <c r="S369" s="15">
        <f>IF(O369&gt;'Re-Sign (Calc)'!$T$1,'Re-Sign (Calc)'!$T$1,IF(O369&lt;'Re-Sign (Calc)'!$T$2,'Re-Sign (Calc)'!$T$2,O369))</f>
        <v>7.4730262924670496</v>
      </c>
      <c r="T369" s="16">
        <f>CEILING(IF(IF(F369&gt;AVERAGE(G369,I369,J369,K369),AVERAGE(F369,G369,I369,J369,K369),AVERAGE(G369,I369,J369,K369))&gt;'Re-Sign (Calc)'!$T$1,'Re-Sign (Calc)'!$T$1,IF(F369&gt;AVERAGE(G369,I369,J369,K369),AVERAGE(F369,G369,I369,J369,K369),AVERAGE(G369,I369,J369,K369))),0.05)</f>
        <v>4.8500000000000005</v>
      </c>
      <c r="U369" s="16">
        <f>CEILING(IF(IF(F369&gt;AVERAGE(G369,I369,J369,K369,H369),AVERAGE(F369,G369,I369,J369,K369),AVERAGE(G369,I369,J369,K369,H369))&gt;8.15,8.15,IF(F369&gt;AVERAGE(G369,I369,J369,K369,H369),AVERAGE(F369,G369,I369,J369,K369,H369),AVERAGE(G369,I369,J369,K369,H369))),0.05)</f>
        <v>5.45</v>
      </c>
      <c r="V369" s="16">
        <f>CEILING(MAX(Q369:S369),0.05)</f>
        <v>7.5</v>
      </c>
      <c r="W369" s="16" t="str">
        <f>IF(AND(B369&lt;26,G369&gt;V369),"Yes"," ")</f>
        <v>Yes</v>
      </c>
      <c r="X369" s="16" t="str">
        <f>IF(AND(B369&lt;30,B369&gt;26),"Yes", " ")</f>
        <v xml:space="preserve"> </v>
      </c>
      <c r="Y369" s="19" t="str">
        <f>INDEX('Player Ratings'!A:B,MATCH(A369,'Player Ratings'!A:A,0),2) &amp;": $"&amp;V369&amp;"M thru "&amp; D369+3</f>
        <v>Isaiah Todd: $7.5M thru 2027</v>
      </c>
    </row>
    <row r="370" spans="1:25" hidden="1" x14ac:dyDescent="0.25">
      <c r="A370" s="17" t="str">
        <f>'Re-Sign (Calc)'!A371</f>
        <v>R. Watts SAS</v>
      </c>
      <c r="B370" s="18">
        <f>INDEX('Re-Sign (Calc)'!$A:$AU,MATCH('Re-Sign (Report)'!$A:$A,'Re-Sign (Calc)'!$A:$A,0),4)</f>
        <v>24</v>
      </c>
      <c r="C370" s="15" t="str">
        <f>INDEX('Re-Sign (Calc)'!$A:$AU,MATCH('Re-Sign (Report)'!$A:$A,'Re-Sign (Calc)'!$A:$A,0),3)</f>
        <v>SAS</v>
      </c>
      <c r="D370" s="15" t="str">
        <f>+INDEX('Player Ratings'!$A:$AA,MATCH(A370,'Player Ratings'!$A:$A,0),27)</f>
        <v>2025</v>
      </c>
      <c r="F370" s="15">
        <f>INDEX('Re-Sign (Calc)'!$A:$AX,MATCH($A:$A,'Re-Sign (Calc)'!$A:$A,0),23)</f>
        <v>0.85</v>
      </c>
      <c r="G370" s="15">
        <f>INDEX('Re-Sign (Calc)'!$A:$AX,MATCH($A:$A,'Re-Sign (Calc)'!$A:$A,0),28)</f>
        <v>0.85</v>
      </c>
      <c r="H370" s="15" t="str">
        <f>INDEX('Re-Sign (Calc)'!$A:$AX,MATCH($A:$A,'Re-Sign (Calc)'!$A:$A,0),33)</f>
        <v>N/A</v>
      </c>
      <c r="I370" s="15" t="str">
        <f>INDEX('Re-Sign (Calc)'!$A:$AX,MATCH($A:$A,'Re-Sign (Calc)'!$A:$A,0),38)</f>
        <v>N/A</v>
      </c>
      <c r="J370" s="15" t="str">
        <f>INDEX('Re-Sign (Calc)'!$A:$AX,MATCH($A:$A,'Re-Sign (Calc)'!$A:$A,0),43)</f>
        <v>N/A</v>
      </c>
      <c r="K370" s="15" t="str">
        <f>INDEX('Re-Sign (Calc)'!$A:$AX,MATCH($A:$A,'Re-Sign (Calc)'!$A:$A,0),48)</f>
        <v>N/A</v>
      </c>
      <c r="L370" s="15">
        <f>IF(AND(AVERAGE(G370,H370)&lt;F370,B370&lt;27),AVERAGE(G370,H370,F370),AVERAGE(G370,H370))</f>
        <v>0.85</v>
      </c>
      <c r="M370" s="15">
        <f>IFERROR(IF(AND(AVERAGE(J370,G370)&lt;F370,B370&lt;27),AVERAGE(J370,G370,F370),AVERAGE(G370,J370)),0)</f>
        <v>0.85</v>
      </c>
      <c r="N370" s="15">
        <f>IFERROR(IF(AND(AVERAGE(G370,I370)&lt;F370,B370&lt;27),AVERAGE(G370,I370,F370),AVERAGE(G370,I370)),0)</f>
        <v>0.85</v>
      </c>
      <c r="O370" s="15">
        <f>IFERROR(IF(AND(AVERAGE(G370,K370)&lt;F370,B370&lt;27),AVERAGE(G370,K370,F370),AVERAGE(G370,K370)),0)</f>
        <v>0.85</v>
      </c>
      <c r="P370" s="15">
        <f>IF(L370&gt;'Re-Sign (Calc)'!$T$1,'Re-Sign (Calc)'!$T$1,IF(L370&lt;'Re-Sign (Calc)'!$T$2,'Re-Sign (Calc)'!$T$2,L370))</f>
        <v>0.85</v>
      </c>
      <c r="Q370" s="15">
        <f>IF(M370&gt;'Re-Sign (Calc)'!$T$1,'Re-Sign (Calc)'!$T$1,IF(M370&lt;'Re-Sign (Calc)'!$T$2,'Re-Sign (Calc)'!$T$2,M370))</f>
        <v>0.85</v>
      </c>
      <c r="R370" s="15">
        <f>IF(N370&gt;'Re-Sign (Calc)'!$T$1,'Re-Sign (Calc)'!$T$1,IF(N370&lt;'Re-Sign (Calc)'!$T$2,'Re-Sign (Calc)'!$T$2,N370))</f>
        <v>0.85</v>
      </c>
      <c r="S370" s="15">
        <f>IF(O370&gt;'Re-Sign (Calc)'!$T$1,'Re-Sign (Calc)'!$T$1,IF(O370&lt;'Re-Sign (Calc)'!$T$2,'Re-Sign (Calc)'!$T$2,O370))</f>
        <v>0.85</v>
      </c>
      <c r="T370" s="16">
        <f>CEILING(IF(IF(F370&gt;AVERAGE(G370,I370,J370,K370),AVERAGE(F370,G370,I370,J370,K370),AVERAGE(G370,I370,J370,K370))&gt;'Re-Sign (Calc)'!$T$1,'Re-Sign (Calc)'!$T$1,IF(F370&gt;AVERAGE(G370,I370,J370,K370),AVERAGE(F370,G370,I370,J370,K370),AVERAGE(G370,I370,J370,K370))),0.05)</f>
        <v>0.85000000000000009</v>
      </c>
      <c r="U370" s="16">
        <f>CEILING(IF(IF(F370&gt;AVERAGE(G370,I370,J370,K370,H370),AVERAGE(F370,G370,I370,J370,K370),AVERAGE(G370,I370,J370,K370,H370))&gt;8.15,8.15,IF(F370&gt;AVERAGE(G370,I370,J370,K370,H370),AVERAGE(F370,G370,I370,J370,K370,H370),AVERAGE(G370,I370,J370,K370,H370))),0.05)</f>
        <v>0.85000000000000009</v>
      </c>
      <c r="V370" s="16">
        <f>CEILING(MAX(Q370:S370),0.05)</f>
        <v>0.85000000000000009</v>
      </c>
      <c r="W370" s="16" t="str">
        <f>IF(AND(B370&lt;26,G370&gt;V370),"Yes"," ")</f>
        <v xml:space="preserve"> </v>
      </c>
      <c r="X370" s="16" t="str">
        <f>IF(AND(B370&lt;30,B370&gt;26),"Yes", " ")</f>
        <v xml:space="preserve"> </v>
      </c>
      <c r="Y370" s="19" t="str">
        <f>INDEX('Player Ratings'!A:B,MATCH(A370,'Player Ratings'!A:A,0),2) &amp;": $"&amp;V370&amp;"M thru "&amp; D370+3</f>
        <v>Rocket Watts: $0.85M thru 2028</v>
      </c>
    </row>
    <row r="371" spans="1:25" hidden="1" x14ac:dyDescent="0.25">
      <c r="A371" s="17" t="str">
        <f>'Re-Sign (Calc)'!A372</f>
        <v>R. Westbrook NOP</v>
      </c>
      <c r="B371" s="18">
        <f>INDEX('Re-Sign (Calc)'!$A:$AU,MATCH('Re-Sign (Report)'!$A:$A,'Re-Sign (Calc)'!$A:$A,0),4)</f>
        <v>36</v>
      </c>
      <c r="C371" s="15" t="str">
        <f>INDEX('Re-Sign (Calc)'!$A:$AU,MATCH('Re-Sign (Report)'!$A:$A,'Re-Sign (Calc)'!$A:$A,0),3)</f>
        <v>NOP</v>
      </c>
      <c r="D371" s="15" t="str">
        <f>+INDEX('Player Ratings'!$A:$AA,MATCH(A371,'Player Ratings'!$A:$A,0),27)</f>
        <v>2026</v>
      </c>
      <c r="F371" s="15">
        <f>INDEX('Re-Sign (Calc)'!$A:$AX,MATCH($A:$A,'Re-Sign (Calc)'!$A:$A,0),23)</f>
        <v>3.8456467279040147</v>
      </c>
      <c r="G371" s="15">
        <f>INDEX('Re-Sign (Calc)'!$A:$AX,MATCH($A:$A,'Re-Sign (Calc)'!$A:$A,0),28)</f>
        <v>6.2840292830669471</v>
      </c>
      <c r="H371" s="15">
        <f>INDEX('Re-Sign (Calc)'!$A:$AX,MATCH($A:$A,'Re-Sign (Calc)'!$A:$A,0),33)</f>
        <v>8.499335640965203</v>
      </c>
      <c r="I371" s="15">
        <f>INDEX('Re-Sign (Calc)'!$A:$AX,MATCH($A:$A,'Re-Sign (Calc)'!$A:$A,0),38)</f>
        <v>6.5538186174904407</v>
      </c>
      <c r="J371" s="15">
        <f>INDEX('Re-Sign (Calc)'!$A:$AX,MATCH($A:$A,'Re-Sign (Calc)'!$A:$A,0),43)</f>
        <v>5.9683832073493148</v>
      </c>
      <c r="K371" s="15">
        <f>INDEX('Re-Sign (Calc)'!$A:$AX,MATCH($A:$A,'Re-Sign (Calc)'!$A:$A,0),48)</f>
        <v>9.3046435399569773</v>
      </c>
      <c r="L371" s="15">
        <f>IF(AND(AVERAGE(G371,H371)&lt;F371,B371&lt;27),AVERAGE(G371,H371,F371),AVERAGE(G371,H371))</f>
        <v>7.3916824620160746</v>
      </c>
      <c r="M371" s="15">
        <f>IFERROR(IF(AND(AVERAGE(J371,G371)&lt;F371,B371&lt;27),AVERAGE(J371,G371,F371),AVERAGE(G371,J371)),0)</f>
        <v>6.126206245208131</v>
      </c>
      <c r="N371" s="15">
        <f>IFERROR(IF(AND(AVERAGE(G371,I371)&lt;F371,B371&lt;27),AVERAGE(G371,I371,F371),AVERAGE(G371,I371)),0)</f>
        <v>6.4189239502786943</v>
      </c>
      <c r="O371" s="15">
        <f>IFERROR(IF(AND(AVERAGE(G371,K371)&lt;F371,B371&lt;27),AVERAGE(G371,K371,F371),AVERAGE(G371,K371)),0)</f>
        <v>7.7943364115119618</v>
      </c>
      <c r="P371" s="15">
        <f>IF(L371&gt;'Re-Sign (Calc)'!$T$1,'Re-Sign (Calc)'!$T$1,IF(L371&lt;'Re-Sign (Calc)'!$T$2,'Re-Sign (Calc)'!$T$2,L371))</f>
        <v>7.3916824620160746</v>
      </c>
      <c r="Q371" s="15">
        <f>IF(M371&gt;'Re-Sign (Calc)'!$T$1,'Re-Sign (Calc)'!$T$1,IF(M371&lt;'Re-Sign (Calc)'!$T$2,'Re-Sign (Calc)'!$T$2,M371))</f>
        <v>6.126206245208131</v>
      </c>
      <c r="R371" s="15">
        <f>IF(N371&gt;'Re-Sign (Calc)'!$T$1,'Re-Sign (Calc)'!$T$1,IF(N371&lt;'Re-Sign (Calc)'!$T$2,'Re-Sign (Calc)'!$T$2,N371))</f>
        <v>6.4189239502786943</v>
      </c>
      <c r="S371" s="15">
        <f>IF(O371&gt;'Re-Sign (Calc)'!$T$1,'Re-Sign (Calc)'!$T$1,IF(O371&lt;'Re-Sign (Calc)'!$T$2,'Re-Sign (Calc)'!$T$2,O371))</f>
        <v>7.7943364115119618</v>
      </c>
      <c r="T371" s="16">
        <f>CEILING(IF(IF(F371&gt;AVERAGE(G371,I371,J371,K371),AVERAGE(F371,G371,I371,J371,K371),AVERAGE(G371,I371,J371,K371))&gt;'Re-Sign (Calc)'!$T$1,'Re-Sign (Calc)'!$T$1,IF(F371&gt;AVERAGE(G371,I371,J371,K371),AVERAGE(F371,G371,I371,J371,K371),AVERAGE(G371,I371,J371,K371))),0.05)</f>
        <v>7.0500000000000007</v>
      </c>
      <c r="U371" s="16">
        <f>CEILING(IF(IF(F371&gt;AVERAGE(G371,I371,J371,K371,H371),AVERAGE(F371,G371,I371,J371,K371),AVERAGE(G371,I371,J371,K371,H371))&gt;8.15,8.15,IF(F371&gt;AVERAGE(G371,I371,J371,K371,H371),AVERAGE(F371,G371,I371,J371,K371,H371),AVERAGE(G371,I371,J371,K371,H371))),0.05)</f>
        <v>7.3500000000000005</v>
      </c>
      <c r="V371" s="16">
        <f>CEILING(MAX(Q371:S371),0.05)</f>
        <v>7.8000000000000007</v>
      </c>
      <c r="W371" s="16" t="str">
        <f>IF(AND(B371&lt;26,G371&gt;V371),"Yes"," ")</f>
        <v xml:space="preserve"> </v>
      </c>
      <c r="X371" s="16" t="str">
        <f>IF(AND(B371&lt;30,B371&gt;26),"Yes", " ")</f>
        <v xml:space="preserve"> </v>
      </c>
      <c r="Y371" s="19" t="str">
        <f>INDEX('Player Ratings'!A:B,MATCH(A371,'Player Ratings'!A:A,0),2) &amp;": $"&amp;V371&amp;"M thru "&amp; D371+3</f>
        <v>Russell Westbrook: $7.8M thru 2029</v>
      </c>
    </row>
    <row r="372" spans="1:25" hidden="1" x14ac:dyDescent="0.25">
      <c r="A372" s="17" t="str">
        <f>'Re-Sign (Calc)'!A373</f>
        <v>R. Williams BKN</v>
      </c>
      <c r="B372" s="18">
        <f>INDEX('Re-Sign (Calc)'!$A:$AU,MATCH('Re-Sign (Report)'!$A:$A,'Re-Sign (Calc)'!$A:$A,0),4)</f>
        <v>27</v>
      </c>
      <c r="C372" s="15" t="str">
        <f>INDEX('Re-Sign (Calc)'!$A:$AU,MATCH('Re-Sign (Report)'!$A:$A,'Re-Sign (Calc)'!$A:$A,0),3)</f>
        <v>BKN</v>
      </c>
      <c r="D372" s="15" t="str">
        <f>+INDEX('Player Ratings'!$A:$AA,MATCH(A372,'Player Ratings'!$A:$A,0),27)</f>
        <v>2025</v>
      </c>
      <c r="F372" s="15">
        <f>INDEX('Re-Sign (Calc)'!$A:$AX,MATCH($A:$A,'Re-Sign (Calc)'!$A:$A,0),23)</f>
        <v>6.5370866845397737</v>
      </c>
      <c r="G372" s="15">
        <f>INDEX('Re-Sign (Calc)'!$A:$AX,MATCH($A:$A,'Re-Sign (Calc)'!$A:$A,0),28)</f>
        <v>11.399637740820021</v>
      </c>
      <c r="H372" s="15" t="str">
        <f>INDEX('Re-Sign (Calc)'!$A:$AX,MATCH($A:$A,'Re-Sign (Calc)'!$A:$A,0),33)</f>
        <v>N/A</v>
      </c>
      <c r="I372" s="15" t="str">
        <f>INDEX('Re-Sign (Calc)'!$A:$AX,MATCH($A:$A,'Re-Sign (Calc)'!$A:$A,0),38)</f>
        <v>N/A</v>
      </c>
      <c r="J372" s="15" t="str">
        <f>INDEX('Re-Sign (Calc)'!$A:$AX,MATCH($A:$A,'Re-Sign (Calc)'!$A:$A,0),43)</f>
        <v>N/A</v>
      </c>
      <c r="K372" s="15" t="str">
        <f>INDEX('Re-Sign (Calc)'!$A:$AX,MATCH($A:$A,'Re-Sign (Calc)'!$A:$A,0),48)</f>
        <v>N/A</v>
      </c>
      <c r="L372" s="15">
        <f>IF(AND(AVERAGE(G372,H372)&lt;F372,B372&lt;27),AVERAGE(G372,H372,F372),AVERAGE(G372,H372))</f>
        <v>11.399637740820021</v>
      </c>
      <c r="M372" s="15">
        <f>IFERROR(IF(AND(AVERAGE(J372,G372)&lt;F372,B372&lt;27),AVERAGE(J372,G372,F372),AVERAGE(G372,J372)),0)</f>
        <v>11.399637740820021</v>
      </c>
      <c r="N372" s="15">
        <f>IFERROR(IF(AND(AVERAGE(G372,I372)&lt;F372,B372&lt;27),AVERAGE(G372,I372,F372),AVERAGE(G372,I372)),0)</f>
        <v>11.399637740820021</v>
      </c>
      <c r="O372" s="15">
        <f>IFERROR(IF(AND(AVERAGE(G372,K372)&lt;F372,B372&lt;27),AVERAGE(G372,K372,F372),AVERAGE(G372,K372)),0)</f>
        <v>11.399637740820021</v>
      </c>
      <c r="P372" s="15">
        <f>IF(L372&gt;'Re-Sign (Calc)'!$T$1,'Re-Sign (Calc)'!$T$1,IF(L372&lt;'Re-Sign (Calc)'!$T$2,'Re-Sign (Calc)'!$T$2,L372))</f>
        <v>11.399637740820021</v>
      </c>
      <c r="Q372" s="15">
        <f>IF(M372&gt;'Re-Sign (Calc)'!$T$1,'Re-Sign (Calc)'!$T$1,IF(M372&lt;'Re-Sign (Calc)'!$T$2,'Re-Sign (Calc)'!$T$2,M372))</f>
        <v>11.399637740820021</v>
      </c>
      <c r="R372" s="15">
        <f>IF(N372&gt;'Re-Sign (Calc)'!$T$1,'Re-Sign (Calc)'!$T$1,IF(N372&lt;'Re-Sign (Calc)'!$T$2,'Re-Sign (Calc)'!$T$2,N372))</f>
        <v>11.399637740820021</v>
      </c>
      <c r="S372" s="15">
        <f>IF(O372&gt;'Re-Sign (Calc)'!$T$1,'Re-Sign (Calc)'!$T$1,IF(O372&lt;'Re-Sign (Calc)'!$T$2,'Re-Sign (Calc)'!$T$2,O372))</f>
        <v>11.399637740820021</v>
      </c>
      <c r="T372" s="16">
        <f>CEILING(IF(IF(F372&gt;AVERAGE(G372,I372,J372,K372),AVERAGE(F372,G372,I372,J372,K372),AVERAGE(G372,I372,J372,K372))&gt;'Re-Sign (Calc)'!$T$1,'Re-Sign (Calc)'!$T$1,IF(F372&gt;AVERAGE(G372,I372,J372,K372),AVERAGE(F372,G372,I372,J372,K372),AVERAGE(G372,I372,J372,K372))),0.05)</f>
        <v>11.4</v>
      </c>
      <c r="U372" s="16">
        <f>CEILING(IF(IF(F372&gt;AVERAGE(G372,I372,J372,K372,H372),AVERAGE(F372,G372,I372,J372,K372),AVERAGE(G372,I372,J372,K372,H372))&gt;8.15,8.15,IF(F372&gt;AVERAGE(G372,I372,J372,K372,H372),AVERAGE(F372,G372,I372,J372,K372,H372),AVERAGE(G372,I372,J372,K372,H372))),0.05)</f>
        <v>8.15</v>
      </c>
      <c r="V372" s="16">
        <f>CEILING(MAX(Q372:S372),0.05)</f>
        <v>11.4</v>
      </c>
      <c r="W372" s="16" t="str">
        <f>IF(AND(B372&lt;26,G372&gt;V372),"Yes"," ")</f>
        <v xml:space="preserve"> </v>
      </c>
      <c r="X372" s="16" t="str">
        <f>IF(AND(B372&lt;30,B372&gt;26),"Yes", " ")</f>
        <v>Yes</v>
      </c>
      <c r="Y372" s="19" t="str">
        <f>INDEX('Player Ratings'!A:B,MATCH(A372,'Player Ratings'!A:A,0),2) &amp;": $"&amp;V372&amp;"M thru "&amp; D372+3</f>
        <v>Robert Williams: $11.4M thru 2028</v>
      </c>
    </row>
    <row r="373" spans="1:25" x14ac:dyDescent="0.25">
      <c r="A373" s="17" t="str">
        <f>'Re-Sign (Calc)'!A370</f>
        <v>R. Vaughn PHX</v>
      </c>
      <c r="B373" s="18">
        <f>INDEX('Re-Sign (Calc)'!$A:$AU,MATCH('Re-Sign (Report)'!$A:$A,'Re-Sign (Calc)'!$A:$A,0),4)</f>
        <v>28</v>
      </c>
      <c r="C373" s="15" t="str">
        <f>INDEX('Re-Sign (Calc)'!$A:$AU,MATCH('Re-Sign (Report)'!$A:$A,'Re-Sign (Calc)'!$A:$A,0),3)</f>
        <v>PHX</v>
      </c>
      <c r="D373" s="15" t="str">
        <f>+INDEX('Player Ratings'!$A:$AA,MATCH(A373,'Player Ratings'!$A:$A,0),27)</f>
        <v>2024</v>
      </c>
      <c r="F373" s="15">
        <f>INDEX('Re-Sign (Calc)'!$A:$AX,MATCH($A:$A,'Re-Sign (Calc)'!$A:$A,0),23)</f>
        <v>0.85</v>
      </c>
      <c r="G373" s="15">
        <f>INDEX('Re-Sign (Calc)'!$A:$AX,MATCH($A:$A,'Re-Sign (Calc)'!$A:$A,0),28)</f>
        <v>0.85</v>
      </c>
      <c r="H373" s="15">
        <f>INDEX('Re-Sign (Calc)'!$A:$AX,MATCH($A:$A,'Re-Sign (Calc)'!$A:$A,0),33)</f>
        <v>0.85</v>
      </c>
      <c r="I373" s="15">
        <f>INDEX('Re-Sign (Calc)'!$A:$AX,MATCH($A:$A,'Re-Sign (Calc)'!$A:$A,0),38)</f>
        <v>0.85</v>
      </c>
      <c r="J373" s="15">
        <f>INDEX('Re-Sign (Calc)'!$A:$AX,MATCH($A:$A,'Re-Sign (Calc)'!$A:$A,0),43)</f>
        <v>0.85</v>
      </c>
      <c r="K373" s="15">
        <f>INDEX('Re-Sign (Calc)'!$A:$AX,MATCH($A:$A,'Re-Sign (Calc)'!$A:$A,0),48)</f>
        <v>0.85</v>
      </c>
      <c r="L373" s="15">
        <f>IF(AND(AVERAGE(G373,H373)&lt;F373,B373&lt;27),AVERAGE(G373,H373,F373),AVERAGE(G373,H373))</f>
        <v>0.85</v>
      </c>
      <c r="M373" s="15">
        <f>IFERROR(IF(AND(AVERAGE(J373,G373)&lt;F373,B373&lt;27),AVERAGE(J373,G373,F373),AVERAGE(G373,J373)),0)</f>
        <v>0.85</v>
      </c>
      <c r="N373" s="15">
        <f>IFERROR(IF(AND(AVERAGE(G373,I373)&lt;F373,B373&lt;27),AVERAGE(G373,I373,F373),AVERAGE(G373,I373)),0)</f>
        <v>0.85</v>
      </c>
      <c r="O373" s="15">
        <f>IFERROR(IF(AND(AVERAGE(G373,K373)&lt;F373,B373&lt;27),AVERAGE(G373,K373,F373),AVERAGE(G373,K373)),0)</f>
        <v>0.85</v>
      </c>
      <c r="P373" s="15">
        <f>IF(L373&gt;'Re-Sign (Calc)'!$T$1,'Re-Sign (Calc)'!$T$1,IF(L373&lt;'Re-Sign (Calc)'!$T$2,'Re-Sign (Calc)'!$T$2,L373))</f>
        <v>0.85</v>
      </c>
      <c r="Q373" s="15">
        <f>IF(M373&gt;'Re-Sign (Calc)'!$T$1,'Re-Sign (Calc)'!$T$1,IF(M373&lt;'Re-Sign (Calc)'!$T$2,'Re-Sign (Calc)'!$T$2,M373))</f>
        <v>0.85</v>
      </c>
      <c r="R373" s="15">
        <f>IF(N373&gt;'Re-Sign (Calc)'!$T$1,'Re-Sign (Calc)'!$T$1,IF(N373&lt;'Re-Sign (Calc)'!$T$2,'Re-Sign (Calc)'!$T$2,N373))</f>
        <v>0.85</v>
      </c>
      <c r="S373" s="15">
        <f>IF(O373&gt;'Re-Sign (Calc)'!$T$1,'Re-Sign (Calc)'!$T$1,IF(O373&lt;'Re-Sign (Calc)'!$T$2,'Re-Sign (Calc)'!$T$2,O373))</f>
        <v>0.85</v>
      </c>
      <c r="T373" s="16">
        <f>CEILING(IF(IF(F373&gt;AVERAGE(G373,I373,J373,K373),AVERAGE(F373,G373,I373,J373,K373),AVERAGE(G373,I373,J373,K373))&gt;'Re-Sign (Calc)'!$T$1,'Re-Sign (Calc)'!$T$1,IF(F373&gt;AVERAGE(G373,I373,J373,K373),AVERAGE(F373,G373,I373,J373,K373),AVERAGE(G373,I373,J373,K373))),0.05)</f>
        <v>0.85000000000000009</v>
      </c>
      <c r="U373" s="16">
        <f>CEILING(IF(IF(F373&gt;AVERAGE(G373,I373,J373,K373,H373),AVERAGE(F373,G373,I373,J373,K373),AVERAGE(G373,I373,J373,K373,H373))&gt;8.15,8.15,IF(F373&gt;AVERAGE(G373,I373,J373,K373,H373),AVERAGE(F373,G373,I373,J373,K373,H373),AVERAGE(G373,I373,J373,K373,H373))),0.05)</f>
        <v>0.85000000000000009</v>
      </c>
      <c r="V373" s="16">
        <f>CEILING(MAX(Q373:S373),0.05)</f>
        <v>0.85000000000000009</v>
      </c>
      <c r="W373" s="16" t="str">
        <f>IF(AND(B373&lt;26,G373&gt;V373),"Yes"," ")</f>
        <v xml:space="preserve"> </v>
      </c>
      <c r="X373" s="16" t="str">
        <f>IF(AND(B373&lt;30,B373&gt;26),"Yes", " ")</f>
        <v>Yes</v>
      </c>
      <c r="Y373" s="19" t="str">
        <f>INDEX('Player Ratings'!A:B,MATCH(A373,'Player Ratings'!A:A,0),2) &amp;": $"&amp;V373&amp;"M thru "&amp; D373+3</f>
        <v>Rashad Vaughn: $0.85M thru 2027</v>
      </c>
    </row>
    <row r="374" spans="1:25" hidden="1" x14ac:dyDescent="0.25">
      <c r="A374" s="17" t="str">
        <f>'Re-Sign (Calc)'!A375</f>
        <v>S. Cooper ATL</v>
      </c>
      <c r="B374" s="18">
        <f>INDEX('Re-Sign (Calc)'!$A:$AU,MATCH('Re-Sign (Report)'!$A:$A,'Re-Sign (Calc)'!$A:$A,0),4)</f>
        <v>23</v>
      </c>
      <c r="C374" s="15" t="str">
        <f>INDEX('Re-Sign (Calc)'!$A:$AU,MATCH('Re-Sign (Report)'!$A:$A,'Re-Sign (Calc)'!$A:$A,0),3)</f>
        <v>ATL</v>
      </c>
      <c r="D374" s="15" t="str">
        <f>+INDEX('Player Ratings'!$A:$AA,MATCH(A374,'Player Ratings'!$A:$A,0),27)</f>
        <v>2025</v>
      </c>
      <c r="F374" s="15">
        <f>INDEX('Re-Sign (Calc)'!$A:$AX,MATCH($A:$A,'Re-Sign (Calc)'!$A:$A,0),23)</f>
        <v>29.307417336907957</v>
      </c>
      <c r="G374" s="15">
        <f>INDEX('Re-Sign (Calc)'!$A:$AX,MATCH($A:$A,'Re-Sign (Calc)'!$A:$A,0),28)</f>
        <v>25.822081343652233</v>
      </c>
      <c r="H374" s="15">
        <f>INDEX('Re-Sign (Calc)'!$A:$AX,MATCH($A:$A,'Re-Sign (Calc)'!$A:$A,0),33)</f>
        <v>23.020238329722282</v>
      </c>
      <c r="I374" s="15">
        <f>INDEX('Re-Sign (Calc)'!$A:$AX,MATCH($A:$A,'Re-Sign (Calc)'!$A:$A,0),38)</f>
        <v>31.039857797224307</v>
      </c>
      <c r="J374" s="15">
        <f>INDEX('Re-Sign (Calc)'!$A:$AX,MATCH($A:$A,'Re-Sign (Calc)'!$A:$A,0),43)</f>
        <v>29.686342306742404</v>
      </c>
      <c r="K374" s="15">
        <f>INDEX('Re-Sign (Calc)'!$A:$AX,MATCH($A:$A,'Re-Sign (Calc)'!$A:$A,0),48)</f>
        <v>21.385829905798058</v>
      </c>
      <c r="L374" s="15">
        <f>IF(AND(AVERAGE(G374,H374)&lt;F374,B374&lt;27),AVERAGE(G374,H374,F374),AVERAGE(G374,H374))</f>
        <v>26.049912336760826</v>
      </c>
      <c r="M374" s="15">
        <f>IFERROR(IF(AND(AVERAGE(J374,G374)&lt;F374,B374&lt;27),AVERAGE(J374,G374,F374),AVERAGE(G374,J374)),0)</f>
        <v>28.271946995767532</v>
      </c>
      <c r="N374" s="15">
        <f>IFERROR(IF(AND(AVERAGE(G374,I374)&lt;F374,B374&lt;27),AVERAGE(G374,I374,F374),AVERAGE(G374,I374)),0)</f>
        <v>28.723118825928168</v>
      </c>
      <c r="O374" s="15">
        <f>IFERROR(IF(AND(AVERAGE(G374,K374)&lt;F374,B374&lt;27),AVERAGE(G374,K374,F374),AVERAGE(G374,K374)),0)</f>
        <v>25.505109528786083</v>
      </c>
      <c r="P374" s="15">
        <f>IF(L374&gt;'Re-Sign (Calc)'!$T$1,'Re-Sign (Calc)'!$T$1,IF(L374&lt;'Re-Sign (Calc)'!$T$2,'Re-Sign (Calc)'!$T$2,L374))</f>
        <v>26.049912336760826</v>
      </c>
      <c r="Q374" s="15">
        <f>IF(M374&gt;'Re-Sign (Calc)'!$T$1,'Re-Sign (Calc)'!$T$1,IF(M374&lt;'Re-Sign (Calc)'!$T$2,'Re-Sign (Calc)'!$T$2,M374))</f>
        <v>28.271946995767532</v>
      </c>
      <c r="R374" s="15">
        <f>IF(N374&gt;'Re-Sign (Calc)'!$T$1,'Re-Sign (Calc)'!$T$1,IF(N374&lt;'Re-Sign (Calc)'!$T$2,'Re-Sign (Calc)'!$T$2,N374))</f>
        <v>28.723118825928168</v>
      </c>
      <c r="S374" s="15">
        <f>IF(O374&gt;'Re-Sign (Calc)'!$T$1,'Re-Sign (Calc)'!$T$1,IF(O374&lt;'Re-Sign (Calc)'!$T$2,'Re-Sign (Calc)'!$T$2,O374))</f>
        <v>25.505109528786083</v>
      </c>
      <c r="T374" s="16">
        <f>CEILING(IF(IF(F374&gt;AVERAGE(G374,I374,J374,K374),AVERAGE(F374,G374,I374,J374,K374),AVERAGE(G374,I374,J374,K374))&gt;'Re-Sign (Calc)'!$T$1,'Re-Sign (Calc)'!$T$1,IF(F374&gt;AVERAGE(G374,I374,J374,K374),AVERAGE(F374,G374,I374,J374,K374),AVERAGE(G374,I374,J374,K374))),0.05)</f>
        <v>27.450000000000003</v>
      </c>
      <c r="U374" s="16">
        <f>CEILING(IF(IF(F374&gt;AVERAGE(G374,I374,J374,K374,H374),AVERAGE(F374,G374,I374,J374,K374),AVERAGE(G374,I374,J374,K374,H374))&gt;8.15,8.15,IF(F374&gt;AVERAGE(G374,I374,J374,K374,H374),AVERAGE(F374,G374,I374,J374,K374,H374),AVERAGE(G374,I374,J374,K374,H374))),0.05)</f>
        <v>8.15</v>
      </c>
      <c r="V374" s="16">
        <f>CEILING(MAX(Q374:S374),0.05)</f>
        <v>28.75</v>
      </c>
      <c r="W374" s="16" t="str">
        <f>IF(AND(B374&lt;26,G374&gt;V374),"Yes"," ")</f>
        <v xml:space="preserve"> </v>
      </c>
      <c r="X374" s="16" t="str">
        <f>IF(AND(B374&lt;30,B374&gt;26),"Yes", " ")</f>
        <v xml:space="preserve"> </v>
      </c>
      <c r="Y374" s="19" t="str">
        <f>INDEX('Player Ratings'!A:B,MATCH(A374,'Player Ratings'!A:A,0),2) &amp;": $"&amp;V374&amp;"M thru "&amp; D374+3</f>
        <v>Sharife Cooper: $28.75M thru 2028</v>
      </c>
    </row>
    <row r="375" spans="1:25" hidden="1" x14ac:dyDescent="0.25">
      <c r="A375" s="17" t="str">
        <f>'Re-Sign (Calc)'!A376</f>
        <v>S. Curry GSW</v>
      </c>
      <c r="B375" s="18">
        <f>INDEX('Re-Sign (Calc)'!$A:$AU,MATCH('Re-Sign (Report)'!$A:$A,'Re-Sign (Calc)'!$A:$A,0),4)</f>
        <v>36</v>
      </c>
      <c r="C375" s="15" t="str">
        <f>INDEX('Re-Sign (Calc)'!$A:$AU,MATCH('Re-Sign (Report)'!$A:$A,'Re-Sign (Calc)'!$A:$A,0),3)</f>
        <v>GSW</v>
      </c>
      <c r="D375" s="15" t="str">
        <f>+INDEX('Player Ratings'!$A:$AA,MATCH(A375,'Player Ratings'!$A:$A,0),27)</f>
        <v>2026</v>
      </c>
      <c r="F375" s="15">
        <f>INDEX('Re-Sign (Calc)'!$A:$AX,MATCH($A:$A,'Re-Sign (Calc)'!$A:$A,0),23)</f>
        <v>14.344262295081968</v>
      </c>
      <c r="G375" s="15">
        <f>INDEX('Re-Sign (Calc)'!$A:$AX,MATCH($A:$A,'Re-Sign (Calc)'!$A:$A,0),28)</f>
        <v>15.956308897484972</v>
      </c>
      <c r="H375" s="15">
        <f>INDEX('Re-Sign (Calc)'!$A:$AX,MATCH($A:$A,'Re-Sign (Calc)'!$A:$A,0),33)</f>
        <v>17.032928555975676</v>
      </c>
      <c r="I375" s="15">
        <f>INDEX('Re-Sign (Calc)'!$A:$AX,MATCH($A:$A,'Re-Sign (Calc)'!$A:$A,0),38)</f>
        <v>15.642669574680557</v>
      </c>
      <c r="J375" s="15">
        <f>INDEX('Re-Sign (Calc)'!$A:$AX,MATCH($A:$A,'Re-Sign (Calc)'!$A:$A,0),43)</f>
        <v>19.53730732947621</v>
      </c>
      <c r="K375" s="15">
        <f>INDEX('Re-Sign (Calc)'!$A:$AX,MATCH($A:$A,'Re-Sign (Calc)'!$A:$A,0),48)</f>
        <v>20.823772123099818</v>
      </c>
      <c r="L375" s="15">
        <f>IF(AND(AVERAGE(G375,H375)&lt;F375,B375&lt;27),AVERAGE(G375,H375,F375),AVERAGE(G375,H375))</f>
        <v>16.494618726730323</v>
      </c>
      <c r="M375" s="15">
        <f>IFERROR(IF(AND(AVERAGE(J375,G375)&lt;F375,B375&lt;27),AVERAGE(J375,G375,F375),AVERAGE(G375,J375)),0)</f>
        <v>17.74680811348059</v>
      </c>
      <c r="N375" s="15">
        <f>IFERROR(IF(AND(AVERAGE(G375,I375)&lt;F375,B375&lt;27),AVERAGE(G375,I375,F375),AVERAGE(G375,I375)),0)</f>
        <v>15.799489236082763</v>
      </c>
      <c r="O375" s="15">
        <f>IFERROR(IF(AND(AVERAGE(G375,K375)&lt;F375,B375&lt;27),AVERAGE(G375,K375,F375),AVERAGE(G375,K375)),0)</f>
        <v>18.390040510292394</v>
      </c>
      <c r="P375" s="15">
        <f>IF(L375&gt;'Re-Sign (Calc)'!$T$1,'Re-Sign (Calc)'!$T$1,IF(L375&lt;'Re-Sign (Calc)'!$T$2,'Re-Sign (Calc)'!$T$2,L375))</f>
        <v>16.494618726730323</v>
      </c>
      <c r="Q375" s="15">
        <f>IF(M375&gt;'Re-Sign (Calc)'!$T$1,'Re-Sign (Calc)'!$T$1,IF(M375&lt;'Re-Sign (Calc)'!$T$2,'Re-Sign (Calc)'!$T$2,M375))</f>
        <v>17.74680811348059</v>
      </c>
      <c r="R375" s="15">
        <f>IF(N375&gt;'Re-Sign (Calc)'!$T$1,'Re-Sign (Calc)'!$T$1,IF(N375&lt;'Re-Sign (Calc)'!$T$2,'Re-Sign (Calc)'!$T$2,N375))</f>
        <v>15.799489236082763</v>
      </c>
      <c r="S375" s="15">
        <f>IF(O375&gt;'Re-Sign (Calc)'!$T$1,'Re-Sign (Calc)'!$T$1,IF(O375&lt;'Re-Sign (Calc)'!$T$2,'Re-Sign (Calc)'!$T$2,O375))</f>
        <v>18.390040510292394</v>
      </c>
      <c r="T375" s="16">
        <f>CEILING(IF(IF(F375&gt;AVERAGE(G375,I375,J375,K375),AVERAGE(F375,G375,I375,J375,K375),AVERAGE(G375,I375,J375,K375))&gt;'Re-Sign (Calc)'!$T$1,'Re-Sign (Calc)'!$T$1,IF(F375&gt;AVERAGE(G375,I375,J375,K375),AVERAGE(F375,G375,I375,J375,K375),AVERAGE(G375,I375,J375,K375))),0.05)</f>
        <v>18</v>
      </c>
      <c r="U375" s="16">
        <f>CEILING(IF(IF(F375&gt;AVERAGE(G375,I375,J375,K375,H375),AVERAGE(F375,G375,I375,J375,K375),AVERAGE(G375,I375,J375,K375,H375))&gt;8.15,8.15,IF(F375&gt;AVERAGE(G375,I375,J375,K375,H375),AVERAGE(F375,G375,I375,J375,K375,H375),AVERAGE(G375,I375,J375,K375,H375))),0.05)</f>
        <v>8.15</v>
      </c>
      <c r="V375" s="16">
        <f>CEILING(MAX(Q375:S375),0.05)</f>
        <v>18.400000000000002</v>
      </c>
      <c r="W375" s="16" t="str">
        <f>IF(AND(B375&lt;26,G375&gt;V375),"Yes"," ")</f>
        <v xml:space="preserve"> </v>
      </c>
      <c r="X375" s="16" t="str">
        <f>IF(AND(B375&lt;30,B375&gt;26),"Yes", " ")</f>
        <v xml:space="preserve"> </v>
      </c>
      <c r="Y375" s="19" t="str">
        <f>INDEX('Player Ratings'!A:B,MATCH(A375,'Player Ratings'!A:A,0),2) &amp;": $"&amp;V375&amp;"M thru "&amp; D375+3</f>
        <v>Stephen Curry: $18.4M thru 2029</v>
      </c>
    </row>
    <row r="376" spans="1:25" x14ac:dyDescent="0.25">
      <c r="A376" s="17" t="str">
        <f>'Re-Sign (Calc)'!A16</f>
        <v>A. Miller POR</v>
      </c>
      <c r="B376" s="18">
        <f>INDEX('Re-Sign (Calc)'!$A:$AU,MATCH('Re-Sign (Report)'!$A:$A,'Re-Sign (Calc)'!$A:$A,0),4)</f>
        <v>22</v>
      </c>
      <c r="C376" s="15" t="str">
        <f>INDEX('Re-Sign (Calc)'!$A:$AU,MATCH('Re-Sign (Report)'!$A:$A,'Re-Sign (Calc)'!$A:$A,0),3)</f>
        <v>POR</v>
      </c>
      <c r="D376" s="15" t="str">
        <f>+INDEX('Player Ratings'!$A:$AA,MATCH(A376,'Player Ratings'!$A:$A,0),27)</f>
        <v>2024</v>
      </c>
      <c r="F376" s="15">
        <f>INDEX('Re-Sign (Calc)'!$A:$AX,MATCH($A:$A,'Re-Sign (Calc)'!$A:$A,0),23)</f>
        <v>32.15370866845398</v>
      </c>
      <c r="G376" s="15">
        <f>INDEX('Re-Sign (Calc)'!$A:$AX,MATCH($A:$A,'Re-Sign (Calc)'!$A:$A,0),28)</f>
        <v>25.822081343652233</v>
      </c>
      <c r="H376" s="15">
        <f>INDEX('Re-Sign (Calc)'!$A:$AX,MATCH($A:$A,'Re-Sign (Calc)'!$A:$A,0),33)</f>
        <v>22.449773488280488</v>
      </c>
      <c r="I376" s="15">
        <f>INDEX('Re-Sign (Calc)'!$A:$AX,MATCH($A:$A,'Re-Sign (Calc)'!$A:$A,0),38)</f>
        <v>23.911601832228058</v>
      </c>
      <c r="J376" s="15">
        <f>INDEX('Re-Sign (Calc)'!$A:$AX,MATCH($A:$A,'Re-Sign (Calc)'!$A:$A,0),43)</f>
        <v>18.241541121264508</v>
      </c>
      <c r="K376" s="15">
        <f>INDEX('Re-Sign (Calc)'!$A:$AX,MATCH($A:$A,'Re-Sign (Calc)'!$A:$A,0),48)</f>
        <v>16.774578744858687</v>
      </c>
      <c r="L376" s="15">
        <f>IF(AND(AVERAGE(G376,H376)&lt;F376,B376&lt;27),AVERAGE(G376,H376,F376),AVERAGE(G376,H376))</f>
        <v>26.808521166795568</v>
      </c>
      <c r="M376" s="15">
        <f>IFERROR(IF(AND(AVERAGE(J376,G376)&lt;F376,B376&lt;27),AVERAGE(J376,G376,F376),AVERAGE(G376,J376)),0)</f>
        <v>25.405777044456908</v>
      </c>
      <c r="N376" s="15">
        <f>IFERROR(IF(AND(AVERAGE(G376,I376)&lt;F376,B376&lt;27),AVERAGE(G376,I376,F376),AVERAGE(G376,I376)),0)</f>
        <v>27.295797281444759</v>
      </c>
      <c r="O376" s="15">
        <f>IFERROR(IF(AND(AVERAGE(G376,K376)&lt;F376,B376&lt;27),AVERAGE(G376,K376,F376),AVERAGE(G376,K376)),0)</f>
        <v>24.916789585654964</v>
      </c>
      <c r="P376" s="15">
        <f>IF(L376&gt;'Re-Sign (Calc)'!$T$1,'Re-Sign (Calc)'!$T$1,IF(L376&lt;'Re-Sign (Calc)'!$T$2,'Re-Sign (Calc)'!$T$2,L376))</f>
        <v>26.808521166795568</v>
      </c>
      <c r="Q376" s="15">
        <f>IF(M376&gt;'Re-Sign (Calc)'!$T$1,'Re-Sign (Calc)'!$T$1,IF(M376&lt;'Re-Sign (Calc)'!$T$2,'Re-Sign (Calc)'!$T$2,M376))</f>
        <v>25.405777044456908</v>
      </c>
      <c r="R376" s="15">
        <f>IF(N376&gt;'Re-Sign (Calc)'!$T$1,'Re-Sign (Calc)'!$T$1,IF(N376&lt;'Re-Sign (Calc)'!$T$2,'Re-Sign (Calc)'!$T$2,N376))</f>
        <v>27.295797281444759</v>
      </c>
      <c r="S376" s="15">
        <f>IF(O376&gt;'Re-Sign (Calc)'!$T$1,'Re-Sign (Calc)'!$T$1,IF(O376&lt;'Re-Sign (Calc)'!$T$2,'Re-Sign (Calc)'!$T$2,O376))</f>
        <v>24.916789585654964</v>
      </c>
      <c r="T376" s="16">
        <f>CEILING(IF(IF(F376&gt;AVERAGE(G376,I376,J376,K376),AVERAGE(F376,G376,I376,J376,K376),AVERAGE(G376,I376,J376,K376))&gt;'Re-Sign (Calc)'!$T$1,'Re-Sign (Calc)'!$T$1,IF(F376&gt;AVERAGE(G376,I376,J376,K376),AVERAGE(F376,G376,I376,J376,K376),AVERAGE(G376,I376,J376,K376))),0.05)</f>
        <v>23.400000000000002</v>
      </c>
      <c r="U376" s="16">
        <f>CEILING(IF(IF(F376&gt;AVERAGE(G376,I376,J376,K376,H376),AVERAGE(F376,G376,I376,J376,K376),AVERAGE(G376,I376,J376,K376,H376))&gt;8.15,8.15,IF(F376&gt;AVERAGE(G376,I376,J376,K376,H376),AVERAGE(F376,G376,I376,J376,K376,H376),AVERAGE(G376,I376,J376,K376,H376))),0.05)</f>
        <v>8.15</v>
      </c>
      <c r="V376" s="16">
        <f>CEILING(MAX(Q376:S376),0.05)</f>
        <v>27.3</v>
      </c>
      <c r="W376" s="16" t="str">
        <f>IF(AND(B376&lt;26,G376&gt;V376),"Yes"," ")</f>
        <v xml:space="preserve"> </v>
      </c>
      <c r="X376" s="16" t="str">
        <f>IF(AND(B376&lt;30,B376&gt;26),"Yes", " ")</f>
        <v xml:space="preserve"> </v>
      </c>
      <c r="Y376" s="19" t="str">
        <f>INDEX('Player Ratings'!A:B,MATCH(A376,'Player Ratings'!A:A,0),2) &amp;": $"&amp;V376&amp;"M thru "&amp; D376+3</f>
        <v>Adam Miller: $27.3M thru 2027</v>
      </c>
    </row>
    <row r="377" spans="1:25" hidden="1" x14ac:dyDescent="0.25">
      <c r="A377" s="17" t="str">
        <f>'Re-Sign (Calc)'!A378</f>
        <v>S. Doumbouya MIA</v>
      </c>
      <c r="B377" s="18">
        <f>INDEX('Re-Sign (Calc)'!$A:$AU,MATCH('Re-Sign (Report)'!$A:$A,'Re-Sign (Calc)'!$A:$A,0),4)</f>
        <v>24</v>
      </c>
      <c r="C377" s="15" t="str">
        <f>INDEX('Re-Sign (Calc)'!$A:$AU,MATCH('Re-Sign (Report)'!$A:$A,'Re-Sign (Calc)'!$A:$A,0),3)</f>
        <v>MIA</v>
      </c>
      <c r="D377" s="15" t="str">
        <f>+INDEX('Player Ratings'!$A:$AA,MATCH(A377,'Player Ratings'!$A:$A,0),27)</f>
        <v>2025</v>
      </c>
      <c r="F377" s="15">
        <f>INDEX('Re-Sign (Calc)'!$A:$AX,MATCH($A:$A,'Re-Sign (Calc)'!$A:$A,0),23)</f>
        <v>0.85</v>
      </c>
      <c r="G377" s="15">
        <f>INDEX('Re-Sign (Calc)'!$A:$AX,MATCH($A:$A,'Re-Sign (Calc)'!$A:$A,0),28)</f>
        <v>0.85</v>
      </c>
      <c r="H377" s="15">
        <f>INDEX('Re-Sign (Calc)'!$A:$AX,MATCH($A:$A,'Re-Sign (Calc)'!$A:$A,0),33)</f>
        <v>0.85</v>
      </c>
      <c r="I377" s="15">
        <f>INDEX('Re-Sign (Calc)'!$A:$AX,MATCH($A:$A,'Re-Sign (Calc)'!$A:$A,0),38)</f>
        <v>0.85</v>
      </c>
      <c r="J377" s="15">
        <f>INDEX('Re-Sign (Calc)'!$A:$AX,MATCH($A:$A,'Re-Sign (Calc)'!$A:$A,0),43)</f>
        <v>0.85</v>
      </c>
      <c r="K377" s="15">
        <f>INDEX('Re-Sign (Calc)'!$A:$AX,MATCH($A:$A,'Re-Sign (Calc)'!$A:$A,0),48)</f>
        <v>0.85</v>
      </c>
      <c r="L377" s="15">
        <f>IF(AND(AVERAGE(G377,H377)&lt;F377,B377&lt;27),AVERAGE(G377,H377,F377),AVERAGE(G377,H377))</f>
        <v>0.85</v>
      </c>
      <c r="M377" s="15">
        <f>IFERROR(IF(AND(AVERAGE(J377,G377)&lt;F377,B377&lt;27),AVERAGE(J377,G377,F377),AVERAGE(G377,J377)),0)</f>
        <v>0.85</v>
      </c>
      <c r="N377" s="15">
        <f>IFERROR(IF(AND(AVERAGE(G377,I377)&lt;F377,B377&lt;27),AVERAGE(G377,I377,F377),AVERAGE(G377,I377)),0)</f>
        <v>0.85</v>
      </c>
      <c r="O377" s="15">
        <f>IFERROR(IF(AND(AVERAGE(G377,K377)&lt;F377,B377&lt;27),AVERAGE(G377,K377,F377),AVERAGE(G377,K377)),0)</f>
        <v>0.85</v>
      </c>
      <c r="P377" s="15">
        <f>IF(L377&gt;'Re-Sign (Calc)'!$T$1,'Re-Sign (Calc)'!$T$1,IF(L377&lt;'Re-Sign (Calc)'!$T$2,'Re-Sign (Calc)'!$T$2,L377))</f>
        <v>0.85</v>
      </c>
      <c r="Q377" s="15">
        <f>IF(M377&gt;'Re-Sign (Calc)'!$T$1,'Re-Sign (Calc)'!$T$1,IF(M377&lt;'Re-Sign (Calc)'!$T$2,'Re-Sign (Calc)'!$T$2,M377))</f>
        <v>0.85</v>
      </c>
      <c r="R377" s="15">
        <f>IF(N377&gt;'Re-Sign (Calc)'!$T$1,'Re-Sign (Calc)'!$T$1,IF(N377&lt;'Re-Sign (Calc)'!$T$2,'Re-Sign (Calc)'!$T$2,N377))</f>
        <v>0.85</v>
      </c>
      <c r="S377" s="15">
        <f>IF(O377&gt;'Re-Sign (Calc)'!$T$1,'Re-Sign (Calc)'!$T$1,IF(O377&lt;'Re-Sign (Calc)'!$T$2,'Re-Sign (Calc)'!$T$2,O377))</f>
        <v>0.85</v>
      </c>
      <c r="T377" s="16">
        <f>CEILING(IF(IF(F377&gt;AVERAGE(G377,I377,J377,K377),AVERAGE(F377,G377,I377,J377,K377),AVERAGE(G377,I377,J377,K377))&gt;'Re-Sign (Calc)'!$T$1,'Re-Sign (Calc)'!$T$1,IF(F377&gt;AVERAGE(G377,I377,J377,K377),AVERAGE(F377,G377,I377,J377,K377),AVERAGE(G377,I377,J377,K377))),0.05)</f>
        <v>0.85000000000000009</v>
      </c>
      <c r="U377" s="16">
        <f>CEILING(IF(IF(F377&gt;AVERAGE(G377,I377,J377,K377,H377),AVERAGE(F377,G377,I377,J377,K377),AVERAGE(G377,I377,J377,K377,H377))&gt;8.15,8.15,IF(F377&gt;AVERAGE(G377,I377,J377,K377,H377),AVERAGE(F377,G377,I377,J377,K377,H377),AVERAGE(G377,I377,J377,K377,H377))),0.05)</f>
        <v>0.85000000000000009</v>
      </c>
      <c r="V377" s="16">
        <f>CEILING(MAX(Q377:S377),0.05)</f>
        <v>0.85000000000000009</v>
      </c>
      <c r="W377" s="16" t="str">
        <f>IF(AND(B377&lt;26,G377&gt;V377),"Yes"," ")</f>
        <v xml:space="preserve"> </v>
      </c>
      <c r="X377" s="16" t="str">
        <f>IF(AND(B377&lt;30,B377&gt;26),"Yes", " ")</f>
        <v xml:space="preserve"> </v>
      </c>
      <c r="Y377" s="19" t="str">
        <f>INDEX('Player Ratings'!A:B,MATCH(A377,'Player Ratings'!A:A,0),2) &amp;": $"&amp;V377&amp;"M thru "&amp; D377+3</f>
        <v>Sekou Doumbouya: $0.85M thru 2028</v>
      </c>
    </row>
    <row r="378" spans="1:25" hidden="1" x14ac:dyDescent="0.25">
      <c r="A378" s="17" t="str">
        <f>'Re-Sign (Calc)'!A379</f>
        <v>S. Feygay KC</v>
      </c>
      <c r="B378" s="18">
        <f>INDEX('Re-Sign (Calc)'!$A:$AU,MATCH('Re-Sign (Report)'!$A:$A,'Re-Sign (Calc)'!$A:$A,0),4)</f>
        <v>21</v>
      </c>
      <c r="C378" s="15" t="str">
        <f>INDEX('Re-Sign (Calc)'!$A:$AU,MATCH('Re-Sign (Report)'!$A:$A,'Re-Sign (Calc)'!$A:$A,0),3)</f>
        <v>KC</v>
      </c>
      <c r="D378" s="15" t="str">
        <f>+INDEX('Player Ratings'!$A:$AA,MATCH(A378,'Player Ratings'!$A:$A,0),27)</f>
        <v>2025</v>
      </c>
      <c r="F378" s="15">
        <f>INDEX('Re-Sign (Calc)'!$A:$AX,MATCH($A:$A,'Re-Sign (Calc)'!$A:$A,0),23)</f>
        <v>3.6907953529937507</v>
      </c>
      <c r="G378" s="15">
        <f>INDEX('Re-Sign (Calc)'!$A:$AX,MATCH($A:$A,'Re-Sign (Calc)'!$A:$A,0),28)</f>
        <v>0.85</v>
      </c>
      <c r="H378" s="15">
        <f>INDEX('Re-Sign (Calc)'!$A:$AX,MATCH($A:$A,'Re-Sign (Calc)'!$A:$A,0),33)</f>
        <v>0.85</v>
      </c>
      <c r="I378" s="15">
        <f>INDEX('Re-Sign (Calc)'!$A:$AX,MATCH($A:$A,'Re-Sign (Calc)'!$A:$A,0),38)</f>
        <v>0.85</v>
      </c>
      <c r="J378" s="15">
        <f>INDEX('Re-Sign (Calc)'!$A:$AX,MATCH($A:$A,'Re-Sign (Calc)'!$A:$A,0),43)</f>
        <v>0.85</v>
      </c>
      <c r="K378" s="15">
        <f>INDEX('Re-Sign (Calc)'!$A:$AX,MATCH($A:$A,'Re-Sign (Calc)'!$A:$A,0),48)</f>
        <v>0.85</v>
      </c>
      <c r="L378" s="15">
        <f>IF(AND(AVERAGE(G378,H378)&lt;F378,B378&lt;27),AVERAGE(G378,H378,F378),AVERAGE(G378,H378))</f>
        <v>1.7969317843312502</v>
      </c>
      <c r="M378" s="15">
        <f>IFERROR(IF(AND(AVERAGE(J378,G378)&lt;F378,B378&lt;27),AVERAGE(J378,G378,F378),AVERAGE(G378,J378)),0)</f>
        <v>1.7969317843312502</v>
      </c>
      <c r="N378" s="15">
        <f>IFERROR(IF(AND(AVERAGE(G378,I378)&lt;F378,B378&lt;27),AVERAGE(G378,I378,F378),AVERAGE(G378,I378)),0)</f>
        <v>1.7969317843312502</v>
      </c>
      <c r="O378" s="15">
        <f>IFERROR(IF(AND(AVERAGE(G378,K378)&lt;F378,B378&lt;27),AVERAGE(G378,K378,F378),AVERAGE(G378,K378)),0)</f>
        <v>1.7969317843312502</v>
      </c>
      <c r="P378" s="15">
        <f>IF(L378&gt;'Re-Sign (Calc)'!$T$1,'Re-Sign (Calc)'!$T$1,IF(L378&lt;'Re-Sign (Calc)'!$T$2,'Re-Sign (Calc)'!$T$2,L378))</f>
        <v>1.7969317843312502</v>
      </c>
      <c r="Q378" s="15">
        <f>IF(M378&gt;'Re-Sign (Calc)'!$T$1,'Re-Sign (Calc)'!$T$1,IF(M378&lt;'Re-Sign (Calc)'!$T$2,'Re-Sign (Calc)'!$T$2,M378))</f>
        <v>1.7969317843312502</v>
      </c>
      <c r="R378" s="15">
        <f>IF(N378&gt;'Re-Sign (Calc)'!$T$1,'Re-Sign (Calc)'!$T$1,IF(N378&lt;'Re-Sign (Calc)'!$T$2,'Re-Sign (Calc)'!$T$2,N378))</f>
        <v>1.7969317843312502</v>
      </c>
      <c r="S378" s="15">
        <f>IF(O378&gt;'Re-Sign (Calc)'!$T$1,'Re-Sign (Calc)'!$T$1,IF(O378&lt;'Re-Sign (Calc)'!$T$2,'Re-Sign (Calc)'!$T$2,O378))</f>
        <v>1.7969317843312502</v>
      </c>
      <c r="T378" s="16">
        <f>CEILING(IF(IF(F378&gt;AVERAGE(G378,I378,J378,K378),AVERAGE(F378,G378,I378,J378,K378),AVERAGE(G378,I378,J378,K378))&gt;'Re-Sign (Calc)'!$T$1,'Re-Sign (Calc)'!$T$1,IF(F378&gt;AVERAGE(G378,I378,J378,K378),AVERAGE(F378,G378,I378,J378,K378),AVERAGE(G378,I378,J378,K378))),0.05)</f>
        <v>1.4500000000000002</v>
      </c>
      <c r="U378" s="16">
        <f>CEILING(IF(IF(F378&gt;AVERAGE(G378,I378,J378,K378,H378),AVERAGE(F378,G378,I378,J378,K378),AVERAGE(G378,I378,J378,K378,H378))&gt;8.15,8.15,IF(F378&gt;AVERAGE(G378,I378,J378,K378,H378),AVERAGE(F378,G378,I378,J378,K378,H378),AVERAGE(G378,I378,J378,K378,H378))),0.05)</f>
        <v>1.35</v>
      </c>
      <c r="V378" s="16">
        <f>CEILING(MAX(Q378:S378),0.05)</f>
        <v>1.8</v>
      </c>
      <c r="W378" s="16" t="str">
        <f>IF(AND(B378&lt;26,G378&gt;V378),"Yes"," ")</f>
        <v xml:space="preserve"> </v>
      </c>
      <c r="X378" s="16" t="str">
        <f>IF(AND(B378&lt;30,B378&gt;26),"Yes", " ")</f>
        <v xml:space="preserve"> </v>
      </c>
      <c r="Y378" s="19" t="str">
        <f>INDEX('Player Ratings'!A:B,MATCH(A378,'Player Ratings'!A:A,0),2) &amp;": $"&amp;V378&amp;"M thru "&amp; D378+3</f>
        <v>Sû Feygay: $1.8M thru 2028</v>
      </c>
    </row>
    <row r="379" spans="1:25" x14ac:dyDescent="0.25">
      <c r="A379" s="17" t="str">
        <f>'Re-Sign (Calc)'!A120</f>
        <v>E. Mobley POR</v>
      </c>
      <c r="B379" s="18">
        <f>INDEX('Re-Sign (Calc)'!$A:$AU,MATCH('Re-Sign (Report)'!$A:$A,'Re-Sign (Calc)'!$A:$A,0),4)</f>
        <v>23</v>
      </c>
      <c r="C379" s="15" t="str">
        <f>INDEX('Re-Sign (Calc)'!$A:$AU,MATCH('Re-Sign (Report)'!$A:$A,'Re-Sign (Calc)'!$A:$A,0),3)</f>
        <v>POR</v>
      </c>
      <c r="D379" s="15" t="str">
        <f>+INDEX('Player Ratings'!$A:$AA,MATCH(A379,'Player Ratings'!$A:$A,0),27)</f>
        <v>2024</v>
      </c>
      <c r="F379" s="15">
        <f>INDEX('Re-Sign (Calc)'!$A:$AX,MATCH($A:$A,'Re-Sign (Calc)'!$A:$A,0),23)</f>
        <v>20.768543342269886</v>
      </c>
      <c r="G379" s="15">
        <f>INDEX('Re-Sign (Calc)'!$A:$AX,MATCH($A:$A,'Re-Sign (Calc)'!$A:$A,0),28)</f>
        <v>19.266425160546682</v>
      </c>
      <c r="H379" s="15">
        <f>INDEX('Re-Sign (Calc)'!$A:$AX,MATCH($A:$A,'Re-Sign (Calc)'!$A:$A,0),33)</f>
        <v>17.886054756746113</v>
      </c>
      <c r="I379" s="15">
        <f>INDEX('Re-Sign (Calc)'!$A:$AX,MATCH($A:$A,'Re-Sign (Calc)'!$A:$A,0),38)</f>
        <v>6.882990360292589</v>
      </c>
      <c r="J379" s="15">
        <f>INDEX('Re-Sign (Calc)'!$A:$AX,MATCH($A:$A,'Re-Sign (Calc)'!$A:$A,0),43)</f>
        <v>2.3005680414917249</v>
      </c>
      <c r="K379" s="15">
        <f>INDEX('Re-Sign (Calc)'!$A:$AX,MATCH($A:$A,'Re-Sign (Calc)'!$A:$A,0),48)</f>
        <v>13.919994692848606</v>
      </c>
      <c r="L379" s="15">
        <f>IF(AND(AVERAGE(G379,H379)&lt;F379,B379&lt;27),AVERAGE(G379,H379,F379),AVERAGE(G379,H379))</f>
        <v>19.307007753187559</v>
      </c>
      <c r="M379" s="15">
        <f>IFERROR(IF(AND(AVERAGE(J379,G379)&lt;F379,B379&lt;27),AVERAGE(J379,G379,F379),AVERAGE(G379,J379)),0)</f>
        <v>14.111845514769433</v>
      </c>
      <c r="N379" s="15">
        <f>IFERROR(IF(AND(AVERAGE(G379,I379)&lt;F379,B379&lt;27),AVERAGE(G379,I379,F379),AVERAGE(G379,I379)),0)</f>
        <v>15.639319621036385</v>
      </c>
      <c r="O379" s="15">
        <f>IFERROR(IF(AND(AVERAGE(G379,K379)&lt;F379,B379&lt;27),AVERAGE(G379,K379,F379),AVERAGE(G379,K379)),0)</f>
        <v>17.984987731888392</v>
      </c>
      <c r="P379" s="15">
        <f>IF(L379&gt;'Re-Sign (Calc)'!$T$1,'Re-Sign (Calc)'!$T$1,IF(L379&lt;'Re-Sign (Calc)'!$T$2,'Re-Sign (Calc)'!$T$2,L379))</f>
        <v>19.307007753187559</v>
      </c>
      <c r="Q379" s="15">
        <f>IF(M379&gt;'Re-Sign (Calc)'!$T$1,'Re-Sign (Calc)'!$T$1,IF(M379&lt;'Re-Sign (Calc)'!$T$2,'Re-Sign (Calc)'!$T$2,M379))</f>
        <v>14.111845514769433</v>
      </c>
      <c r="R379" s="15">
        <f>IF(N379&gt;'Re-Sign (Calc)'!$T$1,'Re-Sign (Calc)'!$T$1,IF(N379&lt;'Re-Sign (Calc)'!$T$2,'Re-Sign (Calc)'!$T$2,N379))</f>
        <v>15.639319621036385</v>
      </c>
      <c r="S379" s="15">
        <f>IF(O379&gt;'Re-Sign (Calc)'!$T$1,'Re-Sign (Calc)'!$T$1,IF(O379&lt;'Re-Sign (Calc)'!$T$2,'Re-Sign (Calc)'!$T$2,O379))</f>
        <v>17.984987731888392</v>
      </c>
      <c r="T379" s="16">
        <f>CEILING(IF(IF(F379&gt;AVERAGE(G379,I379,J379,K379),AVERAGE(F379,G379,I379,J379,K379),AVERAGE(G379,I379,J379,K379))&gt;'Re-Sign (Calc)'!$T$1,'Re-Sign (Calc)'!$T$1,IF(F379&gt;AVERAGE(G379,I379,J379,K379),AVERAGE(F379,G379,I379,J379,K379),AVERAGE(G379,I379,J379,K379))),0.05)</f>
        <v>12.65</v>
      </c>
      <c r="U379" s="16">
        <f>CEILING(IF(IF(F379&gt;AVERAGE(G379,I379,J379,K379,H379),AVERAGE(F379,G379,I379,J379,K379),AVERAGE(G379,I379,J379,K379,H379))&gt;8.15,8.15,IF(F379&gt;AVERAGE(G379,I379,J379,K379,H379),AVERAGE(F379,G379,I379,J379,K379,H379),AVERAGE(G379,I379,J379,K379,H379))),0.05)</f>
        <v>8.15</v>
      </c>
      <c r="V379" s="16">
        <f>CEILING(MAX(Q379:S379),0.05)</f>
        <v>18</v>
      </c>
      <c r="W379" s="16" t="str">
        <f>IF(AND(B379&lt;26,G379&gt;V379),"Yes"," ")</f>
        <v>Yes</v>
      </c>
      <c r="X379" s="16" t="str">
        <f>IF(AND(B379&lt;30,B379&gt;26),"Yes", " ")</f>
        <v xml:space="preserve"> </v>
      </c>
      <c r="Y379" s="19" t="str">
        <f>INDEX('Player Ratings'!A:B,MATCH(A379,'Player Ratings'!A:A,0),2) &amp;": $"&amp;V379&amp;"M thru "&amp; D379+3</f>
        <v>Evan Mobley: $18M thru 2027</v>
      </c>
    </row>
    <row r="380" spans="1:25" x14ac:dyDescent="0.25">
      <c r="A380" s="17" t="str">
        <f>'Re-Sign (Calc)'!A219</f>
        <v>J. Patton POR</v>
      </c>
      <c r="B380" s="18">
        <f>INDEX('Re-Sign (Calc)'!$A:$AU,MATCH('Re-Sign (Report)'!$A:$A,'Re-Sign (Calc)'!$A:$A,0),4)</f>
        <v>27</v>
      </c>
      <c r="C380" s="15" t="str">
        <f>INDEX('Re-Sign (Calc)'!$A:$AU,MATCH('Re-Sign (Report)'!$A:$A,'Re-Sign (Calc)'!$A:$A,0),3)</f>
        <v>POR</v>
      </c>
      <c r="D380" s="15" t="str">
        <f>+INDEX('Player Ratings'!$A:$AA,MATCH(A380,'Player Ratings'!$A:$A,0),27)</f>
        <v>2024</v>
      </c>
      <c r="F380" s="15">
        <f>INDEX('Re-Sign (Calc)'!$A:$AX,MATCH($A:$A,'Re-Sign (Calc)'!$A:$A,0),23)</f>
        <v>0.85</v>
      </c>
      <c r="G380" s="15">
        <f>INDEX('Re-Sign (Calc)'!$A:$AX,MATCH($A:$A,'Re-Sign (Calc)'!$A:$A,0),28)</f>
        <v>4.8439815577144714</v>
      </c>
      <c r="H380" s="15">
        <f>INDEX('Re-Sign (Calc)'!$A:$AX,MATCH($A:$A,'Re-Sign (Calc)'!$A:$A,0),33)</f>
        <v>1.9130391963758158</v>
      </c>
      <c r="I380" s="15">
        <f>INDEX('Re-Sign (Calc)'!$A:$AX,MATCH($A:$A,'Re-Sign (Calc)'!$A:$A,0),38)</f>
        <v>0.85</v>
      </c>
      <c r="J380" s="15">
        <f>INDEX('Re-Sign (Calc)'!$A:$AX,MATCH($A:$A,'Re-Sign (Calc)'!$A:$A,0),43)</f>
        <v>0.85</v>
      </c>
      <c r="K380" s="15">
        <f>INDEX('Re-Sign (Calc)'!$A:$AX,MATCH($A:$A,'Re-Sign (Calc)'!$A:$A,0),48)</f>
        <v>0.85</v>
      </c>
      <c r="L380" s="15">
        <f>IF(AND(AVERAGE(G380,H380)&lt;F380,B380&lt;27),AVERAGE(G380,H380,F380),AVERAGE(G380,H380))</f>
        <v>3.3785103770451435</v>
      </c>
      <c r="M380" s="15">
        <f>IFERROR(IF(AND(AVERAGE(J380,G380)&lt;F380,B380&lt;27),AVERAGE(J380,G380,F380),AVERAGE(G380,J380)),0)</f>
        <v>2.8469907788572355</v>
      </c>
      <c r="N380" s="15">
        <f>IFERROR(IF(AND(AVERAGE(G380,I380)&lt;F380,B380&lt;27),AVERAGE(G380,I380,F380),AVERAGE(G380,I380)),0)</f>
        <v>2.8469907788572355</v>
      </c>
      <c r="O380" s="15">
        <f>IFERROR(IF(AND(AVERAGE(G380,K380)&lt;F380,B380&lt;27),AVERAGE(G380,K380,F380),AVERAGE(G380,K380)),0)</f>
        <v>2.8469907788572355</v>
      </c>
      <c r="P380" s="15">
        <f>IF(L380&gt;'Re-Sign (Calc)'!$T$1,'Re-Sign (Calc)'!$T$1,IF(L380&lt;'Re-Sign (Calc)'!$T$2,'Re-Sign (Calc)'!$T$2,L380))</f>
        <v>3.3785103770451435</v>
      </c>
      <c r="Q380" s="15">
        <f>IF(M380&gt;'Re-Sign (Calc)'!$T$1,'Re-Sign (Calc)'!$T$1,IF(M380&lt;'Re-Sign (Calc)'!$T$2,'Re-Sign (Calc)'!$T$2,M380))</f>
        <v>2.8469907788572355</v>
      </c>
      <c r="R380" s="15">
        <f>IF(N380&gt;'Re-Sign (Calc)'!$T$1,'Re-Sign (Calc)'!$T$1,IF(N380&lt;'Re-Sign (Calc)'!$T$2,'Re-Sign (Calc)'!$T$2,N380))</f>
        <v>2.8469907788572355</v>
      </c>
      <c r="S380" s="15">
        <f>IF(O380&gt;'Re-Sign (Calc)'!$T$1,'Re-Sign (Calc)'!$T$1,IF(O380&lt;'Re-Sign (Calc)'!$T$2,'Re-Sign (Calc)'!$T$2,O380))</f>
        <v>2.8469907788572355</v>
      </c>
      <c r="T380" s="16">
        <f>CEILING(IF(IF(F380&gt;AVERAGE(G380,I380,J380,K380),AVERAGE(F380,G380,I380,J380,K380),AVERAGE(G380,I380,J380,K380))&gt;'Re-Sign (Calc)'!$T$1,'Re-Sign (Calc)'!$T$1,IF(F380&gt;AVERAGE(G380,I380,J380,K380),AVERAGE(F380,G380,I380,J380,K380),AVERAGE(G380,I380,J380,K380))),0.05)</f>
        <v>1.85</v>
      </c>
      <c r="U380" s="16">
        <f>CEILING(IF(IF(F380&gt;AVERAGE(G380,I380,J380,K380,H380),AVERAGE(F380,G380,I380,J380,K380),AVERAGE(G380,I380,J380,K380,H380))&gt;8.15,8.15,IF(F380&gt;AVERAGE(G380,I380,J380,K380,H380),AVERAGE(F380,G380,I380,J380,K380,H380),AVERAGE(G380,I380,J380,K380,H380))),0.05)</f>
        <v>1.9000000000000001</v>
      </c>
      <c r="V380" s="16">
        <f>CEILING(MAX(Q380:S380),0.05)</f>
        <v>2.85</v>
      </c>
      <c r="W380" s="16" t="str">
        <f>IF(AND(B380&lt;26,G380&gt;V380),"Yes"," ")</f>
        <v xml:space="preserve"> </v>
      </c>
      <c r="X380" s="16" t="str">
        <f>IF(AND(B380&lt;30,B380&gt;26),"Yes", " ")</f>
        <v>Yes</v>
      </c>
      <c r="Y380" s="19" t="str">
        <f>INDEX('Player Ratings'!A:B,MATCH(A380,'Player Ratings'!A:A,0),2) &amp;": $"&amp;V380&amp;"M thru "&amp; D380+3</f>
        <v>Justin Patton: $2.85M thru 2027</v>
      </c>
    </row>
    <row r="381" spans="1:25" x14ac:dyDescent="0.25">
      <c r="A381" s="17" t="str">
        <f>'Re-Sign (Calc)'!A278</f>
        <v>K. Wilkes POR</v>
      </c>
      <c r="B381" s="18">
        <f>INDEX('Re-Sign (Calc)'!$A:$AU,MATCH('Re-Sign (Report)'!$A:$A,'Re-Sign (Calc)'!$A:$A,0),4)</f>
        <v>26</v>
      </c>
      <c r="C381" s="15" t="str">
        <f>INDEX('Re-Sign (Calc)'!$A:$AU,MATCH('Re-Sign (Report)'!$A:$A,'Re-Sign (Calc)'!$A:$A,0),3)</f>
        <v>POR</v>
      </c>
      <c r="D381" s="15" t="str">
        <f>+INDEX('Player Ratings'!$A:$AA,MATCH(A381,'Player Ratings'!$A:$A,0),27)</f>
        <v>2024</v>
      </c>
      <c r="F381" s="15">
        <f>INDEX('Re-Sign (Calc)'!$A:$AX,MATCH($A:$A,'Re-Sign (Calc)'!$A:$A,0),23)</f>
        <v>3.6907953529937507</v>
      </c>
      <c r="G381" s="15">
        <f>INDEX('Re-Sign (Calc)'!$A:$AX,MATCH($A:$A,'Re-Sign (Calc)'!$A:$A,0),28)</f>
        <v>8.7773752675778027</v>
      </c>
      <c r="H381" s="15">
        <f>INDEX('Re-Sign (Calc)'!$A:$AX,MATCH($A:$A,'Re-Sign (Calc)'!$A:$A,0),33)</f>
        <v>0.85</v>
      </c>
      <c r="I381" s="15">
        <f>INDEX('Re-Sign (Calc)'!$A:$AX,MATCH($A:$A,'Re-Sign (Calc)'!$A:$A,0),38)</f>
        <v>0.85</v>
      </c>
      <c r="J381" s="15">
        <f>INDEX('Re-Sign (Calc)'!$A:$AX,MATCH($A:$A,'Re-Sign (Calc)'!$A:$A,0),43)</f>
        <v>0.85</v>
      </c>
      <c r="K381" s="15">
        <f>INDEX('Re-Sign (Calc)'!$A:$AX,MATCH($A:$A,'Re-Sign (Calc)'!$A:$A,0),48)</f>
        <v>0.85</v>
      </c>
      <c r="L381" s="15">
        <f>IF(AND(AVERAGE(G381,H381)&lt;F381,B381&lt;27),AVERAGE(G381,H381,F381),AVERAGE(G381,H381))</f>
        <v>4.8136876337889012</v>
      </c>
      <c r="M381" s="15">
        <f>IFERROR(IF(AND(AVERAGE(J381,G381)&lt;F381,B381&lt;27),AVERAGE(J381,G381,F381),AVERAGE(G381,J381)),0)</f>
        <v>4.8136876337889012</v>
      </c>
      <c r="N381" s="15">
        <f>IFERROR(IF(AND(AVERAGE(G381,I381)&lt;F381,B381&lt;27),AVERAGE(G381,I381,F381),AVERAGE(G381,I381)),0)</f>
        <v>4.8136876337889012</v>
      </c>
      <c r="O381" s="15">
        <f>IFERROR(IF(AND(AVERAGE(G381,K381)&lt;F381,B381&lt;27),AVERAGE(G381,K381,F381),AVERAGE(G381,K381)),0)</f>
        <v>4.8136876337889012</v>
      </c>
      <c r="P381" s="15">
        <f>IF(L381&gt;'Re-Sign (Calc)'!$T$1,'Re-Sign (Calc)'!$T$1,IF(L381&lt;'Re-Sign (Calc)'!$T$2,'Re-Sign (Calc)'!$T$2,L381))</f>
        <v>4.8136876337889012</v>
      </c>
      <c r="Q381" s="15">
        <f>IF(M381&gt;'Re-Sign (Calc)'!$T$1,'Re-Sign (Calc)'!$T$1,IF(M381&lt;'Re-Sign (Calc)'!$T$2,'Re-Sign (Calc)'!$T$2,M381))</f>
        <v>4.8136876337889012</v>
      </c>
      <c r="R381" s="15">
        <f>IF(N381&gt;'Re-Sign (Calc)'!$T$1,'Re-Sign (Calc)'!$T$1,IF(N381&lt;'Re-Sign (Calc)'!$T$2,'Re-Sign (Calc)'!$T$2,N381))</f>
        <v>4.8136876337889012</v>
      </c>
      <c r="S381" s="15">
        <f>IF(O381&gt;'Re-Sign (Calc)'!$T$1,'Re-Sign (Calc)'!$T$1,IF(O381&lt;'Re-Sign (Calc)'!$T$2,'Re-Sign (Calc)'!$T$2,O381))</f>
        <v>4.8136876337889012</v>
      </c>
      <c r="T381" s="16">
        <f>CEILING(IF(IF(F381&gt;AVERAGE(G381,I381,J381,K381),AVERAGE(F381,G381,I381,J381,K381),AVERAGE(G381,I381,J381,K381))&gt;'Re-Sign (Calc)'!$T$1,'Re-Sign (Calc)'!$T$1,IF(F381&gt;AVERAGE(G381,I381,J381,K381),AVERAGE(F381,G381,I381,J381,K381),AVERAGE(G381,I381,J381,K381))),0.05)</f>
        <v>3.0500000000000003</v>
      </c>
      <c r="U381" s="16">
        <f>CEILING(IF(IF(F381&gt;AVERAGE(G381,I381,J381,K381,H381),AVERAGE(F381,G381,I381,J381,K381),AVERAGE(G381,I381,J381,K381,H381))&gt;8.15,8.15,IF(F381&gt;AVERAGE(G381,I381,J381,K381,H381),AVERAGE(F381,G381,I381,J381,K381,H381),AVERAGE(G381,I381,J381,K381,H381))),0.05)</f>
        <v>2.6500000000000004</v>
      </c>
      <c r="V381" s="16">
        <f>CEILING(MAX(Q381:S381),0.05)</f>
        <v>4.8500000000000005</v>
      </c>
      <c r="W381" s="16" t="str">
        <f>IF(AND(B381&lt;26,G381&gt;V381),"Yes"," ")</f>
        <v xml:space="preserve"> </v>
      </c>
      <c r="X381" s="16" t="str">
        <f>IF(AND(B381&lt;30,B381&gt;26),"Yes", " ")</f>
        <v xml:space="preserve"> </v>
      </c>
      <c r="Y381" s="19" t="str">
        <f>INDEX('Player Ratings'!A:B,MATCH(A381,'Player Ratings'!A:A,0),2) &amp;": $"&amp;V381&amp;"M thru "&amp; D381+3</f>
        <v>Kris Wilkes: $4.85M thru 2027</v>
      </c>
    </row>
    <row r="382" spans="1:25" x14ac:dyDescent="0.25">
      <c r="A382" s="17" t="str">
        <f>'Re-Sign (Calc)'!A434</f>
        <v>U. De Pol POR</v>
      </c>
      <c r="B382" s="18">
        <f>INDEX('Re-Sign (Calc)'!$A:$AU,MATCH('Re-Sign (Report)'!$A:$A,'Re-Sign (Calc)'!$A:$A,0),4)</f>
        <v>26</v>
      </c>
      <c r="C382" s="15" t="str">
        <f>INDEX('Re-Sign (Calc)'!$A:$AU,MATCH('Re-Sign (Report)'!$A:$A,'Re-Sign (Calc)'!$A:$A,0),3)</f>
        <v>POR</v>
      </c>
      <c r="D382" s="15" t="str">
        <f>+INDEX('Player Ratings'!$A:$AA,MATCH(A382,'Player Ratings'!$A:$A,0),27)</f>
        <v>2024</v>
      </c>
      <c r="F382" s="15">
        <f>INDEX('Re-Sign (Calc)'!$A:$AX,MATCH($A:$A,'Re-Sign (Calc)'!$A:$A,0),23)</f>
        <v>0.85</v>
      </c>
      <c r="G382" s="15">
        <f>INDEX('Re-Sign (Calc)'!$A:$AX,MATCH($A:$A,'Re-Sign (Calc)'!$A:$A,0),28)</f>
        <v>0.85</v>
      </c>
      <c r="H382" s="15">
        <f>INDEX('Re-Sign (Calc)'!$A:$AX,MATCH($A:$A,'Re-Sign (Calc)'!$A:$A,0),33)</f>
        <v>0.85</v>
      </c>
      <c r="I382" s="15">
        <f>INDEX('Re-Sign (Calc)'!$A:$AX,MATCH($A:$A,'Re-Sign (Calc)'!$A:$A,0),38)</f>
        <v>0.85</v>
      </c>
      <c r="J382" s="15">
        <f>INDEX('Re-Sign (Calc)'!$A:$AX,MATCH($A:$A,'Re-Sign (Calc)'!$A:$A,0),43)</f>
        <v>0.85</v>
      </c>
      <c r="K382" s="15">
        <f>INDEX('Re-Sign (Calc)'!$A:$AX,MATCH($A:$A,'Re-Sign (Calc)'!$A:$A,0),48)</f>
        <v>0.85</v>
      </c>
      <c r="L382" s="15">
        <f>IF(AND(AVERAGE(G382,H382)&lt;F382,B382&lt;27),AVERAGE(G382,H382,F382),AVERAGE(G382,H382))</f>
        <v>0.85</v>
      </c>
      <c r="M382" s="15">
        <f>IFERROR(IF(AND(AVERAGE(J382,G382)&lt;F382,B382&lt;27),AVERAGE(J382,G382,F382),AVERAGE(G382,J382)),0)</f>
        <v>0.85</v>
      </c>
      <c r="N382" s="15">
        <f>IFERROR(IF(AND(AVERAGE(G382,I382)&lt;F382,B382&lt;27),AVERAGE(G382,I382,F382),AVERAGE(G382,I382)),0)</f>
        <v>0.85</v>
      </c>
      <c r="O382" s="15">
        <f>IFERROR(IF(AND(AVERAGE(G382,K382)&lt;F382,B382&lt;27),AVERAGE(G382,K382,F382),AVERAGE(G382,K382)),0)</f>
        <v>0.85</v>
      </c>
      <c r="P382" s="15">
        <f>IF(L382&gt;'Re-Sign (Calc)'!$T$1,'Re-Sign (Calc)'!$T$1,IF(L382&lt;'Re-Sign (Calc)'!$T$2,'Re-Sign (Calc)'!$T$2,L382))</f>
        <v>0.85</v>
      </c>
      <c r="Q382" s="15">
        <f>IF(M382&gt;'Re-Sign (Calc)'!$T$1,'Re-Sign (Calc)'!$T$1,IF(M382&lt;'Re-Sign (Calc)'!$T$2,'Re-Sign (Calc)'!$T$2,M382))</f>
        <v>0.85</v>
      </c>
      <c r="R382" s="15">
        <f>IF(N382&gt;'Re-Sign (Calc)'!$T$1,'Re-Sign (Calc)'!$T$1,IF(N382&lt;'Re-Sign (Calc)'!$T$2,'Re-Sign (Calc)'!$T$2,N382))</f>
        <v>0.85</v>
      </c>
      <c r="S382" s="15">
        <f>IF(O382&gt;'Re-Sign (Calc)'!$T$1,'Re-Sign (Calc)'!$T$1,IF(O382&lt;'Re-Sign (Calc)'!$T$2,'Re-Sign (Calc)'!$T$2,O382))</f>
        <v>0.85</v>
      </c>
      <c r="T382" s="16">
        <f>CEILING(IF(IF(F382&gt;AVERAGE(G382,I382,J382,K382),AVERAGE(F382,G382,I382,J382,K382),AVERAGE(G382,I382,J382,K382))&gt;'Re-Sign (Calc)'!$T$1,'Re-Sign (Calc)'!$T$1,IF(F382&gt;AVERAGE(G382,I382,J382,K382),AVERAGE(F382,G382,I382,J382,K382),AVERAGE(G382,I382,J382,K382))),0.05)</f>
        <v>0.85000000000000009</v>
      </c>
      <c r="U382" s="16">
        <f>CEILING(IF(IF(F382&gt;AVERAGE(G382,I382,J382,K382,H382),AVERAGE(F382,G382,I382,J382,K382),AVERAGE(G382,I382,J382,K382,H382))&gt;8.15,8.15,IF(F382&gt;AVERAGE(G382,I382,J382,K382,H382),AVERAGE(F382,G382,I382,J382,K382,H382),AVERAGE(G382,I382,J382,K382,H382))),0.05)</f>
        <v>0.85000000000000009</v>
      </c>
      <c r="V382" s="16">
        <f>CEILING(MAX(Q382:S382),0.05)</f>
        <v>0.85000000000000009</v>
      </c>
      <c r="W382" s="16" t="str">
        <f>IF(AND(B382&lt;26,G382&gt;V382),"Yes"," ")</f>
        <v xml:space="preserve"> </v>
      </c>
      <c r="X382" s="16" t="str">
        <f>IF(AND(B382&lt;30,B382&gt;26),"Yes", " ")</f>
        <v xml:space="preserve"> </v>
      </c>
      <c r="Y382" s="19" t="str">
        <f>INDEX('Player Ratings'!A:B,MATCH(A382,'Player Ratings'!A:A,0),2) &amp;": $"&amp;V382&amp;"M thru "&amp; D382+3</f>
        <v>Umberto De Pol: $0.85M thru 2027</v>
      </c>
    </row>
    <row r="383" spans="1:25" x14ac:dyDescent="0.25">
      <c r="A383" s="17" t="str">
        <f>'Re-Sign (Calc)'!A48</f>
        <v>C. Cunningham SAC</v>
      </c>
      <c r="B383" s="18">
        <f>INDEX('Re-Sign (Calc)'!$A:$AU,MATCH('Re-Sign (Report)'!$A:$A,'Re-Sign (Calc)'!$A:$A,0),4)</f>
        <v>23</v>
      </c>
      <c r="C383" s="15" t="str">
        <f>INDEX('Re-Sign (Calc)'!$A:$AU,MATCH('Re-Sign (Report)'!$A:$A,'Re-Sign (Calc)'!$A:$A,0),3)</f>
        <v>SAC</v>
      </c>
      <c r="D383" s="15" t="str">
        <f>+INDEX('Player Ratings'!$A:$AA,MATCH(A383,'Player Ratings'!$A:$A,0),27)</f>
        <v>2024</v>
      </c>
      <c r="F383" s="15">
        <f>INDEX('Re-Sign (Calc)'!$A:$AX,MATCH($A:$A,'Re-Sign (Calc)'!$A:$A,0),23)</f>
        <v>20.768543342269886</v>
      </c>
      <c r="G383" s="15">
        <f>INDEX('Re-Sign (Calc)'!$A:$AX,MATCH($A:$A,'Re-Sign (Calc)'!$A:$A,0),28)</f>
        <v>16.644162687304462</v>
      </c>
      <c r="H383" s="15">
        <f>INDEX('Re-Sign (Calc)'!$A:$AX,MATCH($A:$A,'Re-Sign (Calc)'!$A:$A,0),33)</f>
        <v>15.318962970258035</v>
      </c>
      <c r="I383" s="15">
        <f>INDEX('Re-Sign (Calc)'!$A:$AX,MATCH($A:$A,'Re-Sign (Calc)'!$A:$A,0),38)</f>
        <v>1.3387912764066194</v>
      </c>
      <c r="J383" s="15">
        <f>INDEX('Re-Sign (Calc)'!$A:$AX,MATCH($A:$A,'Re-Sign (Calc)'!$A:$A,0),43)</f>
        <v>0.85</v>
      </c>
      <c r="K383" s="15">
        <f>INDEX('Re-Sign (Calc)'!$A:$AX,MATCH($A:$A,'Re-Sign (Calc)'!$A:$A,0),48)</f>
        <v>7.5520764229799555</v>
      </c>
      <c r="L383" s="15">
        <f>IF(AND(AVERAGE(G383,H383)&lt;F383,B383&lt;27),AVERAGE(G383,H383,F383),AVERAGE(G383,H383))</f>
        <v>17.577222999944127</v>
      </c>
      <c r="M383" s="15">
        <f>IFERROR(IF(AND(AVERAGE(J383,G383)&lt;F383,B383&lt;27),AVERAGE(J383,G383,F383),AVERAGE(G383,J383)),0)</f>
        <v>12.754235343191448</v>
      </c>
      <c r="N383" s="15">
        <f>IFERROR(IF(AND(AVERAGE(G383,I383)&lt;F383,B383&lt;27),AVERAGE(G383,I383,F383),AVERAGE(G383,I383)),0)</f>
        <v>12.917165768660324</v>
      </c>
      <c r="O383" s="15">
        <f>IFERROR(IF(AND(AVERAGE(G383,K383)&lt;F383,B383&lt;27),AVERAGE(G383,K383,F383),AVERAGE(G383,K383)),0)</f>
        <v>14.988260817518102</v>
      </c>
      <c r="P383" s="15">
        <f>IF(L383&gt;'Re-Sign (Calc)'!$T$1,'Re-Sign (Calc)'!$T$1,IF(L383&lt;'Re-Sign (Calc)'!$T$2,'Re-Sign (Calc)'!$T$2,L383))</f>
        <v>17.577222999944127</v>
      </c>
      <c r="Q383" s="15">
        <f>IF(M383&gt;'Re-Sign (Calc)'!$T$1,'Re-Sign (Calc)'!$T$1,IF(M383&lt;'Re-Sign (Calc)'!$T$2,'Re-Sign (Calc)'!$T$2,M383))</f>
        <v>12.754235343191448</v>
      </c>
      <c r="R383" s="15">
        <f>IF(N383&gt;'Re-Sign (Calc)'!$T$1,'Re-Sign (Calc)'!$T$1,IF(N383&lt;'Re-Sign (Calc)'!$T$2,'Re-Sign (Calc)'!$T$2,N383))</f>
        <v>12.917165768660324</v>
      </c>
      <c r="S383" s="15">
        <f>IF(O383&gt;'Re-Sign (Calc)'!$T$1,'Re-Sign (Calc)'!$T$1,IF(O383&lt;'Re-Sign (Calc)'!$T$2,'Re-Sign (Calc)'!$T$2,O383))</f>
        <v>14.988260817518102</v>
      </c>
      <c r="T383" s="16">
        <f>CEILING(IF(IF(F383&gt;AVERAGE(G383,I383,J383,K383),AVERAGE(F383,G383,I383,J383,K383),AVERAGE(G383,I383,J383,K383))&gt;'Re-Sign (Calc)'!$T$1,'Re-Sign (Calc)'!$T$1,IF(F383&gt;AVERAGE(G383,I383,J383,K383),AVERAGE(F383,G383,I383,J383,K383),AVERAGE(G383,I383,J383,K383))),0.05)</f>
        <v>9.4500000000000011</v>
      </c>
      <c r="U383" s="16">
        <f>CEILING(IF(IF(F383&gt;AVERAGE(G383,I383,J383,K383,H383),AVERAGE(F383,G383,I383,J383,K383),AVERAGE(G383,I383,J383,K383,H383))&gt;8.15,8.15,IF(F383&gt;AVERAGE(G383,I383,J383,K383,H383),AVERAGE(F383,G383,I383,J383,K383,H383),AVERAGE(G383,I383,J383,K383,H383))),0.05)</f>
        <v>8.15</v>
      </c>
      <c r="V383" s="16">
        <f>CEILING(MAX(Q383:S383),0.05)</f>
        <v>15</v>
      </c>
      <c r="W383" s="16" t="str">
        <f>IF(AND(B383&lt;26,G383&gt;V383),"Yes"," ")</f>
        <v>Yes</v>
      </c>
      <c r="X383" s="16" t="str">
        <f>IF(AND(B383&lt;30,B383&gt;26),"Yes", " ")</f>
        <v xml:space="preserve"> </v>
      </c>
      <c r="Y383" s="19" t="str">
        <f>INDEX('Player Ratings'!A:B,MATCH(A383,'Player Ratings'!A:A,0),2) &amp;": $"&amp;V383&amp;"M thru "&amp; D383+3</f>
        <v>Cade Cunningham: $15M thru 2027</v>
      </c>
    </row>
    <row r="384" spans="1:25" hidden="1" x14ac:dyDescent="0.25">
      <c r="A384" s="17" t="str">
        <f>'Re-Sign (Calc)'!A385</f>
        <v>S. Milton SAC</v>
      </c>
      <c r="B384" s="18">
        <f>INDEX('Re-Sign (Calc)'!$A:$AU,MATCH('Re-Sign (Report)'!$A:$A,'Re-Sign (Calc)'!$A:$A,0),4)</f>
        <v>28</v>
      </c>
      <c r="C384" s="15" t="str">
        <f>INDEX('Re-Sign (Calc)'!$A:$AU,MATCH('Re-Sign (Report)'!$A:$A,'Re-Sign (Calc)'!$A:$A,0),3)</f>
        <v>SAC</v>
      </c>
      <c r="D384" s="15" t="str">
        <f>+INDEX('Player Ratings'!$A:$AA,MATCH(A384,'Player Ratings'!$A:$A,0),27)</f>
        <v>2025</v>
      </c>
      <c r="F384" s="15">
        <f>INDEX('Re-Sign (Calc)'!$A:$AX,MATCH($A:$A,'Re-Sign (Calc)'!$A:$A,0),23)</f>
        <v>0.85</v>
      </c>
      <c r="G384" s="15">
        <f>INDEX('Re-Sign (Calc)'!$A:$AX,MATCH($A:$A,'Re-Sign (Calc)'!$A:$A,0),28)</f>
        <v>0.85</v>
      </c>
      <c r="H384" s="15">
        <f>INDEX('Re-Sign (Calc)'!$A:$AX,MATCH($A:$A,'Re-Sign (Calc)'!$A:$A,0),33)</f>
        <v>0.85</v>
      </c>
      <c r="I384" s="15">
        <f>INDEX('Re-Sign (Calc)'!$A:$AX,MATCH($A:$A,'Re-Sign (Calc)'!$A:$A,0),38)</f>
        <v>0.85</v>
      </c>
      <c r="J384" s="15">
        <f>INDEX('Re-Sign (Calc)'!$A:$AX,MATCH($A:$A,'Re-Sign (Calc)'!$A:$A,0),43)</f>
        <v>0.85</v>
      </c>
      <c r="K384" s="15">
        <f>INDEX('Re-Sign (Calc)'!$A:$AX,MATCH($A:$A,'Re-Sign (Calc)'!$A:$A,0),48)</f>
        <v>0.85</v>
      </c>
      <c r="L384" s="15">
        <f>IF(AND(AVERAGE(G384,H384)&lt;F384,B384&lt;27),AVERAGE(G384,H384,F384),AVERAGE(G384,H384))</f>
        <v>0.85</v>
      </c>
      <c r="M384" s="15">
        <f>IFERROR(IF(AND(AVERAGE(J384,G384)&lt;F384,B384&lt;27),AVERAGE(J384,G384,F384),AVERAGE(G384,J384)),0)</f>
        <v>0.85</v>
      </c>
      <c r="N384" s="15">
        <f>IFERROR(IF(AND(AVERAGE(G384,I384)&lt;F384,B384&lt;27),AVERAGE(G384,I384,F384),AVERAGE(G384,I384)),0)</f>
        <v>0.85</v>
      </c>
      <c r="O384" s="15">
        <f>IFERROR(IF(AND(AVERAGE(G384,K384)&lt;F384,B384&lt;27),AVERAGE(G384,K384,F384),AVERAGE(G384,K384)),0)</f>
        <v>0.85</v>
      </c>
      <c r="P384" s="15">
        <f>IF(L384&gt;'Re-Sign (Calc)'!$T$1,'Re-Sign (Calc)'!$T$1,IF(L384&lt;'Re-Sign (Calc)'!$T$2,'Re-Sign (Calc)'!$T$2,L384))</f>
        <v>0.85</v>
      </c>
      <c r="Q384" s="15">
        <f>IF(M384&gt;'Re-Sign (Calc)'!$T$1,'Re-Sign (Calc)'!$T$1,IF(M384&lt;'Re-Sign (Calc)'!$T$2,'Re-Sign (Calc)'!$T$2,M384))</f>
        <v>0.85</v>
      </c>
      <c r="R384" s="15">
        <f>IF(N384&gt;'Re-Sign (Calc)'!$T$1,'Re-Sign (Calc)'!$T$1,IF(N384&lt;'Re-Sign (Calc)'!$T$2,'Re-Sign (Calc)'!$T$2,N384))</f>
        <v>0.85</v>
      </c>
      <c r="S384" s="15">
        <f>IF(O384&gt;'Re-Sign (Calc)'!$T$1,'Re-Sign (Calc)'!$T$1,IF(O384&lt;'Re-Sign (Calc)'!$T$2,'Re-Sign (Calc)'!$T$2,O384))</f>
        <v>0.85</v>
      </c>
      <c r="T384" s="16">
        <f>CEILING(IF(IF(F384&gt;AVERAGE(G384,I384,J384,K384),AVERAGE(F384,G384,I384,J384,K384),AVERAGE(G384,I384,J384,K384))&gt;'Re-Sign (Calc)'!$T$1,'Re-Sign (Calc)'!$T$1,IF(F384&gt;AVERAGE(G384,I384,J384,K384),AVERAGE(F384,G384,I384,J384,K384),AVERAGE(G384,I384,J384,K384))),0.05)</f>
        <v>0.85000000000000009</v>
      </c>
      <c r="U384" s="16">
        <f>CEILING(IF(IF(F384&gt;AVERAGE(G384,I384,J384,K384,H384),AVERAGE(F384,G384,I384,J384,K384),AVERAGE(G384,I384,J384,K384,H384))&gt;8.15,8.15,IF(F384&gt;AVERAGE(G384,I384,J384,K384,H384),AVERAGE(F384,G384,I384,J384,K384,H384),AVERAGE(G384,I384,J384,K384,H384))),0.05)</f>
        <v>0.85000000000000009</v>
      </c>
      <c r="V384" s="16">
        <f>CEILING(MAX(Q384:S384),0.05)</f>
        <v>0.85000000000000009</v>
      </c>
      <c r="W384" s="16" t="str">
        <f>IF(AND(B384&lt;26,G384&gt;V384),"Yes"," ")</f>
        <v xml:space="preserve"> </v>
      </c>
      <c r="X384" s="16" t="str">
        <f>IF(AND(B384&lt;30,B384&gt;26),"Yes", " ")</f>
        <v>Yes</v>
      </c>
      <c r="Y384" s="19" t="str">
        <f>INDEX('Player Ratings'!A:B,MATCH(A384,'Player Ratings'!A:A,0),2) &amp;": $"&amp;V384&amp;"M thru "&amp; D384+3</f>
        <v>Shake Milton: $0.85M thru 2028</v>
      </c>
    </row>
    <row r="385" spans="1:25" hidden="1" x14ac:dyDescent="0.25">
      <c r="A385" s="17" t="str">
        <f>'Re-Sign (Calc)'!A386</f>
        <v>S. O'Neal IND</v>
      </c>
      <c r="B385" s="18">
        <f>INDEX('Re-Sign (Calc)'!$A:$AU,MATCH('Re-Sign (Report)'!$A:$A,'Re-Sign (Calc)'!$A:$A,0),4)</f>
        <v>21</v>
      </c>
      <c r="C385" s="15" t="str">
        <f>INDEX('Re-Sign (Calc)'!$A:$AU,MATCH('Re-Sign (Report)'!$A:$A,'Re-Sign (Calc)'!$A:$A,0),3)</f>
        <v>IND</v>
      </c>
      <c r="D385" s="15" t="str">
        <f>+INDEX('Player Ratings'!$A:$AA,MATCH(A385,'Player Ratings'!$A:$A,0),27)</f>
        <v>2026</v>
      </c>
      <c r="F385" s="15">
        <f>INDEX('Re-Sign (Calc)'!$A:$AX,MATCH($A:$A,'Re-Sign (Calc)'!$A:$A,0),23)</f>
        <v>0.85</v>
      </c>
      <c r="G385" s="15">
        <f>INDEX('Re-Sign (Calc)'!$A:$AX,MATCH($A:$A,'Re-Sign (Calc)'!$A:$A,0),28)</f>
        <v>0.85</v>
      </c>
      <c r="H385" s="15">
        <f>INDEX('Re-Sign (Calc)'!$A:$AX,MATCH($A:$A,'Re-Sign (Calc)'!$A:$A,0),33)</f>
        <v>3.0539688792594144</v>
      </c>
      <c r="I385" s="15">
        <f>INDEX('Re-Sign (Calc)'!$A:$AX,MATCH($A:$A,'Re-Sign (Calc)'!$A:$A,0),38)</f>
        <v>0.85</v>
      </c>
      <c r="J385" s="15">
        <f>INDEX('Re-Sign (Calc)'!$A:$AX,MATCH($A:$A,'Re-Sign (Calc)'!$A:$A,0),43)</f>
        <v>0.85</v>
      </c>
      <c r="K385" s="15">
        <f>INDEX('Re-Sign (Calc)'!$A:$AX,MATCH($A:$A,'Re-Sign (Calc)'!$A:$A,0),48)</f>
        <v>0.85</v>
      </c>
      <c r="L385" s="15">
        <f>IF(AND(AVERAGE(G385,H385)&lt;F385,B385&lt;27),AVERAGE(G385,H385,F385),AVERAGE(G385,H385))</f>
        <v>1.9519844396297072</v>
      </c>
      <c r="M385" s="15">
        <f>IFERROR(IF(AND(AVERAGE(J385,G385)&lt;F385,B385&lt;27),AVERAGE(J385,G385,F385),AVERAGE(G385,J385)),0)</f>
        <v>0.85</v>
      </c>
      <c r="N385" s="15">
        <f>IFERROR(IF(AND(AVERAGE(G385,I385)&lt;F385,B385&lt;27),AVERAGE(G385,I385,F385),AVERAGE(G385,I385)),0)</f>
        <v>0.85</v>
      </c>
      <c r="O385" s="15">
        <f>IFERROR(IF(AND(AVERAGE(G385,K385)&lt;F385,B385&lt;27),AVERAGE(G385,K385,F385),AVERAGE(G385,K385)),0)</f>
        <v>0.85</v>
      </c>
      <c r="P385" s="15">
        <f>IF(L385&gt;'Re-Sign (Calc)'!$T$1,'Re-Sign (Calc)'!$T$1,IF(L385&lt;'Re-Sign (Calc)'!$T$2,'Re-Sign (Calc)'!$T$2,L385))</f>
        <v>1.9519844396297072</v>
      </c>
      <c r="Q385" s="15">
        <f>IF(M385&gt;'Re-Sign (Calc)'!$T$1,'Re-Sign (Calc)'!$T$1,IF(M385&lt;'Re-Sign (Calc)'!$T$2,'Re-Sign (Calc)'!$T$2,M385))</f>
        <v>0.85</v>
      </c>
      <c r="R385" s="15">
        <f>IF(N385&gt;'Re-Sign (Calc)'!$T$1,'Re-Sign (Calc)'!$T$1,IF(N385&lt;'Re-Sign (Calc)'!$T$2,'Re-Sign (Calc)'!$T$2,N385))</f>
        <v>0.85</v>
      </c>
      <c r="S385" s="15">
        <f>IF(O385&gt;'Re-Sign (Calc)'!$T$1,'Re-Sign (Calc)'!$T$1,IF(O385&lt;'Re-Sign (Calc)'!$T$2,'Re-Sign (Calc)'!$T$2,O385))</f>
        <v>0.85</v>
      </c>
      <c r="T385" s="16">
        <f>CEILING(IF(IF(F385&gt;AVERAGE(G385,I385,J385,K385),AVERAGE(F385,G385,I385,J385,K385),AVERAGE(G385,I385,J385,K385))&gt;'Re-Sign (Calc)'!$T$1,'Re-Sign (Calc)'!$T$1,IF(F385&gt;AVERAGE(G385,I385,J385,K385),AVERAGE(F385,G385,I385,J385,K385),AVERAGE(G385,I385,J385,K385))),0.05)</f>
        <v>0.85000000000000009</v>
      </c>
      <c r="U385" s="16">
        <f>CEILING(IF(IF(F385&gt;AVERAGE(G385,I385,J385,K385,H385),AVERAGE(F385,G385,I385,J385,K385),AVERAGE(G385,I385,J385,K385,H385))&gt;8.15,8.15,IF(F385&gt;AVERAGE(G385,I385,J385,K385,H385),AVERAGE(F385,G385,I385,J385,K385,H385),AVERAGE(G385,I385,J385,K385,H385))),0.05)</f>
        <v>1.3</v>
      </c>
      <c r="V385" s="16">
        <f>CEILING(MAX(Q385:S385),0.05)</f>
        <v>0.85000000000000009</v>
      </c>
      <c r="W385" s="16" t="str">
        <f>IF(AND(B385&lt;26,G385&gt;V385),"Yes"," ")</f>
        <v xml:space="preserve"> </v>
      </c>
      <c r="X385" s="16" t="str">
        <f>IF(AND(B385&lt;30,B385&gt;26),"Yes", " ")</f>
        <v xml:space="preserve"> </v>
      </c>
      <c r="Y385" s="19" t="str">
        <f>INDEX('Player Ratings'!A:B,MATCH(A385,'Player Ratings'!A:A,0),2) &amp;": $"&amp;V385&amp;"M thru "&amp; D385+3</f>
        <v>Shaqir O'Neal: $0.85M thru 2029</v>
      </c>
    </row>
    <row r="386" spans="1:25" hidden="1" x14ac:dyDescent="0.25">
      <c r="A386" s="17" t="str">
        <f>'Re-Sign (Calc)'!A387</f>
        <v>S. O'Neal IND</v>
      </c>
      <c r="B386" s="18">
        <f>INDEX('Re-Sign (Calc)'!$A:$AU,MATCH('Re-Sign (Report)'!$A:$A,'Re-Sign (Calc)'!$A:$A,0),4)</f>
        <v>21</v>
      </c>
      <c r="C386" s="15" t="str">
        <f>INDEX('Re-Sign (Calc)'!$A:$AU,MATCH('Re-Sign (Report)'!$A:$A,'Re-Sign (Calc)'!$A:$A,0),3)</f>
        <v>IND</v>
      </c>
      <c r="D386" s="15" t="str">
        <f>+INDEX('Player Ratings'!$A:$AA,MATCH(A386,'Player Ratings'!$A:$A,0),27)</f>
        <v>2026</v>
      </c>
      <c r="F386" s="15">
        <f>INDEX('Re-Sign (Calc)'!$A:$AX,MATCH($A:$A,'Re-Sign (Calc)'!$A:$A,0),23)</f>
        <v>0.85</v>
      </c>
      <c r="G386" s="15">
        <f>INDEX('Re-Sign (Calc)'!$A:$AX,MATCH($A:$A,'Re-Sign (Calc)'!$A:$A,0),28)</f>
        <v>0.85</v>
      </c>
      <c r="H386" s="15">
        <f>INDEX('Re-Sign (Calc)'!$A:$AX,MATCH($A:$A,'Re-Sign (Calc)'!$A:$A,0),33)</f>
        <v>3.0539688792594144</v>
      </c>
      <c r="I386" s="15">
        <f>INDEX('Re-Sign (Calc)'!$A:$AX,MATCH($A:$A,'Re-Sign (Calc)'!$A:$A,0),38)</f>
        <v>0.85</v>
      </c>
      <c r="J386" s="15">
        <f>INDEX('Re-Sign (Calc)'!$A:$AX,MATCH($A:$A,'Re-Sign (Calc)'!$A:$A,0),43)</f>
        <v>0.85</v>
      </c>
      <c r="K386" s="15">
        <f>INDEX('Re-Sign (Calc)'!$A:$AX,MATCH($A:$A,'Re-Sign (Calc)'!$A:$A,0),48)</f>
        <v>0.85</v>
      </c>
      <c r="L386" s="15">
        <f>IF(AND(AVERAGE(G386,H386)&lt;F386,B386&lt;27),AVERAGE(G386,H386,F386),AVERAGE(G386,H386))</f>
        <v>1.9519844396297072</v>
      </c>
      <c r="M386" s="15">
        <f>IFERROR(IF(AND(AVERAGE(J386,G386)&lt;F386,B386&lt;27),AVERAGE(J386,G386,F386),AVERAGE(G386,J386)),0)</f>
        <v>0.85</v>
      </c>
      <c r="N386" s="15">
        <f>IFERROR(IF(AND(AVERAGE(G386,I386)&lt;F386,B386&lt;27),AVERAGE(G386,I386,F386),AVERAGE(G386,I386)),0)</f>
        <v>0.85</v>
      </c>
      <c r="O386" s="15">
        <f>IFERROR(IF(AND(AVERAGE(G386,K386)&lt;F386,B386&lt;27),AVERAGE(G386,K386,F386),AVERAGE(G386,K386)),0)</f>
        <v>0.85</v>
      </c>
      <c r="P386" s="15">
        <f>IF(L386&gt;'Re-Sign (Calc)'!$T$1,'Re-Sign (Calc)'!$T$1,IF(L386&lt;'Re-Sign (Calc)'!$T$2,'Re-Sign (Calc)'!$T$2,L386))</f>
        <v>1.9519844396297072</v>
      </c>
      <c r="Q386" s="15">
        <f>IF(M386&gt;'Re-Sign (Calc)'!$T$1,'Re-Sign (Calc)'!$T$1,IF(M386&lt;'Re-Sign (Calc)'!$T$2,'Re-Sign (Calc)'!$T$2,M386))</f>
        <v>0.85</v>
      </c>
      <c r="R386" s="15">
        <f>IF(N386&gt;'Re-Sign (Calc)'!$T$1,'Re-Sign (Calc)'!$T$1,IF(N386&lt;'Re-Sign (Calc)'!$T$2,'Re-Sign (Calc)'!$T$2,N386))</f>
        <v>0.85</v>
      </c>
      <c r="S386" s="15">
        <f>IF(O386&gt;'Re-Sign (Calc)'!$T$1,'Re-Sign (Calc)'!$T$1,IF(O386&lt;'Re-Sign (Calc)'!$T$2,'Re-Sign (Calc)'!$T$2,O386))</f>
        <v>0.85</v>
      </c>
      <c r="T386" s="16">
        <f>CEILING(IF(IF(F386&gt;AVERAGE(G386,I386,J386,K386),AVERAGE(F386,G386,I386,J386,K386),AVERAGE(G386,I386,J386,K386))&gt;'Re-Sign (Calc)'!$T$1,'Re-Sign (Calc)'!$T$1,IF(F386&gt;AVERAGE(G386,I386,J386,K386),AVERAGE(F386,G386,I386,J386,K386),AVERAGE(G386,I386,J386,K386))),0.05)</f>
        <v>0.85000000000000009</v>
      </c>
      <c r="U386" s="16">
        <f>CEILING(IF(IF(F386&gt;AVERAGE(G386,I386,J386,K386,H386),AVERAGE(F386,G386,I386,J386,K386),AVERAGE(G386,I386,J386,K386,H386))&gt;8.15,8.15,IF(F386&gt;AVERAGE(G386,I386,J386,K386,H386),AVERAGE(F386,G386,I386,J386,K386,H386),AVERAGE(G386,I386,J386,K386,H386))),0.05)</f>
        <v>1.3</v>
      </c>
      <c r="V386" s="16">
        <f>CEILING(MAX(Q386:S386),0.05)</f>
        <v>0.85000000000000009</v>
      </c>
      <c r="W386" s="16" t="str">
        <f>IF(AND(B386&lt;26,G386&gt;V386),"Yes"," ")</f>
        <v xml:space="preserve"> </v>
      </c>
      <c r="X386" s="16" t="str">
        <f>IF(AND(B386&lt;30,B386&gt;26),"Yes", " ")</f>
        <v xml:space="preserve"> </v>
      </c>
      <c r="Y386" s="19" t="str">
        <f>INDEX('Player Ratings'!A:B,MATCH(A386,'Player Ratings'!A:A,0),2) &amp;": $"&amp;V386&amp;"M thru "&amp; D386+3</f>
        <v>Shaqir O'Neal: $0.85M thru 2029</v>
      </c>
    </row>
    <row r="387" spans="1:25" x14ac:dyDescent="0.25">
      <c r="A387" s="17" t="str">
        <f>'Re-Sign (Calc)'!A109</f>
        <v>D. Stone SAC</v>
      </c>
      <c r="B387" s="18">
        <f>INDEX('Re-Sign (Calc)'!$A:$AU,MATCH('Re-Sign (Report)'!$A:$A,'Re-Sign (Calc)'!$A:$A,0),4)</f>
        <v>27</v>
      </c>
      <c r="C387" s="15" t="str">
        <f>INDEX('Re-Sign (Calc)'!$A:$AU,MATCH('Re-Sign (Report)'!$A:$A,'Re-Sign (Calc)'!$A:$A,0),3)</f>
        <v>SAC</v>
      </c>
      <c r="D387" s="15" t="str">
        <f>+INDEX('Player Ratings'!$A:$AA,MATCH(A387,'Player Ratings'!$A:$A,0),27)</f>
        <v>2024</v>
      </c>
      <c r="F387" s="15">
        <f>INDEX('Re-Sign (Calc)'!$A:$AX,MATCH($A:$A,'Re-Sign (Calc)'!$A:$A,0),23)</f>
        <v>0.85</v>
      </c>
      <c r="G387" s="15">
        <f>INDEX('Re-Sign (Calc)'!$A:$AX,MATCH($A:$A,'Re-Sign (Calc)'!$A:$A,0),28)</f>
        <v>0.85</v>
      </c>
      <c r="H387" s="15">
        <f>INDEX('Re-Sign (Calc)'!$A:$AX,MATCH($A:$A,'Re-Sign (Calc)'!$A:$A,0),33)</f>
        <v>0.85</v>
      </c>
      <c r="I387" s="15">
        <f>INDEX('Re-Sign (Calc)'!$A:$AX,MATCH($A:$A,'Re-Sign (Calc)'!$A:$A,0),38)</f>
        <v>0.85</v>
      </c>
      <c r="J387" s="15">
        <f>INDEX('Re-Sign (Calc)'!$A:$AX,MATCH($A:$A,'Re-Sign (Calc)'!$A:$A,0),43)</f>
        <v>0.85</v>
      </c>
      <c r="K387" s="15">
        <f>INDEX('Re-Sign (Calc)'!$A:$AX,MATCH($A:$A,'Re-Sign (Calc)'!$A:$A,0),48)</f>
        <v>1.1841581531112975</v>
      </c>
      <c r="L387" s="15">
        <f>IF(AND(AVERAGE(G387,H387)&lt;F387,B387&lt;27),AVERAGE(G387,H387,F387),AVERAGE(G387,H387))</f>
        <v>0.85</v>
      </c>
      <c r="M387" s="15">
        <f>IFERROR(IF(AND(AVERAGE(J387,G387)&lt;F387,B387&lt;27),AVERAGE(J387,G387,F387),AVERAGE(G387,J387)),0)</f>
        <v>0.85</v>
      </c>
      <c r="N387" s="15">
        <f>IFERROR(IF(AND(AVERAGE(G387,I387)&lt;F387,B387&lt;27),AVERAGE(G387,I387,F387),AVERAGE(G387,I387)),0)</f>
        <v>0.85</v>
      </c>
      <c r="O387" s="15">
        <f>IFERROR(IF(AND(AVERAGE(G387,K387)&lt;F387,B387&lt;27),AVERAGE(G387,K387,F387),AVERAGE(G387,K387)),0)</f>
        <v>1.0170790765556488</v>
      </c>
      <c r="P387" s="15">
        <f>IF(L387&gt;'Re-Sign (Calc)'!$T$1,'Re-Sign (Calc)'!$T$1,IF(L387&lt;'Re-Sign (Calc)'!$T$2,'Re-Sign (Calc)'!$T$2,L387))</f>
        <v>0.85</v>
      </c>
      <c r="Q387" s="15">
        <f>IF(M387&gt;'Re-Sign (Calc)'!$T$1,'Re-Sign (Calc)'!$T$1,IF(M387&lt;'Re-Sign (Calc)'!$T$2,'Re-Sign (Calc)'!$T$2,M387))</f>
        <v>0.85</v>
      </c>
      <c r="R387" s="15">
        <f>IF(N387&gt;'Re-Sign (Calc)'!$T$1,'Re-Sign (Calc)'!$T$1,IF(N387&lt;'Re-Sign (Calc)'!$T$2,'Re-Sign (Calc)'!$T$2,N387))</f>
        <v>0.85</v>
      </c>
      <c r="S387" s="15">
        <f>IF(O387&gt;'Re-Sign (Calc)'!$T$1,'Re-Sign (Calc)'!$T$1,IF(O387&lt;'Re-Sign (Calc)'!$T$2,'Re-Sign (Calc)'!$T$2,O387))</f>
        <v>1.0170790765556488</v>
      </c>
      <c r="T387" s="16">
        <f>CEILING(IF(IF(F387&gt;AVERAGE(G387,I387,J387,K387),AVERAGE(F387,G387,I387,J387,K387),AVERAGE(G387,I387,J387,K387))&gt;'Re-Sign (Calc)'!$T$1,'Re-Sign (Calc)'!$T$1,IF(F387&gt;AVERAGE(G387,I387,J387,K387),AVERAGE(F387,G387,I387,J387,K387),AVERAGE(G387,I387,J387,K387))),0.05)</f>
        <v>0.95000000000000007</v>
      </c>
      <c r="U387" s="16">
        <f>CEILING(IF(IF(F387&gt;AVERAGE(G387,I387,J387,K387,H387),AVERAGE(F387,G387,I387,J387,K387),AVERAGE(G387,I387,J387,K387,H387))&gt;8.15,8.15,IF(F387&gt;AVERAGE(G387,I387,J387,K387,H387),AVERAGE(F387,G387,I387,J387,K387,H387),AVERAGE(G387,I387,J387,K387,H387))),0.05)</f>
        <v>0.95000000000000007</v>
      </c>
      <c r="V387" s="16">
        <f>CEILING(MAX(Q387:S387),0.05)</f>
        <v>1.05</v>
      </c>
      <c r="W387" s="16" t="str">
        <f>IF(AND(B387&lt;26,G387&gt;V387),"Yes"," ")</f>
        <v xml:space="preserve"> </v>
      </c>
      <c r="X387" s="16" t="str">
        <f>IF(AND(B387&lt;30,B387&gt;26),"Yes", " ")</f>
        <v>Yes</v>
      </c>
      <c r="Y387" s="19" t="str">
        <f>INDEX('Player Ratings'!A:B,MATCH(A387,'Player Ratings'!A:A,0),2) &amp;": $"&amp;V387&amp;"M thru "&amp; D387+3</f>
        <v>Diamond Stone: $1.05M thru 2027</v>
      </c>
    </row>
    <row r="388" spans="1:25" hidden="1" x14ac:dyDescent="0.25">
      <c r="A388" s="17" t="str">
        <f>'Re-Sign (Calc)'!A389</f>
        <v>S. Singh Bhamara BOS</v>
      </c>
      <c r="B388" s="18">
        <f>INDEX('Re-Sign (Calc)'!$A:$AU,MATCH('Re-Sign (Report)'!$A:$A,'Re-Sign (Calc)'!$A:$A,0),4)</f>
        <v>29</v>
      </c>
      <c r="C388" s="15" t="str">
        <f>INDEX('Re-Sign (Calc)'!$A:$AU,MATCH('Re-Sign (Report)'!$A:$A,'Re-Sign (Calc)'!$A:$A,0),3)</f>
        <v>BOS</v>
      </c>
      <c r="D388" s="15" t="str">
        <f>+INDEX('Player Ratings'!$A:$AA,MATCH(A388,'Player Ratings'!$A:$A,0),27)</f>
        <v>2027</v>
      </c>
      <c r="F388" s="15">
        <f>INDEX('Re-Sign (Calc)'!$A:$AX,MATCH($A:$A,'Re-Sign (Calc)'!$A:$A,0),23)</f>
        <v>0.85</v>
      </c>
      <c r="G388" s="15">
        <f>INDEX('Re-Sign (Calc)'!$A:$AX,MATCH($A:$A,'Re-Sign (Calc)'!$A:$A,0),28)</f>
        <v>4.8439815577144714</v>
      </c>
      <c r="H388" s="15">
        <f>INDEX('Re-Sign (Calc)'!$A:$AX,MATCH($A:$A,'Re-Sign (Calc)'!$A:$A,0),33)</f>
        <v>11.325709080165456</v>
      </c>
      <c r="I388" s="15">
        <f>INDEX('Re-Sign (Calc)'!$A:$AX,MATCH($A:$A,'Re-Sign (Calc)'!$A:$A,0),38)</f>
        <v>3.7148765980720326</v>
      </c>
      <c r="J388" s="15">
        <f>INDEX('Re-Sign (Calc)'!$A:$AX,MATCH($A:$A,'Re-Sign (Calc)'!$A:$A,0),43)</f>
        <v>0.85</v>
      </c>
      <c r="K388" s="15">
        <f>INDEX('Re-Sign (Calc)'!$A:$AX,MATCH($A:$A,'Re-Sign (Calc)'!$A:$A,0),48)</f>
        <v>13.480827915616278</v>
      </c>
      <c r="L388" s="15">
        <f>IF(AND(AVERAGE(G388,H388)&lt;F388,B388&lt;27),AVERAGE(G388,H388,F388),AVERAGE(G388,H388))</f>
        <v>8.0848453189399638</v>
      </c>
      <c r="M388" s="15">
        <f>IFERROR(IF(AND(AVERAGE(J388,G388)&lt;F388,B388&lt;27),AVERAGE(J388,G388,F388),AVERAGE(G388,J388)),0)</f>
        <v>2.8469907788572355</v>
      </c>
      <c r="N388" s="15">
        <f>IFERROR(IF(AND(AVERAGE(G388,I388)&lt;F388,B388&lt;27),AVERAGE(G388,I388,F388),AVERAGE(G388,I388)),0)</f>
        <v>4.2794290778932522</v>
      </c>
      <c r="O388" s="15">
        <f>IFERROR(IF(AND(AVERAGE(G388,K388)&lt;F388,B388&lt;27),AVERAGE(G388,K388,F388),AVERAGE(G388,K388)),0)</f>
        <v>9.1624047366653745</v>
      </c>
      <c r="P388" s="15">
        <f>IF(L388&gt;'Re-Sign (Calc)'!$T$1,'Re-Sign (Calc)'!$T$1,IF(L388&lt;'Re-Sign (Calc)'!$T$2,'Re-Sign (Calc)'!$T$2,L388))</f>
        <v>8.0848453189399638</v>
      </c>
      <c r="Q388" s="15">
        <f>IF(M388&gt;'Re-Sign (Calc)'!$T$1,'Re-Sign (Calc)'!$T$1,IF(M388&lt;'Re-Sign (Calc)'!$T$2,'Re-Sign (Calc)'!$T$2,M388))</f>
        <v>2.8469907788572355</v>
      </c>
      <c r="R388" s="15">
        <f>IF(N388&gt;'Re-Sign (Calc)'!$T$1,'Re-Sign (Calc)'!$T$1,IF(N388&lt;'Re-Sign (Calc)'!$T$2,'Re-Sign (Calc)'!$T$2,N388))</f>
        <v>4.2794290778932522</v>
      </c>
      <c r="S388" s="15">
        <f>IF(O388&gt;'Re-Sign (Calc)'!$T$1,'Re-Sign (Calc)'!$T$1,IF(O388&lt;'Re-Sign (Calc)'!$T$2,'Re-Sign (Calc)'!$T$2,O388))</f>
        <v>9.1624047366653745</v>
      </c>
      <c r="T388" s="16">
        <f>CEILING(IF(IF(F388&gt;AVERAGE(G388,I388,J388,K388),AVERAGE(F388,G388,I388,J388,K388),AVERAGE(G388,I388,J388,K388))&gt;'Re-Sign (Calc)'!$T$1,'Re-Sign (Calc)'!$T$1,IF(F388&gt;AVERAGE(G388,I388,J388,K388),AVERAGE(F388,G388,I388,J388,K388),AVERAGE(G388,I388,J388,K388))),0.05)</f>
        <v>5.75</v>
      </c>
      <c r="U388" s="16">
        <f>CEILING(IF(IF(F388&gt;AVERAGE(G388,I388,J388,K388,H388),AVERAGE(F388,G388,I388,J388,K388),AVERAGE(G388,I388,J388,K388,H388))&gt;8.15,8.15,IF(F388&gt;AVERAGE(G388,I388,J388,K388,H388),AVERAGE(F388,G388,I388,J388,K388,H388),AVERAGE(G388,I388,J388,K388,H388))),0.05)</f>
        <v>6.8500000000000005</v>
      </c>
      <c r="V388" s="16">
        <f>CEILING(MAX(Q388:S388),0.05)</f>
        <v>9.2000000000000011</v>
      </c>
      <c r="W388" s="16" t="str">
        <f>IF(AND(B388&lt;26,G388&gt;V388),"Yes"," ")</f>
        <v xml:space="preserve"> </v>
      </c>
      <c r="X388" s="16" t="str">
        <f>IF(AND(B388&lt;30,B388&gt;26),"Yes", " ")</f>
        <v>Yes</v>
      </c>
      <c r="Y388" s="19" t="str">
        <f>INDEX('Player Ratings'!A:B,MATCH(A388,'Player Ratings'!A:A,0),2) &amp;": $"&amp;V388&amp;"M thru "&amp; D388+3</f>
        <v>Satnam Singh Bhamara: $9.2M thru 2030</v>
      </c>
    </row>
    <row r="389" spans="1:25" x14ac:dyDescent="0.25">
      <c r="A389" s="17" t="str">
        <f>'Re-Sign (Calc)'!A306</f>
        <v>M. Cazalon SAC</v>
      </c>
      <c r="B389" s="18">
        <f>INDEX('Re-Sign (Calc)'!$A:$AU,MATCH('Re-Sign (Report)'!$A:$A,'Re-Sign (Calc)'!$A:$A,0),4)</f>
        <v>23</v>
      </c>
      <c r="C389" s="15" t="str">
        <f>INDEX('Re-Sign (Calc)'!$A:$AU,MATCH('Re-Sign (Report)'!$A:$A,'Re-Sign (Calc)'!$A:$A,0),3)</f>
        <v>SAC</v>
      </c>
      <c r="D389" s="15" t="str">
        <f>+INDEX('Player Ratings'!$A:$AA,MATCH(A389,'Player Ratings'!$A:$A,0),27)</f>
        <v>2024</v>
      </c>
      <c r="F389" s="15">
        <f>INDEX('Re-Sign (Calc)'!$A:$AX,MATCH($A:$A,'Re-Sign (Calc)'!$A:$A,0),23)</f>
        <v>0.85</v>
      </c>
      <c r="G389" s="15">
        <f>INDEX('Re-Sign (Calc)'!$A:$AX,MATCH($A:$A,'Re-Sign (Calc)'!$A:$A,0),28)</f>
        <v>0.85</v>
      </c>
      <c r="H389" s="15" t="str">
        <f>INDEX('Re-Sign (Calc)'!$A:$AX,MATCH($A:$A,'Re-Sign (Calc)'!$A:$A,0),33)</f>
        <v>N/A</v>
      </c>
      <c r="I389" s="15" t="str">
        <f>INDEX('Re-Sign (Calc)'!$A:$AX,MATCH($A:$A,'Re-Sign (Calc)'!$A:$A,0),38)</f>
        <v>N/A</v>
      </c>
      <c r="J389" s="15" t="str">
        <f>INDEX('Re-Sign (Calc)'!$A:$AX,MATCH($A:$A,'Re-Sign (Calc)'!$A:$A,0),43)</f>
        <v>N/A</v>
      </c>
      <c r="K389" s="15" t="str">
        <f>INDEX('Re-Sign (Calc)'!$A:$AX,MATCH($A:$A,'Re-Sign (Calc)'!$A:$A,0),48)</f>
        <v>N/A</v>
      </c>
      <c r="L389" s="15">
        <f>IF(AND(AVERAGE(G389,H389)&lt;F389,B389&lt;27),AVERAGE(G389,H389,F389),AVERAGE(G389,H389))</f>
        <v>0.85</v>
      </c>
      <c r="M389" s="15">
        <f>IFERROR(IF(AND(AVERAGE(J389,G389)&lt;F389,B389&lt;27),AVERAGE(J389,G389,F389),AVERAGE(G389,J389)),0)</f>
        <v>0.85</v>
      </c>
      <c r="N389" s="15">
        <f>IFERROR(IF(AND(AVERAGE(G389,I389)&lt;F389,B389&lt;27),AVERAGE(G389,I389,F389),AVERAGE(G389,I389)),0)</f>
        <v>0.85</v>
      </c>
      <c r="O389" s="15">
        <f>IFERROR(IF(AND(AVERAGE(G389,K389)&lt;F389,B389&lt;27),AVERAGE(G389,K389,F389),AVERAGE(G389,K389)),0)</f>
        <v>0.85</v>
      </c>
      <c r="P389" s="15">
        <f>IF(L389&gt;'Re-Sign (Calc)'!$T$1,'Re-Sign (Calc)'!$T$1,IF(L389&lt;'Re-Sign (Calc)'!$T$2,'Re-Sign (Calc)'!$T$2,L389))</f>
        <v>0.85</v>
      </c>
      <c r="Q389" s="15">
        <f>IF(M389&gt;'Re-Sign (Calc)'!$T$1,'Re-Sign (Calc)'!$T$1,IF(M389&lt;'Re-Sign (Calc)'!$T$2,'Re-Sign (Calc)'!$T$2,M389))</f>
        <v>0.85</v>
      </c>
      <c r="R389" s="15">
        <f>IF(N389&gt;'Re-Sign (Calc)'!$T$1,'Re-Sign (Calc)'!$T$1,IF(N389&lt;'Re-Sign (Calc)'!$T$2,'Re-Sign (Calc)'!$T$2,N389))</f>
        <v>0.85</v>
      </c>
      <c r="S389" s="15">
        <f>IF(O389&gt;'Re-Sign (Calc)'!$T$1,'Re-Sign (Calc)'!$T$1,IF(O389&lt;'Re-Sign (Calc)'!$T$2,'Re-Sign (Calc)'!$T$2,O389))</f>
        <v>0.85</v>
      </c>
      <c r="T389" s="16">
        <f>CEILING(IF(IF(F389&gt;AVERAGE(G389,I389,J389,K389),AVERAGE(F389,G389,I389,J389,K389),AVERAGE(G389,I389,J389,K389))&gt;'Re-Sign (Calc)'!$T$1,'Re-Sign (Calc)'!$T$1,IF(F389&gt;AVERAGE(G389,I389,J389,K389),AVERAGE(F389,G389,I389,J389,K389),AVERAGE(G389,I389,J389,K389))),0.05)</f>
        <v>0.85000000000000009</v>
      </c>
      <c r="U389" s="16">
        <f>CEILING(IF(IF(F389&gt;AVERAGE(G389,I389,J389,K389,H389),AVERAGE(F389,G389,I389,J389,K389),AVERAGE(G389,I389,J389,K389,H389))&gt;8.15,8.15,IF(F389&gt;AVERAGE(G389,I389,J389,K389,H389),AVERAGE(F389,G389,I389,J389,K389,H389),AVERAGE(G389,I389,J389,K389,H389))),0.05)</f>
        <v>0.85000000000000009</v>
      </c>
      <c r="V389" s="16">
        <f>CEILING(MAX(Q389:S389),0.05)</f>
        <v>0.85000000000000009</v>
      </c>
      <c r="W389" s="16" t="str">
        <f>IF(AND(B389&lt;26,G389&gt;V389),"Yes"," ")</f>
        <v xml:space="preserve"> </v>
      </c>
      <c r="X389" s="16" t="str">
        <f>IF(AND(B389&lt;30,B389&gt;26),"Yes", " ")</f>
        <v xml:space="preserve"> </v>
      </c>
      <c r="Y389" s="19" t="str">
        <f>INDEX('Player Ratings'!A:B,MATCH(A389,'Player Ratings'!A:A,0),2) &amp;": $"&amp;V389&amp;"M thru "&amp; D389+3</f>
        <v>Malcolm Cazalon: $0.85M thru 2027</v>
      </c>
    </row>
    <row r="390" spans="1:25" x14ac:dyDescent="0.25">
      <c r="A390" s="17" t="str">
        <f>'Re-Sign (Calc)'!A380</f>
        <v>S. Gilgeous-Alexander SAC</v>
      </c>
      <c r="B390" s="18">
        <f>INDEX('Re-Sign (Calc)'!$A:$AU,MATCH('Re-Sign (Report)'!$A:$A,'Re-Sign (Calc)'!$A:$A,0),4)</f>
        <v>26</v>
      </c>
      <c r="C390" s="15" t="str">
        <f>INDEX('Re-Sign (Calc)'!$A:$AU,MATCH('Re-Sign (Report)'!$A:$A,'Re-Sign (Calc)'!$A:$A,0),3)</f>
        <v>SAC</v>
      </c>
      <c r="D390" s="15" t="str">
        <f>+INDEX('Player Ratings'!$A:$AA,MATCH(A390,'Player Ratings'!$A:$A,0),27)</f>
        <v>2024</v>
      </c>
      <c r="F390" s="15">
        <f>INDEX('Re-Sign (Calc)'!$A:$AX,MATCH($A:$A,'Re-Sign (Calc)'!$A:$A,0),23)</f>
        <v>0.85</v>
      </c>
      <c r="G390" s="15">
        <f>INDEX('Re-Sign (Calc)'!$A:$AX,MATCH($A:$A,'Re-Sign (Calc)'!$A:$A,0),28)</f>
        <v>0.85</v>
      </c>
      <c r="H390" s="15">
        <f>INDEX('Re-Sign (Calc)'!$A:$AX,MATCH($A:$A,'Re-Sign (Calc)'!$A:$A,0),33)</f>
        <v>0.85</v>
      </c>
      <c r="I390" s="15">
        <f>INDEX('Re-Sign (Calc)'!$A:$AX,MATCH($A:$A,'Re-Sign (Calc)'!$A:$A,0),38)</f>
        <v>0.85</v>
      </c>
      <c r="J390" s="15">
        <f>INDEX('Re-Sign (Calc)'!$A:$AX,MATCH($A:$A,'Re-Sign (Calc)'!$A:$A,0),43)</f>
        <v>0.85</v>
      </c>
      <c r="K390" s="15">
        <f>INDEX('Re-Sign (Calc)'!$A:$AX,MATCH($A:$A,'Re-Sign (Calc)'!$A:$A,0),48)</f>
        <v>0.85</v>
      </c>
      <c r="L390" s="15">
        <f>IF(AND(AVERAGE(G390,H390)&lt;F390,B390&lt;27),AVERAGE(G390,H390,F390),AVERAGE(G390,H390))</f>
        <v>0.85</v>
      </c>
      <c r="M390" s="15">
        <f>IFERROR(IF(AND(AVERAGE(J390,G390)&lt;F390,B390&lt;27),AVERAGE(J390,G390,F390),AVERAGE(G390,J390)),0)</f>
        <v>0.85</v>
      </c>
      <c r="N390" s="15">
        <f>IFERROR(IF(AND(AVERAGE(G390,I390)&lt;F390,B390&lt;27),AVERAGE(G390,I390,F390),AVERAGE(G390,I390)),0)</f>
        <v>0.85</v>
      </c>
      <c r="O390" s="15">
        <f>IFERROR(IF(AND(AVERAGE(G390,K390)&lt;F390,B390&lt;27),AVERAGE(G390,K390,F390),AVERAGE(G390,K390)),0)</f>
        <v>0.85</v>
      </c>
      <c r="P390" s="15">
        <f>IF(L390&gt;'Re-Sign (Calc)'!$T$1,'Re-Sign (Calc)'!$T$1,IF(L390&lt;'Re-Sign (Calc)'!$T$2,'Re-Sign (Calc)'!$T$2,L390))</f>
        <v>0.85</v>
      </c>
      <c r="Q390" s="15">
        <f>IF(M390&gt;'Re-Sign (Calc)'!$T$1,'Re-Sign (Calc)'!$T$1,IF(M390&lt;'Re-Sign (Calc)'!$T$2,'Re-Sign (Calc)'!$T$2,M390))</f>
        <v>0.85</v>
      </c>
      <c r="R390" s="15">
        <f>IF(N390&gt;'Re-Sign (Calc)'!$T$1,'Re-Sign (Calc)'!$T$1,IF(N390&lt;'Re-Sign (Calc)'!$T$2,'Re-Sign (Calc)'!$T$2,N390))</f>
        <v>0.85</v>
      </c>
      <c r="S390" s="15">
        <f>IF(O390&gt;'Re-Sign (Calc)'!$T$1,'Re-Sign (Calc)'!$T$1,IF(O390&lt;'Re-Sign (Calc)'!$T$2,'Re-Sign (Calc)'!$T$2,O390))</f>
        <v>0.85</v>
      </c>
      <c r="T390" s="16">
        <f>CEILING(IF(IF(F390&gt;AVERAGE(G390,I390,J390,K390),AVERAGE(F390,G390,I390,J390,K390),AVERAGE(G390,I390,J390,K390))&gt;'Re-Sign (Calc)'!$T$1,'Re-Sign (Calc)'!$T$1,IF(F390&gt;AVERAGE(G390,I390,J390,K390),AVERAGE(F390,G390,I390,J390,K390),AVERAGE(G390,I390,J390,K390))),0.05)</f>
        <v>0.85000000000000009</v>
      </c>
      <c r="U390" s="16">
        <f>CEILING(IF(IF(F390&gt;AVERAGE(G390,I390,J390,K390,H390),AVERAGE(F390,G390,I390,J390,K390),AVERAGE(G390,I390,J390,K390,H390))&gt;8.15,8.15,IF(F390&gt;AVERAGE(G390,I390,J390,K390,H390),AVERAGE(F390,G390,I390,J390,K390,H390),AVERAGE(G390,I390,J390,K390,H390))),0.05)</f>
        <v>0.85000000000000009</v>
      </c>
      <c r="V390" s="16">
        <f>CEILING(MAX(Q390:S390),0.05)</f>
        <v>0.85000000000000009</v>
      </c>
      <c r="W390" s="16" t="str">
        <f>IF(AND(B390&lt;26,G390&gt;V390),"Yes"," ")</f>
        <v xml:space="preserve"> </v>
      </c>
      <c r="X390" s="16" t="str">
        <f>IF(AND(B390&lt;30,B390&gt;26),"Yes", " ")</f>
        <v xml:space="preserve"> </v>
      </c>
      <c r="Y390" s="19" t="str">
        <f>INDEX('Player Ratings'!A:B,MATCH(A390,'Player Ratings'!A:A,0),2) &amp;": $"&amp;V390&amp;"M thru "&amp; D390+3</f>
        <v>Shai Gilgeous-Alexander: $0.85M thru 2027</v>
      </c>
    </row>
    <row r="391" spans="1:25" hidden="1" x14ac:dyDescent="0.25">
      <c r="A391" s="17" t="str">
        <f>'Re-Sign (Calc)'!A392</f>
        <v>T. Antetokounmpo MIL</v>
      </c>
      <c r="B391" s="18">
        <f>INDEX('Re-Sign (Calc)'!$A:$AU,MATCH('Re-Sign (Report)'!$A:$A,'Re-Sign (Calc)'!$A:$A,0),4)</f>
        <v>32</v>
      </c>
      <c r="C391" s="15" t="str">
        <f>INDEX('Re-Sign (Calc)'!$A:$AU,MATCH('Re-Sign (Report)'!$A:$A,'Re-Sign (Calc)'!$A:$A,0),3)</f>
        <v>MIL</v>
      </c>
      <c r="D391" s="15" t="str">
        <f>+INDEX('Player Ratings'!$A:$AA,MATCH(A391,'Player Ratings'!$A:$A,0),27)</f>
        <v>2025</v>
      </c>
      <c r="F391" s="15">
        <f>INDEX('Re-Sign (Calc)'!$A:$AX,MATCH($A:$A,'Re-Sign (Calc)'!$A:$A,0),23)</f>
        <v>0.85</v>
      </c>
      <c r="G391" s="15">
        <f>INDEX('Re-Sign (Calc)'!$A:$AX,MATCH($A:$A,'Re-Sign (Calc)'!$A:$A,0),28)</f>
        <v>0.85</v>
      </c>
      <c r="H391" s="15" t="str">
        <f>INDEX('Re-Sign (Calc)'!$A:$AX,MATCH($A:$A,'Re-Sign (Calc)'!$A:$A,0),33)</f>
        <v>N/A</v>
      </c>
      <c r="I391" s="15" t="str">
        <f>INDEX('Re-Sign (Calc)'!$A:$AX,MATCH($A:$A,'Re-Sign (Calc)'!$A:$A,0),38)</f>
        <v>N/A</v>
      </c>
      <c r="J391" s="15" t="str">
        <f>INDEX('Re-Sign (Calc)'!$A:$AX,MATCH($A:$A,'Re-Sign (Calc)'!$A:$A,0),43)</f>
        <v>N/A</v>
      </c>
      <c r="K391" s="15" t="str">
        <f>INDEX('Re-Sign (Calc)'!$A:$AX,MATCH($A:$A,'Re-Sign (Calc)'!$A:$A,0),48)</f>
        <v>N/A</v>
      </c>
      <c r="L391" s="15">
        <f>IF(AND(AVERAGE(G391,H391)&lt;F391,B391&lt;27),AVERAGE(G391,H391,F391),AVERAGE(G391,H391))</f>
        <v>0.85</v>
      </c>
      <c r="M391" s="15">
        <f>IFERROR(IF(AND(AVERAGE(J391,G391)&lt;F391,B391&lt;27),AVERAGE(J391,G391,F391),AVERAGE(G391,J391)),0)</f>
        <v>0.85</v>
      </c>
      <c r="N391" s="15">
        <f>IFERROR(IF(AND(AVERAGE(G391,I391)&lt;F391,B391&lt;27),AVERAGE(G391,I391,F391),AVERAGE(G391,I391)),0)</f>
        <v>0.85</v>
      </c>
      <c r="O391" s="15">
        <f>IFERROR(IF(AND(AVERAGE(G391,K391)&lt;F391,B391&lt;27),AVERAGE(G391,K391,F391),AVERAGE(G391,K391)),0)</f>
        <v>0.85</v>
      </c>
      <c r="P391" s="15">
        <f>IF(L391&gt;'Re-Sign (Calc)'!$T$1,'Re-Sign (Calc)'!$T$1,IF(L391&lt;'Re-Sign (Calc)'!$T$2,'Re-Sign (Calc)'!$T$2,L391))</f>
        <v>0.85</v>
      </c>
      <c r="Q391" s="15">
        <f>IF(M391&gt;'Re-Sign (Calc)'!$T$1,'Re-Sign (Calc)'!$T$1,IF(M391&lt;'Re-Sign (Calc)'!$T$2,'Re-Sign (Calc)'!$T$2,M391))</f>
        <v>0.85</v>
      </c>
      <c r="R391" s="15">
        <f>IF(N391&gt;'Re-Sign (Calc)'!$T$1,'Re-Sign (Calc)'!$T$1,IF(N391&lt;'Re-Sign (Calc)'!$T$2,'Re-Sign (Calc)'!$T$2,N391))</f>
        <v>0.85</v>
      </c>
      <c r="S391" s="15">
        <f>IF(O391&gt;'Re-Sign (Calc)'!$T$1,'Re-Sign (Calc)'!$T$1,IF(O391&lt;'Re-Sign (Calc)'!$T$2,'Re-Sign (Calc)'!$T$2,O391))</f>
        <v>0.85</v>
      </c>
      <c r="T391" s="16">
        <f>CEILING(IF(IF(F391&gt;AVERAGE(G391,I391,J391,K391),AVERAGE(F391,G391,I391,J391,K391),AVERAGE(G391,I391,J391,K391))&gt;'Re-Sign (Calc)'!$T$1,'Re-Sign (Calc)'!$T$1,IF(F391&gt;AVERAGE(G391,I391,J391,K391),AVERAGE(F391,G391,I391,J391,K391),AVERAGE(G391,I391,J391,K391))),0.05)</f>
        <v>0.85000000000000009</v>
      </c>
      <c r="U391" s="16">
        <f>CEILING(IF(IF(F391&gt;AVERAGE(G391,I391,J391,K391,H391),AVERAGE(F391,G391,I391,J391,K391),AVERAGE(G391,I391,J391,K391,H391))&gt;8.15,8.15,IF(F391&gt;AVERAGE(G391,I391,J391,K391,H391),AVERAGE(F391,G391,I391,J391,K391,H391),AVERAGE(G391,I391,J391,K391,H391))),0.05)</f>
        <v>0.85000000000000009</v>
      </c>
      <c r="V391" s="16">
        <f>CEILING(MAX(Q391:S391),0.05)</f>
        <v>0.85000000000000009</v>
      </c>
      <c r="W391" s="16" t="str">
        <f>IF(AND(B391&lt;26,G391&gt;V391),"Yes"," ")</f>
        <v xml:space="preserve"> </v>
      </c>
      <c r="X391" s="16" t="str">
        <f>IF(AND(B391&lt;30,B391&gt;26),"Yes", " ")</f>
        <v xml:space="preserve"> </v>
      </c>
      <c r="Y391" s="19" t="str">
        <f>INDEX('Player Ratings'!A:B,MATCH(A391,'Player Ratings'!A:A,0),2) &amp;": $"&amp;V391&amp;"M thru "&amp; D391+3</f>
        <v>Thanasis Antetokounmpo: $0.85M thru 2028</v>
      </c>
    </row>
    <row r="392" spans="1:25" hidden="1" x14ac:dyDescent="0.25">
      <c r="A392" s="17" t="str">
        <f>'Re-Sign (Calc)'!A393</f>
        <v>T. Bey DAL</v>
      </c>
      <c r="B392" s="18">
        <f>INDEX('Re-Sign (Calc)'!$A:$AU,MATCH('Re-Sign (Report)'!$A:$A,'Re-Sign (Calc)'!$A:$A,0),4)</f>
        <v>26</v>
      </c>
      <c r="C392" s="15" t="str">
        <f>INDEX('Re-Sign (Calc)'!$A:$AU,MATCH('Re-Sign (Report)'!$A:$A,'Re-Sign (Calc)'!$A:$A,0),3)</f>
        <v>DAL</v>
      </c>
      <c r="D392" s="15" t="str">
        <f>+INDEX('Player Ratings'!$A:$AA,MATCH(A392,'Player Ratings'!$A:$A,0),27)</f>
        <v>2025</v>
      </c>
      <c r="F392" s="15">
        <f>INDEX('Re-Sign (Calc)'!$A:$AX,MATCH($A:$A,'Re-Sign (Calc)'!$A:$A,0),23)</f>
        <v>0.85</v>
      </c>
      <c r="G392" s="15">
        <f>INDEX('Re-Sign (Calc)'!$A:$AX,MATCH($A:$A,'Re-Sign (Calc)'!$A:$A,0),28)</f>
        <v>4.8439815577144714</v>
      </c>
      <c r="H392" s="15">
        <f>INDEX('Re-Sign (Calc)'!$A:$AX,MATCH($A:$A,'Re-Sign (Calc)'!$A:$A,0),33)</f>
        <v>8.7586172936773767</v>
      </c>
      <c r="I392" s="15">
        <f>INDEX('Re-Sign (Calc)'!$A:$AX,MATCH($A:$A,'Re-Sign (Calc)'!$A:$A,0),38)</f>
        <v>0.85</v>
      </c>
      <c r="J392" s="15">
        <f>INDEX('Re-Sign (Calc)'!$A:$AX,MATCH($A:$A,'Re-Sign (Calc)'!$A:$A,0),43)</f>
        <v>0.85</v>
      </c>
      <c r="K392" s="15">
        <f>INDEX('Re-Sign (Calc)'!$A:$AX,MATCH($A:$A,'Re-Sign (Calc)'!$A:$A,0),48)</f>
        <v>0.85</v>
      </c>
      <c r="L392" s="15">
        <f>IF(AND(AVERAGE(G392,H392)&lt;F392,B392&lt;27),AVERAGE(G392,H392,F392),AVERAGE(G392,H392))</f>
        <v>6.8012994256959241</v>
      </c>
      <c r="M392" s="15">
        <f>IFERROR(IF(AND(AVERAGE(J392,G392)&lt;F392,B392&lt;27),AVERAGE(J392,G392,F392),AVERAGE(G392,J392)),0)</f>
        <v>2.8469907788572355</v>
      </c>
      <c r="N392" s="15">
        <f>IFERROR(IF(AND(AVERAGE(G392,I392)&lt;F392,B392&lt;27),AVERAGE(G392,I392,F392),AVERAGE(G392,I392)),0)</f>
        <v>2.8469907788572355</v>
      </c>
      <c r="O392" s="15">
        <f>IFERROR(IF(AND(AVERAGE(G392,K392)&lt;F392,B392&lt;27),AVERAGE(G392,K392,F392),AVERAGE(G392,K392)),0)</f>
        <v>2.8469907788572355</v>
      </c>
      <c r="P392" s="15">
        <f>IF(L392&gt;'Re-Sign (Calc)'!$T$1,'Re-Sign (Calc)'!$T$1,IF(L392&lt;'Re-Sign (Calc)'!$T$2,'Re-Sign (Calc)'!$T$2,L392))</f>
        <v>6.8012994256959241</v>
      </c>
      <c r="Q392" s="15">
        <f>IF(M392&gt;'Re-Sign (Calc)'!$T$1,'Re-Sign (Calc)'!$T$1,IF(M392&lt;'Re-Sign (Calc)'!$T$2,'Re-Sign (Calc)'!$T$2,M392))</f>
        <v>2.8469907788572355</v>
      </c>
      <c r="R392" s="15">
        <f>IF(N392&gt;'Re-Sign (Calc)'!$T$1,'Re-Sign (Calc)'!$T$1,IF(N392&lt;'Re-Sign (Calc)'!$T$2,'Re-Sign (Calc)'!$T$2,N392))</f>
        <v>2.8469907788572355</v>
      </c>
      <c r="S392" s="15">
        <f>IF(O392&gt;'Re-Sign (Calc)'!$T$1,'Re-Sign (Calc)'!$T$1,IF(O392&lt;'Re-Sign (Calc)'!$T$2,'Re-Sign (Calc)'!$T$2,O392))</f>
        <v>2.8469907788572355</v>
      </c>
      <c r="T392" s="16">
        <f>CEILING(IF(IF(F392&gt;AVERAGE(G392,I392,J392,K392),AVERAGE(F392,G392,I392,J392,K392),AVERAGE(G392,I392,J392,K392))&gt;'Re-Sign (Calc)'!$T$1,'Re-Sign (Calc)'!$T$1,IF(F392&gt;AVERAGE(G392,I392,J392,K392),AVERAGE(F392,G392,I392,J392,K392),AVERAGE(G392,I392,J392,K392))),0.05)</f>
        <v>1.85</v>
      </c>
      <c r="U392" s="16">
        <f>CEILING(IF(IF(F392&gt;AVERAGE(G392,I392,J392,K392,H392),AVERAGE(F392,G392,I392,J392,K392),AVERAGE(G392,I392,J392,K392,H392))&gt;8.15,8.15,IF(F392&gt;AVERAGE(G392,I392,J392,K392,H392),AVERAGE(F392,G392,I392,J392,K392,H392),AVERAGE(G392,I392,J392,K392,H392))),0.05)</f>
        <v>3.25</v>
      </c>
      <c r="V392" s="16">
        <f>CEILING(MAX(Q392:S392),0.05)</f>
        <v>2.85</v>
      </c>
      <c r="W392" s="16" t="str">
        <f>IF(AND(B392&lt;26,G392&gt;V392),"Yes"," ")</f>
        <v xml:space="preserve"> </v>
      </c>
      <c r="X392" s="16" t="str">
        <f>IF(AND(B392&lt;30,B392&gt;26),"Yes", " ")</f>
        <v xml:space="preserve"> </v>
      </c>
      <c r="Y392" s="19" t="str">
        <f>INDEX('Player Ratings'!A:B,MATCH(A392,'Player Ratings'!A:A,0),2) &amp;": $"&amp;V392&amp;"M thru "&amp; D392+3</f>
        <v>Tyler Bey: $2.85M thru 2028</v>
      </c>
    </row>
    <row r="393" spans="1:25" hidden="1" x14ac:dyDescent="0.25">
      <c r="A393" s="17" t="str">
        <f>'Re-Sign (Calc)'!A394</f>
        <v>T. Bradley MEM</v>
      </c>
      <c r="B393" s="18">
        <f>INDEX('Re-Sign (Calc)'!$A:$AU,MATCH('Re-Sign (Report)'!$A:$A,'Re-Sign (Calc)'!$A:$A,0),4)</f>
        <v>26</v>
      </c>
      <c r="C393" s="15" t="str">
        <f>INDEX('Re-Sign (Calc)'!$A:$AU,MATCH('Re-Sign (Report)'!$A:$A,'Re-Sign (Calc)'!$A:$A,0),3)</f>
        <v>MEM</v>
      </c>
      <c r="D393" s="15" t="str">
        <f>+INDEX('Player Ratings'!$A:$AA,MATCH(A393,'Player Ratings'!$A:$A,0),27)</f>
        <v>2025</v>
      </c>
      <c r="F393" s="15">
        <f>INDEX('Re-Sign (Calc)'!$A:$AX,MATCH($A:$A,'Re-Sign (Calc)'!$A:$A,0),23)</f>
        <v>9.3833780160857962</v>
      </c>
      <c r="G393" s="15">
        <f>INDEX('Re-Sign (Calc)'!$A:$AX,MATCH($A:$A,'Re-Sign (Calc)'!$A:$A,0),28)</f>
        <v>11.399637740820021</v>
      </c>
      <c r="H393" s="15">
        <f>INDEX('Re-Sign (Calc)'!$A:$AX,MATCH($A:$A,'Re-Sign (Calc)'!$A:$A,0),33)</f>
        <v>0.85</v>
      </c>
      <c r="I393" s="15">
        <f>INDEX('Re-Sign (Calc)'!$A:$AX,MATCH($A:$A,'Re-Sign (Calc)'!$A:$A,0),38)</f>
        <v>1.7348054966841873</v>
      </c>
      <c r="J393" s="15">
        <f>INDEX('Re-Sign (Calc)'!$A:$AX,MATCH($A:$A,'Re-Sign (Calc)'!$A:$A,0),43)</f>
        <v>0.85</v>
      </c>
      <c r="K393" s="15">
        <f>INDEX('Re-Sign (Calc)'!$A:$AX,MATCH($A:$A,'Re-Sign (Calc)'!$A:$A,0),48)</f>
        <v>0.85</v>
      </c>
      <c r="L393" s="15">
        <f>IF(AND(AVERAGE(G393,H393)&lt;F393,B393&lt;27),AVERAGE(G393,H393,F393),AVERAGE(G393,H393))</f>
        <v>7.2110052523019386</v>
      </c>
      <c r="M393" s="15">
        <f>IFERROR(IF(AND(AVERAGE(J393,G393)&lt;F393,B393&lt;27),AVERAGE(J393,G393,F393),AVERAGE(G393,J393)),0)</f>
        <v>7.2110052523019386</v>
      </c>
      <c r="N393" s="15">
        <f>IFERROR(IF(AND(AVERAGE(G393,I393)&lt;F393,B393&lt;27),AVERAGE(G393,I393,F393),AVERAGE(G393,I393)),0)</f>
        <v>7.5059404178633349</v>
      </c>
      <c r="O393" s="15">
        <f>IFERROR(IF(AND(AVERAGE(G393,K393)&lt;F393,B393&lt;27),AVERAGE(G393,K393,F393),AVERAGE(G393,K393)),0)</f>
        <v>7.2110052523019386</v>
      </c>
      <c r="P393" s="15">
        <f>IF(L393&gt;'Re-Sign (Calc)'!$T$1,'Re-Sign (Calc)'!$T$1,IF(L393&lt;'Re-Sign (Calc)'!$T$2,'Re-Sign (Calc)'!$T$2,L393))</f>
        <v>7.2110052523019386</v>
      </c>
      <c r="Q393" s="15">
        <f>IF(M393&gt;'Re-Sign (Calc)'!$T$1,'Re-Sign (Calc)'!$T$1,IF(M393&lt;'Re-Sign (Calc)'!$T$2,'Re-Sign (Calc)'!$T$2,M393))</f>
        <v>7.2110052523019386</v>
      </c>
      <c r="R393" s="15">
        <f>IF(N393&gt;'Re-Sign (Calc)'!$T$1,'Re-Sign (Calc)'!$T$1,IF(N393&lt;'Re-Sign (Calc)'!$T$2,'Re-Sign (Calc)'!$T$2,N393))</f>
        <v>7.5059404178633349</v>
      </c>
      <c r="S393" s="15">
        <f>IF(O393&gt;'Re-Sign (Calc)'!$T$1,'Re-Sign (Calc)'!$T$1,IF(O393&lt;'Re-Sign (Calc)'!$T$2,'Re-Sign (Calc)'!$T$2,O393))</f>
        <v>7.2110052523019386</v>
      </c>
      <c r="T393" s="16">
        <f>CEILING(IF(IF(F393&gt;AVERAGE(G393,I393,J393,K393),AVERAGE(F393,G393,I393,J393,K393),AVERAGE(G393,I393,J393,K393))&gt;'Re-Sign (Calc)'!$T$1,'Re-Sign (Calc)'!$T$1,IF(F393&gt;AVERAGE(G393,I393,J393,K393),AVERAGE(F393,G393,I393,J393,K393),AVERAGE(G393,I393,J393,K393))),0.05)</f>
        <v>4.8500000000000005</v>
      </c>
      <c r="U393" s="16">
        <f>CEILING(IF(IF(F393&gt;AVERAGE(G393,I393,J393,K393,H393),AVERAGE(F393,G393,I393,J393,K393),AVERAGE(G393,I393,J393,K393,H393))&gt;8.15,8.15,IF(F393&gt;AVERAGE(G393,I393,J393,K393,H393),AVERAGE(F393,G393,I393,J393,K393,H393),AVERAGE(G393,I393,J393,K393,H393))),0.05)</f>
        <v>4.2</v>
      </c>
      <c r="V393" s="16">
        <f>CEILING(MAX(Q393:S393),0.05)</f>
        <v>7.5500000000000007</v>
      </c>
      <c r="W393" s="16" t="str">
        <f>IF(AND(B393&lt;26,G393&gt;V393),"Yes"," ")</f>
        <v xml:space="preserve"> </v>
      </c>
      <c r="X393" s="16" t="str">
        <f>IF(AND(B393&lt;30,B393&gt;26),"Yes", " ")</f>
        <v xml:space="preserve"> </v>
      </c>
      <c r="Y393" s="19" t="str">
        <f>INDEX('Player Ratings'!A:B,MATCH(A393,'Player Ratings'!A:A,0),2) &amp;": $"&amp;V393&amp;"M thru "&amp; D393+3</f>
        <v>Tony Bradley: $7.55M thru 2028</v>
      </c>
    </row>
    <row r="394" spans="1:25" x14ac:dyDescent="0.25">
      <c r="A394" s="17" t="str">
        <f>'Re-Sign (Calc)'!A101</f>
        <v>D. Nowitzki Jr. SAS</v>
      </c>
      <c r="B394" s="18">
        <f>INDEX('Re-Sign (Calc)'!$A:$AU,MATCH('Re-Sign (Report)'!$A:$A,'Re-Sign (Calc)'!$A:$A,0),4)</f>
        <v>27</v>
      </c>
      <c r="C394" s="15" t="str">
        <f>INDEX('Re-Sign (Calc)'!$A:$AU,MATCH('Re-Sign (Report)'!$A:$A,'Re-Sign (Calc)'!$A:$A,0),3)</f>
        <v>SAS</v>
      </c>
      <c r="D394" s="15" t="str">
        <f>+INDEX('Player Ratings'!$A:$AA,MATCH(A394,'Player Ratings'!$A:$A,0),27)</f>
        <v>2024</v>
      </c>
      <c r="F394" s="15">
        <f>INDEX('Re-Sign (Calc)'!$A:$AX,MATCH($A:$A,'Re-Sign (Calc)'!$A:$A,0),23)</f>
        <v>0.85</v>
      </c>
      <c r="G394" s="15">
        <f>INDEX('Re-Sign (Calc)'!$A:$AX,MATCH($A:$A,'Re-Sign (Calc)'!$A:$A,0),28)</f>
        <v>0.85</v>
      </c>
      <c r="H394" s="15">
        <f>INDEX('Re-Sign (Calc)'!$A:$AX,MATCH($A:$A,'Re-Sign (Calc)'!$A:$A,0),33)</f>
        <v>0.85</v>
      </c>
      <c r="I394" s="15">
        <f>INDEX('Re-Sign (Calc)'!$A:$AX,MATCH($A:$A,'Re-Sign (Calc)'!$A:$A,0),38)</f>
        <v>0.85</v>
      </c>
      <c r="J394" s="15">
        <f>INDEX('Re-Sign (Calc)'!$A:$AX,MATCH($A:$A,'Re-Sign (Calc)'!$A:$A,0),43)</f>
        <v>0.85</v>
      </c>
      <c r="K394" s="15">
        <f>INDEX('Re-Sign (Calc)'!$A:$AX,MATCH($A:$A,'Re-Sign (Calc)'!$A:$A,0),48)</f>
        <v>0.85</v>
      </c>
      <c r="L394" s="15">
        <f>IF(AND(AVERAGE(G394,H394)&lt;F394,B394&lt;27),AVERAGE(G394,H394,F394),AVERAGE(G394,H394))</f>
        <v>0.85</v>
      </c>
      <c r="M394" s="15">
        <f>IFERROR(IF(AND(AVERAGE(J394,G394)&lt;F394,B394&lt;27),AVERAGE(J394,G394,F394),AVERAGE(G394,J394)),0)</f>
        <v>0.85</v>
      </c>
      <c r="N394" s="15">
        <f>IFERROR(IF(AND(AVERAGE(G394,I394)&lt;F394,B394&lt;27),AVERAGE(G394,I394,F394),AVERAGE(G394,I394)),0)</f>
        <v>0.85</v>
      </c>
      <c r="O394" s="15">
        <f>IFERROR(IF(AND(AVERAGE(G394,K394)&lt;F394,B394&lt;27),AVERAGE(G394,K394,F394),AVERAGE(G394,K394)),0)</f>
        <v>0.85</v>
      </c>
      <c r="P394" s="15">
        <f>IF(L394&gt;'Re-Sign (Calc)'!$T$1,'Re-Sign (Calc)'!$T$1,IF(L394&lt;'Re-Sign (Calc)'!$T$2,'Re-Sign (Calc)'!$T$2,L394))</f>
        <v>0.85</v>
      </c>
      <c r="Q394" s="15">
        <f>IF(M394&gt;'Re-Sign (Calc)'!$T$1,'Re-Sign (Calc)'!$T$1,IF(M394&lt;'Re-Sign (Calc)'!$T$2,'Re-Sign (Calc)'!$T$2,M394))</f>
        <v>0.85</v>
      </c>
      <c r="R394" s="15">
        <f>IF(N394&gt;'Re-Sign (Calc)'!$T$1,'Re-Sign (Calc)'!$T$1,IF(N394&lt;'Re-Sign (Calc)'!$T$2,'Re-Sign (Calc)'!$T$2,N394))</f>
        <v>0.85</v>
      </c>
      <c r="S394" s="15">
        <f>IF(O394&gt;'Re-Sign (Calc)'!$T$1,'Re-Sign (Calc)'!$T$1,IF(O394&lt;'Re-Sign (Calc)'!$T$2,'Re-Sign (Calc)'!$T$2,O394))</f>
        <v>0.85</v>
      </c>
      <c r="T394" s="16">
        <f>CEILING(IF(IF(F394&gt;AVERAGE(G394,I394,J394,K394),AVERAGE(F394,G394,I394,J394,K394),AVERAGE(G394,I394,J394,K394))&gt;'Re-Sign (Calc)'!$T$1,'Re-Sign (Calc)'!$T$1,IF(F394&gt;AVERAGE(G394,I394,J394,K394),AVERAGE(F394,G394,I394,J394,K394),AVERAGE(G394,I394,J394,K394))),0.05)</f>
        <v>0.85000000000000009</v>
      </c>
      <c r="U394" s="16">
        <f>CEILING(IF(IF(F394&gt;AVERAGE(G394,I394,J394,K394,H394),AVERAGE(F394,G394,I394,J394,K394),AVERAGE(G394,I394,J394,K394,H394))&gt;8.15,8.15,IF(F394&gt;AVERAGE(G394,I394,J394,K394,H394),AVERAGE(F394,G394,I394,J394,K394,H394),AVERAGE(G394,I394,J394,K394,H394))),0.05)</f>
        <v>0.85000000000000009</v>
      </c>
      <c r="V394" s="16">
        <f>CEILING(MAX(Q394:S394),0.05)</f>
        <v>0.85000000000000009</v>
      </c>
      <c r="W394" s="16" t="str">
        <f>IF(AND(B394&lt;26,G394&gt;V394),"Yes"," ")</f>
        <v xml:space="preserve"> </v>
      </c>
      <c r="X394" s="16" t="str">
        <f>IF(AND(B394&lt;30,B394&gt;26),"Yes", " ")</f>
        <v>Yes</v>
      </c>
      <c r="Y394" s="19" t="str">
        <f>INDEX('Player Ratings'!A:B,MATCH(A394,'Player Ratings'!A:A,0),2) &amp;": $"&amp;V394&amp;"M thru "&amp; D394+3</f>
        <v>Dirk Nowitzki Jr.: $0.85M thru 2027</v>
      </c>
    </row>
    <row r="395" spans="1:25" hidden="1" x14ac:dyDescent="0.25">
      <c r="A395" s="17" t="str">
        <f>'Re-Sign (Calc)'!A396</f>
        <v>T. Bryant MIA</v>
      </c>
      <c r="B395" s="18">
        <f>INDEX('Re-Sign (Calc)'!$A:$AU,MATCH('Re-Sign (Report)'!$A:$A,'Re-Sign (Calc)'!$A:$A,0),4)</f>
        <v>27</v>
      </c>
      <c r="C395" s="15" t="str">
        <f>INDEX('Re-Sign (Calc)'!$A:$AU,MATCH('Re-Sign (Report)'!$A:$A,'Re-Sign (Calc)'!$A:$A,0),3)</f>
        <v>MIA</v>
      </c>
      <c r="D395" s="15" t="str">
        <f>+INDEX('Player Ratings'!$A:$AA,MATCH(A395,'Player Ratings'!$A:$A,0),27)</f>
        <v>2026</v>
      </c>
      <c r="F395" s="15">
        <f>INDEX('Re-Sign (Calc)'!$A:$AX,MATCH($A:$A,'Re-Sign (Calc)'!$A:$A,0),23)</f>
        <v>0.85</v>
      </c>
      <c r="G395" s="15">
        <f>INDEX('Re-Sign (Calc)'!$A:$AX,MATCH($A:$A,'Re-Sign (Calc)'!$A:$A,0),28)</f>
        <v>0.85</v>
      </c>
      <c r="H395" s="15">
        <f>INDEX('Re-Sign (Calc)'!$A:$AX,MATCH($A:$A,'Re-Sign (Calc)'!$A:$A,0),33)</f>
        <v>0.85</v>
      </c>
      <c r="I395" s="15">
        <f>INDEX('Re-Sign (Calc)'!$A:$AX,MATCH($A:$A,'Re-Sign (Calc)'!$A:$A,0),38)</f>
        <v>0.85</v>
      </c>
      <c r="J395" s="15">
        <f>INDEX('Re-Sign (Calc)'!$A:$AX,MATCH($A:$A,'Re-Sign (Calc)'!$A:$A,0),43)</f>
        <v>0.85</v>
      </c>
      <c r="K395" s="15">
        <f>INDEX('Re-Sign (Calc)'!$A:$AX,MATCH($A:$A,'Re-Sign (Calc)'!$A:$A,0),48)</f>
        <v>0.85</v>
      </c>
      <c r="L395" s="15">
        <f>IF(AND(AVERAGE(G395,H395)&lt;F395,B395&lt;27),AVERAGE(G395,H395,F395),AVERAGE(G395,H395))</f>
        <v>0.85</v>
      </c>
      <c r="M395" s="15">
        <f>IFERROR(IF(AND(AVERAGE(J395,G395)&lt;F395,B395&lt;27),AVERAGE(J395,G395,F395),AVERAGE(G395,J395)),0)</f>
        <v>0.85</v>
      </c>
      <c r="N395" s="15">
        <f>IFERROR(IF(AND(AVERAGE(G395,I395)&lt;F395,B395&lt;27),AVERAGE(G395,I395,F395),AVERAGE(G395,I395)),0)</f>
        <v>0.85</v>
      </c>
      <c r="O395" s="15">
        <f>IFERROR(IF(AND(AVERAGE(G395,K395)&lt;F395,B395&lt;27),AVERAGE(G395,K395,F395),AVERAGE(G395,K395)),0)</f>
        <v>0.85</v>
      </c>
      <c r="P395" s="15">
        <f>IF(L395&gt;'Re-Sign (Calc)'!$T$1,'Re-Sign (Calc)'!$T$1,IF(L395&lt;'Re-Sign (Calc)'!$T$2,'Re-Sign (Calc)'!$T$2,L395))</f>
        <v>0.85</v>
      </c>
      <c r="Q395" s="15">
        <f>IF(M395&gt;'Re-Sign (Calc)'!$T$1,'Re-Sign (Calc)'!$T$1,IF(M395&lt;'Re-Sign (Calc)'!$T$2,'Re-Sign (Calc)'!$T$2,M395))</f>
        <v>0.85</v>
      </c>
      <c r="R395" s="15">
        <f>IF(N395&gt;'Re-Sign (Calc)'!$T$1,'Re-Sign (Calc)'!$T$1,IF(N395&lt;'Re-Sign (Calc)'!$T$2,'Re-Sign (Calc)'!$T$2,N395))</f>
        <v>0.85</v>
      </c>
      <c r="S395" s="15">
        <f>IF(O395&gt;'Re-Sign (Calc)'!$T$1,'Re-Sign (Calc)'!$T$1,IF(O395&lt;'Re-Sign (Calc)'!$T$2,'Re-Sign (Calc)'!$T$2,O395))</f>
        <v>0.85</v>
      </c>
      <c r="T395" s="16">
        <f>CEILING(IF(IF(F395&gt;AVERAGE(G395,I395,J395,K395),AVERAGE(F395,G395,I395,J395,K395),AVERAGE(G395,I395,J395,K395))&gt;'Re-Sign (Calc)'!$T$1,'Re-Sign (Calc)'!$T$1,IF(F395&gt;AVERAGE(G395,I395,J395,K395),AVERAGE(F395,G395,I395,J395,K395),AVERAGE(G395,I395,J395,K395))),0.05)</f>
        <v>0.85000000000000009</v>
      </c>
      <c r="U395" s="16">
        <f>CEILING(IF(IF(F395&gt;AVERAGE(G395,I395,J395,K395,H395),AVERAGE(F395,G395,I395,J395,K395),AVERAGE(G395,I395,J395,K395,H395))&gt;8.15,8.15,IF(F395&gt;AVERAGE(G395,I395,J395,K395,H395),AVERAGE(F395,G395,I395,J395,K395,H395),AVERAGE(G395,I395,J395,K395,H395))),0.05)</f>
        <v>0.85000000000000009</v>
      </c>
      <c r="V395" s="16">
        <f>CEILING(MAX(Q395:S395),0.05)</f>
        <v>0.85000000000000009</v>
      </c>
      <c r="W395" s="16" t="str">
        <f>IF(AND(B395&lt;26,G395&gt;V395),"Yes"," ")</f>
        <v xml:space="preserve"> </v>
      </c>
      <c r="X395" s="16" t="str">
        <f>IF(AND(B395&lt;30,B395&gt;26),"Yes", " ")</f>
        <v>Yes</v>
      </c>
      <c r="Y395" s="19" t="str">
        <f>INDEX('Player Ratings'!A:B,MATCH(A395,'Player Ratings'!A:A,0),2) &amp;": $"&amp;V395&amp;"M thru "&amp; D395+3</f>
        <v>Thomas Bryant: $0.85M thru 2029</v>
      </c>
    </row>
    <row r="396" spans="1:25" x14ac:dyDescent="0.25">
      <c r="A396" s="17" t="str">
        <f>'Re-Sign (Calc)'!A199</f>
        <v>J. Jackson SAS</v>
      </c>
      <c r="B396" s="18">
        <f>INDEX('Re-Sign (Calc)'!$A:$AU,MATCH('Re-Sign (Report)'!$A:$A,'Re-Sign (Calc)'!$A:$A,0),4)</f>
        <v>27</v>
      </c>
      <c r="C396" s="15" t="str">
        <f>INDEX('Re-Sign (Calc)'!$A:$AU,MATCH('Re-Sign (Report)'!$A:$A,'Re-Sign (Calc)'!$A:$A,0),3)</f>
        <v>SAS</v>
      </c>
      <c r="D396" s="15" t="str">
        <f>+INDEX('Player Ratings'!$A:$AA,MATCH(A396,'Player Ratings'!$A:$A,0),27)</f>
        <v>2024</v>
      </c>
      <c r="F396" s="15">
        <f>INDEX('Re-Sign (Calc)'!$A:$AX,MATCH($A:$A,'Re-Sign (Calc)'!$A:$A,0),23)</f>
        <v>29.307417336907957</v>
      </c>
      <c r="G396" s="15">
        <f>INDEX('Re-Sign (Calc)'!$A:$AX,MATCH($A:$A,'Re-Sign (Calc)'!$A:$A,0),28)</f>
        <v>32.377737526757784</v>
      </c>
      <c r="H396" s="15">
        <f>INDEX('Re-Sign (Calc)'!$A:$AX,MATCH($A:$A,'Re-Sign (Calc)'!$A:$A,0),33)</f>
        <v>34.144302737837315</v>
      </c>
      <c r="I396" s="15">
        <f>INDEX('Re-Sign (Calc)'!$A:$AX,MATCH($A:$A,'Re-Sign (Calc)'!$A:$A,0),38)</f>
        <v>22.32754495111779</v>
      </c>
      <c r="J396" s="15">
        <f>INDEX('Re-Sign (Calc)'!$A:$AX,MATCH($A:$A,'Re-Sign (Calc)'!$A:$A,0),43)</f>
        <v>21.102741417633986</v>
      </c>
      <c r="K396" s="15">
        <f>INDEX('Re-Sign (Calc)'!$A:$AX,MATCH($A:$A,'Re-Sign (Calc)'!$A:$A,0),48)</f>
        <v>32.145415947989918</v>
      </c>
      <c r="L396" s="15">
        <f>IF(AND(AVERAGE(G396,H396)&lt;F396,B396&lt;27),AVERAGE(G396,H396,F396),AVERAGE(G396,H396))</f>
        <v>33.261020132297546</v>
      </c>
      <c r="M396" s="15">
        <f>IFERROR(IF(AND(AVERAGE(J396,G396)&lt;F396,B396&lt;27),AVERAGE(J396,G396,F396),AVERAGE(G396,J396)),0)</f>
        <v>26.740239472195885</v>
      </c>
      <c r="N396" s="15">
        <f>IFERROR(IF(AND(AVERAGE(G396,I396)&lt;F396,B396&lt;27),AVERAGE(G396,I396,F396),AVERAGE(G396,I396)),0)</f>
        <v>27.352641238937785</v>
      </c>
      <c r="O396" s="15">
        <f>IFERROR(IF(AND(AVERAGE(G396,K396)&lt;F396,B396&lt;27),AVERAGE(G396,K396,F396),AVERAGE(G396,K396)),0)</f>
        <v>32.261576737373851</v>
      </c>
      <c r="P396" s="15">
        <f>IF(L396&gt;'Re-Sign (Calc)'!$T$1,'Re-Sign (Calc)'!$T$1,IF(L396&lt;'Re-Sign (Calc)'!$T$2,'Re-Sign (Calc)'!$T$2,L396))</f>
        <v>33.261020132297546</v>
      </c>
      <c r="Q396" s="15">
        <f>IF(M396&gt;'Re-Sign (Calc)'!$T$1,'Re-Sign (Calc)'!$T$1,IF(M396&lt;'Re-Sign (Calc)'!$T$2,'Re-Sign (Calc)'!$T$2,M396))</f>
        <v>26.740239472195885</v>
      </c>
      <c r="R396" s="15">
        <f>IF(N396&gt;'Re-Sign (Calc)'!$T$1,'Re-Sign (Calc)'!$T$1,IF(N396&lt;'Re-Sign (Calc)'!$T$2,'Re-Sign (Calc)'!$T$2,N396))</f>
        <v>27.352641238937785</v>
      </c>
      <c r="S396" s="15">
        <f>IF(O396&gt;'Re-Sign (Calc)'!$T$1,'Re-Sign (Calc)'!$T$1,IF(O396&lt;'Re-Sign (Calc)'!$T$2,'Re-Sign (Calc)'!$T$2,O396))</f>
        <v>32.261576737373851</v>
      </c>
      <c r="T396" s="16">
        <f>CEILING(IF(IF(F396&gt;AVERAGE(G396,I396,J396,K396),AVERAGE(F396,G396,I396,J396,K396),AVERAGE(G396,I396,J396,K396))&gt;'Re-Sign (Calc)'!$T$1,'Re-Sign (Calc)'!$T$1,IF(F396&gt;AVERAGE(G396,I396,J396,K396),AVERAGE(F396,G396,I396,J396,K396),AVERAGE(G396,I396,J396,K396))),0.05)</f>
        <v>27.5</v>
      </c>
      <c r="U396" s="16">
        <f>CEILING(IF(IF(F396&gt;AVERAGE(G396,I396,J396,K396,H396),AVERAGE(F396,G396,I396,J396,K396),AVERAGE(G396,I396,J396,K396,H396))&gt;8.15,8.15,IF(F396&gt;AVERAGE(G396,I396,J396,K396,H396),AVERAGE(F396,G396,I396,J396,K396,H396),AVERAGE(G396,I396,J396,K396,H396))),0.05)</f>
        <v>8.15</v>
      </c>
      <c r="V396" s="16">
        <f>CEILING(MAX(Q396:S396),0.05)</f>
        <v>32.300000000000004</v>
      </c>
      <c r="W396" s="16" t="str">
        <f>IF(AND(B396&lt;26,G396&gt;V396),"Yes"," ")</f>
        <v xml:space="preserve"> </v>
      </c>
      <c r="X396" s="16" t="str">
        <f>IF(AND(B396&lt;30,B396&gt;26),"Yes", " ")</f>
        <v>Yes</v>
      </c>
      <c r="Y396" s="19" t="str">
        <f>INDEX('Player Ratings'!A:B,MATCH(A396,'Player Ratings'!A:A,0),2) &amp;": $"&amp;V396&amp;"M thru "&amp; D396+3</f>
        <v>Josh Jackson: $32.3M thru 2027</v>
      </c>
    </row>
    <row r="397" spans="1:25" hidden="1" x14ac:dyDescent="0.25">
      <c r="A397" s="17" t="str">
        <f>'Re-Sign (Calc)'!A398</f>
        <v>T. Clarke POR</v>
      </c>
      <c r="B397" s="18">
        <f>INDEX('Re-Sign (Calc)'!$A:$AU,MATCH('Re-Sign (Report)'!$A:$A,'Re-Sign (Calc)'!$A:$A,0),4)</f>
        <v>23</v>
      </c>
      <c r="C397" s="15" t="str">
        <f>INDEX('Re-Sign (Calc)'!$A:$AU,MATCH('Re-Sign (Report)'!$A:$A,'Re-Sign (Calc)'!$A:$A,0),3)</f>
        <v>POR</v>
      </c>
      <c r="D397" s="15" t="str">
        <f>+INDEX('Player Ratings'!$A:$AA,MATCH(A397,'Player Ratings'!$A:$A,0),27)</f>
        <v>2025</v>
      </c>
      <c r="F397" s="15">
        <f>INDEX('Re-Sign (Calc)'!$A:$AX,MATCH($A:$A,'Re-Sign (Calc)'!$A:$A,0),23)</f>
        <v>23.614834673815913</v>
      </c>
      <c r="G397" s="15">
        <f>INDEX('Re-Sign (Calc)'!$A:$AX,MATCH($A:$A,'Re-Sign (Calc)'!$A:$A,0),28)</f>
        <v>20.57755639716779</v>
      </c>
      <c r="H397" s="15">
        <f>INDEX('Re-Sign (Calc)'!$A:$AX,MATCH($A:$A,'Re-Sign (Calc)'!$A:$A,0),33)</f>
        <v>0.85</v>
      </c>
      <c r="I397" s="15">
        <f>INDEX('Re-Sign (Calc)'!$A:$AX,MATCH($A:$A,'Re-Sign (Calc)'!$A:$A,0),38)</f>
        <v>6.882990360292589</v>
      </c>
      <c r="J397" s="15">
        <f>INDEX('Re-Sign (Calc)'!$A:$AX,MATCH($A:$A,'Re-Sign (Calc)'!$A:$A,0),43)</f>
        <v>0.85</v>
      </c>
      <c r="K397" s="15">
        <f>INDEX('Re-Sign (Calc)'!$A:$AX,MATCH($A:$A,'Re-Sign (Calc)'!$A:$A,0),48)</f>
        <v>0.85</v>
      </c>
      <c r="L397" s="15">
        <f>IF(AND(AVERAGE(G397,H397)&lt;F397,B397&lt;27),AVERAGE(G397,H397,F397),AVERAGE(G397,H397))</f>
        <v>15.014130356994569</v>
      </c>
      <c r="M397" s="15">
        <f>IFERROR(IF(AND(AVERAGE(J397,G397)&lt;F397,B397&lt;27),AVERAGE(J397,G397,F397),AVERAGE(G397,J397)),0)</f>
        <v>15.014130356994569</v>
      </c>
      <c r="N397" s="15">
        <f>IFERROR(IF(AND(AVERAGE(G397,I397)&lt;F397,B397&lt;27),AVERAGE(G397,I397,F397),AVERAGE(G397,I397)),0)</f>
        <v>17.025127143758763</v>
      </c>
      <c r="O397" s="15">
        <f>IFERROR(IF(AND(AVERAGE(G397,K397)&lt;F397,B397&lt;27),AVERAGE(G397,K397,F397),AVERAGE(G397,K397)),0)</f>
        <v>15.014130356994569</v>
      </c>
      <c r="P397" s="15">
        <f>IF(L397&gt;'Re-Sign (Calc)'!$T$1,'Re-Sign (Calc)'!$T$1,IF(L397&lt;'Re-Sign (Calc)'!$T$2,'Re-Sign (Calc)'!$T$2,L397))</f>
        <v>15.014130356994569</v>
      </c>
      <c r="Q397" s="15">
        <f>IF(M397&gt;'Re-Sign (Calc)'!$T$1,'Re-Sign (Calc)'!$T$1,IF(M397&lt;'Re-Sign (Calc)'!$T$2,'Re-Sign (Calc)'!$T$2,M397))</f>
        <v>15.014130356994569</v>
      </c>
      <c r="R397" s="15">
        <f>IF(N397&gt;'Re-Sign (Calc)'!$T$1,'Re-Sign (Calc)'!$T$1,IF(N397&lt;'Re-Sign (Calc)'!$T$2,'Re-Sign (Calc)'!$T$2,N397))</f>
        <v>17.025127143758763</v>
      </c>
      <c r="S397" s="15">
        <f>IF(O397&gt;'Re-Sign (Calc)'!$T$1,'Re-Sign (Calc)'!$T$1,IF(O397&lt;'Re-Sign (Calc)'!$T$2,'Re-Sign (Calc)'!$T$2,O397))</f>
        <v>15.014130356994569</v>
      </c>
      <c r="T397" s="16">
        <f>CEILING(IF(IF(F397&gt;AVERAGE(G397,I397,J397,K397),AVERAGE(F397,G397,I397,J397,K397),AVERAGE(G397,I397,J397,K397))&gt;'Re-Sign (Calc)'!$T$1,'Re-Sign (Calc)'!$T$1,IF(F397&gt;AVERAGE(G397,I397,J397,K397),AVERAGE(F397,G397,I397,J397,K397),AVERAGE(G397,I397,J397,K397))),0.05)</f>
        <v>10.600000000000001</v>
      </c>
      <c r="U397" s="16">
        <f>CEILING(IF(IF(F397&gt;AVERAGE(G397,I397,J397,K397,H397),AVERAGE(F397,G397,I397,J397,K397),AVERAGE(G397,I397,J397,K397,H397))&gt;8.15,8.15,IF(F397&gt;AVERAGE(G397,I397,J397,K397,H397),AVERAGE(F397,G397,I397,J397,K397,H397),AVERAGE(G397,I397,J397,K397,H397))),0.05)</f>
        <v>8.15</v>
      </c>
      <c r="V397" s="16">
        <f>CEILING(MAX(Q397:S397),0.05)</f>
        <v>17.05</v>
      </c>
      <c r="W397" s="16" t="str">
        <f>IF(AND(B397&lt;26,G397&gt;V397),"Yes"," ")</f>
        <v>Yes</v>
      </c>
      <c r="X397" s="16" t="str">
        <f>IF(AND(B397&lt;30,B397&gt;26),"Yes", " ")</f>
        <v xml:space="preserve"> </v>
      </c>
      <c r="Y397" s="19" t="str">
        <f>INDEX('Player Ratings'!A:B,MATCH(A397,'Player Ratings'!A:A,0),2) &amp;": $"&amp;V397&amp;"M thru "&amp; D397+3</f>
        <v>Terrence Clarke: $17.05M thru 2028</v>
      </c>
    </row>
    <row r="398" spans="1:25" hidden="1" x14ac:dyDescent="0.25">
      <c r="A398" s="17" t="str">
        <f>'Re-Sign (Calc)'!A399</f>
        <v>T. Duncan Jr. LAL</v>
      </c>
      <c r="B398" s="18">
        <f>INDEX('Re-Sign (Calc)'!$A:$AU,MATCH('Re-Sign (Report)'!$A:$A,'Re-Sign (Calc)'!$A:$A,0),4)</f>
        <v>24</v>
      </c>
      <c r="C398" s="15" t="str">
        <f>INDEX('Re-Sign (Calc)'!$A:$AU,MATCH('Re-Sign (Report)'!$A:$A,'Re-Sign (Calc)'!$A:$A,0),3)</f>
        <v>LAL</v>
      </c>
      <c r="D398" s="15" t="str">
        <f>+INDEX('Player Ratings'!$A:$AA,MATCH(A398,'Player Ratings'!$A:$A,0),27)</f>
        <v>2025</v>
      </c>
      <c r="F398" s="15">
        <f>INDEX('Re-Sign (Calc)'!$A:$AX,MATCH($A:$A,'Re-Sign (Calc)'!$A:$A,0),23)</f>
        <v>0.85</v>
      </c>
      <c r="G398" s="15">
        <f>INDEX('Re-Sign (Calc)'!$A:$AX,MATCH($A:$A,'Re-Sign (Calc)'!$A:$A,0),28)</f>
        <v>0.85</v>
      </c>
      <c r="H398" s="15">
        <f>INDEX('Re-Sign (Calc)'!$A:$AX,MATCH($A:$A,'Re-Sign (Calc)'!$A:$A,0),33)</f>
        <v>0.85</v>
      </c>
      <c r="I398" s="15">
        <f>INDEX('Re-Sign (Calc)'!$A:$AX,MATCH($A:$A,'Re-Sign (Calc)'!$A:$A,0),38)</f>
        <v>0.85</v>
      </c>
      <c r="J398" s="15">
        <f>INDEX('Re-Sign (Calc)'!$A:$AX,MATCH($A:$A,'Re-Sign (Calc)'!$A:$A,0),43)</f>
        <v>0.85</v>
      </c>
      <c r="K398" s="15">
        <f>INDEX('Re-Sign (Calc)'!$A:$AX,MATCH($A:$A,'Re-Sign (Calc)'!$A:$A,0),48)</f>
        <v>0.85</v>
      </c>
      <c r="L398" s="15">
        <f>IF(AND(AVERAGE(G398,H398)&lt;F398,B398&lt;27),AVERAGE(G398,H398,F398),AVERAGE(G398,H398))</f>
        <v>0.85</v>
      </c>
      <c r="M398" s="15">
        <f>IFERROR(IF(AND(AVERAGE(J398,G398)&lt;F398,B398&lt;27),AVERAGE(J398,G398,F398),AVERAGE(G398,J398)),0)</f>
        <v>0.85</v>
      </c>
      <c r="N398" s="15">
        <f>IFERROR(IF(AND(AVERAGE(G398,I398)&lt;F398,B398&lt;27),AVERAGE(G398,I398,F398),AVERAGE(G398,I398)),0)</f>
        <v>0.85</v>
      </c>
      <c r="O398" s="15">
        <f>IFERROR(IF(AND(AVERAGE(G398,K398)&lt;F398,B398&lt;27),AVERAGE(G398,K398,F398),AVERAGE(G398,K398)),0)</f>
        <v>0.85</v>
      </c>
      <c r="P398" s="15">
        <f>IF(L398&gt;'Re-Sign (Calc)'!$T$1,'Re-Sign (Calc)'!$T$1,IF(L398&lt;'Re-Sign (Calc)'!$T$2,'Re-Sign (Calc)'!$T$2,L398))</f>
        <v>0.85</v>
      </c>
      <c r="Q398" s="15">
        <f>IF(M398&gt;'Re-Sign (Calc)'!$T$1,'Re-Sign (Calc)'!$T$1,IF(M398&lt;'Re-Sign (Calc)'!$T$2,'Re-Sign (Calc)'!$T$2,M398))</f>
        <v>0.85</v>
      </c>
      <c r="R398" s="15">
        <f>IF(N398&gt;'Re-Sign (Calc)'!$T$1,'Re-Sign (Calc)'!$T$1,IF(N398&lt;'Re-Sign (Calc)'!$T$2,'Re-Sign (Calc)'!$T$2,N398))</f>
        <v>0.85</v>
      </c>
      <c r="S398" s="15">
        <f>IF(O398&gt;'Re-Sign (Calc)'!$T$1,'Re-Sign (Calc)'!$T$1,IF(O398&lt;'Re-Sign (Calc)'!$T$2,'Re-Sign (Calc)'!$T$2,O398))</f>
        <v>0.85</v>
      </c>
      <c r="T398" s="16">
        <f>CEILING(IF(IF(F398&gt;AVERAGE(G398,I398,J398,K398),AVERAGE(F398,G398,I398,J398,K398),AVERAGE(G398,I398,J398,K398))&gt;'Re-Sign (Calc)'!$T$1,'Re-Sign (Calc)'!$T$1,IF(F398&gt;AVERAGE(G398,I398,J398,K398),AVERAGE(F398,G398,I398,J398,K398),AVERAGE(G398,I398,J398,K398))),0.05)</f>
        <v>0.85000000000000009</v>
      </c>
      <c r="U398" s="16">
        <f>CEILING(IF(IF(F398&gt;AVERAGE(G398,I398,J398,K398,H398),AVERAGE(F398,G398,I398,J398,K398),AVERAGE(G398,I398,J398,K398,H398))&gt;8.15,8.15,IF(F398&gt;AVERAGE(G398,I398,J398,K398,H398),AVERAGE(F398,G398,I398,J398,K398,H398),AVERAGE(G398,I398,J398,K398,H398))),0.05)</f>
        <v>0.85000000000000009</v>
      </c>
      <c r="V398" s="16">
        <f>CEILING(MAX(Q398:S398),0.05)</f>
        <v>0.85000000000000009</v>
      </c>
      <c r="W398" s="16" t="str">
        <f>IF(AND(B398&lt;26,G398&gt;V398),"Yes"," ")</f>
        <v xml:space="preserve"> </v>
      </c>
      <c r="X398" s="16" t="str">
        <f>IF(AND(B398&lt;30,B398&gt;26),"Yes", " ")</f>
        <v xml:space="preserve"> </v>
      </c>
      <c r="Y398" s="19" t="str">
        <f>INDEX('Player Ratings'!A:B,MATCH(A398,'Player Ratings'!A:A,0),2) &amp;": $"&amp;V398&amp;"M thru "&amp; D398+3</f>
        <v>Tim Duncan Jr.: $0.85M thru 2028</v>
      </c>
    </row>
    <row r="399" spans="1:25" hidden="1" x14ac:dyDescent="0.25">
      <c r="A399" s="17" t="str">
        <f>'Re-Sign (Calc)'!A400</f>
        <v>T. Duval UTA</v>
      </c>
      <c r="B399" s="18">
        <f>INDEX('Re-Sign (Calc)'!$A:$AU,MATCH('Re-Sign (Report)'!$A:$A,'Re-Sign (Calc)'!$A:$A,0),4)</f>
        <v>26</v>
      </c>
      <c r="C399" s="15" t="str">
        <f>INDEX('Re-Sign (Calc)'!$A:$AU,MATCH('Re-Sign (Report)'!$A:$A,'Re-Sign (Calc)'!$A:$A,0),3)</f>
        <v>UTA</v>
      </c>
      <c r="D399" s="15" t="str">
        <f>+INDEX('Player Ratings'!$A:$AA,MATCH(A399,'Player Ratings'!$A:$A,0),27)</f>
        <v>2025</v>
      </c>
      <c r="F399" s="15">
        <f>INDEX('Re-Sign (Calc)'!$A:$AX,MATCH($A:$A,'Re-Sign (Calc)'!$A:$A,0),23)</f>
        <v>23.614834673815913</v>
      </c>
      <c r="G399" s="15">
        <f>INDEX('Re-Sign (Calc)'!$A:$AX,MATCH($A:$A,'Re-Sign (Calc)'!$A:$A,0),28)</f>
        <v>25.822081343652233</v>
      </c>
      <c r="H399" s="15">
        <f>INDEX('Re-Sign (Calc)'!$A:$AX,MATCH($A:$A,'Re-Sign (Calc)'!$A:$A,0),33)</f>
        <v>32.14767579279102</v>
      </c>
      <c r="I399" s="15">
        <f>INDEX('Re-Sign (Calc)'!$A:$AX,MATCH($A:$A,'Re-Sign (Calc)'!$A:$A,0),38)</f>
        <v>35.396014220277571</v>
      </c>
      <c r="J399" s="15">
        <f>INDEX('Re-Sign (Calc)'!$A:$AX,MATCH($A:$A,'Re-Sign (Calc)'!$A:$A,0),43)</f>
        <v>39.496171894294889</v>
      </c>
      <c r="K399" s="15">
        <f>INDEX('Re-Sign (Calc)'!$A:$AX,MATCH($A:$A,'Re-Sign (Calc)'!$A:$A,0),48)</f>
        <v>27.753748175666722</v>
      </c>
      <c r="L399" s="15">
        <f>IF(AND(AVERAGE(G399,H399)&lt;F399,B399&lt;27),AVERAGE(G399,H399,F399),AVERAGE(G399,H399))</f>
        <v>28.984878568221625</v>
      </c>
      <c r="M399" s="15">
        <f>IFERROR(IF(AND(AVERAGE(J399,G399)&lt;F399,B399&lt;27),AVERAGE(J399,G399,F399),AVERAGE(G399,J399)),0)</f>
        <v>32.659126618973559</v>
      </c>
      <c r="N399" s="15">
        <f>IFERROR(IF(AND(AVERAGE(G399,I399)&lt;F399,B399&lt;27),AVERAGE(G399,I399,F399),AVERAGE(G399,I399)),0)</f>
        <v>30.609047781964904</v>
      </c>
      <c r="O399" s="15">
        <f>IFERROR(IF(AND(AVERAGE(G399,K399)&lt;F399,B399&lt;27),AVERAGE(G399,K399,F399),AVERAGE(G399,K399)),0)</f>
        <v>26.787914759659479</v>
      </c>
      <c r="P399" s="15">
        <f>IF(L399&gt;'Re-Sign (Calc)'!$T$1,'Re-Sign (Calc)'!$T$1,IF(L399&lt;'Re-Sign (Calc)'!$T$2,'Re-Sign (Calc)'!$T$2,L399))</f>
        <v>28.984878568221625</v>
      </c>
      <c r="Q399" s="15">
        <f>IF(M399&gt;'Re-Sign (Calc)'!$T$1,'Re-Sign (Calc)'!$T$1,IF(M399&lt;'Re-Sign (Calc)'!$T$2,'Re-Sign (Calc)'!$T$2,M399))</f>
        <v>32.659126618973559</v>
      </c>
      <c r="R399" s="15">
        <f>IF(N399&gt;'Re-Sign (Calc)'!$T$1,'Re-Sign (Calc)'!$T$1,IF(N399&lt;'Re-Sign (Calc)'!$T$2,'Re-Sign (Calc)'!$T$2,N399))</f>
        <v>30.609047781964904</v>
      </c>
      <c r="S399" s="15">
        <f>IF(O399&gt;'Re-Sign (Calc)'!$T$1,'Re-Sign (Calc)'!$T$1,IF(O399&lt;'Re-Sign (Calc)'!$T$2,'Re-Sign (Calc)'!$T$2,O399))</f>
        <v>26.787914759659479</v>
      </c>
      <c r="T399" s="16">
        <f>CEILING(IF(IF(F399&gt;AVERAGE(G399,I399,J399,K399),AVERAGE(F399,G399,I399,J399,K399),AVERAGE(G399,I399,J399,K399))&gt;'Re-Sign (Calc)'!$T$1,'Re-Sign (Calc)'!$T$1,IF(F399&gt;AVERAGE(G399,I399,J399,K399),AVERAGE(F399,G399,I399,J399,K399),AVERAGE(G399,I399,J399,K399))),0.05)</f>
        <v>32.15</v>
      </c>
      <c r="U399" s="16">
        <f>CEILING(IF(IF(F399&gt;AVERAGE(G399,I399,J399,K399,H399),AVERAGE(F399,G399,I399,J399,K399),AVERAGE(G399,I399,J399,K399,H399))&gt;8.15,8.15,IF(F399&gt;AVERAGE(G399,I399,J399,K399,H399),AVERAGE(F399,G399,I399,J399,K399,H399),AVERAGE(G399,I399,J399,K399,H399))),0.05)</f>
        <v>8.15</v>
      </c>
      <c r="V399" s="16">
        <f>CEILING(MAX(Q399:S399),0.05)</f>
        <v>32.700000000000003</v>
      </c>
      <c r="W399" s="16" t="str">
        <f>IF(AND(B399&lt;26,G399&gt;V399),"Yes"," ")</f>
        <v xml:space="preserve"> </v>
      </c>
      <c r="X399" s="16" t="str">
        <f>IF(AND(B399&lt;30,B399&gt;26),"Yes", " ")</f>
        <v xml:space="preserve"> </v>
      </c>
      <c r="Y399" s="19" t="str">
        <f>INDEX('Player Ratings'!A:B,MATCH(A399,'Player Ratings'!A:A,0),2) &amp;": $"&amp;V399&amp;"M thru "&amp; D399+3</f>
        <v>Trevon Duval: $32.7M thru 2028</v>
      </c>
    </row>
    <row r="400" spans="1:25" x14ac:dyDescent="0.25">
      <c r="A400" s="17" t="str">
        <f>'Re-Sign (Calc)'!A211</f>
        <v>J. McDaniels SAS</v>
      </c>
      <c r="B400" s="18">
        <f>INDEX('Re-Sign (Calc)'!$A:$AU,MATCH('Re-Sign (Report)'!$A:$A,'Re-Sign (Calc)'!$A:$A,0),4)</f>
        <v>26</v>
      </c>
      <c r="C400" s="15" t="str">
        <f>INDEX('Re-Sign (Calc)'!$A:$AU,MATCH('Re-Sign (Report)'!$A:$A,'Re-Sign (Calc)'!$A:$A,0),3)</f>
        <v>SAS</v>
      </c>
      <c r="D400" s="15" t="str">
        <f>+INDEX('Player Ratings'!$A:$AA,MATCH(A400,'Player Ratings'!$A:$A,0),27)</f>
        <v>2024</v>
      </c>
      <c r="F400" s="15">
        <f>INDEX('Re-Sign (Calc)'!$A:$AX,MATCH($A:$A,'Re-Sign (Calc)'!$A:$A,0),23)</f>
        <v>0.85</v>
      </c>
      <c r="G400" s="15">
        <f>INDEX('Re-Sign (Calc)'!$A:$AX,MATCH($A:$A,'Re-Sign (Calc)'!$A:$A,0),28)</f>
        <v>0.85</v>
      </c>
      <c r="H400" s="15">
        <f>INDEX('Re-Sign (Calc)'!$A:$AX,MATCH($A:$A,'Re-Sign (Calc)'!$A:$A,0),33)</f>
        <v>0.85</v>
      </c>
      <c r="I400" s="15">
        <f>INDEX('Re-Sign (Calc)'!$A:$AX,MATCH($A:$A,'Re-Sign (Calc)'!$A:$A,0),38)</f>
        <v>0.85</v>
      </c>
      <c r="J400" s="15">
        <f>INDEX('Re-Sign (Calc)'!$A:$AX,MATCH($A:$A,'Re-Sign (Calc)'!$A:$A,0),43)</f>
        <v>0.85</v>
      </c>
      <c r="K400" s="15">
        <f>INDEX('Re-Sign (Calc)'!$A:$AX,MATCH($A:$A,'Re-Sign (Calc)'!$A:$A,0),48)</f>
        <v>0.85</v>
      </c>
      <c r="L400" s="15">
        <f>IF(AND(AVERAGE(G400,H400)&lt;F400,B400&lt;27),AVERAGE(G400,H400,F400),AVERAGE(G400,H400))</f>
        <v>0.85</v>
      </c>
      <c r="M400" s="15">
        <f>IFERROR(IF(AND(AVERAGE(J400,G400)&lt;F400,B400&lt;27),AVERAGE(J400,G400,F400),AVERAGE(G400,J400)),0)</f>
        <v>0.85</v>
      </c>
      <c r="N400" s="15">
        <f>IFERROR(IF(AND(AVERAGE(G400,I400)&lt;F400,B400&lt;27),AVERAGE(G400,I400,F400),AVERAGE(G400,I400)),0)</f>
        <v>0.85</v>
      </c>
      <c r="O400" s="15">
        <f>IFERROR(IF(AND(AVERAGE(G400,K400)&lt;F400,B400&lt;27),AVERAGE(G400,K400,F400),AVERAGE(G400,K400)),0)</f>
        <v>0.85</v>
      </c>
      <c r="P400" s="15">
        <f>IF(L400&gt;'Re-Sign (Calc)'!$T$1,'Re-Sign (Calc)'!$T$1,IF(L400&lt;'Re-Sign (Calc)'!$T$2,'Re-Sign (Calc)'!$T$2,L400))</f>
        <v>0.85</v>
      </c>
      <c r="Q400" s="15">
        <f>IF(M400&gt;'Re-Sign (Calc)'!$T$1,'Re-Sign (Calc)'!$T$1,IF(M400&lt;'Re-Sign (Calc)'!$T$2,'Re-Sign (Calc)'!$T$2,M400))</f>
        <v>0.85</v>
      </c>
      <c r="R400" s="15">
        <f>IF(N400&gt;'Re-Sign (Calc)'!$T$1,'Re-Sign (Calc)'!$T$1,IF(N400&lt;'Re-Sign (Calc)'!$T$2,'Re-Sign (Calc)'!$T$2,N400))</f>
        <v>0.85</v>
      </c>
      <c r="S400" s="15">
        <f>IF(O400&gt;'Re-Sign (Calc)'!$T$1,'Re-Sign (Calc)'!$T$1,IF(O400&lt;'Re-Sign (Calc)'!$T$2,'Re-Sign (Calc)'!$T$2,O400))</f>
        <v>0.85</v>
      </c>
      <c r="T400" s="16">
        <f>CEILING(IF(IF(F400&gt;AVERAGE(G400,I400,J400,K400),AVERAGE(F400,G400,I400,J400,K400),AVERAGE(G400,I400,J400,K400))&gt;'Re-Sign (Calc)'!$T$1,'Re-Sign (Calc)'!$T$1,IF(F400&gt;AVERAGE(G400,I400,J400,K400),AVERAGE(F400,G400,I400,J400,K400),AVERAGE(G400,I400,J400,K400))),0.05)</f>
        <v>0.85000000000000009</v>
      </c>
      <c r="U400" s="16">
        <f>CEILING(IF(IF(F400&gt;AVERAGE(G400,I400,J400,K400,H400),AVERAGE(F400,G400,I400,J400,K400),AVERAGE(G400,I400,J400,K400,H400))&gt;8.15,8.15,IF(F400&gt;AVERAGE(G400,I400,J400,K400,H400),AVERAGE(F400,G400,I400,J400,K400,H400),AVERAGE(G400,I400,J400,K400,H400))),0.05)</f>
        <v>0.85000000000000009</v>
      </c>
      <c r="V400" s="16">
        <f>CEILING(MAX(Q400:S400),0.05)</f>
        <v>0.85000000000000009</v>
      </c>
      <c r="W400" s="16" t="str">
        <f>IF(AND(B400&lt;26,G400&gt;V400),"Yes"," ")</f>
        <v xml:space="preserve"> </v>
      </c>
      <c r="X400" s="16" t="str">
        <f>IF(AND(B400&lt;30,B400&gt;26),"Yes", " ")</f>
        <v xml:space="preserve"> </v>
      </c>
      <c r="Y400" s="19" t="str">
        <f>INDEX('Player Ratings'!A:B,MATCH(A400,'Player Ratings'!A:A,0),2) &amp;": $"&amp;V400&amp;"M thru "&amp; D400+3</f>
        <v>Jalen McDaniels: $0.85M thru 2027</v>
      </c>
    </row>
    <row r="401" spans="1:25" hidden="1" x14ac:dyDescent="0.25">
      <c r="A401" s="17" t="str">
        <f>'Re-Sign (Calc)'!A402</f>
        <v>T. Ferguson PHX</v>
      </c>
      <c r="B401" s="18">
        <f>INDEX('Re-Sign (Calc)'!$A:$AU,MATCH('Re-Sign (Report)'!$A:$A,'Re-Sign (Calc)'!$A:$A,0),4)</f>
        <v>26</v>
      </c>
      <c r="C401" s="15" t="str">
        <f>INDEX('Re-Sign (Calc)'!$A:$AU,MATCH('Re-Sign (Report)'!$A:$A,'Re-Sign (Calc)'!$A:$A,0),3)</f>
        <v>PHX</v>
      </c>
      <c r="D401" s="15" t="str">
        <f>+INDEX('Player Ratings'!$A:$AA,MATCH(A401,'Player Ratings'!$A:$A,0),27)</f>
        <v>2026</v>
      </c>
      <c r="F401" s="15">
        <f>INDEX('Re-Sign (Calc)'!$A:$AX,MATCH($A:$A,'Re-Sign (Calc)'!$A:$A,0),23)</f>
        <v>20.768543342269886</v>
      </c>
      <c r="G401" s="15">
        <f>INDEX('Re-Sign (Calc)'!$A:$AX,MATCH($A:$A,'Re-Sign (Calc)'!$A:$A,0),28)</f>
        <v>24.510950107031121</v>
      </c>
      <c r="H401" s="15">
        <f>INDEX('Re-Sign (Calc)'!$A:$AX,MATCH($A:$A,'Re-Sign (Calc)'!$A:$A,0),33)</f>
        <v>26.157794957652158</v>
      </c>
      <c r="I401" s="15">
        <f>INDEX('Re-Sign (Calc)'!$A:$AX,MATCH($A:$A,'Re-Sign (Calc)'!$A:$A,0),38)</f>
        <v>24.703630272783194</v>
      </c>
      <c r="J401" s="15">
        <f>INDEX('Re-Sign (Calc)'!$A:$AX,MATCH($A:$A,'Re-Sign (Calc)'!$A:$A,0),43)</f>
        <v>25.598913311928868</v>
      </c>
      <c r="K401" s="15">
        <f>INDEX('Re-Sign (Calc)'!$A:$AX,MATCH($A:$A,'Re-Sign (Calc)'!$A:$A,0),48)</f>
        <v>21.605413294414223</v>
      </c>
      <c r="L401" s="15">
        <f>IF(AND(AVERAGE(G401,H401)&lt;F401,B401&lt;27),AVERAGE(G401,H401,F401),AVERAGE(G401,H401))</f>
        <v>25.334372532341639</v>
      </c>
      <c r="M401" s="15">
        <f>IFERROR(IF(AND(AVERAGE(J401,G401)&lt;F401,B401&lt;27),AVERAGE(J401,G401,F401),AVERAGE(G401,J401)),0)</f>
        <v>25.054931709479995</v>
      </c>
      <c r="N401" s="15">
        <f>IFERROR(IF(AND(AVERAGE(G401,I401)&lt;F401,B401&lt;27),AVERAGE(G401,I401,F401),AVERAGE(G401,I401)),0)</f>
        <v>24.607290189907157</v>
      </c>
      <c r="O401" s="15">
        <f>IFERROR(IF(AND(AVERAGE(G401,K401)&lt;F401,B401&lt;27),AVERAGE(G401,K401,F401),AVERAGE(G401,K401)),0)</f>
        <v>23.05818170072267</v>
      </c>
      <c r="P401" s="15">
        <f>IF(L401&gt;'Re-Sign (Calc)'!$T$1,'Re-Sign (Calc)'!$T$1,IF(L401&lt;'Re-Sign (Calc)'!$T$2,'Re-Sign (Calc)'!$T$2,L401))</f>
        <v>25.334372532341639</v>
      </c>
      <c r="Q401" s="15">
        <f>IF(M401&gt;'Re-Sign (Calc)'!$T$1,'Re-Sign (Calc)'!$T$1,IF(M401&lt;'Re-Sign (Calc)'!$T$2,'Re-Sign (Calc)'!$T$2,M401))</f>
        <v>25.054931709479995</v>
      </c>
      <c r="R401" s="15">
        <f>IF(N401&gt;'Re-Sign (Calc)'!$T$1,'Re-Sign (Calc)'!$T$1,IF(N401&lt;'Re-Sign (Calc)'!$T$2,'Re-Sign (Calc)'!$T$2,N401))</f>
        <v>24.607290189907157</v>
      </c>
      <c r="S401" s="15">
        <f>IF(O401&gt;'Re-Sign (Calc)'!$T$1,'Re-Sign (Calc)'!$T$1,IF(O401&lt;'Re-Sign (Calc)'!$T$2,'Re-Sign (Calc)'!$T$2,O401))</f>
        <v>23.05818170072267</v>
      </c>
      <c r="T401" s="16">
        <f>CEILING(IF(IF(F401&gt;AVERAGE(G401,I401,J401,K401),AVERAGE(F401,G401,I401,J401,K401),AVERAGE(G401,I401,J401,K401))&gt;'Re-Sign (Calc)'!$T$1,'Re-Sign (Calc)'!$T$1,IF(F401&gt;AVERAGE(G401,I401,J401,K401),AVERAGE(F401,G401,I401,J401,K401),AVERAGE(G401,I401,J401,K401))),0.05)</f>
        <v>24.150000000000002</v>
      </c>
      <c r="U401" s="16">
        <f>CEILING(IF(IF(F401&gt;AVERAGE(G401,I401,J401,K401,H401),AVERAGE(F401,G401,I401,J401,K401),AVERAGE(G401,I401,J401,K401,H401))&gt;8.15,8.15,IF(F401&gt;AVERAGE(G401,I401,J401,K401,H401),AVERAGE(F401,G401,I401,J401,K401,H401),AVERAGE(G401,I401,J401,K401,H401))),0.05)</f>
        <v>8.15</v>
      </c>
      <c r="V401" s="16">
        <f>CEILING(MAX(Q401:S401),0.05)</f>
        <v>25.1</v>
      </c>
      <c r="W401" s="16" t="str">
        <f>IF(AND(B401&lt;26,G401&gt;V401),"Yes"," ")</f>
        <v xml:space="preserve"> </v>
      </c>
      <c r="X401" s="16" t="str">
        <f>IF(AND(B401&lt;30,B401&gt;26),"Yes", " ")</f>
        <v xml:space="preserve"> </v>
      </c>
      <c r="Y401" s="19" t="str">
        <f>INDEX('Player Ratings'!A:B,MATCH(A401,'Player Ratings'!A:A,0),2) &amp;": $"&amp;V401&amp;"M thru "&amp; D401+3</f>
        <v>Terrance Ferguson: $25.1M thru 2029</v>
      </c>
    </row>
    <row r="402" spans="1:25" x14ac:dyDescent="0.25">
      <c r="A402" s="17" t="str">
        <f>'Re-Sign (Calc)'!A246</f>
        <v>J. Young SAS</v>
      </c>
      <c r="B402" s="18">
        <f>INDEX('Re-Sign (Calc)'!$A:$AU,MATCH('Re-Sign (Report)'!$A:$A,'Re-Sign (Calc)'!$A:$A,0),4)</f>
        <v>29</v>
      </c>
      <c r="C402" s="15" t="str">
        <f>INDEX('Re-Sign (Calc)'!$A:$AU,MATCH('Re-Sign (Report)'!$A:$A,'Re-Sign (Calc)'!$A:$A,0),3)</f>
        <v>SAS</v>
      </c>
      <c r="D402" s="15" t="str">
        <f>+INDEX('Player Ratings'!$A:$AA,MATCH(A402,'Player Ratings'!$A:$A,0),27)</f>
        <v>2024</v>
      </c>
      <c r="F402" s="15">
        <f>INDEX('Re-Sign (Calc)'!$A:$AX,MATCH($A:$A,'Re-Sign (Calc)'!$A:$A,0),23)</f>
        <v>29.307417336907957</v>
      </c>
      <c r="G402" s="15">
        <f>INDEX('Re-Sign (Calc)'!$A:$AX,MATCH($A:$A,'Re-Sign (Calc)'!$A:$A,0),28)</f>
        <v>33.688868763378892</v>
      </c>
      <c r="H402" s="15">
        <f>INDEX('Re-Sign (Calc)'!$A:$AX,MATCH($A:$A,'Re-Sign (Calc)'!$A:$A,0),33)</f>
        <v>41.560345676580653</v>
      </c>
      <c r="I402" s="15">
        <f>INDEX('Re-Sign (Calc)'!$A:$AX,MATCH($A:$A,'Re-Sign (Calc)'!$A:$A,0),38)</f>
        <v>17.575374307786959</v>
      </c>
      <c r="J402" s="15">
        <f>INDEX('Re-Sign (Calc)'!$A:$AX,MATCH($A:$A,'Re-Sign (Calc)'!$A:$A,0),43)</f>
        <v>20.285255618671275</v>
      </c>
      <c r="K402" s="15">
        <f>INDEX('Re-Sign (Calc)'!$A:$AX,MATCH($A:$A,'Re-Sign (Calc)'!$A:$A,0),48)</f>
        <v>36.537083720313142</v>
      </c>
      <c r="L402" s="15">
        <f>IF(AND(AVERAGE(G402,H402)&lt;F402,B402&lt;27),AVERAGE(G402,H402,F402),AVERAGE(G402,H402))</f>
        <v>37.624607219979772</v>
      </c>
      <c r="M402" s="15">
        <f>IFERROR(IF(AND(AVERAGE(J402,G402)&lt;F402,B402&lt;27),AVERAGE(J402,G402,F402),AVERAGE(G402,J402)),0)</f>
        <v>26.987062191025082</v>
      </c>
      <c r="N402" s="15">
        <f>IFERROR(IF(AND(AVERAGE(G402,I402)&lt;F402,B402&lt;27),AVERAGE(G402,I402,F402),AVERAGE(G402,I402)),0)</f>
        <v>25.632121535582925</v>
      </c>
      <c r="O402" s="15">
        <f>IFERROR(IF(AND(AVERAGE(G402,K402)&lt;F402,B402&lt;27),AVERAGE(G402,K402,F402),AVERAGE(G402,K402)),0)</f>
        <v>35.112976241846013</v>
      </c>
      <c r="P402" s="15">
        <f>IF(L402&gt;'Re-Sign (Calc)'!$T$1,'Re-Sign (Calc)'!$T$1,IF(L402&lt;'Re-Sign (Calc)'!$T$2,'Re-Sign (Calc)'!$T$2,L402))</f>
        <v>35</v>
      </c>
      <c r="Q402" s="15">
        <f>IF(M402&gt;'Re-Sign (Calc)'!$T$1,'Re-Sign (Calc)'!$T$1,IF(M402&lt;'Re-Sign (Calc)'!$T$2,'Re-Sign (Calc)'!$T$2,M402))</f>
        <v>26.987062191025082</v>
      </c>
      <c r="R402" s="15">
        <f>IF(N402&gt;'Re-Sign (Calc)'!$T$1,'Re-Sign (Calc)'!$T$1,IF(N402&lt;'Re-Sign (Calc)'!$T$2,'Re-Sign (Calc)'!$T$2,N402))</f>
        <v>25.632121535582925</v>
      </c>
      <c r="S402" s="15">
        <f>IF(O402&gt;'Re-Sign (Calc)'!$T$1,'Re-Sign (Calc)'!$T$1,IF(O402&lt;'Re-Sign (Calc)'!$T$2,'Re-Sign (Calc)'!$T$2,O402))</f>
        <v>35</v>
      </c>
      <c r="T402" s="16">
        <f>CEILING(IF(IF(F402&gt;AVERAGE(G402,I402,J402,K402),AVERAGE(F402,G402,I402,J402,K402),AVERAGE(G402,I402,J402,K402))&gt;'Re-Sign (Calc)'!$T$1,'Re-Sign (Calc)'!$T$1,IF(F402&gt;AVERAGE(G402,I402,J402,K402),AVERAGE(F402,G402,I402,J402,K402),AVERAGE(G402,I402,J402,K402))),0.05)</f>
        <v>27.5</v>
      </c>
      <c r="U402" s="16">
        <f>CEILING(IF(IF(F402&gt;AVERAGE(G402,I402,J402,K402,H402),AVERAGE(F402,G402,I402,J402,K402),AVERAGE(G402,I402,J402,K402,H402))&gt;8.15,8.15,IF(F402&gt;AVERAGE(G402,I402,J402,K402,H402),AVERAGE(F402,G402,I402,J402,K402,H402),AVERAGE(G402,I402,J402,K402,H402))),0.05)</f>
        <v>8.15</v>
      </c>
      <c r="V402" s="16">
        <f>CEILING(MAX(Q402:S402),0.05)</f>
        <v>35</v>
      </c>
      <c r="W402" s="16" t="str">
        <f>IF(AND(B402&lt;26,G402&gt;V402),"Yes"," ")</f>
        <v xml:space="preserve"> </v>
      </c>
      <c r="X402" s="16" t="str">
        <f>IF(AND(B402&lt;30,B402&gt;26),"Yes", " ")</f>
        <v>Yes</v>
      </c>
      <c r="Y402" s="19" t="str">
        <f>INDEX('Player Ratings'!A:B,MATCH(A402,'Player Ratings'!A:A,0),2) &amp;": $"&amp;V402&amp;"M thru "&amp; D402+3</f>
        <v>James Young: $35M thru 2027</v>
      </c>
    </row>
    <row r="403" spans="1:25" hidden="1" x14ac:dyDescent="0.25">
      <c r="A403" s="17" t="str">
        <f>'Re-Sign (Calc)'!A404</f>
        <v>T. Hansen TOR</v>
      </c>
      <c r="B403" s="18">
        <f>INDEX('Re-Sign (Calc)'!$A:$AU,MATCH('Re-Sign (Report)'!$A:$A,'Re-Sign (Calc)'!$A:$A,0),4)</f>
        <v>20</v>
      </c>
      <c r="C403" s="15" t="str">
        <f>INDEX('Re-Sign (Calc)'!$A:$AU,MATCH('Re-Sign (Report)'!$A:$A,'Re-Sign (Calc)'!$A:$A,0),3)</f>
        <v>TOR</v>
      </c>
      <c r="D403" s="15" t="str">
        <f>+INDEX('Player Ratings'!$A:$AA,MATCH(A403,'Player Ratings'!$A:$A,0),27)</f>
        <v>2026</v>
      </c>
      <c r="F403" s="15">
        <f>INDEX('Re-Sign (Calc)'!$A:$AX,MATCH($A:$A,'Re-Sign (Calc)'!$A:$A,0),23)</f>
        <v>0.85</v>
      </c>
      <c r="G403" s="15">
        <f>INDEX('Re-Sign (Calc)'!$A:$AX,MATCH($A:$A,'Re-Sign (Calc)'!$A:$A,0),28)</f>
        <v>0.85</v>
      </c>
      <c r="H403" s="15" t="str">
        <f>INDEX('Re-Sign (Calc)'!$A:$AX,MATCH($A:$A,'Re-Sign (Calc)'!$A:$A,0),33)</f>
        <v>N/A</v>
      </c>
      <c r="I403" s="15" t="str">
        <f>INDEX('Re-Sign (Calc)'!$A:$AX,MATCH($A:$A,'Re-Sign (Calc)'!$A:$A,0),38)</f>
        <v>N/A</v>
      </c>
      <c r="J403" s="15" t="str">
        <f>INDEX('Re-Sign (Calc)'!$A:$AX,MATCH($A:$A,'Re-Sign (Calc)'!$A:$A,0),43)</f>
        <v>N/A</v>
      </c>
      <c r="K403" s="15" t="str">
        <f>INDEX('Re-Sign (Calc)'!$A:$AX,MATCH($A:$A,'Re-Sign (Calc)'!$A:$A,0),48)</f>
        <v>N/A</v>
      </c>
      <c r="L403" s="15">
        <f>IF(AND(AVERAGE(G403,H403)&lt;F403,B403&lt;27),AVERAGE(G403,H403,F403),AVERAGE(G403,H403))</f>
        <v>0.85</v>
      </c>
      <c r="M403" s="15">
        <f>IFERROR(IF(AND(AVERAGE(J403,G403)&lt;F403,B403&lt;27),AVERAGE(J403,G403,F403),AVERAGE(G403,J403)),0)</f>
        <v>0.85</v>
      </c>
      <c r="N403" s="15">
        <f>IFERROR(IF(AND(AVERAGE(G403,I403)&lt;F403,B403&lt;27),AVERAGE(G403,I403,F403),AVERAGE(G403,I403)),0)</f>
        <v>0.85</v>
      </c>
      <c r="O403" s="15">
        <f>IFERROR(IF(AND(AVERAGE(G403,K403)&lt;F403,B403&lt;27),AVERAGE(G403,K403,F403),AVERAGE(G403,K403)),0)</f>
        <v>0.85</v>
      </c>
      <c r="P403" s="15">
        <f>IF(L403&gt;'Re-Sign (Calc)'!$T$1,'Re-Sign (Calc)'!$T$1,IF(L403&lt;'Re-Sign (Calc)'!$T$2,'Re-Sign (Calc)'!$T$2,L403))</f>
        <v>0.85</v>
      </c>
      <c r="Q403" s="15">
        <f>IF(M403&gt;'Re-Sign (Calc)'!$T$1,'Re-Sign (Calc)'!$T$1,IF(M403&lt;'Re-Sign (Calc)'!$T$2,'Re-Sign (Calc)'!$T$2,M403))</f>
        <v>0.85</v>
      </c>
      <c r="R403" s="15">
        <f>IF(N403&gt;'Re-Sign (Calc)'!$T$1,'Re-Sign (Calc)'!$T$1,IF(N403&lt;'Re-Sign (Calc)'!$T$2,'Re-Sign (Calc)'!$T$2,N403))</f>
        <v>0.85</v>
      </c>
      <c r="S403" s="15">
        <f>IF(O403&gt;'Re-Sign (Calc)'!$T$1,'Re-Sign (Calc)'!$T$1,IF(O403&lt;'Re-Sign (Calc)'!$T$2,'Re-Sign (Calc)'!$T$2,O403))</f>
        <v>0.85</v>
      </c>
      <c r="T403" s="16">
        <f>CEILING(IF(IF(F403&gt;AVERAGE(G403,I403,J403,K403),AVERAGE(F403,G403,I403,J403,K403),AVERAGE(G403,I403,J403,K403))&gt;'Re-Sign (Calc)'!$T$1,'Re-Sign (Calc)'!$T$1,IF(F403&gt;AVERAGE(G403,I403,J403,K403),AVERAGE(F403,G403,I403,J403,K403),AVERAGE(G403,I403,J403,K403))),0.05)</f>
        <v>0.85000000000000009</v>
      </c>
      <c r="U403" s="16">
        <f>CEILING(IF(IF(F403&gt;AVERAGE(G403,I403,J403,K403,H403),AVERAGE(F403,G403,I403,J403,K403),AVERAGE(G403,I403,J403,K403,H403))&gt;8.15,8.15,IF(F403&gt;AVERAGE(G403,I403,J403,K403,H403),AVERAGE(F403,G403,I403,J403,K403,H403),AVERAGE(G403,I403,J403,K403,H403))),0.05)</f>
        <v>0.85000000000000009</v>
      </c>
      <c r="V403" s="16">
        <f>CEILING(MAX(Q403:S403),0.05)</f>
        <v>0.85000000000000009</v>
      </c>
      <c r="W403" s="16" t="str">
        <f>IF(AND(B403&lt;26,G403&gt;V403),"Yes"," ")</f>
        <v xml:space="preserve"> </v>
      </c>
      <c r="X403" s="16" t="str">
        <f>IF(AND(B403&lt;30,B403&gt;26),"Yes", " ")</f>
        <v xml:space="preserve"> </v>
      </c>
      <c r="Y403" s="19" t="str">
        <f>INDEX('Player Ratings'!A:B,MATCH(A403,'Player Ratings'!A:A,0),2) &amp;": $"&amp;V403&amp;"M thru "&amp; D403+3</f>
        <v>T.J. Hansen: $0.85M thru 2029</v>
      </c>
    </row>
    <row r="404" spans="1:25" x14ac:dyDescent="0.25">
      <c r="A404" s="17" t="str">
        <f>'Re-Sign (Calc)'!A63</f>
        <v>C. Payne SEA</v>
      </c>
      <c r="B404" s="18">
        <f>INDEX('Re-Sign (Calc)'!$A:$AU,MATCH('Re-Sign (Report)'!$A:$A,'Re-Sign (Calc)'!$A:$A,0),4)</f>
        <v>30</v>
      </c>
      <c r="C404" s="15" t="str">
        <f>INDEX('Re-Sign (Calc)'!$A:$AU,MATCH('Re-Sign (Report)'!$A:$A,'Re-Sign (Calc)'!$A:$A,0),3)</f>
        <v>SEA</v>
      </c>
      <c r="D404" s="15" t="str">
        <f>+INDEX('Player Ratings'!$A:$AA,MATCH(A404,'Player Ratings'!$A:$A,0),27)</f>
        <v>2024</v>
      </c>
      <c r="F404" s="15">
        <f>INDEX('Re-Sign (Calc)'!$A:$AX,MATCH($A:$A,'Re-Sign (Calc)'!$A:$A,0),23)</f>
        <v>0.85</v>
      </c>
      <c r="G404" s="15">
        <f>INDEX('Re-Sign (Calc)'!$A:$AX,MATCH($A:$A,'Re-Sign (Calc)'!$A:$A,0),28)</f>
        <v>2.2217190844722512</v>
      </c>
      <c r="H404" s="15">
        <f>INDEX('Re-Sign (Calc)'!$A:$AX,MATCH($A:$A,'Re-Sign (Calc)'!$A:$A,0),33)</f>
        <v>47.264994090998613</v>
      </c>
      <c r="I404" s="15">
        <f>INDEX('Re-Sign (Calc)'!$A:$AX,MATCH($A:$A,'Re-Sign (Calc)'!$A:$A,0),38)</f>
        <v>0.85</v>
      </c>
      <c r="J404" s="15">
        <f>INDEX('Re-Sign (Calc)'!$A:$AX,MATCH($A:$A,'Re-Sign (Calc)'!$A:$A,0),43)</f>
        <v>0.85</v>
      </c>
      <c r="K404" s="15">
        <f>INDEX('Re-Sign (Calc)'!$A:$AX,MATCH($A:$A,'Re-Sign (Calc)'!$A:$A,0),48)</f>
        <v>19.62916279686878</v>
      </c>
      <c r="L404" s="15">
        <f>IF(AND(AVERAGE(G404,H404)&lt;F404,B404&lt;27),AVERAGE(G404,H404,F404),AVERAGE(G404,H404))</f>
        <v>24.74335658773543</v>
      </c>
      <c r="M404" s="15">
        <f>IFERROR(IF(AND(AVERAGE(J404,G404)&lt;F404,B404&lt;27),AVERAGE(J404,G404,F404),AVERAGE(G404,J404)),0)</f>
        <v>1.5358595422361256</v>
      </c>
      <c r="N404" s="15">
        <f>IFERROR(IF(AND(AVERAGE(G404,I404)&lt;F404,B404&lt;27),AVERAGE(G404,I404,F404),AVERAGE(G404,I404)),0)</f>
        <v>1.5358595422361256</v>
      </c>
      <c r="O404" s="15">
        <f>IFERROR(IF(AND(AVERAGE(G404,K404)&lt;F404,B404&lt;27),AVERAGE(G404,K404,F404),AVERAGE(G404,K404)),0)</f>
        <v>10.925440940670516</v>
      </c>
      <c r="P404" s="15">
        <f>IF(L404&gt;'Re-Sign (Calc)'!$T$1,'Re-Sign (Calc)'!$T$1,IF(L404&lt;'Re-Sign (Calc)'!$T$2,'Re-Sign (Calc)'!$T$2,L404))</f>
        <v>24.74335658773543</v>
      </c>
      <c r="Q404" s="15">
        <f>IF(M404&gt;'Re-Sign (Calc)'!$T$1,'Re-Sign (Calc)'!$T$1,IF(M404&lt;'Re-Sign (Calc)'!$T$2,'Re-Sign (Calc)'!$T$2,M404))</f>
        <v>1.5358595422361256</v>
      </c>
      <c r="R404" s="15">
        <f>IF(N404&gt;'Re-Sign (Calc)'!$T$1,'Re-Sign (Calc)'!$T$1,IF(N404&lt;'Re-Sign (Calc)'!$T$2,'Re-Sign (Calc)'!$T$2,N404))</f>
        <v>1.5358595422361256</v>
      </c>
      <c r="S404" s="15">
        <f>IF(O404&gt;'Re-Sign (Calc)'!$T$1,'Re-Sign (Calc)'!$T$1,IF(O404&lt;'Re-Sign (Calc)'!$T$2,'Re-Sign (Calc)'!$T$2,O404))</f>
        <v>10.925440940670516</v>
      </c>
      <c r="T404" s="16">
        <f>CEILING(IF(IF(F404&gt;AVERAGE(G404,I404,J404,K404),AVERAGE(F404,G404,I404,J404,K404),AVERAGE(G404,I404,J404,K404))&gt;'Re-Sign (Calc)'!$T$1,'Re-Sign (Calc)'!$T$1,IF(F404&gt;AVERAGE(G404,I404,J404,K404),AVERAGE(F404,G404,I404,J404,K404),AVERAGE(G404,I404,J404,K404))),0.05)</f>
        <v>5.9</v>
      </c>
      <c r="U404" s="16">
        <f>CEILING(IF(IF(F404&gt;AVERAGE(G404,I404,J404,K404,H404),AVERAGE(F404,G404,I404,J404,K404),AVERAGE(G404,I404,J404,K404,H404))&gt;8.15,8.15,IF(F404&gt;AVERAGE(G404,I404,J404,K404,H404),AVERAGE(F404,G404,I404,J404,K404,H404),AVERAGE(G404,I404,J404,K404,H404))),0.05)</f>
        <v>8.15</v>
      </c>
      <c r="V404" s="16">
        <f>CEILING(MAX(Q404:S404),0.05)</f>
        <v>10.950000000000001</v>
      </c>
      <c r="W404" s="16" t="str">
        <f>IF(AND(B404&lt;26,G404&gt;V404),"Yes"," ")</f>
        <v xml:space="preserve"> </v>
      </c>
      <c r="X404" s="16" t="str">
        <f>IF(AND(B404&lt;30,B404&gt;26),"Yes", " ")</f>
        <v xml:space="preserve"> </v>
      </c>
      <c r="Y404" s="19" t="str">
        <f>INDEX('Player Ratings'!A:B,MATCH(A404,'Player Ratings'!A:A,0),2) &amp;": $"&amp;V404&amp;"M thru "&amp; D404+3</f>
        <v>Cameron Payne: $10.95M thru 2027</v>
      </c>
    </row>
    <row r="405" spans="1:25" x14ac:dyDescent="0.25">
      <c r="A405" s="17" t="str">
        <f>'Re-Sign (Calc)'!A119</f>
        <v>E. Kanter SEA</v>
      </c>
      <c r="B405" s="18">
        <f>INDEX('Re-Sign (Calc)'!$A:$AU,MATCH('Re-Sign (Report)'!$A:$A,'Re-Sign (Calc)'!$A:$A,0),4)</f>
        <v>32</v>
      </c>
      <c r="C405" s="15" t="str">
        <f>INDEX('Re-Sign (Calc)'!$A:$AU,MATCH('Re-Sign (Report)'!$A:$A,'Re-Sign (Calc)'!$A:$A,0),3)</f>
        <v>SEA</v>
      </c>
      <c r="D405" s="15" t="str">
        <f>+INDEX('Player Ratings'!$A:$AA,MATCH(A405,'Player Ratings'!$A:$A,0),27)</f>
        <v>2024</v>
      </c>
      <c r="F405" s="15">
        <f>INDEX('Re-Sign (Calc)'!$A:$AX,MATCH($A:$A,'Re-Sign (Calc)'!$A:$A,0),23)</f>
        <v>0.85</v>
      </c>
      <c r="G405" s="15">
        <f>INDEX('Re-Sign (Calc)'!$A:$AX,MATCH($A:$A,'Re-Sign (Calc)'!$A:$A,0),28)</f>
        <v>0.85</v>
      </c>
      <c r="H405" s="15">
        <f>INDEX('Re-Sign (Calc)'!$A:$AX,MATCH($A:$A,'Re-Sign (Calc)'!$A:$A,0),33)</f>
        <v>7.5505321497218754</v>
      </c>
      <c r="I405" s="15">
        <f>INDEX('Re-Sign (Calc)'!$A:$AX,MATCH($A:$A,'Re-Sign (Calc)'!$A:$A,0),38)</f>
        <v>0.85</v>
      </c>
      <c r="J405" s="15">
        <f>INDEX('Re-Sign (Calc)'!$A:$AX,MATCH($A:$A,'Re-Sign (Calc)'!$A:$A,0),43)</f>
        <v>0.85</v>
      </c>
      <c r="K405" s="15">
        <f>INDEX('Re-Sign (Calc)'!$A:$AX,MATCH($A:$A,'Re-Sign (Calc)'!$A:$A,0),48)</f>
        <v>0.85</v>
      </c>
      <c r="L405" s="15">
        <f>IF(AND(AVERAGE(G405,H405)&lt;F405,B405&lt;27),AVERAGE(G405,H405,F405),AVERAGE(G405,H405))</f>
        <v>4.2002660748609379</v>
      </c>
      <c r="M405" s="15">
        <f>IFERROR(IF(AND(AVERAGE(J405,G405)&lt;F405,B405&lt;27),AVERAGE(J405,G405,F405),AVERAGE(G405,J405)),0)</f>
        <v>0.85</v>
      </c>
      <c r="N405" s="15">
        <f>IFERROR(IF(AND(AVERAGE(G405,I405)&lt;F405,B405&lt;27),AVERAGE(G405,I405,F405),AVERAGE(G405,I405)),0)</f>
        <v>0.85</v>
      </c>
      <c r="O405" s="15">
        <f>IFERROR(IF(AND(AVERAGE(G405,K405)&lt;F405,B405&lt;27),AVERAGE(G405,K405,F405),AVERAGE(G405,K405)),0)</f>
        <v>0.85</v>
      </c>
      <c r="P405" s="15">
        <f>IF(L405&gt;'Re-Sign (Calc)'!$T$1,'Re-Sign (Calc)'!$T$1,IF(L405&lt;'Re-Sign (Calc)'!$T$2,'Re-Sign (Calc)'!$T$2,L405))</f>
        <v>4.2002660748609379</v>
      </c>
      <c r="Q405" s="15">
        <f>IF(M405&gt;'Re-Sign (Calc)'!$T$1,'Re-Sign (Calc)'!$T$1,IF(M405&lt;'Re-Sign (Calc)'!$T$2,'Re-Sign (Calc)'!$T$2,M405))</f>
        <v>0.85</v>
      </c>
      <c r="R405" s="15">
        <f>IF(N405&gt;'Re-Sign (Calc)'!$T$1,'Re-Sign (Calc)'!$T$1,IF(N405&lt;'Re-Sign (Calc)'!$T$2,'Re-Sign (Calc)'!$T$2,N405))</f>
        <v>0.85</v>
      </c>
      <c r="S405" s="15">
        <f>IF(O405&gt;'Re-Sign (Calc)'!$T$1,'Re-Sign (Calc)'!$T$1,IF(O405&lt;'Re-Sign (Calc)'!$T$2,'Re-Sign (Calc)'!$T$2,O405))</f>
        <v>0.85</v>
      </c>
      <c r="T405" s="16">
        <f>CEILING(IF(IF(F405&gt;AVERAGE(G405,I405,J405,K405),AVERAGE(F405,G405,I405,J405,K405),AVERAGE(G405,I405,J405,K405))&gt;'Re-Sign (Calc)'!$T$1,'Re-Sign (Calc)'!$T$1,IF(F405&gt;AVERAGE(G405,I405,J405,K405),AVERAGE(F405,G405,I405,J405,K405),AVERAGE(G405,I405,J405,K405))),0.05)</f>
        <v>0.85000000000000009</v>
      </c>
      <c r="U405" s="16">
        <f>CEILING(IF(IF(F405&gt;AVERAGE(G405,I405,J405,K405,H405),AVERAGE(F405,G405,I405,J405,K405),AVERAGE(G405,I405,J405,K405,H405))&gt;8.15,8.15,IF(F405&gt;AVERAGE(G405,I405,J405,K405,H405),AVERAGE(F405,G405,I405,J405,K405,H405),AVERAGE(G405,I405,J405,K405,H405))),0.05)</f>
        <v>2.2000000000000002</v>
      </c>
      <c r="V405" s="16">
        <f>CEILING(MAX(Q405:S405),0.05)</f>
        <v>0.85000000000000009</v>
      </c>
      <c r="W405" s="16" t="str">
        <f>IF(AND(B405&lt;26,G405&gt;V405),"Yes"," ")</f>
        <v xml:space="preserve"> </v>
      </c>
      <c r="X405" s="16" t="str">
        <f>IF(AND(B405&lt;30,B405&gt;26),"Yes", " ")</f>
        <v xml:space="preserve"> </v>
      </c>
      <c r="Y405" s="19" t="str">
        <f>INDEX('Player Ratings'!A:B,MATCH(A405,'Player Ratings'!A:A,0),2) &amp;": $"&amp;V405&amp;"M thru "&amp; D405+3</f>
        <v>Enes Kanter: $0.85M thru 2027</v>
      </c>
    </row>
    <row r="406" spans="1:25" hidden="1" x14ac:dyDescent="0.25">
      <c r="A406" s="17" t="str">
        <f>'Re-Sign (Calc)'!A407</f>
        <v>T. Herro OKC</v>
      </c>
      <c r="B406" s="18">
        <f>INDEX('Re-Sign (Calc)'!$A:$AU,MATCH('Re-Sign (Report)'!$A:$A,'Re-Sign (Calc)'!$A:$A,0),4)</f>
        <v>24</v>
      </c>
      <c r="C406" s="15" t="str">
        <f>INDEX('Re-Sign (Calc)'!$A:$AU,MATCH('Re-Sign (Report)'!$A:$A,'Re-Sign (Calc)'!$A:$A,0),3)</f>
        <v>OKC</v>
      </c>
      <c r="D406" s="15" t="str">
        <f>+INDEX('Player Ratings'!$A:$AA,MATCH(A406,'Player Ratings'!$A:$A,0),27)</f>
        <v>2025</v>
      </c>
      <c r="F406" s="15">
        <f>INDEX('Re-Sign (Calc)'!$A:$AX,MATCH($A:$A,'Re-Sign (Calc)'!$A:$A,0),23)</f>
        <v>26.461126005361933</v>
      </c>
      <c r="G406" s="15">
        <f>INDEX('Re-Sign (Calc)'!$A:$AX,MATCH($A:$A,'Re-Sign (Calc)'!$A:$A,0),28)</f>
        <v>23.199818870410009</v>
      </c>
      <c r="H406" s="15" t="str">
        <f>INDEX('Re-Sign (Calc)'!$A:$AX,MATCH($A:$A,'Re-Sign (Calc)'!$A:$A,0),33)</f>
        <v>N/A</v>
      </c>
      <c r="I406" s="15" t="str">
        <f>INDEX('Re-Sign (Calc)'!$A:$AX,MATCH($A:$A,'Re-Sign (Calc)'!$A:$A,0),38)</f>
        <v>N/A</v>
      </c>
      <c r="J406" s="15" t="str">
        <f>INDEX('Re-Sign (Calc)'!$A:$AX,MATCH($A:$A,'Re-Sign (Calc)'!$A:$A,0),43)</f>
        <v>N/A</v>
      </c>
      <c r="K406" s="15" t="str">
        <f>INDEX('Re-Sign (Calc)'!$A:$AX,MATCH($A:$A,'Re-Sign (Calc)'!$A:$A,0),48)</f>
        <v>N/A</v>
      </c>
      <c r="L406" s="15">
        <f>IF(AND(AVERAGE(G406,H406)&lt;F406,B406&lt;27),AVERAGE(G406,H406,F406),AVERAGE(G406,H406))</f>
        <v>24.830472437885973</v>
      </c>
      <c r="M406" s="15">
        <f>IFERROR(IF(AND(AVERAGE(J406,G406)&lt;F406,B406&lt;27),AVERAGE(J406,G406,F406),AVERAGE(G406,J406)),0)</f>
        <v>24.830472437885973</v>
      </c>
      <c r="N406" s="15">
        <f>IFERROR(IF(AND(AVERAGE(G406,I406)&lt;F406,B406&lt;27),AVERAGE(G406,I406,F406),AVERAGE(G406,I406)),0)</f>
        <v>24.830472437885973</v>
      </c>
      <c r="O406" s="15">
        <f>IFERROR(IF(AND(AVERAGE(G406,K406)&lt;F406,B406&lt;27),AVERAGE(G406,K406,F406),AVERAGE(G406,K406)),0)</f>
        <v>24.830472437885973</v>
      </c>
      <c r="P406" s="15">
        <f>IF(L406&gt;'Re-Sign (Calc)'!$T$1,'Re-Sign (Calc)'!$T$1,IF(L406&lt;'Re-Sign (Calc)'!$T$2,'Re-Sign (Calc)'!$T$2,L406))</f>
        <v>24.830472437885973</v>
      </c>
      <c r="Q406" s="15">
        <f>IF(M406&gt;'Re-Sign (Calc)'!$T$1,'Re-Sign (Calc)'!$T$1,IF(M406&lt;'Re-Sign (Calc)'!$T$2,'Re-Sign (Calc)'!$T$2,M406))</f>
        <v>24.830472437885973</v>
      </c>
      <c r="R406" s="15">
        <f>IF(N406&gt;'Re-Sign (Calc)'!$T$1,'Re-Sign (Calc)'!$T$1,IF(N406&lt;'Re-Sign (Calc)'!$T$2,'Re-Sign (Calc)'!$T$2,N406))</f>
        <v>24.830472437885973</v>
      </c>
      <c r="S406" s="15">
        <f>IF(O406&gt;'Re-Sign (Calc)'!$T$1,'Re-Sign (Calc)'!$T$1,IF(O406&lt;'Re-Sign (Calc)'!$T$2,'Re-Sign (Calc)'!$T$2,O406))</f>
        <v>24.830472437885973</v>
      </c>
      <c r="T406" s="16">
        <f>CEILING(IF(IF(F406&gt;AVERAGE(G406,I406,J406,K406),AVERAGE(F406,G406,I406,J406,K406),AVERAGE(G406,I406,J406,K406))&gt;'Re-Sign (Calc)'!$T$1,'Re-Sign (Calc)'!$T$1,IF(F406&gt;AVERAGE(G406,I406,J406,K406),AVERAGE(F406,G406,I406,J406,K406),AVERAGE(G406,I406,J406,K406))),0.05)</f>
        <v>24.85</v>
      </c>
      <c r="U406" s="16">
        <f>CEILING(IF(IF(F406&gt;AVERAGE(G406,I406,J406,K406,H406),AVERAGE(F406,G406,I406,J406,K406),AVERAGE(G406,I406,J406,K406,H406))&gt;8.15,8.15,IF(F406&gt;AVERAGE(G406,I406,J406,K406,H406),AVERAGE(F406,G406,I406,J406,K406,H406),AVERAGE(G406,I406,J406,K406,H406))),0.05)</f>
        <v>8.15</v>
      </c>
      <c r="V406" s="16">
        <f>CEILING(MAX(Q406:S406),0.05)</f>
        <v>24.85</v>
      </c>
      <c r="W406" s="16" t="str">
        <f>IF(AND(B406&lt;26,G406&gt;V406),"Yes"," ")</f>
        <v xml:space="preserve"> </v>
      </c>
      <c r="X406" s="16" t="str">
        <f>IF(AND(B406&lt;30,B406&gt;26),"Yes", " ")</f>
        <v xml:space="preserve"> </v>
      </c>
      <c r="Y406" s="19" t="str">
        <f>INDEX('Player Ratings'!A:B,MATCH(A406,'Player Ratings'!A:A,0),2) &amp;": $"&amp;V406&amp;"M thru "&amp; D406+3</f>
        <v>Tyler Herro: $24.85M thru 2028</v>
      </c>
    </row>
    <row r="407" spans="1:25" hidden="1" x14ac:dyDescent="0.25">
      <c r="A407" s="17" t="str">
        <f>'Re-Sign (Calc)'!A408</f>
        <v>T. Holton SEA</v>
      </c>
      <c r="B407" s="18">
        <f>INDEX('Re-Sign (Calc)'!$A:$AU,MATCH('Re-Sign (Report)'!$A:$A,'Re-Sign (Calc)'!$A:$A,0),4)</f>
        <v>22</v>
      </c>
      <c r="C407" s="15" t="str">
        <f>INDEX('Re-Sign (Calc)'!$A:$AU,MATCH('Re-Sign (Report)'!$A:$A,'Re-Sign (Calc)'!$A:$A,0),3)</f>
        <v>SEA</v>
      </c>
      <c r="D407" s="15" t="str">
        <f>+INDEX('Player Ratings'!$A:$AA,MATCH(A407,'Player Ratings'!$A:$A,0),27)</f>
        <v>2025</v>
      </c>
      <c r="F407" s="15">
        <f>INDEX('Re-Sign (Calc)'!$A:$AX,MATCH($A:$A,'Re-Sign (Calc)'!$A:$A,0),23)</f>
        <v>0.85</v>
      </c>
      <c r="G407" s="15">
        <f>INDEX('Re-Sign (Calc)'!$A:$AX,MATCH($A:$A,'Re-Sign (Calc)'!$A:$A,0),28)</f>
        <v>0.85</v>
      </c>
      <c r="H407" s="15">
        <f>INDEX('Re-Sign (Calc)'!$A:$AX,MATCH($A:$A,'Re-Sign (Calc)'!$A:$A,0),33)</f>
        <v>0.85</v>
      </c>
      <c r="I407" s="15">
        <f>INDEX('Re-Sign (Calc)'!$A:$AX,MATCH($A:$A,'Re-Sign (Calc)'!$A:$A,0),38)</f>
        <v>0.85</v>
      </c>
      <c r="J407" s="15">
        <f>INDEX('Re-Sign (Calc)'!$A:$AX,MATCH($A:$A,'Re-Sign (Calc)'!$A:$A,0),43)</f>
        <v>0.85</v>
      </c>
      <c r="K407" s="15">
        <f>INDEX('Re-Sign (Calc)'!$A:$AX,MATCH($A:$A,'Re-Sign (Calc)'!$A:$A,0),48)</f>
        <v>0.85</v>
      </c>
      <c r="L407" s="15">
        <f>IF(AND(AVERAGE(G407,H407)&lt;F407,B407&lt;27),AVERAGE(G407,H407,F407),AVERAGE(G407,H407))</f>
        <v>0.85</v>
      </c>
      <c r="M407" s="15">
        <f>IFERROR(IF(AND(AVERAGE(J407,G407)&lt;F407,B407&lt;27),AVERAGE(J407,G407,F407),AVERAGE(G407,J407)),0)</f>
        <v>0.85</v>
      </c>
      <c r="N407" s="15">
        <f>IFERROR(IF(AND(AVERAGE(G407,I407)&lt;F407,B407&lt;27),AVERAGE(G407,I407,F407),AVERAGE(G407,I407)),0)</f>
        <v>0.85</v>
      </c>
      <c r="O407" s="15">
        <f>IFERROR(IF(AND(AVERAGE(G407,K407)&lt;F407,B407&lt;27),AVERAGE(G407,K407,F407),AVERAGE(G407,K407)),0)</f>
        <v>0.85</v>
      </c>
      <c r="P407" s="15">
        <f>IF(L407&gt;'Re-Sign (Calc)'!$T$1,'Re-Sign (Calc)'!$T$1,IF(L407&lt;'Re-Sign (Calc)'!$T$2,'Re-Sign (Calc)'!$T$2,L407))</f>
        <v>0.85</v>
      </c>
      <c r="Q407" s="15">
        <f>IF(M407&gt;'Re-Sign (Calc)'!$T$1,'Re-Sign (Calc)'!$T$1,IF(M407&lt;'Re-Sign (Calc)'!$T$2,'Re-Sign (Calc)'!$T$2,M407))</f>
        <v>0.85</v>
      </c>
      <c r="R407" s="15">
        <f>IF(N407&gt;'Re-Sign (Calc)'!$T$1,'Re-Sign (Calc)'!$T$1,IF(N407&lt;'Re-Sign (Calc)'!$T$2,'Re-Sign (Calc)'!$T$2,N407))</f>
        <v>0.85</v>
      </c>
      <c r="S407" s="15">
        <f>IF(O407&gt;'Re-Sign (Calc)'!$T$1,'Re-Sign (Calc)'!$T$1,IF(O407&lt;'Re-Sign (Calc)'!$T$2,'Re-Sign (Calc)'!$T$2,O407))</f>
        <v>0.85</v>
      </c>
      <c r="T407" s="16">
        <f>CEILING(IF(IF(F407&gt;AVERAGE(G407,I407,J407,K407),AVERAGE(F407,G407,I407,J407,K407),AVERAGE(G407,I407,J407,K407))&gt;'Re-Sign (Calc)'!$T$1,'Re-Sign (Calc)'!$T$1,IF(F407&gt;AVERAGE(G407,I407,J407,K407),AVERAGE(F407,G407,I407,J407,K407),AVERAGE(G407,I407,J407,K407))),0.05)</f>
        <v>0.85000000000000009</v>
      </c>
      <c r="U407" s="16">
        <f>CEILING(IF(IF(F407&gt;AVERAGE(G407,I407,J407,K407,H407),AVERAGE(F407,G407,I407,J407,K407),AVERAGE(G407,I407,J407,K407,H407))&gt;8.15,8.15,IF(F407&gt;AVERAGE(G407,I407,J407,K407,H407),AVERAGE(F407,G407,I407,J407,K407,H407),AVERAGE(G407,I407,J407,K407,H407))),0.05)</f>
        <v>0.85000000000000009</v>
      </c>
      <c r="V407" s="16">
        <f>CEILING(MAX(Q407:S407),0.05)</f>
        <v>0.85000000000000009</v>
      </c>
      <c r="W407" s="16" t="str">
        <f>IF(AND(B407&lt;26,G407&gt;V407),"Yes"," ")</f>
        <v xml:space="preserve"> </v>
      </c>
      <c r="X407" s="16" t="str">
        <f>IF(AND(B407&lt;30,B407&gt;26),"Yes", " ")</f>
        <v xml:space="preserve"> </v>
      </c>
      <c r="Y407" s="19" t="str">
        <f>INDEX('Player Ratings'!A:B,MATCH(A407,'Player Ratings'!A:A,0),2) &amp;": $"&amp;V407&amp;"M thru "&amp; D407+3</f>
        <v>Trent Holton: $0.85M thru 2028</v>
      </c>
    </row>
    <row r="408" spans="1:25" x14ac:dyDescent="0.25">
      <c r="A408" s="17" t="str">
        <f>'Re-Sign (Calc)'!A151</f>
        <v>I. Hartenstein SEA</v>
      </c>
      <c r="B408" s="18">
        <f>INDEX('Re-Sign (Calc)'!$A:$AU,MATCH('Re-Sign (Report)'!$A:$A,'Re-Sign (Calc)'!$A:$A,0),4)</f>
        <v>26</v>
      </c>
      <c r="C408" s="15" t="str">
        <f>INDEX('Re-Sign (Calc)'!$A:$AU,MATCH('Re-Sign (Report)'!$A:$A,'Re-Sign (Calc)'!$A:$A,0),3)</f>
        <v>SEA</v>
      </c>
      <c r="D408" s="15" t="str">
        <f>+INDEX('Player Ratings'!$A:$AA,MATCH(A408,'Player Ratings'!$A:$A,0),27)</f>
        <v>2024</v>
      </c>
      <c r="F408" s="15">
        <f>INDEX('Re-Sign (Calc)'!$A:$AX,MATCH($A:$A,'Re-Sign (Calc)'!$A:$A,0),23)</f>
        <v>0.85</v>
      </c>
      <c r="G408" s="15">
        <f>INDEX('Re-Sign (Calc)'!$A:$AX,MATCH($A:$A,'Re-Sign (Calc)'!$A:$A,0),28)</f>
        <v>0.85</v>
      </c>
      <c r="H408" s="15">
        <f>INDEX('Re-Sign (Calc)'!$A:$AX,MATCH($A:$A,'Re-Sign (Calc)'!$A:$A,0),33)</f>
        <v>0.85</v>
      </c>
      <c r="I408" s="15">
        <f>INDEX('Re-Sign (Calc)'!$A:$AX,MATCH($A:$A,'Re-Sign (Calc)'!$A:$A,0),38)</f>
        <v>0.85</v>
      </c>
      <c r="J408" s="15">
        <f>INDEX('Re-Sign (Calc)'!$A:$AX,MATCH($A:$A,'Re-Sign (Calc)'!$A:$A,0),43)</f>
        <v>0.85</v>
      </c>
      <c r="K408" s="15">
        <f>INDEX('Re-Sign (Calc)'!$A:$AX,MATCH($A:$A,'Re-Sign (Calc)'!$A:$A,0),48)</f>
        <v>0.85</v>
      </c>
      <c r="L408" s="15">
        <f>IF(AND(AVERAGE(G408,H408)&lt;F408,B408&lt;27),AVERAGE(G408,H408,F408),AVERAGE(G408,H408))</f>
        <v>0.85</v>
      </c>
      <c r="M408" s="15">
        <f>IFERROR(IF(AND(AVERAGE(J408,G408)&lt;F408,B408&lt;27),AVERAGE(J408,G408,F408),AVERAGE(G408,J408)),0)</f>
        <v>0.85</v>
      </c>
      <c r="N408" s="15">
        <f>IFERROR(IF(AND(AVERAGE(G408,I408)&lt;F408,B408&lt;27),AVERAGE(G408,I408,F408),AVERAGE(G408,I408)),0)</f>
        <v>0.85</v>
      </c>
      <c r="O408" s="15">
        <f>IFERROR(IF(AND(AVERAGE(G408,K408)&lt;F408,B408&lt;27),AVERAGE(G408,K408,F408),AVERAGE(G408,K408)),0)</f>
        <v>0.85</v>
      </c>
      <c r="P408" s="15">
        <f>IF(L408&gt;'Re-Sign (Calc)'!$T$1,'Re-Sign (Calc)'!$T$1,IF(L408&lt;'Re-Sign (Calc)'!$T$2,'Re-Sign (Calc)'!$T$2,L408))</f>
        <v>0.85</v>
      </c>
      <c r="Q408" s="15">
        <f>IF(M408&gt;'Re-Sign (Calc)'!$T$1,'Re-Sign (Calc)'!$T$1,IF(M408&lt;'Re-Sign (Calc)'!$T$2,'Re-Sign (Calc)'!$T$2,M408))</f>
        <v>0.85</v>
      </c>
      <c r="R408" s="15">
        <f>IF(N408&gt;'Re-Sign (Calc)'!$T$1,'Re-Sign (Calc)'!$T$1,IF(N408&lt;'Re-Sign (Calc)'!$T$2,'Re-Sign (Calc)'!$T$2,N408))</f>
        <v>0.85</v>
      </c>
      <c r="S408" s="15">
        <f>IF(O408&gt;'Re-Sign (Calc)'!$T$1,'Re-Sign (Calc)'!$T$1,IF(O408&lt;'Re-Sign (Calc)'!$T$2,'Re-Sign (Calc)'!$T$2,O408))</f>
        <v>0.85</v>
      </c>
      <c r="T408" s="16">
        <f>CEILING(IF(IF(F408&gt;AVERAGE(G408,I408,J408,K408),AVERAGE(F408,G408,I408,J408,K408),AVERAGE(G408,I408,J408,K408))&gt;'Re-Sign (Calc)'!$T$1,'Re-Sign (Calc)'!$T$1,IF(F408&gt;AVERAGE(G408,I408,J408,K408),AVERAGE(F408,G408,I408,J408,K408),AVERAGE(G408,I408,J408,K408))),0.05)</f>
        <v>0.85000000000000009</v>
      </c>
      <c r="U408" s="16">
        <f>CEILING(IF(IF(F408&gt;AVERAGE(G408,I408,J408,K408,H408),AVERAGE(F408,G408,I408,J408,K408),AVERAGE(G408,I408,J408,K408,H408))&gt;8.15,8.15,IF(F408&gt;AVERAGE(G408,I408,J408,K408,H408),AVERAGE(F408,G408,I408,J408,K408,H408),AVERAGE(G408,I408,J408,K408,H408))),0.05)</f>
        <v>0.85000000000000009</v>
      </c>
      <c r="V408" s="16">
        <f>CEILING(MAX(Q408:S408),0.05)</f>
        <v>0.85000000000000009</v>
      </c>
      <c r="W408" s="16" t="str">
        <f>IF(AND(B408&lt;26,G408&gt;V408),"Yes"," ")</f>
        <v xml:space="preserve"> </v>
      </c>
      <c r="X408" s="16" t="str">
        <f>IF(AND(B408&lt;30,B408&gt;26),"Yes", " ")</f>
        <v xml:space="preserve"> </v>
      </c>
      <c r="Y408" s="19" t="str">
        <f>INDEX('Player Ratings'!A:B,MATCH(A408,'Player Ratings'!A:A,0),2) &amp;": $"&amp;V408&amp;"M thru "&amp; D408+3</f>
        <v>Isaiah Hartenstein: $0.85M thru 2027</v>
      </c>
    </row>
    <row r="409" spans="1:25" hidden="1" x14ac:dyDescent="0.25">
      <c r="A409" s="17" t="str">
        <f>'Re-Sign (Calc)'!A410</f>
        <v>T. Jerome GSW</v>
      </c>
      <c r="B409" s="18">
        <f>INDEX('Re-Sign (Calc)'!$A:$AU,MATCH('Re-Sign (Report)'!$A:$A,'Re-Sign (Calc)'!$A:$A,0),4)</f>
        <v>27</v>
      </c>
      <c r="C409" s="15" t="str">
        <f>INDEX('Re-Sign (Calc)'!$A:$AU,MATCH('Re-Sign (Report)'!$A:$A,'Re-Sign (Calc)'!$A:$A,0),3)</f>
        <v>GSW</v>
      </c>
      <c r="D409" s="15" t="str">
        <f>+INDEX('Player Ratings'!$A:$AA,MATCH(A409,'Player Ratings'!$A:$A,0),27)</f>
        <v>2025</v>
      </c>
      <c r="F409" s="15">
        <f>INDEX('Re-Sign (Calc)'!$A:$AX,MATCH($A:$A,'Re-Sign (Calc)'!$A:$A,0),23)</f>
        <v>3.6907953529937507</v>
      </c>
      <c r="G409" s="15">
        <f>INDEX('Re-Sign (Calc)'!$A:$AX,MATCH($A:$A,'Re-Sign (Calc)'!$A:$A,0),28)</f>
        <v>10.088506504198911</v>
      </c>
      <c r="H409" s="15">
        <f>INDEX('Re-Sign (Calc)'!$A:$AX,MATCH($A:$A,'Re-Sign (Calc)'!$A:$A,0),33)</f>
        <v>7.6176876107937792</v>
      </c>
      <c r="I409" s="15">
        <f>INDEX('Re-Sign (Calc)'!$A:$AX,MATCH($A:$A,'Re-Sign (Calc)'!$A:$A,0),38)</f>
        <v>9.2590756819580022</v>
      </c>
      <c r="J409" s="15">
        <f>INDEX('Re-Sign (Calc)'!$A:$AX,MATCH($A:$A,'Re-Sign (Calc)'!$A:$A,0),43)</f>
        <v>3.5267967399357842</v>
      </c>
      <c r="K409" s="15">
        <f>INDEX('Re-Sign (Calc)'!$A:$AX,MATCH($A:$A,'Re-Sign (Calc)'!$A:$A,0),48)</f>
        <v>1.403741541727461</v>
      </c>
      <c r="L409" s="15">
        <f>IF(AND(AVERAGE(G409,H409)&lt;F409,B409&lt;27),AVERAGE(G409,H409,F409),AVERAGE(G409,H409))</f>
        <v>8.8530970574963455</v>
      </c>
      <c r="M409" s="15">
        <f>IFERROR(IF(AND(AVERAGE(J409,G409)&lt;F409,B409&lt;27),AVERAGE(J409,G409,F409),AVERAGE(G409,J409)),0)</f>
        <v>6.8076516220673478</v>
      </c>
      <c r="N409" s="15">
        <f>IFERROR(IF(AND(AVERAGE(G409,I409)&lt;F409,B409&lt;27),AVERAGE(G409,I409,F409),AVERAGE(G409,I409)),0)</f>
        <v>9.6737910930784565</v>
      </c>
      <c r="O409" s="15">
        <f>IFERROR(IF(AND(AVERAGE(G409,K409)&lt;F409,B409&lt;27),AVERAGE(G409,K409,F409),AVERAGE(G409,K409)),0)</f>
        <v>5.746124022963186</v>
      </c>
      <c r="P409" s="15">
        <f>IF(L409&gt;'Re-Sign (Calc)'!$T$1,'Re-Sign (Calc)'!$T$1,IF(L409&lt;'Re-Sign (Calc)'!$T$2,'Re-Sign (Calc)'!$T$2,L409))</f>
        <v>8.8530970574963455</v>
      </c>
      <c r="Q409" s="15">
        <f>IF(M409&gt;'Re-Sign (Calc)'!$T$1,'Re-Sign (Calc)'!$T$1,IF(M409&lt;'Re-Sign (Calc)'!$T$2,'Re-Sign (Calc)'!$T$2,M409))</f>
        <v>6.8076516220673478</v>
      </c>
      <c r="R409" s="15">
        <f>IF(N409&gt;'Re-Sign (Calc)'!$T$1,'Re-Sign (Calc)'!$T$1,IF(N409&lt;'Re-Sign (Calc)'!$T$2,'Re-Sign (Calc)'!$T$2,N409))</f>
        <v>9.6737910930784565</v>
      </c>
      <c r="S409" s="15">
        <f>IF(O409&gt;'Re-Sign (Calc)'!$T$1,'Re-Sign (Calc)'!$T$1,IF(O409&lt;'Re-Sign (Calc)'!$T$2,'Re-Sign (Calc)'!$T$2,O409))</f>
        <v>5.746124022963186</v>
      </c>
      <c r="T409" s="16">
        <f>CEILING(IF(IF(F409&gt;AVERAGE(G409,I409,J409,K409),AVERAGE(F409,G409,I409,J409,K409),AVERAGE(G409,I409,J409,K409))&gt;'Re-Sign (Calc)'!$T$1,'Re-Sign (Calc)'!$T$1,IF(F409&gt;AVERAGE(G409,I409,J409,K409),AVERAGE(F409,G409,I409,J409,K409),AVERAGE(G409,I409,J409,K409))),0.05)</f>
        <v>6.1000000000000005</v>
      </c>
      <c r="U409" s="16">
        <f>CEILING(IF(IF(F409&gt;AVERAGE(G409,I409,J409,K409,H409),AVERAGE(F409,G409,I409,J409,K409),AVERAGE(G409,I409,J409,K409,H409))&gt;8.15,8.15,IF(F409&gt;AVERAGE(G409,I409,J409,K409,H409),AVERAGE(F409,G409,I409,J409,K409,H409),AVERAGE(G409,I409,J409,K409,H409))),0.05)</f>
        <v>6.4</v>
      </c>
      <c r="V409" s="16">
        <f>CEILING(MAX(Q409:S409),0.05)</f>
        <v>9.7000000000000011</v>
      </c>
      <c r="W409" s="16" t="str">
        <f>IF(AND(B409&lt;26,G409&gt;V409),"Yes"," ")</f>
        <v xml:space="preserve"> </v>
      </c>
      <c r="X409" s="16" t="str">
        <f>IF(AND(B409&lt;30,B409&gt;26),"Yes", " ")</f>
        <v>Yes</v>
      </c>
      <c r="Y409" s="19" t="str">
        <f>INDEX('Player Ratings'!A:B,MATCH(A409,'Player Ratings'!A:A,0),2) &amp;": $"&amp;V409&amp;"M thru "&amp; D409+3</f>
        <v>Ty Jerome: $9.7M thru 2028</v>
      </c>
    </row>
    <row r="410" spans="1:25" x14ac:dyDescent="0.25">
      <c r="A410" s="17" t="str">
        <f>'Re-Sign (Calc)'!A319</f>
        <v>M. McDuffie SEA</v>
      </c>
      <c r="B410" s="18">
        <f>INDEX('Re-Sign (Calc)'!$A:$AU,MATCH('Re-Sign (Report)'!$A:$A,'Re-Sign (Calc)'!$A:$A,0),4)</f>
        <v>22</v>
      </c>
      <c r="C410" s="15" t="str">
        <f>INDEX('Re-Sign (Calc)'!$A:$AU,MATCH('Re-Sign (Report)'!$A:$A,'Re-Sign (Calc)'!$A:$A,0),3)</f>
        <v>SEA</v>
      </c>
      <c r="D410" s="15" t="str">
        <f>+INDEX('Player Ratings'!$A:$AA,MATCH(A410,'Player Ratings'!$A:$A,0),27)</f>
        <v>2024</v>
      </c>
      <c r="F410" s="15">
        <f>INDEX('Re-Sign (Calc)'!$A:$AX,MATCH($A:$A,'Re-Sign (Calc)'!$A:$A,0),23)</f>
        <v>0.85</v>
      </c>
      <c r="G410" s="15">
        <f>INDEX('Re-Sign (Calc)'!$A:$AX,MATCH($A:$A,'Re-Sign (Calc)'!$A:$A,0),28)</f>
        <v>0.85</v>
      </c>
      <c r="H410" s="15" t="str">
        <f>INDEX('Re-Sign (Calc)'!$A:$AX,MATCH($A:$A,'Re-Sign (Calc)'!$A:$A,0),33)</f>
        <v>N/A</v>
      </c>
      <c r="I410" s="15" t="str">
        <f>INDEX('Re-Sign (Calc)'!$A:$AX,MATCH($A:$A,'Re-Sign (Calc)'!$A:$A,0),38)</f>
        <v>N/A</v>
      </c>
      <c r="J410" s="15" t="str">
        <f>INDEX('Re-Sign (Calc)'!$A:$AX,MATCH($A:$A,'Re-Sign (Calc)'!$A:$A,0),43)</f>
        <v>N/A</v>
      </c>
      <c r="K410" s="15" t="str">
        <f>INDEX('Re-Sign (Calc)'!$A:$AX,MATCH($A:$A,'Re-Sign (Calc)'!$A:$A,0),48)</f>
        <v>N/A</v>
      </c>
      <c r="L410" s="15">
        <f>IF(AND(AVERAGE(G410,H410)&lt;F410,B410&lt;27),AVERAGE(G410,H410,F410),AVERAGE(G410,H410))</f>
        <v>0.85</v>
      </c>
      <c r="M410" s="15">
        <f>IFERROR(IF(AND(AVERAGE(J410,G410)&lt;F410,B410&lt;27),AVERAGE(J410,G410,F410),AVERAGE(G410,J410)),0)</f>
        <v>0.85</v>
      </c>
      <c r="N410" s="15">
        <f>IFERROR(IF(AND(AVERAGE(G410,I410)&lt;F410,B410&lt;27),AVERAGE(G410,I410,F410),AVERAGE(G410,I410)),0)</f>
        <v>0.85</v>
      </c>
      <c r="O410" s="15">
        <f>IFERROR(IF(AND(AVERAGE(G410,K410)&lt;F410,B410&lt;27),AVERAGE(G410,K410,F410),AVERAGE(G410,K410)),0)</f>
        <v>0.85</v>
      </c>
      <c r="P410" s="15">
        <f>IF(L410&gt;'Re-Sign (Calc)'!$T$1,'Re-Sign (Calc)'!$T$1,IF(L410&lt;'Re-Sign (Calc)'!$T$2,'Re-Sign (Calc)'!$T$2,L410))</f>
        <v>0.85</v>
      </c>
      <c r="Q410" s="15">
        <f>IF(M410&gt;'Re-Sign (Calc)'!$T$1,'Re-Sign (Calc)'!$T$1,IF(M410&lt;'Re-Sign (Calc)'!$T$2,'Re-Sign (Calc)'!$T$2,M410))</f>
        <v>0.85</v>
      </c>
      <c r="R410" s="15">
        <f>IF(N410&gt;'Re-Sign (Calc)'!$T$1,'Re-Sign (Calc)'!$T$1,IF(N410&lt;'Re-Sign (Calc)'!$T$2,'Re-Sign (Calc)'!$T$2,N410))</f>
        <v>0.85</v>
      </c>
      <c r="S410" s="15">
        <f>IF(O410&gt;'Re-Sign (Calc)'!$T$1,'Re-Sign (Calc)'!$T$1,IF(O410&lt;'Re-Sign (Calc)'!$T$2,'Re-Sign (Calc)'!$T$2,O410))</f>
        <v>0.85</v>
      </c>
      <c r="T410" s="16">
        <f>CEILING(IF(IF(F410&gt;AVERAGE(G410,I410,J410,K410),AVERAGE(F410,G410,I410,J410,K410),AVERAGE(G410,I410,J410,K410))&gt;'Re-Sign (Calc)'!$T$1,'Re-Sign (Calc)'!$T$1,IF(F410&gt;AVERAGE(G410,I410,J410,K410),AVERAGE(F410,G410,I410,J410,K410),AVERAGE(G410,I410,J410,K410))),0.05)</f>
        <v>0.85000000000000009</v>
      </c>
      <c r="U410" s="16">
        <f>CEILING(IF(IF(F410&gt;AVERAGE(G410,I410,J410,K410,H410),AVERAGE(F410,G410,I410,J410,K410),AVERAGE(G410,I410,J410,K410,H410))&gt;8.15,8.15,IF(F410&gt;AVERAGE(G410,I410,J410,K410,H410),AVERAGE(F410,G410,I410,J410,K410,H410),AVERAGE(G410,I410,J410,K410,H410))),0.05)</f>
        <v>0.85000000000000009</v>
      </c>
      <c r="V410" s="16">
        <f>CEILING(MAX(Q410:S410),0.05)</f>
        <v>0.85000000000000009</v>
      </c>
      <c r="W410" s="16" t="str">
        <f>IF(AND(B410&lt;26,G410&gt;V410),"Yes"," ")</f>
        <v xml:space="preserve"> </v>
      </c>
      <c r="X410" s="16" t="str">
        <f>IF(AND(B410&lt;30,B410&gt;26),"Yes", " ")</f>
        <v xml:space="preserve"> </v>
      </c>
      <c r="Y410" s="19" t="str">
        <f>INDEX('Player Ratings'!A:B,MATCH(A410,'Player Ratings'!A:A,0),2) &amp;": $"&amp;V410&amp;"M thru "&amp; D410+3</f>
        <v>Markis McDuffie: $0.85M thru 2027</v>
      </c>
    </row>
    <row r="411" spans="1:25" hidden="1" x14ac:dyDescent="0.25">
      <c r="A411" s="17" t="str">
        <f>'Re-Sign (Calc)'!A412</f>
        <v>T. Jones POR</v>
      </c>
      <c r="B411" s="18">
        <f>INDEX('Re-Sign (Calc)'!$A:$AU,MATCH('Re-Sign (Report)'!$A:$A,'Re-Sign (Calc)'!$A:$A,0),4)</f>
        <v>24</v>
      </c>
      <c r="C411" s="15" t="str">
        <f>INDEX('Re-Sign (Calc)'!$A:$AU,MATCH('Re-Sign (Report)'!$A:$A,'Re-Sign (Calc)'!$A:$A,0),3)</f>
        <v>POR</v>
      </c>
      <c r="D411" s="15" t="str">
        <f>+INDEX('Player Ratings'!$A:$AA,MATCH(A411,'Player Ratings'!$A:$A,0),27)</f>
        <v>2026</v>
      </c>
      <c r="F411" s="15">
        <f>INDEX('Re-Sign (Calc)'!$A:$AX,MATCH($A:$A,'Re-Sign (Calc)'!$A:$A,0),23)</f>
        <v>32.15370866845398</v>
      </c>
      <c r="G411" s="15">
        <f>INDEX('Re-Sign (Calc)'!$A:$AX,MATCH($A:$A,'Re-Sign (Calc)'!$A:$A,0),28)</f>
        <v>28.444343816894452</v>
      </c>
      <c r="H411" s="15">
        <f>INDEX('Re-Sign (Calc)'!$A:$AX,MATCH($A:$A,'Re-Sign (Calc)'!$A:$A,0),33)</f>
        <v>25.872562536931262</v>
      </c>
      <c r="I411" s="15">
        <f>INDEX('Re-Sign (Calc)'!$A:$AX,MATCH($A:$A,'Re-Sign (Calc)'!$A:$A,0),38)</f>
        <v>26.287687153893479</v>
      </c>
      <c r="J411" s="15">
        <f>INDEX('Re-Sign (Calc)'!$A:$AX,MATCH($A:$A,'Re-Sign (Calc)'!$A:$A,0),43)</f>
        <v>26.416399110891575</v>
      </c>
      <c r="K411" s="15">
        <f>INDEX('Re-Sign (Calc)'!$A:$AX,MATCH($A:$A,'Re-Sign (Calc)'!$A:$A,0),48)</f>
        <v>24.02083056919199</v>
      </c>
      <c r="L411" s="15">
        <f>IF(AND(AVERAGE(G411,H411)&lt;F411,B411&lt;27),AVERAGE(G411,H411,F411),AVERAGE(G411,H411))</f>
        <v>28.8235383407599</v>
      </c>
      <c r="M411" s="15">
        <f>IFERROR(IF(AND(AVERAGE(J411,G411)&lt;F411,B411&lt;27),AVERAGE(J411,G411,F411),AVERAGE(G411,J411)),0)</f>
        <v>29.004817198746668</v>
      </c>
      <c r="N411" s="15">
        <f>IFERROR(IF(AND(AVERAGE(G411,I411)&lt;F411,B411&lt;27),AVERAGE(G411,I411,F411),AVERAGE(G411,I411)),0)</f>
        <v>28.961913213080635</v>
      </c>
      <c r="O411" s="15">
        <f>IFERROR(IF(AND(AVERAGE(G411,K411)&lt;F411,B411&lt;27),AVERAGE(G411,K411,F411),AVERAGE(G411,K411)),0)</f>
        <v>28.206294351513474</v>
      </c>
      <c r="P411" s="15">
        <f>IF(L411&gt;'Re-Sign (Calc)'!$T$1,'Re-Sign (Calc)'!$T$1,IF(L411&lt;'Re-Sign (Calc)'!$T$2,'Re-Sign (Calc)'!$T$2,L411))</f>
        <v>28.8235383407599</v>
      </c>
      <c r="Q411" s="15">
        <f>IF(M411&gt;'Re-Sign (Calc)'!$T$1,'Re-Sign (Calc)'!$T$1,IF(M411&lt;'Re-Sign (Calc)'!$T$2,'Re-Sign (Calc)'!$T$2,M411))</f>
        <v>29.004817198746668</v>
      </c>
      <c r="R411" s="15">
        <f>IF(N411&gt;'Re-Sign (Calc)'!$T$1,'Re-Sign (Calc)'!$T$1,IF(N411&lt;'Re-Sign (Calc)'!$T$2,'Re-Sign (Calc)'!$T$2,N411))</f>
        <v>28.961913213080635</v>
      </c>
      <c r="S411" s="15">
        <f>IF(O411&gt;'Re-Sign (Calc)'!$T$1,'Re-Sign (Calc)'!$T$1,IF(O411&lt;'Re-Sign (Calc)'!$T$2,'Re-Sign (Calc)'!$T$2,O411))</f>
        <v>28.206294351513474</v>
      </c>
      <c r="T411" s="16">
        <f>CEILING(IF(IF(F411&gt;AVERAGE(G411,I411,J411,K411),AVERAGE(F411,G411,I411,J411,K411),AVERAGE(G411,I411,J411,K411))&gt;'Re-Sign (Calc)'!$T$1,'Re-Sign (Calc)'!$T$1,IF(F411&gt;AVERAGE(G411,I411,J411,K411),AVERAGE(F411,G411,I411,J411,K411),AVERAGE(G411,I411,J411,K411))),0.05)</f>
        <v>27.5</v>
      </c>
      <c r="U411" s="16">
        <f>CEILING(IF(IF(F411&gt;AVERAGE(G411,I411,J411,K411,H411),AVERAGE(F411,G411,I411,J411,K411),AVERAGE(G411,I411,J411,K411,H411))&gt;8.15,8.15,IF(F411&gt;AVERAGE(G411,I411,J411,K411,H411),AVERAGE(F411,G411,I411,J411,K411,H411),AVERAGE(G411,I411,J411,K411,H411))),0.05)</f>
        <v>8.15</v>
      </c>
      <c r="V411" s="16">
        <f>CEILING(MAX(Q411:S411),0.05)</f>
        <v>29.05</v>
      </c>
      <c r="W411" s="16" t="str">
        <f>IF(AND(B411&lt;26,G411&gt;V411),"Yes"," ")</f>
        <v xml:space="preserve"> </v>
      </c>
      <c r="X411" s="16" t="str">
        <f>IF(AND(B411&lt;30,B411&gt;26),"Yes", " ")</f>
        <v xml:space="preserve"> </v>
      </c>
      <c r="Y411" s="19" t="str">
        <f>INDEX('Player Ratings'!A:B,MATCH(A411,'Player Ratings'!A:A,0),2) &amp;": $"&amp;V411&amp;"M thru "&amp; D411+3</f>
        <v>Tre Jones: $29.05M thru 2029</v>
      </c>
    </row>
    <row r="412" spans="1:25" x14ac:dyDescent="0.25">
      <c r="A412" s="17" t="str">
        <f>'Re-Sign (Calc)'!A369</f>
        <v>R. Smith SEA</v>
      </c>
      <c r="B412" s="18">
        <f>INDEX('Re-Sign (Calc)'!$A:$AU,MATCH('Re-Sign (Report)'!$A:$A,'Re-Sign (Calc)'!$A:$A,0),4)</f>
        <v>27</v>
      </c>
      <c r="C412" s="15" t="str">
        <f>INDEX('Re-Sign (Calc)'!$A:$AU,MATCH('Re-Sign (Report)'!$A:$A,'Re-Sign (Calc)'!$A:$A,0),3)</f>
        <v>SEA</v>
      </c>
      <c r="D412" s="15" t="str">
        <f>+INDEX('Player Ratings'!$A:$AA,MATCH(A412,'Player Ratings'!$A:$A,0),27)</f>
        <v>2024</v>
      </c>
      <c r="F412" s="15">
        <f>INDEX('Re-Sign (Calc)'!$A:$AX,MATCH($A:$A,'Re-Sign (Calc)'!$A:$A,0),23)</f>
        <v>0.85</v>
      </c>
      <c r="G412" s="15">
        <f>INDEX('Re-Sign (Calc)'!$A:$AX,MATCH($A:$A,'Re-Sign (Calc)'!$A:$A,0),28)</f>
        <v>3.5328503210933611</v>
      </c>
      <c r="H412" s="15">
        <f>INDEX('Re-Sign (Calc)'!$A:$AX,MATCH($A:$A,'Re-Sign (Calc)'!$A:$A,0),33)</f>
        <v>11.040476659444563</v>
      </c>
      <c r="I412" s="15">
        <f>INDEX('Re-Sign (Calc)'!$A:$AX,MATCH($A:$A,'Re-Sign (Calc)'!$A:$A,0),38)</f>
        <v>0.85</v>
      </c>
      <c r="J412" s="15">
        <f>INDEX('Re-Sign (Calc)'!$A:$AX,MATCH($A:$A,'Re-Sign (Calc)'!$A:$A,0),43)</f>
        <v>0.85</v>
      </c>
      <c r="K412" s="15">
        <f>INDEX('Re-Sign (Calc)'!$A:$AX,MATCH($A:$A,'Re-Sign (Calc)'!$A:$A,0),48)</f>
        <v>4.4779089823537044</v>
      </c>
      <c r="L412" s="15">
        <f>IF(AND(AVERAGE(G412,H412)&lt;F412,B412&lt;27),AVERAGE(G412,H412,F412),AVERAGE(G412,H412))</f>
        <v>7.2866634902689622</v>
      </c>
      <c r="M412" s="15">
        <f>IFERROR(IF(AND(AVERAGE(J412,G412)&lt;F412,B412&lt;27),AVERAGE(J412,G412,F412),AVERAGE(G412,J412)),0)</f>
        <v>2.1914251605466806</v>
      </c>
      <c r="N412" s="15">
        <f>IFERROR(IF(AND(AVERAGE(G412,I412)&lt;F412,B412&lt;27),AVERAGE(G412,I412,F412),AVERAGE(G412,I412)),0)</f>
        <v>2.1914251605466806</v>
      </c>
      <c r="O412" s="15">
        <f>IFERROR(IF(AND(AVERAGE(G412,K412)&lt;F412,B412&lt;27),AVERAGE(G412,K412,F412),AVERAGE(G412,K412)),0)</f>
        <v>4.0053796517235325</v>
      </c>
      <c r="P412" s="15">
        <f>IF(L412&gt;'Re-Sign (Calc)'!$T$1,'Re-Sign (Calc)'!$T$1,IF(L412&lt;'Re-Sign (Calc)'!$T$2,'Re-Sign (Calc)'!$T$2,L412))</f>
        <v>7.2866634902689622</v>
      </c>
      <c r="Q412" s="15">
        <f>IF(M412&gt;'Re-Sign (Calc)'!$T$1,'Re-Sign (Calc)'!$T$1,IF(M412&lt;'Re-Sign (Calc)'!$T$2,'Re-Sign (Calc)'!$T$2,M412))</f>
        <v>2.1914251605466806</v>
      </c>
      <c r="R412" s="15">
        <f>IF(N412&gt;'Re-Sign (Calc)'!$T$1,'Re-Sign (Calc)'!$T$1,IF(N412&lt;'Re-Sign (Calc)'!$T$2,'Re-Sign (Calc)'!$T$2,N412))</f>
        <v>2.1914251605466806</v>
      </c>
      <c r="S412" s="15">
        <f>IF(O412&gt;'Re-Sign (Calc)'!$T$1,'Re-Sign (Calc)'!$T$1,IF(O412&lt;'Re-Sign (Calc)'!$T$2,'Re-Sign (Calc)'!$T$2,O412))</f>
        <v>4.0053796517235325</v>
      </c>
      <c r="T412" s="16">
        <f>CEILING(IF(IF(F412&gt;AVERAGE(G412,I412,J412,K412),AVERAGE(F412,G412,I412,J412,K412),AVERAGE(G412,I412,J412,K412))&gt;'Re-Sign (Calc)'!$T$1,'Re-Sign (Calc)'!$T$1,IF(F412&gt;AVERAGE(G412,I412,J412,K412),AVERAGE(F412,G412,I412,J412,K412),AVERAGE(G412,I412,J412,K412))),0.05)</f>
        <v>2.4500000000000002</v>
      </c>
      <c r="U412" s="16">
        <f>CEILING(IF(IF(F412&gt;AVERAGE(G412,I412,J412,K412,H412),AVERAGE(F412,G412,I412,J412,K412),AVERAGE(G412,I412,J412,K412,H412))&gt;8.15,8.15,IF(F412&gt;AVERAGE(G412,I412,J412,K412,H412),AVERAGE(F412,G412,I412,J412,K412,H412),AVERAGE(G412,I412,J412,K412,H412))),0.05)</f>
        <v>4.2</v>
      </c>
      <c r="V412" s="16">
        <f>CEILING(MAX(Q412:S412),0.05)</f>
        <v>4.05</v>
      </c>
      <c r="W412" s="16" t="str">
        <f>IF(AND(B412&lt;26,G412&gt;V412),"Yes"," ")</f>
        <v xml:space="preserve"> </v>
      </c>
      <c r="X412" s="16" t="str">
        <f>IF(AND(B412&lt;30,B412&gt;26),"Yes", " ")</f>
        <v>Yes</v>
      </c>
      <c r="Y412" s="19" t="str">
        <f>INDEX('Player Ratings'!A:B,MATCH(A412,'Player Ratings'!A:A,0),2) &amp;": $"&amp;V412&amp;"M thru "&amp; D412+3</f>
        <v>Ray Smith: $4.05M thru 2027</v>
      </c>
    </row>
    <row r="413" spans="1:25" hidden="1" x14ac:dyDescent="0.25">
      <c r="A413" s="17" t="str">
        <f>'Re-Sign (Calc)'!A414</f>
        <v>T. Leaf SAC</v>
      </c>
      <c r="B413" s="18">
        <f>INDEX('Re-Sign (Calc)'!$A:$AU,MATCH('Re-Sign (Report)'!$A:$A,'Re-Sign (Calc)'!$A:$A,0),4)</f>
        <v>27</v>
      </c>
      <c r="C413" s="15" t="str">
        <f>INDEX('Re-Sign (Calc)'!$A:$AU,MATCH('Re-Sign (Report)'!$A:$A,'Re-Sign (Calc)'!$A:$A,0),3)</f>
        <v>SAC</v>
      </c>
      <c r="D413" s="15" t="str">
        <f>+INDEX('Player Ratings'!$A:$AA,MATCH(A413,'Player Ratings'!$A:$A,0),27)</f>
        <v>2026</v>
      </c>
      <c r="F413" s="15">
        <f>INDEX('Re-Sign (Calc)'!$A:$AX,MATCH($A:$A,'Re-Sign (Calc)'!$A:$A,0),23)</f>
        <v>0.85</v>
      </c>
      <c r="G413" s="15">
        <f>INDEX('Re-Sign (Calc)'!$A:$AX,MATCH($A:$A,'Re-Sign (Calc)'!$A:$A,0),28)</f>
        <v>4.8439815577144714</v>
      </c>
      <c r="H413" s="15">
        <f>INDEX('Re-Sign (Calc)'!$A:$AX,MATCH($A:$A,'Re-Sign (Calc)'!$A:$A,0),33)</f>
        <v>12.751871183769948</v>
      </c>
      <c r="I413" s="15">
        <f>INDEX('Re-Sign (Calc)'!$A:$AX,MATCH($A:$A,'Re-Sign (Calc)'!$A:$A,0),38)</f>
        <v>0.85</v>
      </c>
      <c r="J413" s="15">
        <f>INDEX('Re-Sign (Calc)'!$A:$AX,MATCH($A:$A,'Re-Sign (Calc)'!$A:$A,0),43)</f>
        <v>0.85</v>
      </c>
      <c r="K413" s="15">
        <f>INDEX('Re-Sign (Calc)'!$A:$AX,MATCH($A:$A,'Re-Sign (Calc)'!$A:$A,0),48)</f>
        <v>1.623324930343617</v>
      </c>
      <c r="L413" s="15">
        <f>IF(AND(AVERAGE(G413,H413)&lt;F413,B413&lt;27),AVERAGE(G413,H413,F413),AVERAGE(G413,H413))</f>
        <v>8.7979263707422106</v>
      </c>
      <c r="M413" s="15">
        <f>IFERROR(IF(AND(AVERAGE(J413,G413)&lt;F413,B413&lt;27),AVERAGE(J413,G413,F413),AVERAGE(G413,J413)),0)</f>
        <v>2.8469907788572355</v>
      </c>
      <c r="N413" s="15">
        <f>IFERROR(IF(AND(AVERAGE(G413,I413)&lt;F413,B413&lt;27),AVERAGE(G413,I413,F413),AVERAGE(G413,I413)),0)</f>
        <v>2.8469907788572355</v>
      </c>
      <c r="O413" s="15">
        <f>IFERROR(IF(AND(AVERAGE(G413,K413)&lt;F413,B413&lt;27),AVERAGE(G413,K413,F413),AVERAGE(G413,K413)),0)</f>
        <v>3.2336532440290444</v>
      </c>
      <c r="P413" s="15">
        <f>IF(L413&gt;'Re-Sign (Calc)'!$T$1,'Re-Sign (Calc)'!$T$1,IF(L413&lt;'Re-Sign (Calc)'!$T$2,'Re-Sign (Calc)'!$T$2,L413))</f>
        <v>8.7979263707422106</v>
      </c>
      <c r="Q413" s="15">
        <f>IF(M413&gt;'Re-Sign (Calc)'!$T$1,'Re-Sign (Calc)'!$T$1,IF(M413&lt;'Re-Sign (Calc)'!$T$2,'Re-Sign (Calc)'!$T$2,M413))</f>
        <v>2.8469907788572355</v>
      </c>
      <c r="R413" s="15">
        <f>IF(N413&gt;'Re-Sign (Calc)'!$T$1,'Re-Sign (Calc)'!$T$1,IF(N413&lt;'Re-Sign (Calc)'!$T$2,'Re-Sign (Calc)'!$T$2,N413))</f>
        <v>2.8469907788572355</v>
      </c>
      <c r="S413" s="15">
        <f>IF(O413&gt;'Re-Sign (Calc)'!$T$1,'Re-Sign (Calc)'!$T$1,IF(O413&lt;'Re-Sign (Calc)'!$T$2,'Re-Sign (Calc)'!$T$2,O413))</f>
        <v>3.2336532440290444</v>
      </c>
      <c r="T413" s="16">
        <f>CEILING(IF(IF(F413&gt;AVERAGE(G413,I413,J413,K413),AVERAGE(F413,G413,I413,J413,K413),AVERAGE(G413,I413,J413,K413))&gt;'Re-Sign (Calc)'!$T$1,'Re-Sign (Calc)'!$T$1,IF(F413&gt;AVERAGE(G413,I413,J413,K413),AVERAGE(F413,G413,I413,J413,K413),AVERAGE(G413,I413,J413,K413))),0.05)</f>
        <v>2.0500000000000003</v>
      </c>
      <c r="U413" s="16">
        <f>CEILING(IF(IF(F413&gt;AVERAGE(G413,I413,J413,K413,H413),AVERAGE(F413,G413,I413,J413,K413),AVERAGE(G413,I413,J413,K413,H413))&gt;8.15,8.15,IF(F413&gt;AVERAGE(G413,I413,J413,K413,H413),AVERAGE(F413,G413,I413,J413,K413,H413),AVERAGE(G413,I413,J413,K413,H413))),0.05)</f>
        <v>4.2</v>
      </c>
      <c r="V413" s="16">
        <f>CEILING(MAX(Q413:S413),0.05)</f>
        <v>3.25</v>
      </c>
      <c r="W413" s="16" t="str">
        <f>IF(AND(B413&lt;26,G413&gt;V413),"Yes"," ")</f>
        <v xml:space="preserve"> </v>
      </c>
      <c r="X413" s="16" t="str">
        <f>IF(AND(B413&lt;30,B413&gt;26),"Yes", " ")</f>
        <v>Yes</v>
      </c>
      <c r="Y413" s="19" t="str">
        <f>INDEX('Player Ratings'!A:B,MATCH(A413,'Player Ratings'!A:A,0),2) &amp;": $"&amp;V413&amp;"M thru "&amp; D413+3</f>
        <v>T.J. Leaf: $3.25M thru 2029</v>
      </c>
    </row>
    <row r="414" spans="1:25" hidden="1" x14ac:dyDescent="0.25">
      <c r="A414" s="17" t="str">
        <f>'Re-Sign (Calc)'!A415</f>
        <v>T. Love LAC</v>
      </c>
      <c r="B414" s="18">
        <f>INDEX('Re-Sign (Calc)'!$A:$AU,MATCH('Re-Sign (Report)'!$A:$A,'Re-Sign (Calc)'!$A:$A,0),4)</f>
        <v>24</v>
      </c>
      <c r="C414" s="15" t="str">
        <f>INDEX('Re-Sign (Calc)'!$A:$AU,MATCH('Re-Sign (Report)'!$A:$A,'Re-Sign (Calc)'!$A:$A,0),3)</f>
        <v>LAC</v>
      </c>
      <c r="D414" s="15" t="str">
        <f>+INDEX('Player Ratings'!$A:$AA,MATCH(A414,'Player Ratings'!$A:$A,0),27)</f>
        <v>2025</v>
      </c>
      <c r="F414" s="15">
        <f>INDEX('Re-Sign (Calc)'!$A:$AX,MATCH($A:$A,'Re-Sign (Calc)'!$A:$A,0),23)</f>
        <v>0.85</v>
      </c>
      <c r="G414" s="15">
        <f>INDEX('Re-Sign (Calc)'!$A:$AX,MATCH($A:$A,'Re-Sign (Calc)'!$A:$A,0),28)</f>
        <v>0.85</v>
      </c>
      <c r="H414" s="15" t="str">
        <f>INDEX('Re-Sign (Calc)'!$A:$AX,MATCH($A:$A,'Re-Sign (Calc)'!$A:$A,0),33)</f>
        <v>N/A</v>
      </c>
      <c r="I414" s="15" t="str">
        <f>INDEX('Re-Sign (Calc)'!$A:$AX,MATCH($A:$A,'Re-Sign (Calc)'!$A:$A,0),38)</f>
        <v>N/A</v>
      </c>
      <c r="J414" s="15" t="str">
        <f>INDEX('Re-Sign (Calc)'!$A:$AX,MATCH($A:$A,'Re-Sign (Calc)'!$A:$A,0),43)</f>
        <v>N/A</v>
      </c>
      <c r="K414" s="15" t="str">
        <f>INDEX('Re-Sign (Calc)'!$A:$AX,MATCH($A:$A,'Re-Sign (Calc)'!$A:$A,0),48)</f>
        <v>N/A</v>
      </c>
      <c r="L414" s="15">
        <f>IF(AND(AVERAGE(G414,H414)&lt;F414,B414&lt;27),AVERAGE(G414,H414,F414),AVERAGE(G414,H414))</f>
        <v>0.85</v>
      </c>
      <c r="M414" s="15">
        <f>IFERROR(IF(AND(AVERAGE(J414,G414)&lt;F414,B414&lt;27),AVERAGE(J414,G414,F414),AVERAGE(G414,J414)),0)</f>
        <v>0.85</v>
      </c>
      <c r="N414" s="15">
        <f>IFERROR(IF(AND(AVERAGE(G414,I414)&lt;F414,B414&lt;27),AVERAGE(G414,I414,F414),AVERAGE(G414,I414)),0)</f>
        <v>0.85</v>
      </c>
      <c r="O414" s="15">
        <f>IFERROR(IF(AND(AVERAGE(G414,K414)&lt;F414,B414&lt;27),AVERAGE(G414,K414,F414),AVERAGE(G414,K414)),0)</f>
        <v>0.85</v>
      </c>
      <c r="P414" s="15">
        <f>IF(L414&gt;'Re-Sign (Calc)'!$T$1,'Re-Sign (Calc)'!$T$1,IF(L414&lt;'Re-Sign (Calc)'!$T$2,'Re-Sign (Calc)'!$T$2,L414))</f>
        <v>0.85</v>
      </c>
      <c r="Q414" s="15">
        <f>IF(M414&gt;'Re-Sign (Calc)'!$T$1,'Re-Sign (Calc)'!$T$1,IF(M414&lt;'Re-Sign (Calc)'!$T$2,'Re-Sign (Calc)'!$T$2,M414))</f>
        <v>0.85</v>
      </c>
      <c r="R414" s="15">
        <f>IF(N414&gt;'Re-Sign (Calc)'!$T$1,'Re-Sign (Calc)'!$T$1,IF(N414&lt;'Re-Sign (Calc)'!$T$2,'Re-Sign (Calc)'!$T$2,N414))</f>
        <v>0.85</v>
      </c>
      <c r="S414" s="15">
        <f>IF(O414&gt;'Re-Sign (Calc)'!$T$1,'Re-Sign (Calc)'!$T$1,IF(O414&lt;'Re-Sign (Calc)'!$T$2,'Re-Sign (Calc)'!$T$2,O414))</f>
        <v>0.85</v>
      </c>
      <c r="T414" s="16">
        <f>CEILING(IF(IF(F414&gt;AVERAGE(G414,I414,J414,K414),AVERAGE(F414,G414,I414,J414,K414),AVERAGE(G414,I414,J414,K414))&gt;'Re-Sign (Calc)'!$T$1,'Re-Sign (Calc)'!$T$1,IF(F414&gt;AVERAGE(G414,I414,J414,K414),AVERAGE(F414,G414,I414,J414,K414),AVERAGE(G414,I414,J414,K414))),0.05)</f>
        <v>0.85000000000000009</v>
      </c>
      <c r="U414" s="16">
        <f>CEILING(IF(IF(F414&gt;AVERAGE(G414,I414,J414,K414,H414),AVERAGE(F414,G414,I414,J414,K414),AVERAGE(G414,I414,J414,K414,H414))&gt;8.15,8.15,IF(F414&gt;AVERAGE(G414,I414,J414,K414,H414),AVERAGE(F414,G414,I414,J414,K414,H414),AVERAGE(G414,I414,J414,K414,H414))),0.05)</f>
        <v>0.85000000000000009</v>
      </c>
      <c r="V414" s="16">
        <f>CEILING(MAX(Q414:S414),0.05)</f>
        <v>0.85000000000000009</v>
      </c>
      <c r="W414" s="16" t="str">
        <f>IF(AND(B414&lt;26,G414&gt;V414),"Yes"," ")</f>
        <v xml:space="preserve"> </v>
      </c>
      <c r="X414" s="16" t="str">
        <f>IF(AND(B414&lt;30,B414&gt;26),"Yes", " ")</f>
        <v xml:space="preserve"> </v>
      </c>
      <c r="Y414" s="19" t="str">
        <f>INDEX('Player Ratings'!A:B,MATCH(A414,'Player Ratings'!A:A,0),2) &amp;": $"&amp;V414&amp;"M thru "&amp; D414+3</f>
        <v>Tank Love: $0.85M thru 2028</v>
      </c>
    </row>
    <row r="415" spans="1:25" x14ac:dyDescent="0.25">
      <c r="A415" s="17" t="str">
        <f>'Re-Sign (Calc)'!A428</f>
        <v>T. Warren SEA</v>
      </c>
      <c r="B415" s="18">
        <f>INDEX('Re-Sign (Calc)'!$A:$AU,MATCH('Re-Sign (Report)'!$A:$A,'Re-Sign (Calc)'!$A:$A,0),4)</f>
        <v>31</v>
      </c>
      <c r="C415" s="15" t="str">
        <f>INDEX('Re-Sign (Calc)'!$A:$AU,MATCH('Re-Sign (Report)'!$A:$A,'Re-Sign (Calc)'!$A:$A,0),3)</f>
        <v>SEA</v>
      </c>
      <c r="D415" s="15" t="str">
        <f>+INDEX('Player Ratings'!$A:$AA,MATCH(A415,'Player Ratings'!$A:$A,0),27)</f>
        <v>2024</v>
      </c>
      <c r="F415" s="15">
        <f>INDEX('Re-Sign (Calc)'!$A:$AX,MATCH($A:$A,'Re-Sign (Calc)'!$A:$A,0),23)</f>
        <v>0.85</v>
      </c>
      <c r="G415" s="15">
        <f>INDEX('Re-Sign (Calc)'!$A:$AX,MATCH($A:$A,'Re-Sign (Calc)'!$A:$A,0),28)</f>
        <v>4.6576745747254531</v>
      </c>
      <c r="H415" s="15">
        <f>INDEX('Re-Sign (Calc)'!$A:$AX,MATCH($A:$A,'Re-Sign (Calc)'!$A:$A,0),33)</f>
        <v>13.632724314783113</v>
      </c>
      <c r="I415" s="15">
        <f>INDEX('Re-Sign (Calc)'!$A:$AX,MATCH($A:$A,'Re-Sign (Calc)'!$A:$A,0),38)</f>
        <v>0.85</v>
      </c>
      <c r="J415" s="15">
        <f>INDEX('Re-Sign (Calc)'!$A:$AX,MATCH($A:$A,'Re-Sign (Calc)'!$A:$A,0),43)</f>
        <v>0.85</v>
      </c>
      <c r="K415" s="15">
        <f>INDEX('Re-Sign (Calc)'!$A:$AX,MATCH($A:$A,'Re-Sign (Calc)'!$A:$A,0),48)</f>
        <v>5.7836468294873322</v>
      </c>
      <c r="L415" s="15">
        <f>IF(AND(AVERAGE(G415,H415)&lt;F415,B415&lt;27),AVERAGE(G415,H415,F415),AVERAGE(G415,H415))</f>
        <v>9.145199444754283</v>
      </c>
      <c r="M415" s="15">
        <f>IFERROR(IF(AND(AVERAGE(J415,G415)&lt;F415,B415&lt;27),AVERAGE(J415,G415,F415),AVERAGE(G415,J415)),0)</f>
        <v>2.7538372873627264</v>
      </c>
      <c r="N415" s="15">
        <f>IFERROR(IF(AND(AVERAGE(G415,I415)&lt;F415,B415&lt;27),AVERAGE(G415,I415,F415),AVERAGE(G415,I415)),0)</f>
        <v>2.7538372873627264</v>
      </c>
      <c r="O415" s="15">
        <f>IFERROR(IF(AND(AVERAGE(G415,K415)&lt;F415,B415&lt;27),AVERAGE(G415,K415,F415),AVERAGE(G415,K415)),0)</f>
        <v>5.2206607021063931</v>
      </c>
      <c r="P415" s="15">
        <f>IF(L415&gt;'Re-Sign (Calc)'!$T$1,'Re-Sign (Calc)'!$T$1,IF(L415&lt;'Re-Sign (Calc)'!$T$2,'Re-Sign (Calc)'!$T$2,L415))</f>
        <v>9.145199444754283</v>
      </c>
      <c r="Q415" s="15">
        <f>IF(M415&gt;'Re-Sign (Calc)'!$T$1,'Re-Sign (Calc)'!$T$1,IF(M415&lt;'Re-Sign (Calc)'!$T$2,'Re-Sign (Calc)'!$T$2,M415))</f>
        <v>2.7538372873627264</v>
      </c>
      <c r="R415" s="15">
        <f>IF(N415&gt;'Re-Sign (Calc)'!$T$1,'Re-Sign (Calc)'!$T$1,IF(N415&lt;'Re-Sign (Calc)'!$T$2,'Re-Sign (Calc)'!$T$2,N415))</f>
        <v>2.7538372873627264</v>
      </c>
      <c r="S415" s="15">
        <f>IF(O415&gt;'Re-Sign (Calc)'!$T$1,'Re-Sign (Calc)'!$T$1,IF(O415&lt;'Re-Sign (Calc)'!$T$2,'Re-Sign (Calc)'!$T$2,O415))</f>
        <v>5.2206607021063931</v>
      </c>
      <c r="T415" s="16">
        <f>CEILING(IF(IF(F415&gt;AVERAGE(G415,I415,J415,K415),AVERAGE(F415,G415,I415,J415,K415),AVERAGE(G415,I415,J415,K415))&gt;'Re-Sign (Calc)'!$T$1,'Re-Sign (Calc)'!$T$1,IF(F415&gt;AVERAGE(G415,I415,J415,K415),AVERAGE(F415,G415,I415,J415,K415),AVERAGE(G415,I415,J415,K415))),0.05)</f>
        <v>3.0500000000000003</v>
      </c>
      <c r="U415" s="16">
        <f>CEILING(IF(IF(F415&gt;AVERAGE(G415,I415,J415,K415,H415),AVERAGE(F415,G415,I415,J415,K415),AVERAGE(G415,I415,J415,K415,H415))&gt;8.15,8.15,IF(F415&gt;AVERAGE(G415,I415,J415,K415,H415),AVERAGE(F415,G415,I415,J415,K415,H415),AVERAGE(G415,I415,J415,K415,H415))),0.05)</f>
        <v>5.2</v>
      </c>
      <c r="V415" s="16">
        <f>CEILING(MAX(Q415:S415),0.05)</f>
        <v>5.25</v>
      </c>
      <c r="W415" s="16" t="str">
        <f>IF(AND(B415&lt;26,G415&gt;V415),"Yes"," ")</f>
        <v xml:space="preserve"> </v>
      </c>
      <c r="X415" s="16" t="str">
        <f>IF(AND(B415&lt;30,B415&gt;26),"Yes", " ")</f>
        <v xml:space="preserve"> </v>
      </c>
      <c r="Y415" s="19" t="str">
        <f>INDEX('Player Ratings'!A:B,MATCH(A415,'Player Ratings'!A:A,0),2) &amp;": $"&amp;V415&amp;"M thru "&amp; D415+3</f>
        <v>T.J. Warren: $5.25M thru 2027</v>
      </c>
    </row>
    <row r="416" spans="1:25" hidden="1" x14ac:dyDescent="0.25">
      <c r="A416" s="17" t="str">
        <f>'Re-Sign (Calc)'!A417</f>
        <v>T. Lydon HOU</v>
      </c>
      <c r="B416" s="18">
        <f>INDEX('Re-Sign (Calc)'!$A:$AU,MATCH('Re-Sign (Report)'!$A:$A,'Re-Sign (Calc)'!$A:$A,0),4)</f>
        <v>28</v>
      </c>
      <c r="C416" s="15" t="str">
        <f>INDEX('Re-Sign (Calc)'!$A:$AU,MATCH('Re-Sign (Report)'!$A:$A,'Re-Sign (Calc)'!$A:$A,0),3)</f>
        <v>HOU</v>
      </c>
      <c r="D416" s="15" t="str">
        <f>+INDEX('Player Ratings'!$A:$AA,MATCH(A416,'Player Ratings'!$A:$A,0),27)</f>
        <v>2025</v>
      </c>
      <c r="F416" s="15">
        <f>INDEX('Re-Sign (Calc)'!$A:$AX,MATCH($A:$A,'Re-Sign (Calc)'!$A:$A,0),23)</f>
        <v>12.229669347631818</v>
      </c>
      <c r="G416" s="15">
        <f>INDEX('Re-Sign (Calc)'!$A:$AX,MATCH($A:$A,'Re-Sign (Calc)'!$A:$A,0),28)</f>
        <v>16.644162687304462</v>
      </c>
      <c r="H416" s="15">
        <f>INDEX('Re-Sign (Calc)'!$A:$AX,MATCH($A:$A,'Re-Sign (Calc)'!$A:$A,0),33)</f>
        <v>10.184779397281869</v>
      </c>
      <c r="I416" s="15">
        <f>INDEX('Re-Sign (Calc)'!$A:$AX,MATCH($A:$A,'Re-Sign (Calc)'!$A:$A,0),38)</f>
        <v>0.85</v>
      </c>
      <c r="J416" s="15">
        <f>INDEX('Re-Sign (Calc)'!$A:$AX,MATCH($A:$A,'Re-Sign (Calc)'!$A:$A,0),43)</f>
        <v>0.85</v>
      </c>
      <c r="K416" s="15">
        <f>INDEX('Re-Sign (Calc)'!$A:$AX,MATCH($A:$A,'Re-Sign (Calc)'!$A:$A,0),48)</f>
        <v>3.819158816505229</v>
      </c>
      <c r="L416" s="15">
        <f>IF(AND(AVERAGE(G416,H416)&lt;F416,B416&lt;27),AVERAGE(G416,H416,F416),AVERAGE(G416,H416))</f>
        <v>13.414471042293165</v>
      </c>
      <c r="M416" s="15">
        <f>IFERROR(IF(AND(AVERAGE(J416,G416)&lt;F416,B416&lt;27),AVERAGE(J416,G416,F416),AVERAGE(G416,J416)),0)</f>
        <v>8.7470813436522317</v>
      </c>
      <c r="N416" s="15">
        <f>IFERROR(IF(AND(AVERAGE(G416,I416)&lt;F416,B416&lt;27),AVERAGE(G416,I416,F416),AVERAGE(G416,I416)),0)</f>
        <v>8.7470813436522317</v>
      </c>
      <c r="O416" s="15">
        <f>IFERROR(IF(AND(AVERAGE(G416,K416)&lt;F416,B416&lt;27),AVERAGE(G416,K416,F416),AVERAGE(G416,K416)),0)</f>
        <v>10.231660751904846</v>
      </c>
      <c r="P416" s="15">
        <f>IF(L416&gt;'Re-Sign (Calc)'!$T$1,'Re-Sign (Calc)'!$T$1,IF(L416&lt;'Re-Sign (Calc)'!$T$2,'Re-Sign (Calc)'!$T$2,L416))</f>
        <v>13.414471042293165</v>
      </c>
      <c r="Q416" s="15">
        <f>IF(M416&gt;'Re-Sign (Calc)'!$T$1,'Re-Sign (Calc)'!$T$1,IF(M416&lt;'Re-Sign (Calc)'!$T$2,'Re-Sign (Calc)'!$T$2,M416))</f>
        <v>8.7470813436522317</v>
      </c>
      <c r="R416" s="15">
        <f>IF(N416&gt;'Re-Sign (Calc)'!$T$1,'Re-Sign (Calc)'!$T$1,IF(N416&lt;'Re-Sign (Calc)'!$T$2,'Re-Sign (Calc)'!$T$2,N416))</f>
        <v>8.7470813436522317</v>
      </c>
      <c r="S416" s="15">
        <f>IF(O416&gt;'Re-Sign (Calc)'!$T$1,'Re-Sign (Calc)'!$T$1,IF(O416&lt;'Re-Sign (Calc)'!$T$2,'Re-Sign (Calc)'!$T$2,O416))</f>
        <v>10.231660751904846</v>
      </c>
      <c r="T416" s="16">
        <f>CEILING(IF(IF(F416&gt;AVERAGE(G416,I416,J416,K416),AVERAGE(F416,G416,I416,J416,K416),AVERAGE(G416,I416,J416,K416))&gt;'Re-Sign (Calc)'!$T$1,'Re-Sign (Calc)'!$T$1,IF(F416&gt;AVERAGE(G416,I416,J416,K416),AVERAGE(F416,G416,I416,J416,K416),AVERAGE(G416,I416,J416,K416))),0.05)</f>
        <v>6.9</v>
      </c>
      <c r="U416" s="16">
        <f>CEILING(IF(IF(F416&gt;AVERAGE(G416,I416,J416,K416,H416),AVERAGE(F416,G416,I416,J416,K416),AVERAGE(G416,I416,J416,K416,H416))&gt;8.15,8.15,IF(F416&gt;AVERAGE(G416,I416,J416,K416,H416),AVERAGE(F416,G416,I416,J416,K416,H416),AVERAGE(G416,I416,J416,K416,H416))),0.05)</f>
        <v>7.45</v>
      </c>
      <c r="V416" s="16">
        <f>CEILING(MAX(Q416:S416),0.05)</f>
        <v>10.25</v>
      </c>
      <c r="W416" s="16" t="str">
        <f>IF(AND(B416&lt;26,G416&gt;V416),"Yes"," ")</f>
        <v xml:space="preserve"> </v>
      </c>
      <c r="X416" s="16" t="str">
        <f>IF(AND(B416&lt;30,B416&gt;26),"Yes", " ")</f>
        <v>Yes</v>
      </c>
      <c r="Y416" s="19" t="str">
        <f>INDEX('Player Ratings'!A:B,MATCH(A416,'Player Ratings'!A:A,0),2) &amp;": $"&amp;V416&amp;"M thru "&amp; D416+3</f>
        <v>Tyler Lydon: $10.25M thru 2028</v>
      </c>
    </row>
    <row r="417" spans="1:25" x14ac:dyDescent="0.25">
      <c r="A417" s="17" t="str">
        <f>'Re-Sign (Calc)'!A20</f>
        <v>A. Sylla TOR</v>
      </c>
      <c r="B417" s="18">
        <f>INDEX('Re-Sign (Calc)'!$A:$AU,MATCH('Re-Sign (Report)'!$A:$A,'Re-Sign (Calc)'!$A:$A,0),4)</f>
        <v>23</v>
      </c>
      <c r="C417" s="15" t="str">
        <f>INDEX('Re-Sign (Calc)'!$A:$AU,MATCH('Re-Sign (Report)'!$A:$A,'Re-Sign (Calc)'!$A:$A,0),3)</f>
        <v>TOR</v>
      </c>
      <c r="D417" s="15" t="str">
        <f>+INDEX('Player Ratings'!$A:$AA,MATCH(A417,'Player Ratings'!$A:$A,0),27)</f>
        <v>2024</v>
      </c>
      <c r="F417" s="15">
        <f>INDEX('Re-Sign (Calc)'!$A:$AX,MATCH($A:$A,'Re-Sign (Calc)'!$A:$A,0),23)</f>
        <v>0.85</v>
      </c>
      <c r="G417" s="15">
        <f>INDEX('Re-Sign (Calc)'!$A:$AX,MATCH($A:$A,'Re-Sign (Calc)'!$A:$A,0),28)</f>
        <v>0.85</v>
      </c>
      <c r="H417" s="15" t="str">
        <f>INDEX('Re-Sign (Calc)'!$A:$AX,MATCH($A:$A,'Re-Sign (Calc)'!$A:$A,0),33)</f>
        <v>N/A</v>
      </c>
      <c r="I417" s="15" t="str">
        <f>INDEX('Re-Sign (Calc)'!$A:$AX,MATCH($A:$A,'Re-Sign (Calc)'!$A:$A,0),38)</f>
        <v>N/A</v>
      </c>
      <c r="J417" s="15" t="str">
        <f>INDEX('Re-Sign (Calc)'!$A:$AX,MATCH($A:$A,'Re-Sign (Calc)'!$A:$A,0),43)</f>
        <v>N/A</v>
      </c>
      <c r="K417" s="15" t="str">
        <f>INDEX('Re-Sign (Calc)'!$A:$AX,MATCH($A:$A,'Re-Sign (Calc)'!$A:$A,0),48)</f>
        <v>N/A</v>
      </c>
      <c r="L417" s="15">
        <f>IF(AND(AVERAGE(G417,H417)&lt;F417,B417&lt;27),AVERAGE(G417,H417,F417),AVERAGE(G417,H417))</f>
        <v>0.85</v>
      </c>
      <c r="M417" s="15">
        <f>IFERROR(IF(AND(AVERAGE(J417,G417)&lt;F417,B417&lt;27),AVERAGE(J417,G417,F417),AVERAGE(G417,J417)),0)</f>
        <v>0.85</v>
      </c>
      <c r="N417" s="15">
        <f>IFERROR(IF(AND(AVERAGE(G417,I417)&lt;F417,B417&lt;27),AVERAGE(G417,I417,F417),AVERAGE(G417,I417)),0)</f>
        <v>0.85</v>
      </c>
      <c r="O417" s="15">
        <f>IFERROR(IF(AND(AVERAGE(G417,K417)&lt;F417,B417&lt;27),AVERAGE(G417,K417,F417),AVERAGE(G417,K417)),0)</f>
        <v>0.85</v>
      </c>
      <c r="P417" s="15">
        <f>IF(L417&gt;'Re-Sign (Calc)'!$T$1,'Re-Sign (Calc)'!$T$1,IF(L417&lt;'Re-Sign (Calc)'!$T$2,'Re-Sign (Calc)'!$T$2,L417))</f>
        <v>0.85</v>
      </c>
      <c r="Q417" s="15">
        <f>IF(M417&gt;'Re-Sign (Calc)'!$T$1,'Re-Sign (Calc)'!$T$1,IF(M417&lt;'Re-Sign (Calc)'!$T$2,'Re-Sign (Calc)'!$T$2,M417))</f>
        <v>0.85</v>
      </c>
      <c r="R417" s="15">
        <f>IF(N417&gt;'Re-Sign (Calc)'!$T$1,'Re-Sign (Calc)'!$T$1,IF(N417&lt;'Re-Sign (Calc)'!$T$2,'Re-Sign (Calc)'!$T$2,N417))</f>
        <v>0.85</v>
      </c>
      <c r="S417" s="15">
        <f>IF(O417&gt;'Re-Sign (Calc)'!$T$1,'Re-Sign (Calc)'!$T$1,IF(O417&lt;'Re-Sign (Calc)'!$T$2,'Re-Sign (Calc)'!$T$2,O417))</f>
        <v>0.85</v>
      </c>
      <c r="T417" s="16">
        <f>CEILING(IF(IF(F417&gt;AVERAGE(G417,I417,J417,K417),AVERAGE(F417,G417,I417,J417,K417),AVERAGE(G417,I417,J417,K417))&gt;'Re-Sign (Calc)'!$T$1,'Re-Sign (Calc)'!$T$1,IF(F417&gt;AVERAGE(G417,I417,J417,K417),AVERAGE(F417,G417,I417,J417,K417),AVERAGE(G417,I417,J417,K417))),0.05)</f>
        <v>0.85000000000000009</v>
      </c>
      <c r="U417" s="16">
        <f>CEILING(IF(IF(F417&gt;AVERAGE(G417,I417,J417,K417,H417),AVERAGE(F417,G417,I417,J417,K417),AVERAGE(G417,I417,J417,K417,H417))&gt;8.15,8.15,IF(F417&gt;AVERAGE(G417,I417,J417,K417,H417),AVERAGE(F417,G417,I417,J417,K417,H417),AVERAGE(G417,I417,J417,K417,H417))),0.05)</f>
        <v>0.85000000000000009</v>
      </c>
      <c r="V417" s="16">
        <f>CEILING(MAX(Q417:S417),0.05)</f>
        <v>0.85000000000000009</v>
      </c>
      <c r="W417" s="16" t="str">
        <f>IF(AND(B417&lt;26,G417&gt;V417),"Yes"," ")</f>
        <v xml:space="preserve"> </v>
      </c>
      <c r="X417" s="16" t="str">
        <f>IF(AND(B417&lt;30,B417&gt;26),"Yes", " ")</f>
        <v xml:space="preserve"> </v>
      </c>
      <c r="Y417" s="19" t="str">
        <f>INDEX('Player Ratings'!A:B,MATCH(A417,'Player Ratings'!A:A,0),2) &amp;": $"&amp;V417&amp;"M thru "&amp; D417+3</f>
        <v>Amar Sylla: $0.85M thru 2027</v>
      </c>
    </row>
    <row r="418" spans="1:25" hidden="1" x14ac:dyDescent="0.25">
      <c r="A418" s="17" t="str">
        <f>'Re-Sign (Calc)'!A419</f>
        <v>T. Maker DAL</v>
      </c>
      <c r="B418" s="18">
        <f>INDEX('Re-Sign (Calc)'!$A:$AU,MATCH('Re-Sign (Report)'!$A:$A,'Re-Sign (Calc)'!$A:$A,0),4)</f>
        <v>27</v>
      </c>
      <c r="C418" s="15" t="str">
        <f>INDEX('Re-Sign (Calc)'!$A:$AU,MATCH('Re-Sign (Report)'!$A:$A,'Re-Sign (Calc)'!$A:$A,0),3)</f>
        <v>DAL</v>
      </c>
      <c r="D418" s="15" t="str">
        <f>+INDEX('Player Ratings'!$A:$AA,MATCH(A418,'Player Ratings'!$A:$A,0),27)</f>
        <v>2027</v>
      </c>
      <c r="F418" s="15">
        <f>INDEX('Re-Sign (Calc)'!$A:$AX,MATCH($A:$A,'Re-Sign (Calc)'!$A:$A,0),23)</f>
        <v>35</v>
      </c>
      <c r="G418" s="15">
        <f>INDEX('Re-Sign (Calc)'!$A:$AX,MATCH($A:$A,'Re-Sign (Calc)'!$A:$A,0),28)</f>
        <v>37.622262473242223</v>
      </c>
      <c r="H418" s="15">
        <f>INDEX('Re-Sign (Calc)'!$A:$AX,MATCH($A:$A,'Re-Sign (Calc)'!$A:$A,0),33)</f>
        <v>33.003373054953705</v>
      </c>
      <c r="I418" s="15">
        <f>INDEX('Re-Sign (Calc)'!$A:$AX,MATCH($A:$A,'Re-Sign (Calc)'!$A:$A,0),38)</f>
        <v>38.168113762220557</v>
      </c>
      <c r="J418" s="15">
        <f>INDEX('Re-Sign (Calc)'!$A:$AX,MATCH($A:$A,'Re-Sign (Calc)'!$A:$A,0),43)</f>
        <v>32.138799703630525</v>
      </c>
      <c r="K418" s="15">
        <f>INDEX('Re-Sign (Calc)'!$A:$AX,MATCH($A:$A,'Re-Sign (Calc)'!$A:$A,0),48)</f>
        <v>43.344168767414104</v>
      </c>
      <c r="L418" s="15">
        <f>IF(AND(AVERAGE(G418,H418)&lt;F418,B418&lt;27),AVERAGE(G418,H418,F418),AVERAGE(G418,H418))</f>
        <v>35.312817764097964</v>
      </c>
      <c r="M418" s="15">
        <f>IFERROR(IF(AND(AVERAGE(J418,G418)&lt;F418,B418&lt;27),AVERAGE(J418,G418,F418),AVERAGE(G418,J418)),0)</f>
        <v>34.880531088436371</v>
      </c>
      <c r="N418" s="15">
        <f>IFERROR(IF(AND(AVERAGE(G418,I418)&lt;F418,B418&lt;27),AVERAGE(G418,I418,F418),AVERAGE(G418,I418)),0)</f>
        <v>37.895188117731394</v>
      </c>
      <c r="O418" s="15">
        <f>IFERROR(IF(AND(AVERAGE(G418,K418)&lt;F418,B418&lt;27),AVERAGE(G418,K418,F418),AVERAGE(G418,K418)),0)</f>
        <v>40.483215620328167</v>
      </c>
      <c r="P418" s="15">
        <f>IF(L418&gt;'Re-Sign (Calc)'!$T$1,'Re-Sign (Calc)'!$T$1,IF(L418&lt;'Re-Sign (Calc)'!$T$2,'Re-Sign (Calc)'!$T$2,L418))</f>
        <v>35</v>
      </c>
      <c r="Q418" s="15">
        <f>IF(M418&gt;'Re-Sign (Calc)'!$T$1,'Re-Sign (Calc)'!$T$1,IF(M418&lt;'Re-Sign (Calc)'!$T$2,'Re-Sign (Calc)'!$T$2,M418))</f>
        <v>34.880531088436371</v>
      </c>
      <c r="R418" s="15">
        <f>IF(N418&gt;'Re-Sign (Calc)'!$T$1,'Re-Sign (Calc)'!$T$1,IF(N418&lt;'Re-Sign (Calc)'!$T$2,'Re-Sign (Calc)'!$T$2,N418))</f>
        <v>35</v>
      </c>
      <c r="S418" s="15">
        <f>IF(O418&gt;'Re-Sign (Calc)'!$T$1,'Re-Sign (Calc)'!$T$1,IF(O418&lt;'Re-Sign (Calc)'!$T$2,'Re-Sign (Calc)'!$T$2,O418))</f>
        <v>35</v>
      </c>
      <c r="T418" s="16">
        <f>CEILING(IF(IF(F418&gt;AVERAGE(G418,I418,J418,K418),AVERAGE(F418,G418,I418,J418,K418),AVERAGE(G418,I418,J418,K418))&gt;'Re-Sign (Calc)'!$T$1,'Re-Sign (Calc)'!$T$1,IF(F418&gt;AVERAGE(G418,I418,J418,K418),AVERAGE(F418,G418,I418,J418,K418),AVERAGE(G418,I418,J418,K418))),0.05)</f>
        <v>35</v>
      </c>
      <c r="U418" s="16">
        <f>CEILING(IF(IF(F418&gt;AVERAGE(G418,I418,J418,K418,H418),AVERAGE(F418,G418,I418,J418,K418),AVERAGE(G418,I418,J418,K418,H418))&gt;8.15,8.15,IF(F418&gt;AVERAGE(G418,I418,J418,K418,H418),AVERAGE(F418,G418,I418,J418,K418,H418),AVERAGE(G418,I418,J418,K418,H418))),0.05)</f>
        <v>8.15</v>
      </c>
      <c r="V418" s="16">
        <f>CEILING(MAX(Q418:S418),0.05)</f>
        <v>35</v>
      </c>
      <c r="W418" s="16" t="str">
        <f>IF(AND(B418&lt;26,G418&gt;V418),"Yes"," ")</f>
        <v xml:space="preserve"> </v>
      </c>
      <c r="X418" s="16" t="str">
        <f>IF(AND(B418&lt;30,B418&gt;26),"Yes", " ")</f>
        <v>Yes</v>
      </c>
      <c r="Y418" s="19" t="str">
        <f>INDEX('Player Ratings'!A:B,MATCH(A418,'Player Ratings'!A:A,0),2) &amp;": $"&amp;V418&amp;"M thru "&amp; D418+3</f>
        <v>Thon Maker: $35M thru 2030</v>
      </c>
    </row>
    <row r="419" spans="1:25" hidden="1" x14ac:dyDescent="0.25">
      <c r="A419" s="17" t="str">
        <f>'Re-Sign (Calc)'!A420</f>
        <v>T. Maledon SAS</v>
      </c>
      <c r="B419" s="18">
        <f>INDEX('Re-Sign (Calc)'!$A:$AU,MATCH('Re-Sign (Report)'!$A:$A,'Re-Sign (Calc)'!$A:$A,0),4)</f>
        <v>23</v>
      </c>
      <c r="C419" s="15" t="str">
        <f>INDEX('Re-Sign (Calc)'!$A:$AU,MATCH('Re-Sign (Report)'!$A:$A,'Re-Sign (Calc)'!$A:$A,0),3)</f>
        <v>SAS</v>
      </c>
      <c r="D419" s="15" t="str">
        <f>+INDEX('Player Ratings'!$A:$AA,MATCH(A419,'Player Ratings'!$A:$A,0),27)</f>
        <v>2026</v>
      </c>
      <c r="F419" s="15">
        <f>INDEX('Re-Sign (Calc)'!$A:$AX,MATCH($A:$A,'Re-Sign (Calc)'!$A:$A,0),23)</f>
        <v>20.768543342269886</v>
      </c>
      <c r="G419" s="15">
        <f>INDEX('Re-Sign (Calc)'!$A:$AX,MATCH($A:$A,'Re-Sign (Calc)'!$A:$A,0),28)</f>
        <v>15.33303145068335</v>
      </c>
      <c r="H419" s="15">
        <f>INDEX('Re-Sign (Calc)'!$A:$AX,MATCH($A:$A,'Re-Sign (Calc)'!$A:$A,0),33)</f>
        <v>4.4801309828639049</v>
      </c>
      <c r="I419" s="15">
        <f>INDEX('Re-Sign (Calc)'!$A:$AX,MATCH($A:$A,'Re-Sign (Calc)'!$A:$A,0),38)</f>
        <v>0.85</v>
      </c>
      <c r="J419" s="15">
        <f>INDEX('Re-Sign (Calc)'!$A:$AX,MATCH($A:$A,'Re-Sign (Calc)'!$A:$A,0),43)</f>
        <v>0.85</v>
      </c>
      <c r="K419" s="15">
        <f>INDEX('Re-Sign (Calc)'!$A:$AX,MATCH($A:$A,'Re-Sign (Calc)'!$A:$A,0),48)</f>
        <v>0.85</v>
      </c>
      <c r="L419" s="15">
        <f>IF(AND(AVERAGE(G419,H419)&lt;F419,B419&lt;27),AVERAGE(G419,H419,F419),AVERAGE(G419,H419))</f>
        <v>13.527235258605714</v>
      </c>
      <c r="M419" s="15">
        <f>IFERROR(IF(AND(AVERAGE(J419,G419)&lt;F419,B419&lt;27),AVERAGE(J419,G419,F419),AVERAGE(G419,J419)),0)</f>
        <v>12.31719159765108</v>
      </c>
      <c r="N419" s="15">
        <f>IFERROR(IF(AND(AVERAGE(G419,I419)&lt;F419,B419&lt;27),AVERAGE(G419,I419,F419),AVERAGE(G419,I419)),0)</f>
        <v>12.31719159765108</v>
      </c>
      <c r="O419" s="15">
        <f>IFERROR(IF(AND(AVERAGE(G419,K419)&lt;F419,B419&lt;27),AVERAGE(G419,K419,F419),AVERAGE(G419,K419)),0)</f>
        <v>12.31719159765108</v>
      </c>
      <c r="P419" s="15">
        <f>IF(L419&gt;'Re-Sign (Calc)'!$T$1,'Re-Sign (Calc)'!$T$1,IF(L419&lt;'Re-Sign (Calc)'!$T$2,'Re-Sign (Calc)'!$T$2,L419))</f>
        <v>13.527235258605714</v>
      </c>
      <c r="Q419" s="15">
        <f>IF(M419&gt;'Re-Sign (Calc)'!$T$1,'Re-Sign (Calc)'!$T$1,IF(M419&lt;'Re-Sign (Calc)'!$T$2,'Re-Sign (Calc)'!$T$2,M419))</f>
        <v>12.31719159765108</v>
      </c>
      <c r="R419" s="15">
        <f>IF(N419&gt;'Re-Sign (Calc)'!$T$1,'Re-Sign (Calc)'!$T$1,IF(N419&lt;'Re-Sign (Calc)'!$T$2,'Re-Sign (Calc)'!$T$2,N419))</f>
        <v>12.31719159765108</v>
      </c>
      <c r="S419" s="15">
        <f>IF(O419&gt;'Re-Sign (Calc)'!$T$1,'Re-Sign (Calc)'!$T$1,IF(O419&lt;'Re-Sign (Calc)'!$T$2,'Re-Sign (Calc)'!$T$2,O419))</f>
        <v>12.31719159765108</v>
      </c>
      <c r="T419" s="16">
        <f>CEILING(IF(IF(F419&gt;AVERAGE(G419,I419,J419,K419),AVERAGE(F419,G419,I419,J419,K419),AVERAGE(G419,I419,J419,K419))&gt;'Re-Sign (Calc)'!$T$1,'Re-Sign (Calc)'!$T$1,IF(F419&gt;AVERAGE(G419,I419,J419,K419),AVERAGE(F419,G419,I419,J419,K419),AVERAGE(G419,I419,J419,K419))),0.05)</f>
        <v>7.75</v>
      </c>
      <c r="U419" s="16">
        <f>CEILING(IF(IF(F419&gt;AVERAGE(G419,I419,J419,K419,H419),AVERAGE(F419,G419,I419,J419,K419),AVERAGE(G419,I419,J419,K419,H419))&gt;8.15,8.15,IF(F419&gt;AVERAGE(G419,I419,J419,K419,H419),AVERAGE(F419,G419,I419,J419,K419,H419),AVERAGE(G419,I419,J419,K419,H419))),0.05)</f>
        <v>7.2</v>
      </c>
      <c r="V419" s="16">
        <f>CEILING(MAX(Q419:S419),0.05)</f>
        <v>12.350000000000001</v>
      </c>
      <c r="W419" s="16" t="str">
        <f>IF(AND(B419&lt;26,G419&gt;V419),"Yes"," ")</f>
        <v>Yes</v>
      </c>
      <c r="X419" s="16" t="str">
        <f>IF(AND(B419&lt;30,B419&gt;26),"Yes", " ")</f>
        <v xml:space="preserve"> </v>
      </c>
      <c r="Y419" s="19" t="str">
        <f>INDEX('Player Ratings'!A:B,MATCH(A419,'Player Ratings'!A:A,0),2) &amp;": $"&amp;V419&amp;"M thru "&amp; D419+3</f>
        <v>Theo Maledon: $12.35M thru 2029</v>
      </c>
    </row>
    <row r="420" spans="1:25" x14ac:dyDescent="0.25">
      <c r="A420" s="17" t="str">
        <f>'Re-Sign (Calc)'!A86</f>
        <v>D. DeRozan TOR</v>
      </c>
      <c r="B420" s="18">
        <f>INDEX('Re-Sign (Calc)'!$A:$AU,MATCH('Re-Sign (Report)'!$A:$A,'Re-Sign (Calc)'!$A:$A,0),4)</f>
        <v>35</v>
      </c>
      <c r="C420" s="15" t="str">
        <f>INDEX('Re-Sign (Calc)'!$A:$AU,MATCH('Re-Sign (Report)'!$A:$A,'Re-Sign (Calc)'!$A:$A,0),3)</f>
        <v>TOR</v>
      </c>
      <c r="D420" s="15" t="str">
        <f>+INDEX('Player Ratings'!$A:$AA,MATCH(A420,'Player Ratings'!$A:$A,0),27)</f>
        <v>2024</v>
      </c>
      <c r="F420" s="15">
        <f>INDEX('Re-Sign (Calc)'!$A:$AX,MATCH($A:$A,'Re-Sign (Calc)'!$A:$A,0),23)</f>
        <v>0.85</v>
      </c>
      <c r="G420" s="15">
        <f>INDEX('Re-Sign (Calc)'!$A:$AX,MATCH($A:$A,'Re-Sign (Calc)'!$A:$A,0),28)</f>
        <v>0.85</v>
      </c>
      <c r="H420" s="15">
        <f>INDEX('Re-Sign (Calc)'!$A:$AX,MATCH($A:$A,'Re-Sign (Calc)'!$A:$A,0),33)</f>
        <v>0.85</v>
      </c>
      <c r="I420" s="15">
        <f>INDEX('Re-Sign (Calc)'!$A:$AX,MATCH($A:$A,'Re-Sign (Calc)'!$A:$A,0),38)</f>
        <v>0.85</v>
      </c>
      <c r="J420" s="15">
        <f>INDEX('Re-Sign (Calc)'!$A:$AX,MATCH($A:$A,'Re-Sign (Calc)'!$A:$A,0),43)</f>
        <v>0.85</v>
      </c>
      <c r="K420" s="15">
        <f>INDEX('Re-Sign (Calc)'!$A:$AX,MATCH($A:$A,'Re-Sign (Calc)'!$A:$A,0),48)</f>
        <v>0.85</v>
      </c>
      <c r="L420" s="15">
        <f>IF(AND(AVERAGE(G420,H420)&lt;F420,B420&lt;27),AVERAGE(G420,H420,F420),AVERAGE(G420,H420))</f>
        <v>0.85</v>
      </c>
      <c r="M420" s="15">
        <f>IFERROR(IF(AND(AVERAGE(J420,G420)&lt;F420,B420&lt;27),AVERAGE(J420,G420,F420),AVERAGE(G420,J420)),0)</f>
        <v>0.85</v>
      </c>
      <c r="N420" s="15">
        <f>IFERROR(IF(AND(AVERAGE(G420,I420)&lt;F420,B420&lt;27),AVERAGE(G420,I420,F420),AVERAGE(G420,I420)),0)</f>
        <v>0.85</v>
      </c>
      <c r="O420" s="15">
        <f>IFERROR(IF(AND(AVERAGE(G420,K420)&lt;F420,B420&lt;27),AVERAGE(G420,K420,F420),AVERAGE(G420,K420)),0)</f>
        <v>0.85</v>
      </c>
      <c r="P420" s="15">
        <f>IF(L420&gt;'Re-Sign (Calc)'!$T$1,'Re-Sign (Calc)'!$T$1,IF(L420&lt;'Re-Sign (Calc)'!$T$2,'Re-Sign (Calc)'!$T$2,L420))</f>
        <v>0.85</v>
      </c>
      <c r="Q420" s="15">
        <f>IF(M420&gt;'Re-Sign (Calc)'!$T$1,'Re-Sign (Calc)'!$T$1,IF(M420&lt;'Re-Sign (Calc)'!$T$2,'Re-Sign (Calc)'!$T$2,M420))</f>
        <v>0.85</v>
      </c>
      <c r="R420" s="15">
        <f>IF(N420&gt;'Re-Sign (Calc)'!$T$1,'Re-Sign (Calc)'!$T$1,IF(N420&lt;'Re-Sign (Calc)'!$T$2,'Re-Sign (Calc)'!$T$2,N420))</f>
        <v>0.85</v>
      </c>
      <c r="S420" s="15">
        <f>IF(O420&gt;'Re-Sign (Calc)'!$T$1,'Re-Sign (Calc)'!$T$1,IF(O420&lt;'Re-Sign (Calc)'!$T$2,'Re-Sign (Calc)'!$T$2,O420))</f>
        <v>0.85</v>
      </c>
      <c r="T420" s="16">
        <f>CEILING(IF(IF(F420&gt;AVERAGE(G420,I420,J420,K420),AVERAGE(F420,G420,I420,J420,K420),AVERAGE(G420,I420,J420,K420))&gt;'Re-Sign (Calc)'!$T$1,'Re-Sign (Calc)'!$T$1,IF(F420&gt;AVERAGE(G420,I420,J420,K420),AVERAGE(F420,G420,I420,J420,K420),AVERAGE(G420,I420,J420,K420))),0.05)</f>
        <v>0.85000000000000009</v>
      </c>
      <c r="U420" s="16">
        <f>CEILING(IF(IF(F420&gt;AVERAGE(G420,I420,J420,K420,H420),AVERAGE(F420,G420,I420,J420,K420),AVERAGE(G420,I420,J420,K420,H420))&gt;8.15,8.15,IF(F420&gt;AVERAGE(G420,I420,J420,K420,H420),AVERAGE(F420,G420,I420,J420,K420,H420),AVERAGE(G420,I420,J420,K420,H420))),0.05)</f>
        <v>0.85000000000000009</v>
      </c>
      <c r="V420" s="16">
        <f>CEILING(MAX(Q420:S420),0.05)</f>
        <v>0.85000000000000009</v>
      </c>
      <c r="W420" s="16" t="str">
        <f>IF(AND(B420&lt;26,G420&gt;V420),"Yes"," ")</f>
        <v xml:space="preserve"> </v>
      </c>
      <c r="X420" s="16" t="str">
        <f>IF(AND(B420&lt;30,B420&gt;26),"Yes", " ")</f>
        <v xml:space="preserve"> </v>
      </c>
      <c r="Y420" s="19" t="str">
        <f>INDEX('Player Ratings'!A:B,MATCH(A420,'Player Ratings'!A:A,0),2) &amp;": $"&amp;V420&amp;"M thru "&amp; D420+3</f>
        <v>DeMar DeRozan: $0.85M thru 2027</v>
      </c>
    </row>
    <row r="421" spans="1:25" hidden="1" x14ac:dyDescent="0.25">
      <c r="A421" s="17" t="str">
        <f>'Re-Sign (Calc)'!A422</f>
        <v>T. Martin BKN</v>
      </c>
      <c r="B421" s="18">
        <f>INDEX('Re-Sign (Calc)'!$A:$AU,MATCH('Re-Sign (Report)'!$A:$A,'Re-Sign (Calc)'!$A:$A,0),4)</f>
        <v>21</v>
      </c>
      <c r="C421" s="15" t="str">
        <f>INDEX('Re-Sign (Calc)'!$A:$AU,MATCH('Re-Sign (Report)'!$A:$A,'Re-Sign (Calc)'!$A:$A,0),3)</f>
        <v>BKN</v>
      </c>
      <c r="D421" s="15" t="str">
        <f>+INDEX('Player Ratings'!$A:$AA,MATCH(A421,'Player Ratings'!$A:$A,0),27)</f>
        <v>2025</v>
      </c>
      <c r="F421" s="15">
        <f>INDEX('Re-Sign (Calc)'!$A:$AX,MATCH($A:$A,'Re-Sign (Calc)'!$A:$A,0),23)</f>
        <v>0.85</v>
      </c>
      <c r="G421" s="15">
        <f>INDEX('Re-Sign (Calc)'!$A:$AX,MATCH($A:$A,'Re-Sign (Calc)'!$A:$A,0),28)</f>
        <v>0.85</v>
      </c>
      <c r="H421" s="15" t="str">
        <f>INDEX('Re-Sign (Calc)'!$A:$AX,MATCH($A:$A,'Re-Sign (Calc)'!$A:$A,0),33)</f>
        <v>N/A</v>
      </c>
      <c r="I421" s="15" t="str">
        <f>INDEX('Re-Sign (Calc)'!$A:$AX,MATCH($A:$A,'Re-Sign (Calc)'!$A:$A,0),38)</f>
        <v>N/A</v>
      </c>
      <c r="J421" s="15" t="str">
        <f>INDEX('Re-Sign (Calc)'!$A:$AX,MATCH($A:$A,'Re-Sign (Calc)'!$A:$A,0),43)</f>
        <v>N/A</v>
      </c>
      <c r="K421" s="15" t="str">
        <f>INDEX('Re-Sign (Calc)'!$A:$AX,MATCH($A:$A,'Re-Sign (Calc)'!$A:$A,0),48)</f>
        <v>N/A</v>
      </c>
      <c r="L421" s="15">
        <f>IF(AND(AVERAGE(G421,H421)&lt;F421,B421&lt;27),AVERAGE(G421,H421,F421),AVERAGE(G421,H421))</f>
        <v>0.85</v>
      </c>
      <c r="M421" s="15">
        <f>IFERROR(IF(AND(AVERAGE(J421,G421)&lt;F421,B421&lt;27),AVERAGE(J421,G421,F421),AVERAGE(G421,J421)),0)</f>
        <v>0.85</v>
      </c>
      <c r="N421" s="15">
        <f>IFERROR(IF(AND(AVERAGE(G421,I421)&lt;F421,B421&lt;27),AVERAGE(G421,I421,F421),AVERAGE(G421,I421)),0)</f>
        <v>0.85</v>
      </c>
      <c r="O421" s="15">
        <f>IFERROR(IF(AND(AVERAGE(G421,K421)&lt;F421,B421&lt;27),AVERAGE(G421,K421,F421),AVERAGE(G421,K421)),0)</f>
        <v>0.85</v>
      </c>
      <c r="P421" s="15">
        <f>IF(L421&gt;'Re-Sign (Calc)'!$T$1,'Re-Sign (Calc)'!$T$1,IF(L421&lt;'Re-Sign (Calc)'!$T$2,'Re-Sign (Calc)'!$T$2,L421))</f>
        <v>0.85</v>
      </c>
      <c r="Q421" s="15">
        <f>IF(M421&gt;'Re-Sign (Calc)'!$T$1,'Re-Sign (Calc)'!$T$1,IF(M421&lt;'Re-Sign (Calc)'!$T$2,'Re-Sign (Calc)'!$T$2,M421))</f>
        <v>0.85</v>
      </c>
      <c r="R421" s="15">
        <f>IF(N421&gt;'Re-Sign (Calc)'!$T$1,'Re-Sign (Calc)'!$T$1,IF(N421&lt;'Re-Sign (Calc)'!$T$2,'Re-Sign (Calc)'!$T$2,N421))</f>
        <v>0.85</v>
      </c>
      <c r="S421" s="15">
        <f>IF(O421&gt;'Re-Sign (Calc)'!$T$1,'Re-Sign (Calc)'!$T$1,IF(O421&lt;'Re-Sign (Calc)'!$T$2,'Re-Sign (Calc)'!$T$2,O421))</f>
        <v>0.85</v>
      </c>
      <c r="T421" s="16">
        <f>CEILING(IF(IF(F421&gt;AVERAGE(G421,I421,J421,K421),AVERAGE(F421,G421,I421,J421,K421),AVERAGE(G421,I421,J421,K421))&gt;'Re-Sign (Calc)'!$T$1,'Re-Sign (Calc)'!$T$1,IF(F421&gt;AVERAGE(G421,I421,J421,K421),AVERAGE(F421,G421,I421,J421,K421),AVERAGE(G421,I421,J421,K421))),0.05)</f>
        <v>0.85000000000000009</v>
      </c>
      <c r="U421" s="16">
        <f>CEILING(IF(IF(F421&gt;AVERAGE(G421,I421,J421,K421,H421),AVERAGE(F421,G421,I421,J421,K421),AVERAGE(G421,I421,J421,K421,H421))&gt;8.15,8.15,IF(F421&gt;AVERAGE(G421,I421,J421,K421,H421),AVERAGE(F421,G421,I421,J421,K421,H421),AVERAGE(G421,I421,J421,K421,H421))),0.05)</f>
        <v>0.85000000000000009</v>
      </c>
      <c r="V421" s="16">
        <f>CEILING(MAX(Q421:S421),0.05)</f>
        <v>0.85000000000000009</v>
      </c>
      <c r="W421" s="16" t="str">
        <f>IF(AND(B421&lt;26,G421&gt;V421),"Yes"," ")</f>
        <v xml:space="preserve"> </v>
      </c>
      <c r="X421" s="16" t="str">
        <f>IF(AND(B421&lt;30,B421&gt;26),"Yes", " ")</f>
        <v xml:space="preserve"> </v>
      </c>
      <c r="Y421" s="19" t="str">
        <f>INDEX('Player Ratings'!A:B,MATCH(A421,'Player Ratings'!A:A,0),2) &amp;": $"&amp;V421&amp;"M thru "&amp; D421+3</f>
        <v>Terel Martin: $0.85M thru 2028</v>
      </c>
    </row>
    <row r="422" spans="1:25" hidden="1" x14ac:dyDescent="0.25">
      <c r="A422" s="17" t="str">
        <f>'Re-Sign (Calc)'!A423</f>
        <v>T. Maxey DEN</v>
      </c>
      <c r="B422" s="18">
        <f>INDEX('Re-Sign (Calc)'!$A:$AU,MATCH('Re-Sign (Report)'!$A:$A,'Re-Sign (Calc)'!$A:$A,0),4)</f>
        <v>24</v>
      </c>
      <c r="C422" s="15" t="str">
        <f>INDEX('Re-Sign (Calc)'!$A:$AU,MATCH('Re-Sign (Report)'!$A:$A,'Re-Sign (Calc)'!$A:$A,0),3)</f>
        <v>DEN</v>
      </c>
      <c r="D422" s="15" t="str">
        <f>+INDEX('Player Ratings'!$A:$AA,MATCH(A422,'Player Ratings'!$A:$A,0),27)</f>
        <v>2025</v>
      </c>
      <c r="F422" s="15">
        <f>INDEX('Re-Sign (Calc)'!$A:$AX,MATCH($A:$A,'Re-Sign (Calc)'!$A:$A,0),23)</f>
        <v>0.85</v>
      </c>
      <c r="G422" s="15">
        <f>INDEX('Re-Sign (Calc)'!$A:$AX,MATCH($A:$A,'Re-Sign (Calc)'!$A:$A,0),28)</f>
        <v>0.85</v>
      </c>
      <c r="H422" s="15">
        <f>INDEX('Re-Sign (Calc)'!$A:$AX,MATCH($A:$A,'Re-Sign (Calc)'!$A:$A,0),33)</f>
        <v>0.85</v>
      </c>
      <c r="I422" s="15">
        <f>INDEX('Re-Sign (Calc)'!$A:$AX,MATCH($A:$A,'Re-Sign (Calc)'!$A:$A,0),38)</f>
        <v>0.85</v>
      </c>
      <c r="J422" s="15">
        <f>INDEX('Re-Sign (Calc)'!$A:$AX,MATCH($A:$A,'Re-Sign (Calc)'!$A:$A,0),43)</f>
        <v>0.85</v>
      </c>
      <c r="K422" s="15">
        <f>INDEX('Re-Sign (Calc)'!$A:$AX,MATCH($A:$A,'Re-Sign (Calc)'!$A:$A,0),48)</f>
        <v>0.85</v>
      </c>
      <c r="L422" s="15">
        <f>IF(AND(AVERAGE(G422,H422)&lt;F422,B422&lt;27),AVERAGE(G422,H422,F422),AVERAGE(G422,H422))</f>
        <v>0.85</v>
      </c>
      <c r="M422" s="15">
        <f>IFERROR(IF(AND(AVERAGE(J422,G422)&lt;F422,B422&lt;27),AVERAGE(J422,G422,F422),AVERAGE(G422,J422)),0)</f>
        <v>0.85</v>
      </c>
      <c r="N422" s="15">
        <f>IFERROR(IF(AND(AVERAGE(G422,I422)&lt;F422,B422&lt;27),AVERAGE(G422,I422,F422),AVERAGE(G422,I422)),0)</f>
        <v>0.85</v>
      </c>
      <c r="O422" s="15">
        <f>IFERROR(IF(AND(AVERAGE(G422,K422)&lt;F422,B422&lt;27),AVERAGE(G422,K422,F422),AVERAGE(G422,K422)),0)</f>
        <v>0.85</v>
      </c>
      <c r="P422" s="15">
        <f>IF(L422&gt;'Re-Sign (Calc)'!$T$1,'Re-Sign (Calc)'!$T$1,IF(L422&lt;'Re-Sign (Calc)'!$T$2,'Re-Sign (Calc)'!$T$2,L422))</f>
        <v>0.85</v>
      </c>
      <c r="Q422" s="15">
        <f>IF(M422&gt;'Re-Sign (Calc)'!$T$1,'Re-Sign (Calc)'!$T$1,IF(M422&lt;'Re-Sign (Calc)'!$T$2,'Re-Sign (Calc)'!$T$2,M422))</f>
        <v>0.85</v>
      </c>
      <c r="R422" s="15">
        <f>IF(N422&gt;'Re-Sign (Calc)'!$T$1,'Re-Sign (Calc)'!$T$1,IF(N422&lt;'Re-Sign (Calc)'!$T$2,'Re-Sign (Calc)'!$T$2,N422))</f>
        <v>0.85</v>
      </c>
      <c r="S422" s="15">
        <f>IF(O422&gt;'Re-Sign (Calc)'!$T$1,'Re-Sign (Calc)'!$T$1,IF(O422&lt;'Re-Sign (Calc)'!$T$2,'Re-Sign (Calc)'!$T$2,O422))</f>
        <v>0.85</v>
      </c>
      <c r="T422" s="16">
        <f>CEILING(IF(IF(F422&gt;AVERAGE(G422,I422,J422,K422),AVERAGE(F422,G422,I422,J422,K422),AVERAGE(G422,I422,J422,K422))&gt;'Re-Sign (Calc)'!$T$1,'Re-Sign (Calc)'!$T$1,IF(F422&gt;AVERAGE(G422,I422,J422,K422),AVERAGE(F422,G422,I422,J422,K422),AVERAGE(G422,I422,J422,K422))),0.05)</f>
        <v>0.85000000000000009</v>
      </c>
      <c r="U422" s="16">
        <f>CEILING(IF(IF(F422&gt;AVERAGE(G422,I422,J422,K422,H422),AVERAGE(F422,G422,I422,J422,K422),AVERAGE(G422,I422,J422,K422,H422))&gt;8.15,8.15,IF(F422&gt;AVERAGE(G422,I422,J422,K422,H422),AVERAGE(F422,G422,I422,J422,K422,H422),AVERAGE(G422,I422,J422,K422,H422))),0.05)</f>
        <v>0.85000000000000009</v>
      </c>
      <c r="V422" s="16">
        <f>CEILING(MAX(Q422:S422),0.05)</f>
        <v>0.85000000000000009</v>
      </c>
      <c r="W422" s="16" t="str">
        <f>IF(AND(B422&lt;26,G422&gt;V422),"Yes"," ")</f>
        <v xml:space="preserve"> </v>
      </c>
      <c r="X422" s="16" t="str">
        <f>IF(AND(B422&lt;30,B422&gt;26),"Yes", " ")</f>
        <v xml:space="preserve"> </v>
      </c>
      <c r="Y422" s="19" t="str">
        <f>INDEX('Player Ratings'!A:B,MATCH(A422,'Player Ratings'!A:A,0),2) &amp;": $"&amp;V422&amp;"M thru "&amp; D422+3</f>
        <v>Tyrese Maxey: $0.85M thru 2028</v>
      </c>
    </row>
    <row r="423" spans="1:25" hidden="1" x14ac:dyDescent="0.25">
      <c r="A423" s="17" t="str">
        <f>'Re-Sign (Calc)'!A424</f>
        <v>T. Prince MIA</v>
      </c>
      <c r="B423" s="18">
        <f>INDEX('Re-Sign (Calc)'!$A:$AU,MATCH('Re-Sign (Report)'!$A:$A,'Re-Sign (Calc)'!$A:$A,0),4)</f>
        <v>30</v>
      </c>
      <c r="C423" s="15" t="str">
        <f>INDEX('Re-Sign (Calc)'!$A:$AU,MATCH('Re-Sign (Report)'!$A:$A,'Re-Sign (Calc)'!$A:$A,0),3)</f>
        <v>MIA</v>
      </c>
      <c r="D423" s="15" t="str">
        <f>+INDEX('Player Ratings'!$A:$AA,MATCH(A423,'Player Ratings'!$A:$A,0),27)</f>
        <v>2027</v>
      </c>
      <c r="F423" s="15">
        <f>INDEX('Re-Sign (Calc)'!$A:$AX,MATCH($A:$A,'Re-Sign (Calc)'!$A:$A,0),23)</f>
        <v>17.922252010723863</v>
      </c>
      <c r="G423" s="15">
        <f>INDEX('Re-Sign (Calc)'!$A:$AX,MATCH($A:$A,'Re-Sign (Calc)'!$A:$A,0),28)</f>
        <v>23.199818870410009</v>
      </c>
      <c r="H423" s="15">
        <f>INDEX('Re-Sign (Calc)'!$A:$AX,MATCH($A:$A,'Re-Sign (Calc)'!$A:$A,0),33)</f>
        <v>30.151048847744729</v>
      </c>
      <c r="I423" s="15">
        <f>INDEX('Re-Sign (Calc)'!$A:$AX,MATCH($A:$A,'Re-Sign (Calc)'!$A:$A,0),38)</f>
        <v>8.0710330211252916</v>
      </c>
      <c r="J423" s="15">
        <f>INDEX('Re-Sign (Calc)'!$A:$AX,MATCH($A:$A,'Re-Sign (Calc)'!$A:$A,0),43)</f>
        <v>8.0229686342306739</v>
      </c>
      <c r="K423" s="15">
        <f>INDEX('Re-Sign (Calc)'!$A:$AX,MATCH($A:$A,'Re-Sign (Calc)'!$A:$A,0),48)</f>
        <v>30.827915616292966</v>
      </c>
      <c r="L423" s="15">
        <f>IF(AND(AVERAGE(G423,H423)&lt;F423,B423&lt;27),AVERAGE(G423,H423,F423),AVERAGE(G423,H423))</f>
        <v>26.675433859077369</v>
      </c>
      <c r="M423" s="15">
        <f>IFERROR(IF(AND(AVERAGE(J423,G423)&lt;F423,B423&lt;27),AVERAGE(J423,G423,F423),AVERAGE(G423,J423)),0)</f>
        <v>15.611393752320343</v>
      </c>
      <c r="N423" s="15">
        <f>IFERROR(IF(AND(AVERAGE(G423,I423)&lt;F423,B423&lt;27),AVERAGE(G423,I423,F423),AVERAGE(G423,I423)),0)</f>
        <v>15.635425945767651</v>
      </c>
      <c r="O423" s="15">
        <f>IFERROR(IF(AND(AVERAGE(G423,K423)&lt;F423,B423&lt;27),AVERAGE(G423,K423,F423),AVERAGE(G423,K423)),0)</f>
        <v>27.013867243351488</v>
      </c>
      <c r="P423" s="15">
        <f>IF(L423&gt;'Re-Sign (Calc)'!$T$1,'Re-Sign (Calc)'!$T$1,IF(L423&lt;'Re-Sign (Calc)'!$T$2,'Re-Sign (Calc)'!$T$2,L423))</f>
        <v>26.675433859077369</v>
      </c>
      <c r="Q423" s="15">
        <f>IF(M423&gt;'Re-Sign (Calc)'!$T$1,'Re-Sign (Calc)'!$T$1,IF(M423&lt;'Re-Sign (Calc)'!$T$2,'Re-Sign (Calc)'!$T$2,M423))</f>
        <v>15.611393752320343</v>
      </c>
      <c r="R423" s="15">
        <f>IF(N423&gt;'Re-Sign (Calc)'!$T$1,'Re-Sign (Calc)'!$T$1,IF(N423&lt;'Re-Sign (Calc)'!$T$2,'Re-Sign (Calc)'!$T$2,N423))</f>
        <v>15.635425945767651</v>
      </c>
      <c r="S423" s="15">
        <f>IF(O423&gt;'Re-Sign (Calc)'!$T$1,'Re-Sign (Calc)'!$T$1,IF(O423&lt;'Re-Sign (Calc)'!$T$2,'Re-Sign (Calc)'!$T$2,O423))</f>
        <v>27.013867243351488</v>
      </c>
      <c r="T423" s="16">
        <f>CEILING(IF(IF(F423&gt;AVERAGE(G423,I423,J423,K423),AVERAGE(F423,G423,I423,J423,K423),AVERAGE(G423,I423,J423,K423))&gt;'Re-Sign (Calc)'!$T$1,'Re-Sign (Calc)'!$T$1,IF(F423&gt;AVERAGE(G423,I423,J423,K423),AVERAGE(F423,G423,I423,J423,K423),AVERAGE(G423,I423,J423,K423))),0.05)</f>
        <v>17.650000000000002</v>
      </c>
      <c r="U423" s="16">
        <f>CEILING(IF(IF(F423&gt;AVERAGE(G423,I423,J423,K423,H423),AVERAGE(F423,G423,I423,J423,K423),AVERAGE(G423,I423,J423,K423,H423))&gt;8.15,8.15,IF(F423&gt;AVERAGE(G423,I423,J423,K423,H423),AVERAGE(F423,G423,I423,J423,K423,H423),AVERAGE(G423,I423,J423,K423,H423))),0.05)</f>
        <v>8.15</v>
      </c>
      <c r="V423" s="16">
        <f>CEILING(MAX(Q423:S423),0.05)</f>
        <v>27.05</v>
      </c>
      <c r="W423" s="16" t="str">
        <f>IF(AND(B423&lt;26,G423&gt;V423),"Yes"," ")</f>
        <v xml:space="preserve"> </v>
      </c>
      <c r="X423" s="16" t="str">
        <f>IF(AND(B423&lt;30,B423&gt;26),"Yes", " ")</f>
        <v xml:space="preserve"> </v>
      </c>
      <c r="Y423" s="19" t="str">
        <f>INDEX('Player Ratings'!A:B,MATCH(A423,'Player Ratings'!A:A,0),2) &amp;": $"&amp;V423&amp;"M thru "&amp; D423+3</f>
        <v>Taurean Prince: $27.05M thru 2030</v>
      </c>
    </row>
    <row r="424" spans="1:25" hidden="1" x14ac:dyDescent="0.25">
      <c r="A424" s="17" t="str">
        <f>'Re-Sign (Calc)'!A425</f>
        <v>T. Ross ATL</v>
      </c>
      <c r="B424" s="18">
        <f>INDEX('Re-Sign (Calc)'!$A:$AU,MATCH('Re-Sign (Report)'!$A:$A,'Re-Sign (Calc)'!$A:$A,0),4)</f>
        <v>33</v>
      </c>
      <c r="C424" s="15" t="str">
        <f>INDEX('Re-Sign (Calc)'!$A:$AU,MATCH('Re-Sign (Report)'!$A:$A,'Re-Sign (Calc)'!$A:$A,0),3)</f>
        <v>ATL</v>
      </c>
      <c r="D424" s="15" t="str">
        <f>+INDEX('Player Ratings'!$A:$AA,MATCH(A424,'Player Ratings'!$A:$A,0),27)</f>
        <v>2025</v>
      </c>
      <c r="F424" s="15">
        <f>INDEX('Re-Sign (Calc)'!$A:$AX,MATCH($A:$A,'Re-Sign (Calc)'!$A:$A,0),23)</f>
        <v>0.85</v>
      </c>
      <c r="G424" s="15">
        <f>INDEX('Re-Sign (Calc)'!$A:$AX,MATCH($A:$A,'Re-Sign (Calc)'!$A:$A,0),28)</f>
        <v>0.85</v>
      </c>
      <c r="H424" s="15">
        <f>INDEX('Re-Sign (Calc)'!$A:$AX,MATCH($A:$A,'Re-Sign (Calc)'!$A:$A,0),33)</f>
        <v>0.85</v>
      </c>
      <c r="I424" s="15">
        <f>INDEX('Re-Sign (Calc)'!$A:$AX,MATCH($A:$A,'Re-Sign (Calc)'!$A:$A,0),38)</f>
        <v>0.85</v>
      </c>
      <c r="J424" s="15">
        <f>INDEX('Re-Sign (Calc)'!$A:$AX,MATCH($A:$A,'Re-Sign (Calc)'!$A:$A,0),43)</f>
        <v>0.85</v>
      </c>
      <c r="K424" s="15">
        <f>INDEX('Re-Sign (Calc)'!$A:$AX,MATCH($A:$A,'Re-Sign (Calc)'!$A:$A,0),48)</f>
        <v>0.85</v>
      </c>
      <c r="L424" s="15">
        <f>IF(AND(AVERAGE(G424,H424)&lt;F424,B424&lt;27),AVERAGE(G424,H424,F424),AVERAGE(G424,H424))</f>
        <v>0.85</v>
      </c>
      <c r="M424" s="15">
        <f>IFERROR(IF(AND(AVERAGE(J424,G424)&lt;F424,B424&lt;27),AVERAGE(J424,G424,F424),AVERAGE(G424,J424)),0)</f>
        <v>0.85</v>
      </c>
      <c r="N424" s="15">
        <f>IFERROR(IF(AND(AVERAGE(G424,I424)&lt;F424,B424&lt;27),AVERAGE(G424,I424,F424),AVERAGE(G424,I424)),0)</f>
        <v>0.85</v>
      </c>
      <c r="O424" s="15">
        <f>IFERROR(IF(AND(AVERAGE(G424,K424)&lt;F424,B424&lt;27),AVERAGE(G424,K424,F424),AVERAGE(G424,K424)),0)</f>
        <v>0.85</v>
      </c>
      <c r="P424" s="15">
        <f>IF(L424&gt;'Re-Sign (Calc)'!$T$1,'Re-Sign (Calc)'!$T$1,IF(L424&lt;'Re-Sign (Calc)'!$T$2,'Re-Sign (Calc)'!$T$2,L424))</f>
        <v>0.85</v>
      </c>
      <c r="Q424" s="15">
        <f>IF(M424&gt;'Re-Sign (Calc)'!$T$1,'Re-Sign (Calc)'!$T$1,IF(M424&lt;'Re-Sign (Calc)'!$T$2,'Re-Sign (Calc)'!$T$2,M424))</f>
        <v>0.85</v>
      </c>
      <c r="R424" s="15">
        <f>IF(N424&gt;'Re-Sign (Calc)'!$T$1,'Re-Sign (Calc)'!$T$1,IF(N424&lt;'Re-Sign (Calc)'!$T$2,'Re-Sign (Calc)'!$T$2,N424))</f>
        <v>0.85</v>
      </c>
      <c r="S424" s="15">
        <f>IF(O424&gt;'Re-Sign (Calc)'!$T$1,'Re-Sign (Calc)'!$T$1,IF(O424&lt;'Re-Sign (Calc)'!$T$2,'Re-Sign (Calc)'!$T$2,O424))</f>
        <v>0.85</v>
      </c>
      <c r="T424" s="16">
        <f>CEILING(IF(IF(F424&gt;AVERAGE(G424,I424,J424,K424),AVERAGE(F424,G424,I424,J424,K424),AVERAGE(G424,I424,J424,K424))&gt;'Re-Sign (Calc)'!$T$1,'Re-Sign (Calc)'!$T$1,IF(F424&gt;AVERAGE(G424,I424,J424,K424),AVERAGE(F424,G424,I424,J424,K424),AVERAGE(G424,I424,J424,K424))),0.05)</f>
        <v>0.85000000000000009</v>
      </c>
      <c r="U424" s="16">
        <f>CEILING(IF(IF(F424&gt;AVERAGE(G424,I424,J424,K424,H424),AVERAGE(F424,G424,I424,J424,K424),AVERAGE(G424,I424,J424,K424,H424))&gt;8.15,8.15,IF(F424&gt;AVERAGE(G424,I424,J424,K424,H424),AVERAGE(F424,G424,I424,J424,K424,H424),AVERAGE(G424,I424,J424,K424,H424))),0.05)</f>
        <v>0.85000000000000009</v>
      </c>
      <c r="V424" s="16">
        <f>CEILING(MAX(Q424:S424),0.05)</f>
        <v>0.85000000000000009</v>
      </c>
      <c r="W424" s="16" t="str">
        <f>IF(AND(B424&lt;26,G424&gt;V424),"Yes"," ")</f>
        <v xml:space="preserve"> </v>
      </c>
      <c r="X424" s="16" t="str">
        <f>IF(AND(B424&lt;30,B424&gt;26),"Yes", " ")</f>
        <v xml:space="preserve"> </v>
      </c>
      <c r="Y424" s="19" t="str">
        <f>INDEX('Player Ratings'!A:B,MATCH(A424,'Player Ratings'!A:A,0),2) &amp;": $"&amp;V424&amp;"M thru "&amp; D424+3</f>
        <v>Terrence Ross: $0.85M thru 2028</v>
      </c>
    </row>
    <row r="425" spans="1:25" x14ac:dyDescent="0.25">
      <c r="A425" s="17" t="str">
        <f>'Re-Sign (Calc)'!A91</f>
        <v>D. Garland TOR</v>
      </c>
      <c r="B425" s="18">
        <f>INDEX('Re-Sign (Calc)'!$A:$AU,MATCH('Re-Sign (Report)'!$A:$A,'Re-Sign (Calc)'!$A:$A,0),4)</f>
        <v>24</v>
      </c>
      <c r="C425" s="15" t="str">
        <f>INDEX('Re-Sign (Calc)'!$A:$AU,MATCH('Re-Sign (Report)'!$A:$A,'Re-Sign (Calc)'!$A:$A,0),3)</f>
        <v>TOR</v>
      </c>
      <c r="D425" s="15" t="str">
        <f>+INDEX('Player Ratings'!$A:$AA,MATCH(A425,'Player Ratings'!$A:$A,0),27)</f>
        <v>2024</v>
      </c>
      <c r="F425" s="15">
        <f>INDEX('Re-Sign (Calc)'!$A:$AX,MATCH($A:$A,'Re-Sign (Calc)'!$A:$A,0),23)</f>
        <v>0.85</v>
      </c>
      <c r="G425" s="15">
        <f>INDEX('Re-Sign (Calc)'!$A:$AX,MATCH($A:$A,'Re-Sign (Calc)'!$A:$A,0),28)</f>
        <v>0.85</v>
      </c>
      <c r="H425" s="15" t="str">
        <f>INDEX('Re-Sign (Calc)'!$A:$AX,MATCH($A:$A,'Re-Sign (Calc)'!$A:$A,0),33)</f>
        <v>N/A</v>
      </c>
      <c r="I425" s="15" t="str">
        <f>INDEX('Re-Sign (Calc)'!$A:$AX,MATCH($A:$A,'Re-Sign (Calc)'!$A:$A,0),38)</f>
        <v>N/A</v>
      </c>
      <c r="J425" s="15" t="str">
        <f>INDEX('Re-Sign (Calc)'!$A:$AX,MATCH($A:$A,'Re-Sign (Calc)'!$A:$A,0),43)</f>
        <v>N/A</v>
      </c>
      <c r="K425" s="15" t="str">
        <f>INDEX('Re-Sign (Calc)'!$A:$AX,MATCH($A:$A,'Re-Sign (Calc)'!$A:$A,0),48)</f>
        <v>N/A</v>
      </c>
      <c r="L425" s="15">
        <f>IF(AND(AVERAGE(G425,H425)&lt;F425,B425&lt;27),AVERAGE(G425,H425,F425),AVERAGE(G425,H425))</f>
        <v>0.85</v>
      </c>
      <c r="M425" s="15">
        <f>IFERROR(IF(AND(AVERAGE(J425,G425)&lt;F425,B425&lt;27),AVERAGE(J425,G425,F425),AVERAGE(G425,J425)),0)</f>
        <v>0.85</v>
      </c>
      <c r="N425" s="15">
        <f>IFERROR(IF(AND(AVERAGE(G425,I425)&lt;F425,B425&lt;27),AVERAGE(G425,I425,F425),AVERAGE(G425,I425)),0)</f>
        <v>0.85</v>
      </c>
      <c r="O425" s="15">
        <f>IFERROR(IF(AND(AVERAGE(G425,K425)&lt;F425,B425&lt;27),AVERAGE(G425,K425,F425),AVERAGE(G425,K425)),0)</f>
        <v>0.85</v>
      </c>
      <c r="P425" s="15">
        <f>IF(L425&gt;'Re-Sign (Calc)'!$T$1,'Re-Sign (Calc)'!$T$1,IF(L425&lt;'Re-Sign (Calc)'!$T$2,'Re-Sign (Calc)'!$T$2,L425))</f>
        <v>0.85</v>
      </c>
      <c r="Q425" s="15">
        <f>IF(M425&gt;'Re-Sign (Calc)'!$T$1,'Re-Sign (Calc)'!$T$1,IF(M425&lt;'Re-Sign (Calc)'!$T$2,'Re-Sign (Calc)'!$T$2,M425))</f>
        <v>0.85</v>
      </c>
      <c r="R425" s="15">
        <f>IF(N425&gt;'Re-Sign (Calc)'!$T$1,'Re-Sign (Calc)'!$T$1,IF(N425&lt;'Re-Sign (Calc)'!$T$2,'Re-Sign (Calc)'!$T$2,N425))</f>
        <v>0.85</v>
      </c>
      <c r="S425" s="15">
        <f>IF(O425&gt;'Re-Sign (Calc)'!$T$1,'Re-Sign (Calc)'!$T$1,IF(O425&lt;'Re-Sign (Calc)'!$T$2,'Re-Sign (Calc)'!$T$2,O425))</f>
        <v>0.85</v>
      </c>
      <c r="T425" s="16">
        <f>CEILING(IF(IF(F425&gt;AVERAGE(G425,I425,J425,K425),AVERAGE(F425,G425,I425,J425,K425),AVERAGE(G425,I425,J425,K425))&gt;'Re-Sign (Calc)'!$T$1,'Re-Sign (Calc)'!$T$1,IF(F425&gt;AVERAGE(G425,I425,J425,K425),AVERAGE(F425,G425,I425,J425,K425),AVERAGE(G425,I425,J425,K425))),0.05)</f>
        <v>0.85000000000000009</v>
      </c>
      <c r="U425" s="16">
        <f>CEILING(IF(IF(F425&gt;AVERAGE(G425,I425,J425,K425,H425),AVERAGE(F425,G425,I425,J425,K425),AVERAGE(G425,I425,J425,K425,H425))&gt;8.15,8.15,IF(F425&gt;AVERAGE(G425,I425,J425,K425,H425),AVERAGE(F425,G425,I425,J425,K425,H425),AVERAGE(G425,I425,J425,K425,H425))),0.05)</f>
        <v>0.85000000000000009</v>
      </c>
      <c r="V425" s="16">
        <f>CEILING(MAX(Q425:S425),0.05)</f>
        <v>0.85000000000000009</v>
      </c>
      <c r="W425" s="16" t="str">
        <f>IF(AND(B425&lt;26,G425&gt;V425),"Yes"," ")</f>
        <v xml:space="preserve"> </v>
      </c>
      <c r="X425" s="16" t="str">
        <f>IF(AND(B425&lt;30,B425&gt;26),"Yes", " ")</f>
        <v xml:space="preserve"> </v>
      </c>
      <c r="Y425" s="19" t="str">
        <f>INDEX('Player Ratings'!A:B,MATCH(A425,'Player Ratings'!A:A,0),2) &amp;": $"&amp;V425&amp;"M thru "&amp; D425+3</f>
        <v>Darius Garland: $0.85M thru 2027</v>
      </c>
    </row>
    <row r="426" spans="1:25" hidden="1" x14ac:dyDescent="0.25">
      <c r="A426" s="17" t="str">
        <f>'Re-Sign (Calc)'!A427</f>
        <v>T. Ulis MIN</v>
      </c>
      <c r="B426" s="18">
        <f>INDEX('Re-Sign (Calc)'!$A:$AU,MATCH('Re-Sign (Report)'!$A:$A,'Re-Sign (Calc)'!$A:$A,0),4)</f>
        <v>28</v>
      </c>
      <c r="C426" s="15" t="str">
        <f>INDEX('Re-Sign (Calc)'!$A:$AU,MATCH('Re-Sign (Report)'!$A:$A,'Re-Sign (Calc)'!$A:$A,0),3)</f>
        <v>MIN</v>
      </c>
      <c r="D426" s="15" t="str">
        <f>+INDEX('Player Ratings'!$A:$AA,MATCH(A426,'Player Ratings'!$A:$A,0),27)</f>
        <v>2025</v>
      </c>
      <c r="F426" s="15">
        <f>INDEX('Re-Sign (Calc)'!$A:$AX,MATCH($A:$A,'Re-Sign (Calc)'!$A:$A,0),23)</f>
        <v>12.229669347631818</v>
      </c>
      <c r="G426" s="15">
        <f>INDEX('Re-Sign (Calc)'!$A:$AX,MATCH($A:$A,'Re-Sign (Calc)'!$A:$A,0),28)</f>
        <v>17.955293923925574</v>
      </c>
      <c r="H426" s="15">
        <f>INDEX('Re-Sign (Calc)'!$A:$AX,MATCH($A:$A,'Re-Sign (Calc)'!$A:$A,0),33)</f>
        <v>24.16116801260587</v>
      </c>
      <c r="I426" s="15">
        <f>INDEX('Re-Sign (Calc)'!$A:$AX,MATCH($A:$A,'Re-Sign (Calc)'!$A:$A,0),38)</f>
        <v>17.971388528064519</v>
      </c>
      <c r="J426" s="15">
        <f>INDEX('Re-Sign (Calc)'!$A:$AX,MATCH($A:$A,'Re-Sign (Calc)'!$A:$A,0),43)</f>
        <v>16.606569523339093</v>
      </c>
      <c r="K426" s="15">
        <f>INDEX('Re-Sign (Calc)'!$A:$AX,MATCH($A:$A,'Re-Sign (Calc)'!$A:$A,0),48)</f>
        <v>15.896245190394048</v>
      </c>
      <c r="L426" s="15">
        <f>IF(AND(AVERAGE(G426,H426)&lt;F426,B426&lt;27),AVERAGE(G426,H426,F426),AVERAGE(G426,H426))</f>
        <v>21.058230968265722</v>
      </c>
      <c r="M426" s="15">
        <f>IFERROR(IF(AND(AVERAGE(J426,G426)&lt;F426,B426&lt;27),AVERAGE(J426,G426,F426),AVERAGE(G426,J426)),0)</f>
        <v>17.280931723632335</v>
      </c>
      <c r="N426" s="15">
        <f>IFERROR(IF(AND(AVERAGE(G426,I426)&lt;F426,B426&lt;27),AVERAGE(G426,I426,F426),AVERAGE(G426,I426)),0)</f>
        <v>17.963341225995045</v>
      </c>
      <c r="O426" s="15">
        <f>IFERROR(IF(AND(AVERAGE(G426,K426)&lt;F426,B426&lt;27),AVERAGE(G426,K426,F426),AVERAGE(G426,K426)),0)</f>
        <v>16.925769557159811</v>
      </c>
      <c r="P426" s="15">
        <f>IF(L426&gt;'Re-Sign (Calc)'!$T$1,'Re-Sign (Calc)'!$T$1,IF(L426&lt;'Re-Sign (Calc)'!$T$2,'Re-Sign (Calc)'!$T$2,L426))</f>
        <v>21.058230968265722</v>
      </c>
      <c r="Q426" s="15">
        <f>IF(M426&gt;'Re-Sign (Calc)'!$T$1,'Re-Sign (Calc)'!$T$1,IF(M426&lt;'Re-Sign (Calc)'!$T$2,'Re-Sign (Calc)'!$T$2,M426))</f>
        <v>17.280931723632335</v>
      </c>
      <c r="R426" s="15">
        <f>IF(N426&gt;'Re-Sign (Calc)'!$T$1,'Re-Sign (Calc)'!$T$1,IF(N426&lt;'Re-Sign (Calc)'!$T$2,'Re-Sign (Calc)'!$T$2,N426))</f>
        <v>17.963341225995045</v>
      </c>
      <c r="S426" s="15">
        <f>IF(O426&gt;'Re-Sign (Calc)'!$T$1,'Re-Sign (Calc)'!$T$1,IF(O426&lt;'Re-Sign (Calc)'!$T$2,'Re-Sign (Calc)'!$T$2,O426))</f>
        <v>16.925769557159811</v>
      </c>
      <c r="T426" s="16">
        <f>CEILING(IF(IF(F426&gt;AVERAGE(G426,I426,J426,K426),AVERAGE(F426,G426,I426,J426,K426),AVERAGE(G426,I426,J426,K426))&gt;'Re-Sign (Calc)'!$T$1,'Re-Sign (Calc)'!$T$1,IF(F426&gt;AVERAGE(G426,I426,J426,K426),AVERAGE(F426,G426,I426,J426,K426),AVERAGE(G426,I426,J426,K426))),0.05)</f>
        <v>17.150000000000002</v>
      </c>
      <c r="U426" s="16">
        <f>CEILING(IF(IF(F426&gt;AVERAGE(G426,I426,J426,K426,H426),AVERAGE(F426,G426,I426,J426,K426),AVERAGE(G426,I426,J426,K426,H426))&gt;8.15,8.15,IF(F426&gt;AVERAGE(G426,I426,J426,K426,H426),AVERAGE(F426,G426,I426,J426,K426,H426),AVERAGE(G426,I426,J426,K426,H426))),0.05)</f>
        <v>8.15</v>
      </c>
      <c r="V426" s="16">
        <f>CEILING(MAX(Q426:S426),0.05)</f>
        <v>18</v>
      </c>
      <c r="W426" s="16" t="str">
        <f>IF(AND(B426&lt;26,G426&gt;V426),"Yes"," ")</f>
        <v xml:space="preserve"> </v>
      </c>
      <c r="X426" s="16" t="str">
        <f>IF(AND(B426&lt;30,B426&gt;26),"Yes", " ")</f>
        <v>Yes</v>
      </c>
      <c r="Y426" s="19" t="str">
        <f>INDEX('Player Ratings'!A:B,MATCH(A426,'Player Ratings'!A:A,0),2) &amp;": $"&amp;V426&amp;"M thru "&amp; D426+3</f>
        <v>Tyler Ulis: $18M thru 2028</v>
      </c>
    </row>
    <row r="427" spans="1:25" x14ac:dyDescent="0.25">
      <c r="A427" s="17" t="str">
        <f>'Re-Sign (Calc)'!A124</f>
        <v>F. Korkmaz TOR</v>
      </c>
      <c r="B427" s="18">
        <f>INDEX('Re-Sign (Calc)'!$A:$AU,MATCH('Re-Sign (Report)'!$A:$A,'Re-Sign (Calc)'!$A:$A,0),4)</f>
        <v>27</v>
      </c>
      <c r="C427" s="15" t="str">
        <f>INDEX('Re-Sign (Calc)'!$A:$AU,MATCH('Re-Sign (Report)'!$A:$A,'Re-Sign (Calc)'!$A:$A,0),3)</f>
        <v>TOR</v>
      </c>
      <c r="D427" s="15" t="str">
        <f>+INDEX('Player Ratings'!$A:$AA,MATCH(A427,'Player Ratings'!$A:$A,0),27)</f>
        <v>2024</v>
      </c>
      <c r="F427" s="15">
        <f>INDEX('Re-Sign (Calc)'!$A:$AX,MATCH($A:$A,'Re-Sign (Calc)'!$A:$A,0),23)</f>
        <v>0.85</v>
      </c>
      <c r="G427" s="15">
        <f>INDEX('Re-Sign (Calc)'!$A:$AX,MATCH($A:$A,'Re-Sign (Calc)'!$A:$A,0),28)</f>
        <v>0.85</v>
      </c>
      <c r="H427" s="15">
        <f>INDEX('Re-Sign (Calc)'!$A:$AX,MATCH($A:$A,'Re-Sign (Calc)'!$A:$A,0),33)</f>
        <v>0.85</v>
      </c>
      <c r="I427" s="15">
        <f>INDEX('Re-Sign (Calc)'!$A:$AX,MATCH($A:$A,'Re-Sign (Calc)'!$A:$A,0),38)</f>
        <v>0.85</v>
      </c>
      <c r="J427" s="15">
        <f>INDEX('Re-Sign (Calc)'!$A:$AX,MATCH($A:$A,'Re-Sign (Calc)'!$A:$A,0),43)</f>
        <v>0.85</v>
      </c>
      <c r="K427" s="15">
        <f>INDEX('Re-Sign (Calc)'!$A:$AX,MATCH($A:$A,'Re-Sign (Calc)'!$A:$A,0),48)</f>
        <v>0.85</v>
      </c>
      <c r="L427" s="15">
        <f>IF(AND(AVERAGE(G427,H427)&lt;F427,B427&lt;27),AVERAGE(G427,H427,F427),AVERAGE(G427,H427))</f>
        <v>0.85</v>
      </c>
      <c r="M427" s="15">
        <f>IFERROR(IF(AND(AVERAGE(J427,G427)&lt;F427,B427&lt;27),AVERAGE(J427,G427,F427),AVERAGE(G427,J427)),0)</f>
        <v>0.85</v>
      </c>
      <c r="N427" s="15">
        <f>IFERROR(IF(AND(AVERAGE(G427,I427)&lt;F427,B427&lt;27),AVERAGE(G427,I427,F427),AVERAGE(G427,I427)),0)</f>
        <v>0.85</v>
      </c>
      <c r="O427" s="15">
        <f>IFERROR(IF(AND(AVERAGE(G427,K427)&lt;F427,B427&lt;27),AVERAGE(G427,K427,F427),AVERAGE(G427,K427)),0)</f>
        <v>0.85</v>
      </c>
      <c r="P427" s="15">
        <f>IF(L427&gt;'Re-Sign (Calc)'!$T$1,'Re-Sign (Calc)'!$T$1,IF(L427&lt;'Re-Sign (Calc)'!$T$2,'Re-Sign (Calc)'!$T$2,L427))</f>
        <v>0.85</v>
      </c>
      <c r="Q427" s="15">
        <f>IF(M427&gt;'Re-Sign (Calc)'!$T$1,'Re-Sign (Calc)'!$T$1,IF(M427&lt;'Re-Sign (Calc)'!$T$2,'Re-Sign (Calc)'!$T$2,M427))</f>
        <v>0.85</v>
      </c>
      <c r="R427" s="15">
        <f>IF(N427&gt;'Re-Sign (Calc)'!$T$1,'Re-Sign (Calc)'!$T$1,IF(N427&lt;'Re-Sign (Calc)'!$T$2,'Re-Sign (Calc)'!$T$2,N427))</f>
        <v>0.85</v>
      </c>
      <c r="S427" s="15">
        <f>IF(O427&gt;'Re-Sign (Calc)'!$T$1,'Re-Sign (Calc)'!$T$1,IF(O427&lt;'Re-Sign (Calc)'!$T$2,'Re-Sign (Calc)'!$T$2,O427))</f>
        <v>0.85</v>
      </c>
      <c r="T427" s="16">
        <f>CEILING(IF(IF(F427&gt;AVERAGE(G427,I427,J427,K427),AVERAGE(F427,G427,I427,J427,K427),AVERAGE(G427,I427,J427,K427))&gt;'Re-Sign (Calc)'!$T$1,'Re-Sign (Calc)'!$T$1,IF(F427&gt;AVERAGE(G427,I427,J427,K427),AVERAGE(F427,G427,I427,J427,K427),AVERAGE(G427,I427,J427,K427))),0.05)</f>
        <v>0.85000000000000009</v>
      </c>
      <c r="U427" s="16">
        <f>CEILING(IF(IF(F427&gt;AVERAGE(G427,I427,J427,K427,H427),AVERAGE(F427,G427,I427,J427,K427),AVERAGE(G427,I427,J427,K427,H427))&gt;8.15,8.15,IF(F427&gt;AVERAGE(G427,I427,J427,K427,H427),AVERAGE(F427,G427,I427,J427,K427,H427),AVERAGE(G427,I427,J427,K427,H427))),0.05)</f>
        <v>0.85000000000000009</v>
      </c>
      <c r="V427" s="16">
        <f>CEILING(MAX(Q427:S427),0.05)</f>
        <v>0.85000000000000009</v>
      </c>
      <c r="W427" s="16" t="str">
        <f>IF(AND(B427&lt;26,G427&gt;V427),"Yes"," ")</f>
        <v xml:space="preserve"> </v>
      </c>
      <c r="X427" s="16" t="str">
        <f>IF(AND(B427&lt;30,B427&gt;26),"Yes", " ")</f>
        <v>Yes</v>
      </c>
      <c r="Y427" s="19" t="str">
        <f>INDEX('Player Ratings'!A:B,MATCH(A427,'Player Ratings'!A:A,0),2) &amp;": $"&amp;V427&amp;"M thru "&amp; D427+3</f>
        <v>Furkan Korkmaz: $0.85M thru 2027</v>
      </c>
    </row>
    <row r="428" spans="1:25" hidden="1" x14ac:dyDescent="0.25">
      <c r="A428" s="17" t="str">
        <f>'Re-Sign (Calc)'!A429</f>
        <v>T. White TOR</v>
      </c>
      <c r="B428" s="18">
        <f>INDEX('Re-Sign (Calc)'!$A:$AU,MATCH('Re-Sign (Report)'!$A:$A,'Re-Sign (Calc)'!$A:$A,0),4)</f>
        <v>22</v>
      </c>
      <c r="C428" s="15" t="str">
        <f>INDEX('Re-Sign (Calc)'!$A:$AU,MATCH('Re-Sign (Report)'!$A:$A,'Re-Sign (Calc)'!$A:$A,0),3)</f>
        <v>TOR</v>
      </c>
      <c r="D428" s="15" t="str">
        <f>+INDEX('Player Ratings'!$A:$AA,MATCH(A428,'Player Ratings'!$A:$A,0),27)</f>
        <v>2025</v>
      </c>
      <c r="F428" s="15">
        <f>INDEX('Re-Sign (Calc)'!$A:$AX,MATCH($A:$A,'Re-Sign (Calc)'!$A:$A,0),23)</f>
        <v>0.85</v>
      </c>
      <c r="G428" s="15">
        <f>INDEX('Re-Sign (Calc)'!$A:$AX,MATCH($A:$A,'Re-Sign (Calc)'!$A:$A,0),28)</f>
        <v>0.85</v>
      </c>
      <c r="H428" s="15" t="str">
        <f>INDEX('Re-Sign (Calc)'!$A:$AX,MATCH($A:$A,'Re-Sign (Calc)'!$A:$A,0),33)</f>
        <v>N/A</v>
      </c>
      <c r="I428" s="15" t="str">
        <f>INDEX('Re-Sign (Calc)'!$A:$AX,MATCH($A:$A,'Re-Sign (Calc)'!$A:$A,0),38)</f>
        <v>N/A</v>
      </c>
      <c r="J428" s="15" t="str">
        <f>INDEX('Re-Sign (Calc)'!$A:$AX,MATCH($A:$A,'Re-Sign (Calc)'!$A:$A,0),43)</f>
        <v>N/A</v>
      </c>
      <c r="K428" s="15" t="str">
        <f>INDEX('Re-Sign (Calc)'!$A:$AX,MATCH($A:$A,'Re-Sign (Calc)'!$A:$A,0),48)</f>
        <v>N/A</v>
      </c>
      <c r="L428" s="15">
        <f>IF(AND(AVERAGE(G428,H428)&lt;F428,B428&lt;27),AVERAGE(G428,H428,F428),AVERAGE(G428,H428))</f>
        <v>0.85</v>
      </c>
      <c r="M428" s="15">
        <f>IFERROR(IF(AND(AVERAGE(J428,G428)&lt;F428,B428&lt;27),AVERAGE(J428,G428,F428),AVERAGE(G428,J428)),0)</f>
        <v>0.85</v>
      </c>
      <c r="N428" s="15">
        <f>IFERROR(IF(AND(AVERAGE(G428,I428)&lt;F428,B428&lt;27),AVERAGE(G428,I428,F428),AVERAGE(G428,I428)),0)</f>
        <v>0.85</v>
      </c>
      <c r="O428" s="15">
        <f>IFERROR(IF(AND(AVERAGE(G428,K428)&lt;F428,B428&lt;27),AVERAGE(G428,K428,F428),AVERAGE(G428,K428)),0)</f>
        <v>0.85</v>
      </c>
      <c r="P428" s="15">
        <f>IF(L428&gt;'Re-Sign (Calc)'!$T$1,'Re-Sign (Calc)'!$T$1,IF(L428&lt;'Re-Sign (Calc)'!$T$2,'Re-Sign (Calc)'!$T$2,L428))</f>
        <v>0.85</v>
      </c>
      <c r="Q428" s="15">
        <f>IF(M428&gt;'Re-Sign (Calc)'!$T$1,'Re-Sign (Calc)'!$T$1,IF(M428&lt;'Re-Sign (Calc)'!$T$2,'Re-Sign (Calc)'!$T$2,M428))</f>
        <v>0.85</v>
      </c>
      <c r="R428" s="15">
        <f>IF(N428&gt;'Re-Sign (Calc)'!$T$1,'Re-Sign (Calc)'!$T$1,IF(N428&lt;'Re-Sign (Calc)'!$T$2,'Re-Sign (Calc)'!$T$2,N428))</f>
        <v>0.85</v>
      </c>
      <c r="S428" s="15">
        <f>IF(O428&gt;'Re-Sign (Calc)'!$T$1,'Re-Sign (Calc)'!$T$1,IF(O428&lt;'Re-Sign (Calc)'!$T$2,'Re-Sign (Calc)'!$T$2,O428))</f>
        <v>0.85</v>
      </c>
      <c r="T428" s="16">
        <f>CEILING(IF(IF(F428&gt;AVERAGE(G428,I428,J428,K428),AVERAGE(F428,G428,I428,J428,K428),AVERAGE(G428,I428,J428,K428))&gt;'Re-Sign (Calc)'!$T$1,'Re-Sign (Calc)'!$T$1,IF(F428&gt;AVERAGE(G428,I428,J428,K428),AVERAGE(F428,G428,I428,J428,K428),AVERAGE(G428,I428,J428,K428))),0.05)</f>
        <v>0.85000000000000009</v>
      </c>
      <c r="U428" s="16">
        <f>CEILING(IF(IF(F428&gt;AVERAGE(G428,I428,J428,K428,H428),AVERAGE(F428,G428,I428,J428,K428),AVERAGE(G428,I428,J428,K428,H428))&gt;8.15,8.15,IF(F428&gt;AVERAGE(G428,I428,J428,K428,H428),AVERAGE(F428,G428,I428,J428,K428,H428),AVERAGE(G428,I428,J428,K428,H428))),0.05)</f>
        <v>0.85000000000000009</v>
      </c>
      <c r="V428" s="16">
        <f>CEILING(MAX(Q428:S428),0.05)</f>
        <v>0.85000000000000009</v>
      </c>
      <c r="W428" s="16" t="str">
        <f>IF(AND(B428&lt;26,G428&gt;V428),"Yes"," ")</f>
        <v xml:space="preserve"> </v>
      </c>
      <c r="X428" s="16" t="str">
        <f>IF(AND(B428&lt;30,B428&gt;26),"Yes", " ")</f>
        <v xml:space="preserve"> </v>
      </c>
      <c r="Y428" s="19" t="str">
        <f>INDEX('Player Ratings'!A:B,MATCH(A428,'Player Ratings'!A:A,0),2) &amp;": $"&amp;V428&amp;"M thru "&amp; D428+3</f>
        <v>Tre White: $0.85M thru 2028</v>
      </c>
    </row>
    <row r="429" spans="1:25" hidden="1" x14ac:dyDescent="0.25">
      <c r="A429" s="17" t="str">
        <f>'Re-Sign (Calc)'!A430</f>
        <v>T. Woodley BOS</v>
      </c>
      <c r="B429" s="18">
        <f>INDEX('Re-Sign (Calc)'!$A:$AU,MATCH('Re-Sign (Report)'!$A:$A,'Re-Sign (Calc)'!$A:$A,0),4)</f>
        <v>22</v>
      </c>
      <c r="C429" s="15" t="str">
        <f>INDEX('Re-Sign (Calc)'!$A:$AU,MATCH('Re-Sign (Report)'!$A:$A,'Re-Sign (Calc)'!$A:$A,0),3)</f>
        <v>BOS</v>
      </c>
      <c r="D429" s="15" t="str">
        <f>+INDEX('Player Ratings'!$A:$AA,MATCH(A429,'Player Ratings'!$A:$A,0),27)</f>
        <v>2025</v>
      </c>
      <c r="F429" s="15">
        <f>INDEX('Re-Sign (Calc)'!$A:$AX,MATCH($A:$A,'Re-Sign (Calc)'!$A:$A,0),23)</f>
        <v>0.85</v>
      </c>
      <c r="G429" s="15">
        <f>INDEX('Re-Sign (Calc)'!$A:$AX,MATCH($A:$A,'Re-Sign (Calc)'!$A:$A,0),28)</f>
        <v>0.85</v>
      </c>
      <c r="H429" s="15" t="str">
        <f>INDEX('Re-Sign (Calc)'!$A:$AX,MATCH($A:$A,'Re-Sign (Calc)'!$A:$A,0),33)</f>
        <v>N/A</v>
      </c>
      <c r="I429" s="15" t="str">
        <f>INDEX('Re-Sign (Calc)'!$A:$AX,MATCH($A:$A,'Re-Sign (Calc)'!$A:$A,0),38)</f>
        <v>N/A</v>
      </c>
      <c r="J429" s="15" t="str">
        <f>INDEX('Re-Sign (Calc)'!$A:$AX,MATCH($A:$A,'Re-Sign (Calc)'!$A:$A,0),43)</f>
        <v>N/A</v>
      </c>
      <c r="K429" s="15" t="str">
        <f>INDEX('Re-Sign (Calc)'!$A:$AX,MATCH($A:$A,'Re-Sign (Calc)'!$A:$A,0),48)</f>
        <v>N/A</v>
      </c>
      <c r="L429" s="15">
        <f>IF(AND(AVERAGE(G429,H429)&lt;F429,B429&lt;27),AVERAGE(G429,H429,F429),AVERAGE(G429,H429))</f>
        <v>0.85</v>
      </c>
      <c r="M429" s="15">
        <f>IFERROR(IF(AND(AVERAGE(J429,G429)&lt;F429,B429&lt;27),AVERAGE(J429,G429,F429),AVERAGE(G429,J429)),0)</f>
        <v>0.85</v>
      </c>
      <c r="N429" s="15">
        <f>IFERROR(IF(AND(AVERAGE(G429,I429)&lt;F429,B429&lt;27),AVERAGE(G429,I429,F429),AVERAGE(G429,I429)),0)</f>
        <v>0.85</v>
      </c>
      <c r="O429" s="15">
        <f>IFERROR(IF(AND(AVERAGE(G429,K429)&lt;F429,B429&lt;27),AVERAGE(G429,K429,F429),AVERAGE(G429,K429)),0)</f>
        <v>0.85</v>
      </c>
      <c r="P429" s="15">
        <f>IF(L429&gt;'Re-Sign (Calc)'!$T$1,'Re-Sign (Calc)'!$T$1,IF(L429&lt;'Re-Sign (Calc)'!$T$2,'Re-Sign (Calc)'!$T$2,L429))</f>
        <v>0.85</v>
      </c>
      <c r="Q429" s="15">
        <f>IF(M429&gt;'Re-Sign (Calc)'!$T$1,'Re-Sign (Calc)'!$T$1,IF(M429&lt;'Re-Sign (Calc)'!$T$2,'Re-Sign (Calc)'!$T$2,M429))</f>
        <v>0.85</v>
      </c>
      <c r="R429" s="15">
        <f>IF(N429&gt;'Re-Sign (Calc)'!$T$1,'Re-Sign (Calc)'!$T$1,IF(N429&lt;'Re-Sign (Calc)'!$T$2,'Re-Sign (Calc)'!$T$2,N429))</f>
        <v>0.85</v>
      </c>
      <c r="S429" s="15">
        <f>IF(O429&gt;'Re-Sign (Calc)'!$T$1,'Re-Sign (Calc)'!$T$1,IF(O429&lt;'Re-Sign (Calc)'!$T$2,'Re-Sign (Calc)'!$T$2,O429))</f>
        <v>0.85</v>
      </c>
      <c r="T429" s="16">
        <f>CEILING(IF(IF(F429&gt;AVERAGE(G429,I429,J429,K429),AVERAGE(F429,G429,I429,J429,K429),AVERAGE(G429,I429,J429,K429))&gt;'Re-Sign (Calc)'!$T$1,'Re-Sign (Calc)'!$T$1,IF(F429&gt;AVERAGE(G429,I429,J429,K429),AVERAGE(F429,G429,I429,J429,K429),AVERAGE(G429,I429,J429,K429))),0.05)</f>
        <v>0.85000000000000009</v>
      </c>
      <c r="U429" s="16">
        <f>CEILING(IF(IF(F429&gt;AVERAGE(G429,I429,J429,K429,H429),AVERAGE(F429,G429,I429,J429,K429),AVERAGE(G429,I429,J429,K429,H429))&gt;8.15,8.15,IF(F429&gt;AVERAGE(G429,I429,J429,K429,H429),AVERAGE(F429,G429,I429,J429,K429,H429),AVERAGE(G429,I429,J429,K429,H429))),0.05)</f>
        <v>0.85000000000000009</v>
      </c>
      <c r="V429" s="16">
        <f>CEILING(MAX(Q429:S429),0.05)</f>
        <v>0.85000000000000009</v>
      </c>
      <c r="W429" s="16" t="str">
        <f>IF(AND(B429&lt;26,G429&gt;V429),"Yes"," ")</f>
        <v xml:space="preserve"> </v>
      </c>
      <c r="X429" s="16" t="str">
        <f>IF(AND(B429&lt;30,B429&gt;26),"Yes", " ")</f>
        <v xml:space="preserve"> </v>
      </c>
      <c r="Y429" s="19" t="str">
        <f>INDEX('Player Ratings'!A:B,MATCH(A429,'Player Ratings'!A:A,0),2) &amp;": $"&amp;V429&amp;"M thru "&amp; D429+3</f>
        <v>TyShon Woodley: $0.85M thru 2028</v>
      </c>
    </row>
    <row r="430" spans="1:25" x14ac:dyDescent="0.25">
      <c r="A430" s="17" t="str">
        <f>'Re-Sign (Calc)'!A152</f>
        <v>I. Jackson TOR</v>
      </c>
      <c r="B430" s="18">
        <f>INDEX('Re-Sign (Calc)'!$A:$AU,MATCH('Re-Sign (Report)'!$A:$A,'Re-Sign (Calc)'!$A:$A,0),4)</f>
        <v>22</v>
      </c>
      <c r="C430" s="15" t="str">
        <f>INDEX('Re-Sign (Calc)'!$A:$AU,MATCH('Re-Sign (Report)'!$A:$A,'Re-Sign (Calc)'!$A:$A,0),3)</f>
        <v>TOR</v>
      </c>
      <c r="D430" s="15" t="str">
        <f>+INDEX('Player Ratings'!$A:$AA,MATCH(A430,'Player Ratings'!$A:$A,0),27)</f>
        <v>2024</v>
      </c>
      <c r="F430" s="15">
        <f>INDEX('Re-Sign (Calc)'!$A:$AX,MATCH($A:$A,'Re-Sign (Calc)'!$A:$A,0),23)</f>
        <v>32.15370866845398</v>
      </c>
      <c r="G430" s="15">
        <f>INDEX('Re-Sign (Calc)'!$A:$AX,MATCH($A:$A,'Re-Sign (Calc)'!$A:$A,0),28)</f>
        <v>24.510950107031121</v>
      </c>
      <c r="H430" s="15">
        <f>INDEX('Re-Sign (Calc)'!$A:$AX,MATCH($A:$A,'Re-Sign (Calc)'!$A:$A,0),33)</f>
        <v>28.439654323419351</v>
      </c>
      <c r="I430" s="15">
        <f>INDEX('Re-Sign (Calc)'!$A:$AX,MATCH($A:$A,'Re-Sign (Calc)'!$A:$A,0),38)</f>
        <v>3.3188623777944652</v>
      </c>
      <c r="J430" s="15">
        <f>INDEX('Re-Sign (Calc)'!$A:$AX,MATCH($A:$A,'Re-Sign (Calc)'!$A:$A,0),43)</f>
        <v>0.85</v>
      </c>
      <c r="K430" s="15">
        <f>INDEX('Re-Sign (Calc)'!$A:$AX,MATCH($A:$A,'Re-Sign (Calc)'!$A:$A,0),48)</f>
        <v>17.652912299323333</v>
      </c>
      <c r="L430" s="15">
        <f>IF(AND(AVERAGE(G430,H430)&lt;F430,B430&lt;27),AVERAGE(G430,H430,F430),AVERAGE(G430,H430))</f>
        <v>28.36810436630148</v>
      </c>
      <c r="M430" s="15">
        <f>IFERROR(IF(AND(AVERAGE(J430,G430)&lt;F430,B430&lt;27),AVERAGE(J430,G430,F430),AVERAGE(G430,J430)),0)</f>
        <v>19.171552925161702</v>
      </c>
      <c r="N430" s="15">
        <f>IFERROR(IF(AND(AVERAGE(G430,I430)&lt;F430,B430&lt;27),AVERAGE(G430,I430,F430),AVERAGE(G430,I430)),0)</f>
        <v>19.994507051093191</v>
      </c>
      <c r="O430" s="15">
        <f>IFERROR(IF(AND(AVERAGE(G430,K430)&lt;F430,B430&lt;27),AVERAGE(G430,K430,F430),AVERAGE(G430,K430)),0)</f>
        <v>24.77252369160281</v>
      </c>
      <c r="P430" s="15">
        <f>IF(L430&gt;'Re-Sign (Calc)'!$T$1,'Re-Sign (Calc)'!$T$1,IF(L430&lt;'Re-Sign (Calc)'!$T$2,'Re-Sign (Calc)'!$T$2,L430))</f>
        <v>28.36810436630148</v>
      </c>
      <c r="Q430" s="15">
        <f>IF(M430&gt;'Re-Sign (Calc)'!$T$1,'Re-Sign (Calc)'!$T$1,IF(M430&lt;'Re-Sign (Calc)'!$T$2,'Re-Sign (Calc)'!$T$2,M430))</f>
        <v>19.171552925161702</v>
      </c>
      <c r="R430" s="15">
        <f>IF(N430&gt;'Re-Sign (Calc)'!$T$1,'Re-Sign (Calc)'!$T$1,IF(N430&lt;'Re-Sign (Calc)'!$T$2,'Re-Sign (Calc)'!$T$2,N430))</f>
        <v>19.994507051093191</v>
      </c>
      <c r="S430" s="15">
        <f>IF(O430&gt;'Re-Sign (Calc)'!$T$1,'Re-Sign (Calc)'!$T$1,IF(O430&lt;'Re-Sign (Calc)'!$T$2,'Re-Sign (Calc)'!$T$2,O430))</f>
        <v>24.77252369160281</v>
      </c>
      <c r="T430" s="16">
        <f>CEILING(IF(IF(F430&gt;AVERAGE(G430,I430,J430,K430),AVERAGE(F430,G430,I430,J430,K430),AVERAGE(G430,I430,J430,K430))&gt;'Re-Sign (Calc)'!$T$1,'Re-Sign (Calc)'!$T$1,IF(F430&gt;AVERAGE(G430,I430,J430,K430),AVERAGE(F430,G430,I430,J430,K430),AVERAGE(G430,I430,J430,K430))),0.05)</f>
        <v>15.700000000000001</v>
      </c>
      <c r="U430" s="16">
        <f>CEILING(IF(IF(F430&gt;AVERAGE(G430,I430,J430,K430,H430),AVERAGE(F430,G430,I430,J430,K430),AVERAGE(G430,I430,J430,K430,H430))&gt;8.15,8.15,IF(F430&gt;AVERAGE(G430,I430,J430,K430,H430),AVERAGE(F430,G430,I430,J430,K430,H430),AVERAGE(G430,I430,J430,K430,H430))),0.05)</f>
        <v>8.15</v>
      </c>
      <c r="V430" s="16">
        <f>CEILING(MAX(Q430:S430),0.05)</f>
        <v>24.8</v>
      </c>
      <c r="W430" s="16" t="str">
        <f>IF(AND(B430&lt;26,G430&gt;V430),"Yes"," ")</f>
        <v xml:space="preserve"> </v>
      </c>
      <c r="X430" s="16" t="str">
        <f>IF(AND(B430&lt;30,B430&gt;26),"Yes", " ")</f>
        <v xml:space="preserve"> </v>
      </c>
      <c r="Y430" s="19" t="str">
        <f>INDEX('Player Ratings'!A:B,MATCH(A430,'Player Ratings'!A:A,0),2) &amp;": $"&amp;V430&amp;"M thru "&amp; D430+3</f>
        <v>Isaiah Jackson: $24.8M thru 2027</v>
      </c>
    </row>
    <row r="431" spans="1:25" x14ac:dyDescent="0.25">
      <c r="A431" s="17" t="str">
        <f>'Re-Sign (Calc)'!A321</f>
        <v>M. Moody UTA</v>
      </c>
      <c r="B431" s="18">
        <f>INDEX('Re-Sign (Calc)'!$A:$AU,MATCH('Re-Sign (Report)'!$A:$A,'Re-Sign (Calc)'!$A:$A,0),4)</f>
        <v>22</v>
      </c>
      <c r="C431" s="15" t="str">
        <f>INDEX('Re-Sign (Calc)'!$A:$AU,MATCH('Re-Sign (Report)'!$A:$A,'Re-Sign (Calc)'!$A:$A,0),3)</f>
        <v>UTA</v>
      </c>
      <c r="D431" s="15" t="str">
        <f>+INDEX('Player Ratings'!$A:$AA,MATCH(A431,'Player Ratings'!$A:$A,0),27)</f>
        <v>2024</v>
      </c>
      <c r="F431" s="15">
        <f>INDEX('Re-Sign (Calc)'!$A:$AX,MATCH($A:$A,'Re-Sign (Calc)'!$A:$A,0),23)</f>
        <v>46.385165326184087</v>
      </c>
      <c r="G431" s="15">
        <f>INDEX('Re-Sign (Calc)'!$A:$AX,MATCH($A:$A,'Re-Sign (Calc)'!$A:$A,0),28)</f>
        <v>36.311131236621115</v>
      </c>
      <c r="H431" s="15">
        <f>INDEX('Re-Sign (Calc)'!$A:$AX,MATCH($A:$A,'Re-Sign (Calc)'!$A:$A,0),33)</f>
        <v>25.872562536931262</v>
      </c>
      <c r="I431" s="15">
        <f>INDEX('Re-Sign (Calc)'!$A:$AX,MATCH($A:$A,'Re-Sign (Calc)'!$A:$A,0),38)</f>
        <v>22.32754495111779</v>
      </c>
      <c r="J431" s="15">
        <f>INDEX('Re-Sign (Calc)'!$A:$AX,MATCH($A:$A,'Re-Sign (Calc)'!$A:$A,0),43)</f>
        <v>24.372684613484807</v>
      </c>
      <c r="K431" s="15">
        <f>INDEX('Re-Sign (Calc)'!$A:$AX,MATCH($A:$A,'Re-Sign (Calc)'!$A:$A,0),48)</f>
        <v>21.605413294414223</v>
      </c>
      <c r="L431" s="15">
        <f>IF(AND(AVERAGE(G431,H431)&lt;F431,B431&lt;27),AVERAGE(G431,H431,F431),AVERAGE(G431,H431))</f>
        <v>36.189619699912157</v>
      </c>
      <c r="M431" s="15">
        <f>IFERROR(IF(AND(AVERAGE(J431,G431)&lt;F431,B431&lt;27),AVERAGE(J431,G431,F431),AVERAGE(G431,J431)),0)</f>
        <v>35.68966039209667</v>
      </c>
      <c r="N431" s="15">
        <f>IFERROR(IF(AND(AVERAGE(G431,I431)&lt;F431,B431&lt;27),AVERAGE(G431,I431,F431),AVERAGE(G431,I431)),0)</f>
        <v>35.00794717130767</v>
      </c>
      <c r="O431" s="15">
        <f>IFERROR(IF(AND(AVERAGE(G431,K431)&lt;F431,B431&lt;27),AVERAGE(G431,K431,F431),AVERAGE(G431,K431)),0)</f>
        <v>34.767236619073145</v>
      </c>
      <c r="P431" s="15">
        <f>IF(L431&gt;'Re-Sign (Calc)'!$T$1,'Re-Sign (Calc)'!$T$1,IF(L431&lt;'Re-Sign (Calc)'!$T$2,'Re-Sign (Calc)'!$T$2,L431))</f>
        <v>35</v>
      </c>
      <c r="Q431" s="15">
        <f>IF(M431&gt;'Re-Sign (Calc)'!$T$1,'Re-Sign (Calc)'!$T$1,IF(M431&lt;'Re-Sign (Calc)'!$T$2,'Re-Sign (Calc)'!$T$2,M431))</f>
        <v>35</v>
      </c>
      <c r="R431" s="15">
        <f>IF(N431&gt;'Re-Sign (Calc)'!$T$1,'Re-Sign (Calc)'!$T$1,IF(N431&lt;'Re-Sign (Calc)'!$T$2,'Re-Sign (Calc)'!$T$2,N431))</f>
        <v>35</v>
      </c>
      <c r="S431" s="15">
        <f>IF(O431&gt;'Re-Sign (Calc)'!$T$1,'Re-Sign (Calc)'!$T$1,IF(O431&lt;'Re-Sign (Calc)'!$T$2,'Re-Sign (Calc)'!$T$2,O431))</f>
        <v>34.767236619073145</v>
      </c>
      <c r="T431" s="16">
        <f>CEILING(IF(IF(F431&gt;AVERAGE(G431,I431,J431,K431),AVERAGE(F431,G431,I431,J431,K431),AVERAGE(G431,I431,J431,K431))&gt;'Re-Sign (Calc)'!$T$1,'Re-Sign (Calc)'!$T$1,IF(F431&gt;AVERAGE(G431,I431,J431,K431),AVERAGE(F431,G431,I431,J431,K431),AVERAGE(G431,I431,J431,K431))),0.05)</f>
        <v>30.25</v>
      </c>
      <c r="U431" s="16">
        <f>CEILING(IF(IF(F431&gt;AVERAGE(G431,I431,J431,K431,H431),AVERAGE(F431,G431,I431,J431,K431),AVERAGE(G431,I431,J431,K431,H431))&gt;8.15,8.15,IF(F431&gt;AVERAGE(G431,I431,J431,K431,H431),AVERAGE(F431,G431,I431,J431,K431,H431),AVERAGE(G431,I431,J431,K431,H431))),0.05)</f>
        <v>8.15</v>
      </c>
      <c r="V431" s="16">
        <f>CEILING(MAX(Q431:S431),0.05)</f>
        <v>35</v>
      </c>
      <c r="W431" s="16" t="str">
        <f>IF(AND(B431&lt;26,G431&gt;V431),"Yes"," ")</f>
        <v>Yes</v>
      </c>
      <c r="X431" s="16" t="str">
        <f>IF(AND(B431&lt;30,B431&gt;26),"Yes", " ")</f>
        <v xml:space="preserve"> </v>
      </c>
      <c r="Y431" s="19" t="str">
        <f>INDEX('Player Ratings'!A:B,MATCH(A431,'Player Ratings'!A:A,0),2) &amp;": $"&amp;V431&amp;"M thru "&amp; D431+3</f>
        <v>Moses Moody: $35M thru 2027</v>
      </c>
    </row>
    <row r="432" spans="1:25" hidden="1" x14ac:dyDescent="0.25">
      <c r="A432" s="17" t="str">
        <f>'Re-Sign (Calc)'!A433</f>
        <v>U. Azubuike POR</v>
      </c>
      <c r="B432" s="18">
        <f>INDEX('Re-Sign (Calc)'!$A:$AU,MATCH('Re-Sign (Report)'!$A:$A,'Re-Sign (Calc)'!$A:$A,0),4)</f>
        <v>25</v>
      </c>
      <c r="C432" s="15" t="str">
        <f>INDEX('Re-Sign (Calc)'!$A:$AU,MATCH('Re-Sign (Report)'!$A:$A,'Re-Sign (Calc)'!$A:$A,0),3)</f>
        <v>POR</v>
      </c>
      <c r="D432" s="15" t="str">
        <f>+INDEX('Player Ratings'!$A:$AA,MATCH(A432,'Player Ratings'!$A:$A,0),27)</f>
        <v>2025</v>
      </c>
      <c r="F432" s="15">
        <f>INDEX('Re-Sign (Calc)'!$A:$AX,MATCH($A:$A,'Re-Sign (Calc)'!$A:$A,0),23)</f>
        <v>0.85</v>
      </c>
      <c r="G432" s="15">
        <f>INDEX('Re-Sign (Calc)'!$A:$AX,MATCH($A:$A,'Re-Sign (Calc)'!$A:$A,0),28)</f>
        <v>0.85</v>
      </c>
      <c r="H432" s="15">
        <f>INDEX('Re-Sign (Calc)'!$A:$AX,MATCH($A:$A,'Re-Sign (Calc)'!$A:$A,0),33)</f>
        <v>0.85</v>
      </c>
      <c r="I432" s="15">
        <f>INDEX('Re-Sign (Calc)'!$A:$AX,MATCH($A:$A,'Re-Sign (Calc)'!$A:$A,0),38)</f>
        <v>0.85</v>
      </c>
      <c r="J432" s="15">
        <f>INDEX('Re-Sign (Calc)'!$A:$AX,MATCH($A:$A,'Re-Sign (Calc)'!$A:$A,0),43)</f>
        <v>0.85</v>
      </c>
      <c r="K432" s="15">
        <f>INDEX('Re-Sign (Calc)'!$A:$AX,MATCH($A:$A,'Re-Sign (Calc)'!$A:$A,0),48)</f>
        <v>0.85</v>
      </c>
      <c r="L432" s="15">
        <f>IF(AND(AVERAGE(G432,H432)&lt;F432,B432&lt;27),AVERAGE(G432,H432,F432),AVERAGE(G432,H432))</f>
        <v>0.85</v>
      </c>
      <c r="M432" s="15">
        <f>IFERROR(IF(AND(AVERAGE(J432,G432)&lt;F432,B432&lt;27),AVERAGE(J432,G432,F432),AVERAGE(G432,J432)),0)</f>
        <v>0.85</v>
      </c>
      <c r="N432" s="15">
        <f>IFERROR(IF(AND(AVERAGE(G432,I432)&lt;F432,B432&lt;27),AVERAGE(G432,I432,F432),AVERAGE(G432,I432)),0)</f>
        <v>0.85</v>
      </c>
      <c r="O432" s="15">
        <f>IFERROR(IF(AND(AVERAGE(G432,K432)&lt;F432,B432&lt;27),AVERAGE(G432,K432,F432),AVERAGE(G432,K432)),0)</f>
        <v>0.85</v>
      </c>
      <c r="P432" s="15">
        <f>IF(L432&gt;'Re-Sign (Calc)'!$T$1,'Re-Sign (Calc)'!$T$1,IF(L432&lt;'Re-Sign (Calc)'!$T$2,'Re-Sign (Calc)'!$T$2,L432))</f>
        <v>0.85</v>
      </c>
      <c r="Q432" s="15">
        <f>IF(M432&gt;'Re-Sign (Calc)'!$T$1,'Re-Sign (Calc)'!$T$1,IF(M432&lt;'Re-Sign (Calc)'!$T$2,'Re-Sign (Calc)'!$T$2,M432))</f>
        <v>0.85</v>
      </c>
      <c r="R432" s="15">
        <f>IF(N432&gt;'Re-Sign (Calc)'!$T$1,'Re-Sign (Calc)'!$T$1,IF(N432&lt;'Re-Sign (Calc)'!$T$2,'Re-Sign (Calc)'!$T$2,N432))</f>
        <v>0.85</v>
      </c>
      <c r="S432" s="15">
        <f>IF(O432&gt;'Re-Sign (Calc)'!$T$1,'Re-Sign (Calc)'!$T$1,IF(O432&lt;'Re-Sign (Calc)'!$T$2,'Re-Sign (Calc)'!$T$2,O432))</f>
        <v>0.85</v>
      </c>
      <c r="T432" s="16">
        <f>CEILING(IF(IF(F432&gt;AVERAGE(G432,I432,J432,K432),AVERAGE(F432,G432,I432,J432,K432),AVERAGE(G432,I432,J432,K432))&gt;'Re-Sign (Calc)'!$T$1,'Re-Sign (Calc)'!$T$1,IF(F432&gt;AVERAGE(G432,I432,J432,K432),AVERAGE(F432,G432,I432,J432,K432),AVERAGE(G432,I432,J432,K432))),0.05)</f>
        <v>0.85000000000000009</v>
      </c>
      <c r="U432" s="16">
        <f>CEILING(IF(IF(F432&gt;AVERAGE(G432,I432,J432,K432,H432),AVERAGE(F432,G432,I432,J432,K432),AVERAGE(G432,I432,J432,K432,H432))&gt;8.15,8.15,IF(F432&gt;AVERAGE(G432,I432,J432,K432,H432),AVERAGE(F432,G432,I432,J432,K432,H432),AVERAGE(G432,I432,J432,K432,H432))),0.05)</f>
        <v>0.85000000000000009</v>
      </c>
      <c r="V432" s="16">
        <f>CEILING(MAX(Q432:S432),0.05)</f>
        <v>0.85000000000000009</v>
      </c>
      <c r="W432" s="16" t="str">
        <f>IF(AND(B432&lt;26,G432&gt;V432),"Yes"," ")</f>
        <v xml:space="preserve"> </v>
      </c>
      <c r="X432" s="16" t="str">
        <f>IF(AND(B432&lt;30,B432&gt;26),"Yes", " ")</f>
        <v xml:space="preserve"> </v>
      </c>
      <c r="Y432" s="19" t="str">
        <f>INDEX('Player Ratings'!A:B,MATCH(A432,'Player Ratings'!A:A,0),2) &amp;": $"&amp;V432&amp;"M thru "&amp; D432+3</f>
        <v>Udoka Azubuike: $0.85M thru 2028</v>
      </c>
    </row>
    <row r="433" spans="1:25" x14ac:dyDescent="0.25">
      <c r="A433" s="17" t="str">
        <f>'Re-Sign (Calc)'!A15</f>
        <v>A. Len WAS</v>
      </c>
      <c r="B433" s="18">
        <f>INDEX('Re-Sign (Calc)'!$A:$AU,MATCH('Re-Sign (Report)'!$A:$A,'Re-Sign (Calc)'!$A:$A,0),4)</f>
        <v>31</v>
      </c>
      <c r="C433" s="15" t="str">
        <f>INDEX('Re-Sign (Calc)'!$A:$AU,MATCH('Re-Sign (Report)'!$A:$A,'Re-Sign (Calc)'!$A:$A,0),3)</f>
        <v>WAS</v>
      </c>
      <c r="D433" s="15" t="str">
        <f>+INDEX('Player Ratings'!$A:$AA,MATCH(A433,'Player Ratings'!$A:$A,0),27)</f>
        <v>2024</v>
      </c>
      <c r="F433" s="15">
        <f>INDEX('Re-Sign (Calc)'!$A:$AX,MATCH($A:$A,'Re-Sign (Calc)'!$A:$A,0),23)</f>
        <v>0.85</v>
      </c>
      <c r="G433" s="15">
        <f>INDEX('Re-Sign (Calc)'!$A:$AX,MATCH($A:$A,'Re-Sign (Calc)'!$A:$A,0),28)</f>
        <v>0.85</v>
      </c>
      <c r="H433" s="15">
        <f>INDEX('Re-Sign (Calc)'!$A:$AX,MATCH($A:$A,'Re-Sign (Calc)'!$A:$A,0),33)</f>
        <v>0.85</v>
      </c>
      <c r="I433" s="15">
        <f>INDEX('Re-Sign (Calc)'!$A:$AX,MATCH($A:$A,'Re-Sign (Calc)'!$A:$A,0),38)</f>
        <v>0.85</v>
      </c>
      <c r="J433" s="15">
        <f>INDEX('Re-Sign (Calc)'!$A:$AX,MATCH($A:$A,'Re-Sign (Calc)'!$A:$A,0),43)</f>
        <v>0.85</v>
      </c>
      <c r="K433" s="15">
        <f>INDEX('Re-Sign (Calc)'!$A:$AX,MATCH($A:$A,'Re-Sign (Calc)'!$A:$A,0),48)</f>
        <v>0.85</v>
      </c>
      <c r="L433" s="15">
        <f>IF(AND(AVERAGE(G433,H433)&lt;F433,B433&lt;27),AVERAGE(G433,H433,F433),AVERAGE(G433,H433))</f>
        <v>0.85</v>
      </c>
      <c r="M433" s="15">
        <f>IFERROR(IF(AND(AVERAGE(J433,G433)&lt;F433,B433&lt;27),AVERAGE(J433,G433,F433),AVERAGE(G433,J433)),0)</f>
        <v>0.85</v>
      </c>
      <c r="N433" s="15">
        <f>IFERROR(IF(AND(AVERAGE(G433,I433)&lt;F433,B433&lt;27),AVERAGE(G433,I433,F433),AVERAGE(G433,I433)),0)</f>
        <v>0.85</v>
      </c>
      <c r="O433" s="15">
        <f>IFERROR(IF(AND(AVERAGE(G433,K433)&lt;F433,B433&lt;27),AVERAGE(G433,K433,F433),AVERAGE(G433,K433)),0)</f>
        <v>0.85</v>
      </c>
      <c r="P433" s="15">
        <f>IF(L433&gt;'Re-Sign (Calc)'!$T$1,'Re-Sign (Calc)'!$T$1,IF(L433&lt;'Re-Sign (Calc)'!$T$2,'Re-Sign (Calc)'!$T$2,L433))</f>
        <v>0.85</v>
      </c>
      <c r="Q433" s="15">
        <f>IF(M433&gt;'Re-Sign (Calc)'!$T$1,'Re-Sign (Calc)'!$T$1,IF(M433&lt;'Re-Sign (Calc)'!$T$2,'Re-Sign (Calc)'!$T$2,M433))</f>
        <v>0.85</v>
      </c>
      <c r="R433" s="15">
        <f>IF(N433&gt;'Re-Sign (Calc)'!$T$1,'Re-Sign (Calc)'!$T$1,IF(N433&lt;'Re-Sign (Calc)'!$T$2,'Re-Sign (Calc)'!$T$2,N433))</f>
        <v>0.85</v>
      </c>
      <c r="S433" s="15">
        <f>IF(O433&gt;'Re-Sign (Calc)'!$T$1,'Re-Sign (Calc)'!$T$1,IF(O433&lt;'Re-Sign (Calc)'!$T$2,'Re-Sign (Calc)'!$T$2,O433))</f>
        <v>0.85</v>
      </c>
      <c r="T433" s="16">
        <f>CEILING(IF(IF(F433&gt;AVERAGE(G433,I433,J433,K433),AVERAGE(F433,G433,I433,J433,K433),AVERAGE(G433,I433,J433,K433))&gt;'Re-Sign (Calc)'!$T$1,'Re-Sign (Calc)'!$T$1,IF(F433&gt;AVERAGE(G433,I433,J433,K433),AVERAGE(F433,G433,I433,J433,K433),AVERAGE(G433,I433,J433,K433))),0.05)</f>
        <v>0.85000000000000009</v>
      </c>
      <c r="U433" s="16">
        <f>CEILING(IF(IF(F433&gt;AVERAGE(G433,I433,J433,K433,H433),AVERAGE(F433,G433,I433,J433,K433),AVERAGE(G433,I433,J433,K433,H433))&gt;8.15,8.15,IF(F433&gt;AVERAGE(G433,I433,J433,K433,H433),AVERAGE(F433,G433,I433,J433,K433,H433),AVERAGE(G433,I433,J433,K433,H433))),0.05)</f>
        <v>0.85000000000000009</v>
      </c>
      <c r="V433" s="16">
        <f>CEILING(MAX(Q433:S433),0.05)</f>
        <v>0.85000000000000009</v>
      </c>
      <c r="W433" s="16" t="str">
        <f>IF(AND(B433&lt;26,G433&gt;V433),"Yes"," ")</f>
        <v xml:space="preserve"> </v>
      </c>
      <c r="X433" s="16" t="str">
        <f>IF(AND(B433&lt;30,B433&gt;26),"Yes", " ")</f>
        <v xml:space="preserve"> </v>
      </c>
      <c r="Y433" s="19" t="str">
        <f>INDEX('Player Ratings'!A:B,MATCH(A433,'Player Ratings'!A:A,0),2) &amp;": $"&amp;V433&amp;"M thru "&amp; D433+3</f>
        <v>Alex Len: $0.85M thru 2027</v>
      </c>
    </row>
    <row r="434" spans="1:25" x14ac:dyDescent="0.25">
      <c r="A434" s="17" t="str">
        <f>'Re-Sign (Calc)'!A65</f>
        <v>C. Sexton WAS</v>
      </c>
      <c r="B434" s="18">
        <f>INDEX('Re-Sign (Calc)'!$A:$AU,MATCH('Re-Sign (Report)'!$A:$A,'Re-Sign (Calc)'!$A:$A,0),4)</f>
        <v>26</v>
      </c>
      <c r="C434" s="15" t="str">
        <f>INDEX('Re-Sign (Calc)'!$A:$AU,MATCH('Re-Sign (Report)'!$A:$A,'Re-Sign (Calc)'!$A:$A,0),3)</f>
        <v>WAS</v>
      </c>
      <c r="D434" s="15" t="str">
        <f>+INDEX('Player Ratings'!$A:$AA,MATCH(A434,'Player Ratings'!$A:$A,0),27)</f>
        <v>2024</v>
      </c>
      <c r="F434" s="15">
        <f>INDEX('Re-Sign (Calc)'!$A:$AX,MATCH($A:$A,'Re-Sign (Calc)'!$A:$A,0),23)</f>
        <v>0.85</v>
      </c>
      <c r="G434" s="15">
        <f>INDEX('Re-Sign (Calc)'!$A:$AX,MATCH($A:$A,'Re-Sign (Calc)'!$A:$A,0),28)</f>
        <v>0.85</v>
      </c>
      <c r="H434" s="15" t="str">
        <f>INDEX('Re-Sign (Calc)'!$A:$AX,MATCH($A:$A,'Re-Sign (Calc)'!$A:$A,0),33)</f>
        <v>N/A</v>
      </c>
      <c r="I434" s="15" t="str">
        <f>INDEX('Re-Sign (Calc)'!$A:$AX,MATCH($A:$A,'Re-Sign (Calc)'!$A:$A,0),38)</f>
        <v>N/A</v>
      </c>
      <c r="J434" s="15" t="str">
        <f>INDEX('Re-Sign (Calc)'!$A:$AX,MATCH($A:$A,'Re-Sign (Calc)'!$A:$A,0),43)</f>
        <v>N/A</v>
      </c>
      <c r="K434" s="15" t="str">
        <f>INDEX('Re-Sign (Calc)'!$A:$AX,MATCH($A:$A,'Re-Sign (Calc)'!$A:$A,0),48)</f>
        <v>N/A</v>
      </c>
      <c r="L434" s="15">
        <f>IF(AND(AVERAGE(G434,H434)&lt;F434,B434&lt;27),AVERAGE(G434,H434,F434),AVERAGE(G434,H434))</f>
        <v>0.85</v>
      </c>
      <c r="M434" s="15">
        <f>IFERROR(IF(AND(AVERAGE(J434,G434)&lt;F434,B434&lt;27),AVERAGE(J434,G434,F434),AVERAGE(G434,J434)),0)</f>
        <v>0.85</v>
      </c>
      <c r="N434" s="15">
        <f>IFERROR(IF(AND(AVERAGE(G434,I434)&lt;F434,B434&lt;27),AVERAGE(G434,I434,F434),AVERAGE(G434,I434)),0)</f>
        <v>0.85</v>
      </c>
      <c r="O434" s="15">
        <f>IFERROR(IF(AND(AVERAGE(G434,K434)&lt;F434,B434&lt;27),AVERAGE(G434,K434,F434),AVERAGE(G434,K434)),0)</f>
        <v>0.85</v>
      </c>
      <c r="P434" s="15">
        <f>IF(L434&gt;'Re-Sign (Calc)'!$T$1,'Re-Sign (Calc)'!$T$1,IF(L434&lt;'Re-Sign (Calc)'!$T$2,'Re-Sign (Calc)'!$T$2,L434))</f>
        <v>0.85</v>
      </c>
      <c r="Q434" s="15">
        <f>IF(M434&gt;'Re-Sign (Calc)'!$T$1,'Re-Sign (Calc)'!$T$1,IF(M434&lt;'Re-Sign (Calc)'!$T$2,'Re-Sign (Calc)'!$T$2,M434))</f>
        <v>0.85</v>
      </c>
      <c r="R434" s="15">
        <f>IF(N434&gt;'Re-Sign (Calc)'!$T$1,'Re-Sign (Calc)'!$T$1,IF(N434&lt;'Re-Sign (Calc)'!$T$2,'Re-Sign (Calc)'!$T$2,N434))</f>
        <v>0.85</v>
      </c>
      <c r="S434" s="15">
        <f>IF(O434&gt;'Re-Sign (Calc)'!$T$1,'Re-Sign (Calc)'!$T$1,IF(O434&lt;'Re-Sign (Calc)'!$T$2,'Re-Sign (Calc)'!$T$2,O434))</f>
        <v>0.85</v>
      </c>
      <c r="T434" s="16">
        <f>CEILING(IF(IF(F434&gt;AVERAGE(G434,I434,J434,K434),AVERAGE(F434,G434,I434,J434,K434),AVERAGE(G434,I434,J434,K434))&gt;'Re-Sign (Calc)'!$T$1,'Re-Sign (Calc)'!$T$1,IF(F434&gt;AVERAGE(G434,I434,J434,K434),AVERAGE(F434,G434,I434,J434,K434),AVERAGE(G434,I434,J434,K434))),0.05)</f>
        <v>0.85000000000000009</v>
      </c>
      <c r="U434" s="16">
        <f>CEILING(IF(IF(F434&gt;AVERAGE(G434,I434,J434,K434,H434),AVERAGE(F434,G434,I434,J434,K434),AVERAGE(G434,I434,J434,K434,H434))&gt;8.15,8.15,IF(F434&gt;AVERAGE(G434,I434,J434,K434,H434),AVERAGE(F434,G434,I434,J434,K434,H434),AVERAGE(G434,I434,J434,K434,H434))),0.05)</f>
        <v>0.85000000000000009</v>
      </c>
      <c r="V434" s="16">
        <f>CEILING(MAX(Q434:S434),0.05)</f>
        <v>0.85000000000000009</v>
      </c>
      <c r="W434" s="16" t="str">
        <f>IF(AND(B434&lt;26,G434&gt;V434),"Yes"," ")</f>
        <v xml:space="preserve"> </v>
      </c>
      <c r="X434" s="16" t="str">
        <f>IF(AND(B434&lt;30,B434&gt;26),"Yes", " ")</f>
        <v xml:space="preserve"> </v>
      </c>
      <c r="Y434" s="19" t="str">
        <f>INDEX('Player Ratings'!A:B,MATCH(A434,'Player Ratings'!A:A,0),2) &amp;": $"&amp;V434&amp;"M thru "&amp; D434+3</f>
        <v>Collin Sexton: $0.85M thru 2027</v>
      </c>
    </row>
    <row r="435" spans="1:25" hidden="1" x14ac:dyDescent="0.25">
      <c r="A435" s="17" t="str">
        <f>'Re-Sign (Calc)'!A436</f>
        <v>V. Carey Jr. POR</v>
      </c>
      <c r="B435" s="18">
        <f>INDEX('Re-Sign (Calc)'!$A:$AU,MATCH('Re-Sign (Report)'!$A:$A,'Re-Sign (Calc)'!$A:$A,0),4)</f>
        <v>23</v>
      </c>
      <c r="C435" s="15" t="str">
        <f>INDEX('Re-Sign (Calc)'!$A:$AU,MATCH('Re-Sign (Report)'!$A:$A,'Re-Sign (Calc)'!$A:$A,0),3)</f>
        <v>POR</v>
      </c>
      <c r="D435" s="15" t="str">
        <f>+INDEX('Player Ratings'!$A:$AA,MATCH(A435,'Player Ratings'!$A:$A,0),27)</f>
        <v>2026</v>
      </c>
      <c r="F435" s="15">
        <f>INDEX('Re-Sign (Calc)'!$A:$AX,MATCH($A:$A,'Re-Sign (Calc)'!$A:$A,0),23)</f>
        <v>0.85</v>
      </c>
      <c r="G435" s="15">
        <f>INDEX('Re-Sign (Calc)'!$A:$AX,MATCH($A:$A,'Re-Sign (Calc)'!$A:$A,0),28)</f>
        <v>0.85</v>
      </c>
      <c r="H435" s="15">
        <f>INDEX('Re-Sign (Calc)'!$A:$AX,MATCH($A:$A,'Re-Sign (Calc)'!$A:$A,0),33)</f>
        <v>0.85</v>
      </c>
      <c r="I435" s="15">
        <f>INDEX('Re-Sign (Calc)'!$A:$AX,MATCH($A:$A,'Re-Sign (Calc)'!$A:$A,0),38)</f>
        <v>0.85</v>
      </c>
      <c r="J435" s="15">
        <f>INDEX('Re-Sign (Calc)'!$A:$AX,MATCH($A:$A,'Re-Sign (Calc)'!$A:$A,0),43)</f>
        <v>0.85</v>
      </c>
      <c r="K435" s="15">
        <f>INDEX('Re-Sign (Calc)'!$A:$AX,MATCH($A:$A,'Re-Sign (Calc)'!$A:$A,0),48)</f>
        <v>0.85</v>
      </c>
      <c r="L435" s="15">
        <f>IF(AND(AVERAGE(G435,H435)&lt;F435,B435&lt;27),AVERAGE(G435,H435,F435),AVERAGE(G435,H435))</f>
        <v>0.85</v>
      </c>
      <c r="M435" s="15">
        <f>IFERROR(IF(AND(AVERAGE(J435,G435)&lt;F435,B435&lt;27),AVERAGE(J435,G435,F435),AVERAGE(G435,J435)),0)</f>
        <v>0.85</v>
      </c>
      <c r="N435" s="15">
        <f>IFERROR(IF(AND(AVERAGE(G435,I435)&lt;F435,B435&lt;27),AVERAGE(G435,I435,F435),AVERAGE(G435,I435)),0)</f>
        <v>0.85</v>
      </c>
      <c r="O435" s="15">
        <f>IFERROR(IF(AND(AVERAGE(G435,K435)&lt;F435,B435&lt;27),AVERAGE(G435,K435,F435),AVERAGE(G435,K435)),0)</f>
        <v>0.85</v>
      </c>
      <c r="P435" s="15">
        <f>IF(L435&gt;'Re-Sign (Calc)'!$T$1,'Re-Sign (Calc)'!$T$1,IF(L435&lt;'Re-Sign (Calc)'!$T$2,'Re-Sign (Calc)'!$T$2,L435))</f>
        <v>0.85</v>
      </c>
      <c r="Q435" s="15">
        <f>IF(M435&gt;'Re-Sign (Calc)'!$T$1,'Re-Sign (Calc)'!$T$1,IF(M435&lt;'Re-Sign (Calc)'!$T$2,'Re-Sign (Calc)'!$T$2,M435))</f>
        <v>0.85</v>
      </c>
      <c r="R435" s="15">
        <f>IF(N435&gt;'Re-Sign (Calc)'!$T$1,'Re-Sign (Calc)'!$T$1,IF(N435&lt;'Re-Sign (Calc)'!$T$2,'Re-Sign (Calc)'!$T$2,N435))</f>
        <v>0.85</v>
      </c>
      <c r="S435" s="15">
        <f>IF(O435&gt;'Re-Sign (Calc)'!$T$1,'Re-Sign (Calc)'!$T$1,IF(O435&lt;'Re-Sign (Calc)'!$T$2,'Re-Sign (Calc)'!$T$2,O435))</f>
        <v>0.85</v>
      </c>
      <c r="T435" s="16">
        <f>CEILING(IF(IF(F435&gt;AVERAGE(G435,I435,J435,K435),AVERAGE(F435,G435,I435,J435,K435),AVERAGE(G435,I435,J435,K435))&gt;'Re-Sign (Calc)'!$T$1,'Re-Sign (Calc)'!$T$1,IF(F435&gt;AVERAGE(G435,I435,J435,K435),AVERAGE(F435,G435,I435,J435,K435),AVERAGE(G435,I435,J435,K435))),0.05)</f>
        <v>0.85000000000000009</v>
      </c>
      <c r="U435" s="16">
        <f>CEILING(IF(IF(F435&gt;AVERAGE(G435,I435,J435,K435,H435),AVERAGE(F435,G435,I435,J435,K435),AVERAGE(G435,I435,J435,K435,H435))&gt;8.15,8.15,IF(F435&gt;AVERAGE(G435,I435,J435,K435,H435),AVERAGE(F435,G435,I435,J435,K435,H435),AVERAGE(G435,I435,J435,K435,H435))),0.05)</f>
        <v>0.85000000000000009</v>
      </c>
      <c r="V435" s="16">
        <f>CEILING(MAX(Q435:S435),0.05)</f>
        <v>0.85000000000000009</v>
      </c>
      <c r="W435" s="16" t="str">
        <f>IF(AND(B435&lt;26,G435&gt;V435),"Yes"," ")</f>
        <v xml:space="preserve"> </v>
      </c>
      <c r="X435" s="16" t="str">
        <f>IF(AND(B435&lt;30,B435&gt;26),"Yes", " ")</f>
        <v xml:space="preserve"> </v>
      </c>
      <c r="Y435" s="19" t="str">
        <f>INDEX('Player Ratings'!A:B,MATCH(A435,'Player Ratings'!A:A,0),2) &amp;": $"&amp;V435&amp;"M thru "&amp; D435+3</f>
        <v>Vernon Carey Jr.: $0.85M thru 2029</v>
      </c>
    </row>
    <row r="436" spans="1:25" hidden="1" x14ac:dyDescent="0.25">
      <c r="A436" s="17" t="str">
        <f>'Re-Sign (Calc)'!A437</f>
        <v>V. Carter Jr. NYK</v>
      </c>
      <c r="B436" s="18">
        <f>INDEX('Re-Sign (Calc)'!$A:$AU,MATCH('Re-Sign (Report)'!$A:$A,'Re-Sign (Calc)'!$A:$A,0),4)</f>
        <v>25</v>
      </c>
      <c r="C436" s="15" t="str">
        <f>INDEX('Re-Sign (Calc)'!$A:$AU,MATCH('Re-Sign (Report)'!$A:$A,'Re-Sign (Calc)'!$A:$A,0),3)</f>
        <v>NYK</v>
      </c>
      <c r="D436" s="15" t="str">
        <f>+INDEX('Player Ratings'!$A:$AA,MATCH(A436,'Player Ratings'!$A:$A,0),27)</f>
        <v>2025</v>
      </c>
      <c r="F436" s="15">
        <f>INDEX('Re-Sign (Calc)'!$A:$AX,MATCH($A:$A,'Re-Sign (Calc)'!$A:$A,0),23)</f>
        <v>0.85</v>
      </c>
      <c r="G436" s="15">
        <f>INDEX('Re-Sign (Calc)'!$A:$AX,MATCH($A:$A,'Re-Sign (Calc)'!$A:$A,0),28)</f>
        <v>0.85</v>
      </c>
      <c r="H436" s="15">
        <f>INDEX('Re-Sign (Calc)'!$A:$AX,MATCH($A:$A,'Re-Sign (Calc)'!$A:$A,0),33)</f>
        <v>0.85</v>
      </c>
      <c r="I436" s="15">
        <f>INDEX('Re-Sign (Calc)'!$A:$AX,MATCH($A:$A,'Re-Sign (Calc)'!$A:$A,0),38)</f>
        <v>0.85</v>
      </c>
      <c r="J436" s="15">
        <f>INDEX('Re-Sign (Calc)'!$A:$AX,MATCH($A:$A,'Re-Sign (Calc)'!$A:$A,0),43)</f>
        <v>0.85</v>
      </c>
      <c r="K436" s="15">
        <f>INDEX('Re-Sign (Calc)'!$A:$AX,MATCH($A:$A,'Re-Sign (Calc)'!$A:$A,0),48)</f>
        <v>0.85</v>
      </c>
      <c r="L436" s="15">
        <f>IF(AND(AVERAGE(G436,H436)&lt;F436,B436&lt;27),AVERAGE(G436,H436,F436),AVERAGE(G436,H436))</f>
        <v>0.85</v>
      </c>
      <c r="M436" s="15">
        <f>IFERROR(IF(AND(AVERAGE(J436,G436)&lt;F436,B436&lt;27),AVERAGE(J436,G436,F436),AVERAGE(G436,J436)),0)</f>
        <v>0.85</v>
      </c>
      <c r="N436" s="15">
        <f>IFERROR(IF(AND(AVERAGE(G436,I436)&lt;F436,B436&lt;27),AVERAGE(G436,I436,F436),AVERAGE(G436,I436)),0)</f>
        <v>0.85</v>
      </c>
      <c r="O436" s="15">
        <f>IFERROR(IF(AND(AVERAGE(G436,K436)&lt;F436,B436&lt;27),AVERAGE(G436,K436,F436),AVERAGE(G436,K436)),0)</f>
        <v>0.85</v>
      </c>
      <c r="P436" s="15">
        <f>IF(L436&gt;'Re-Sign (Calc)'!$T$1,'Re-Sign (Calc)'!$T$1,IF(L436&lt;'Re-Sign (Calc)'!$T$2,'Re-Sign (Calc)'!$T$2,L436))</f>
        <v>0.85</v>
      </c>
      <c r="Q436" s="15">
        <f>IF(M436&gt;'Re-Sign (Calc)'!$T$1,'Re-Sign (Calc)'!$T$1,IF(M436&lt;'Re-Sign (Calc)'!$T$2,'Re-Sign (Calc)'!$T$2,M436))</f>
        <v>0.85</v>
      </c>
      <c r="R436" s="15">
        <f>IF(N436&gt;'Re-Sign (Calc)'!$T$1,'Re-Sign (Calc)'!$T$1,IF(N436&lt;'Re-Sign (Calc)'!$T$2,'Re-Sign (Calc)'!$T$2,N436))</f>
        <v>0.85</v>
      </c>
      <c r="S436" s="15">
        <f>IF(O436&gt;'Re-Sign (Calc)'!$T$1,'Re-Sign (Calc)'!$T$1,IF(O436&lt;'Re-Sign (Calc)'!$T$2,'Re-Sign (Calc)'!$T$2,O436))</f>
        <v>0.85</v>
      </c>
      <c r="T436" s="16">
        <f>CEILING(IF(IF(F436&gt;AVERAGE(G436,I436,J436,K436),AVERAGE(F436,G436,I436,J436,K436),AVERAGE(G436,I436,J436,K436))&gt;'Re-Sign (Calc)'!$T$1,'Re-Sign (Calc)'!$T$1,IF(F436&gt;AVERAGE(G436,I436,J436,K436),AVERAGE(F436,G436,I436,J436,K436),AVERAGE(G436,I436,J436,K436))),0.05)</f>
        <v>0.85000000000000009</v>
      </c>
      <c r="U436" s="16">
        <f>CEILING(IF(IF(F436&gt;AVERAGE(G436,I436,J436,K436,H436),AVERAGE(F436,G436,I436,J436,K436),AVERAGE(G436,I436,J436,K436,H436))&gt;8.15,8.15,IF(F436&gt;AVERAGE(G436,I436,J436,K436,H436),AVERAGE(F436,G436,I436,J436,K436,H436),AVERAGE(G436,I436,J436,K436,H436))),0.05)</f>
        <v>0.85000000000000009</v>
      </c>
      <c r="V436" s="16">
        <f>CEILING(MAX(Q436:S436),0.05)</f>
        <v>0.85000000000000009</v>
      </c>
      <c r="W436" s="16" t="str">
        <f>IF(AND(B436&lt;26,G436&gt;V436),"Yes"," ")</f>
        <v xml:space="preserve"> </v>
      </c>
      <c r="X436" s="16" t="str">
        <f>IF(AND(B436&lt;30,B436&gt;26),"Yes", " ")</f>
        <v xml:space="preserve"> </v>
      </c>
      <c r="Y436" s="19" t="str">
        <f>INDEX('Player Ratings'!A:B,MATCH(A436,'Player Ratings'!A:A,0),2) &amp;": $"&amp;V436&amp;"M thru "&amp; D436+3</f>
        <v>Vince Carter Jr.: $0.85M thru 2028</v>
      </c>
    </row>
    <row r="437" spans="1:25" x14ac:dyDescent="0.25">
      <c r="A437" s="17" t="str">
        <f>'Re-Sign (Calc)'!A97</f>
        <v>D. Jones WAS</v>
      </c>
      <c r="B437" s="18">
        <f>INDEX('Re-Sign (Calc)'!$A:$AU,MATCH('Re-Sign (Report)'!$A:$A,'Re-Sign (Calc)'!$A:$A,0),4)</f>
        <v>29</v>
      </c>
      <c r="C437" s="15" t="str">
        <f>INDEX('Re-Sign (Calc)'!$A:$AU,MATCH('Re-Sign (Report)'!$A:$A,'Re-Sign (Calc)'!$A:$A,0),3)</f>
        <v>WAS</v>
      </c>
      <c r="D437" s="15" t="str">
        <f>+INDEX('Player Ratings'!$A:$AA,MATCH(A437,'Player Ratings'!$A:$A,0),27)</f>
        <v>2024</v>
      </c>
      <c r="F437" s="15">
        <f>INDEX('Re-Sign (Calc)'!$A:$AX,MATCH($A:$A,'Re-Sign (Calc)'!$A:$A,0),23)</f>
        <v>0.85</v>
      </c>
      <c r="G437" s="15">
        <f>INDEX('Re-Sign (Calc)'!$A:$AX,MATCH($A:$A,'Re-Sign (Calc)'!$A:$A,0),28)</f>
        <v>0.85</v>
      </c>
      <c r="H437" s="15">
        <f>INDEX('Re-Sign (Calc)'!$A:$AX,MATCH($A:$A,'Re-Sign (Calc)'!$A:$A,0),33)</f>
        <v>0.85</v>
      </c>
      <c r="I437" s="15">
        <f>INDEX('Re-Sign (Calc)'!$A:$AX,MATCH($A:$A,'Re-Sign (Calc)'!$A:$A,0),38)</f>
        <v>0.85</v>
      </c>
      <c r="J437" s="15">
        <f>INDEX('Re-Sign (Calc)'!$A:$AX,MATCH($A:$A,'Re-Sign (Calc)'!$A:$A,0),43)</f>
        <v>0.85</v>
      </c>
      <c r="K437" s="15">
        <f>INDEX('Re-Sign (Calc)'!$A:$AX,MATCH($A:$A,'Re-Sign (Calc)'!$A:$A,0),48)</f>
        <v>0.85</v>
      </c>
      <c r="L437" s="15">
        <f>IF(AND(AVERAGE(G437,H437)&lt;F437,B437&lt;27),AVERAGE(G437,H437,F437),AVERAGE(G437,H437))</f>
        <v>0.85</v>
      </c>
      <c r="M437" s="15">
        <f>IFERROR(IF(AND(AVERAGE(J437,G437)&lt;F437,B437&lt;27),AVERAGE(J437,G437,F437),AVERAGE(G437,J437)),0)</f>
        <v>0.85</v>
      </c>
      <c r="N437" s="15">
        <f>IFERROR(IF(AND(AVERAGE(G437,I437)&lt;F437,B437&lt;27),AVERAGE(G437,I437,F437),AVERAGE(G437,I437)),0)</f>
        <v>0.85</v>
      </c>
      <c r="O437" s="15">
        <f>IFERROR(IF(AND(AVERAGE(G437,K437)&lt;F437,B437&lt;27),AVERAGE(G437,K437,F437),AVERAGE(G437,K437)),0)</f>
        <v>0.85</v>
      </c>
      <c r="P437" s="15">
        <f>IF(L437&gt;'Re-Sign (Calc)'!$T$1,'Re-Sign (Calc)'!$T$1,IF(L437&lt;'Re-Sign (Calc)'!$T$2,'Re-Sign (Calc)'!$T$2,L437))</f>
        <v>0.85</v>
      </c>
      <c r="Q437" s="15">
        <f>IF(M437&gt;'Re-Sign (Calc)'!$T$1,'Re-Sign (Calc)'!$T$1,IF(M437&lt;'Re-Sign (Calc)'!$T$2,'Re-Sign (Calc)'!$T$2,M437))</f>
        <v>0.85</v>
      </c>
      <c r="R437" s="15">
        <f>IF(N437&gt;'Re-Sign (Calc)'!$T$1,'Re-Sign (Calc)'!$T$1,IF(N437&lt;'Re-Sign (Calc)'!$T$2,'Re-Sign (Calc)'!$T$2,N437))</f>
        <v>0.85</v>
      </c>
      <c r="S437" s="15">
        <f>IF(O437&gt;'Re-Sign (Calc)'!$T$1,'Re-Sign (Calc)'!$T$1,IF(O437&lt;'Re-Sign (Calc)'!$T$2,'Re-Sign (Calc)'!$T$2,O437))</f>
        <v>0.85</v>
      </c>
      <c r="T437" s="16">
        <f>CEILING(IF(IF(F437&gt;AVERAGE(G437,I437,J437,K437),AVERAGE(F437,G437,I437,J437,K437),AVERAGE(G437,I437,J437,K437))&gt;'Re-Sign (Calc)'!$T$1,'Re-Sign (Calc)'!$T$1,IF(F437&gt;AVERAGE(G437,I437,J437,K437),AVERAGE(F437,G437,I437,J437,K437),AVERAGE(G437,I437,J437,K437))),0.05)</f>
        <v>0.85000000000000009</v>
      </c>
      <c r="U437" s="16">
        <f>CEILING(IF(IF(F437&gt;AVERAGE(G437,I437,J437,K437,H437),AVERAGE(F437,G437,I437,J437,K437),AVERAGE(G437,I437,J437,K437,H437))&gt;8.15,8.15,IF(F437&gt;AVERAGE(G437,I437,J437,K437,H437),AVERAGE(F437,G437,I437,J437,K437,H437),AVERAGE(G437,I437,J437,K437,H437))),0.05)</f>
        <v>0.85000000000000009</v>
      </c>
      <c r="V437" s="16">
        <f>CEILING(MAX(Q437:S437),0.05)</f>
        <v>0.85000000000000009</v>
      </c>
      <c r="W437" s="16" t="str">
        <f>IF(AND(B437&lt;26,G437&gt;V437),"Yes"," ")</f>
        <v xml:space="preserve"> </v>
      </c>
      <c r="X437" s="16" t="str">
        <f>IF(AND(B437&lt;30,B437&gt;26),"Yes", " ")</f>
        <v>Yes</v>
      </c>
      <c r="Y437" s="19" t="str">
        <f>INDEX('Player Ratings'!A:B,MATCH(A437,'Player Ratings'!A:A,0),2) &amp;": $"&amp;V437&amp;"M thru "&amp; D437+3</f>
        <v>Damian Jones: $0.85M thru 2027</v>
      </c>
    </row>
    <row r="438" spans="1:25" x14ac:dyDescent="0.25">
      <c r="A438" s="17" t="str">
        <f>'Re-Sign (Calc)'!A251</f>
        <v>K. Caldwell-Pope WAS</v>
      </c>
      <c r="B438" s="18">
        <f>INDEX('Re-Sign (Calc)'!$A:$AU,MATCH('Re-Sign (Report)'!$A:$A,'Re-Sign (Calc)'!$A:$A,0),4)</f>
        <v>31</v>
      </c>
      <c r="C438" s="15" t="str">
        <f>INDEX('Re-Sign (Calc)'!$A:$AU,MATCH('Re-Sign (Report)'!$A:$A,'Re-Sign (Calc)'!$A:$A,0),3)</f>
        <v>WAS</v>
      </c>
      <c r="D438" s="15" t="str">
        <f>+INDEX('Player Ratings'!$A:$AA,MATCH(A438,'Player Ratings'!$A:$A,0),27)</f>
        <v>2024</v>
      </c>
      <c r="F438" s="15">
        <f>INDEX('Re-Sign (Calc)'!$A:$AX,MATCH($A:$A,'Re-Sign (Calc)'!$A:$A,0),23)</f>
        <v>0.85</v>
      </c>
      <c r="G438" s="15">
        <f>INDEX('Re-Sign (Calc)'!$A:$AX,MATCH($A:$A,'Re-Sign (Calc)'!$A:$A,0),28)</f>
        <v>0.85</v>
      </c>
      <c r="H438" s="15">
        <f>INDEX('Re-Sign (Calc)'!$A:$AX,MATCH($A:$A,'Re-Sign (Calc)'!$A:$A,0),33)</f>
        <v>0.85</v>
      </c>
      <c r="I438" s="15">
        <f>INDEX('Re-Sign (Calc)'!$A:$AX,MATCH($A:$A,'Re-Sign (Calc)'!$A:$A,0),38)</f>
        <v>0.85</v>
      </c>
      <c r="J438" s="15">
        <f>INDEX('Re-Sign (Calc)'!$A:$AX,MATCH($A:$A,'Re-Sign (Calc)'!$A:$A,0),43)</f>
        <v>0.85</v>
      </c>
      <c r="K438" s="15">
        <f>INDEX('Re-Sign (Calc)'!$A:$AX,MATCH($A:$A,'Re-Sign (Calc)'!$A:$A,0),48)</f>
        <v>0.85</v>
      </c>
      <c r="L438" s="15">
        <f>IF(AND(AVERAGE(G438,H438)&lt;F438,B438&lt;27),AVERAGE(G438,H438,F438),AVERAGE(G438,H438))</f>
        <v>0.85</v>
      </c>
      <c r="M438" s="15">
        <f>IFERROR(IF(AND(AVERAGE(J438,G438)&lt;F438,B438&lt;27),AVERAGE(J438,G438,F438),AVERAGE(G438,J438)),0)</f>
        <v>0.85</v>
      </c>
      <c r="N438" s="15">
        <f>IFERROR(IF(AND(AVERAGE(G438,I438)&lt;F438,B438&lt;27),AVERAGE(G438,I438,F438),AVERAGE(G438,I438)),0)</f>
        <v>0.85</v>
      </c>
      <c r="O438" s="15">
        <f>IFERROR(IF(AND(AVERAGE(G438,K438)&lt;F438,B438&lt;27),AVERAGE(G438,K438,F438),AVERAGE(G438,K438)),0)</f>
        <v>0.85</v>
      </c>
      <c r="P438" s="15">
        <f>IF(L438&gt;'Re-Sign (Calc)'!$T$1,'Re-Sign (Calc)'!$T$1,IF(L438&lt;'Re-Sign (Calc)'!$T$2,'Re-Sign (Calc)'!$T$2,L438))</f>
        <v>0.85</v>
      </c>
      <c r="Q438" s="15">
        <f>IF(M438&gt;'Re-Sign (Calc)'!$T$1,'Re-Sign (Calc)'!$T$1,IF(M438&lt;'Re-Sign (Calc)'!$T$2,'Re-Sign (Calc)'!$T$2,M438))</f>
        <v>0.85</v>
      </c>
      <c r="R438" s="15">
        <f>IF(N438&gt;'Re-Sign (Calc)'!$T$1,'Re-Sign (Calc)'!$T$1,IF(N438&lt;'Re-Sign (Calc)'!$T$2,'Re-Sign (Calc)'!$T$2,N438))</f>
        <v>0.85</v>
      </c>
      <c r="S438" s="15">
        <f>IF(O438&gt;'Re-Sign (Calc)'!$T$1,'Re-Sign (Calc)'!$T$1,IF(O438&lt;'Re-Sign (Calc)'!$T$2,'Re-Sign (Calc)'!$T$2,O438))</f>
        <v>0.85</v>
      </c>
      <c r="T438" s="16">
        <f>CEILING(IF(IF(F438&gt;AVERAGE(G438,I438,J438,K438),AVERAGE(F438,G438,I438,J438,K438),AVERAGE(G438,I438,J438,K438))&gt;'Re-Sign (Calc)'!$T$1,'Re-Sign (Calc)'!$T$1,IF(F438&gt;AVERAGE(G438,I438,J438,K438),AVERAGE(F438,G438,I438,J438,K438),AVERAGE(G438,I438,J438,K438))),0.05)</f>
        <v>0.85000000000000009</v>
      </c>
      <c r="U438" s="16">
        <f>CEILING(IF(IF(F438&gt;AVERAGE(G438,I438,J438,K438,H438),AVERAGE(F438,G438,I438,J438,K438),AVERAGE(G438,I438,J438,K438,H438))&gt;8.15,8.15,IF(F438&gt;AVERAGE(G438,I438,J438,K438,H438),AVERAGE(F438,G438,I438,J438,K438,H438),AVERAGE(G438,I438,J438,K438,H438))),0.05)</f>
        <v>0.85000000000000009</v>
      </c>
      <c r="V438" s="16">
        <f>CEILING(MAX(Q438:S438),0.05)</f>
        <v>0.85000000000000009</v>
      </c>
      <c r="W438" s="16" t="str">
        <f>IF(AND(B438&lt;26,G438&gt;V438),"Yes"," ")</f>
        <v xml:space="preserve"> </v>
      </c>
      <c r="X438" s="16" t="str">
        <f>IF(AND(B438&lt;30,B438&gt;26),"Yes", " ")</f>
        <v xml:space="preserve"> </v>
      </c>
      <c r="Y438" s="19" t="str">
        <f>INDEX('Player Ratings'!A:B,MATCH(A438,'Player Ratings'!A:A,0),2) &amp;": $"&amp;V438&amp;"M thru "&amp; D438+3</f>
        <v>Kentavious Caldwell-Pope: $0.85M thru 2027</v>
      </c>
    </row>
    <row r="439" spans="1:25" hidden="1" x14ac:dyDescent="0.25">
      <c r="A439" s="17" t="str">
        <f>'Re-Sign (Calc)'!A440</f>
        <v>W.  DEN</v>
      </c>
      <c r="B439" s="18">
        <f>INDEX('Re-Sign (Calc)'!$A:$AU,MATCH('Re-Sign (Report)'!$A:$A,'Re-Sign (Calc)'!$A:$A,0),4)</f>
        <v>21</v>
      </c>
      <c r="C439" s="15" t="str">
        <f>INDEX('Re-Sign (Calc)'!$A:$AU,MATCH('Re-Sign (Report)'!$A:$A,'Re-Sign (Calc)'!$A:$A,0),3)</f>
        <v>DEN</v>
      </c>
      <c r="D439" s="15" t="str">
        <f>+INDEX('Player Ratings'!$A:$AA,MATCH(A439,'Player Ratings'!$A:$A,0),27)</f>
        <v>2025</v>
      </c>
      <c r="F439" s="15">
        <f>INDEX('Re-Sign (Calc)'!$A:$AX,MATCH($A:$A,'Re-Sign (Calc)'!$A:$A,0),23)</f>
        <v>0.85</v>
      </c>
      <c r="G439" s="15">
        <f>INDEX('Re-Sign (Calc)'!$A:$AX,MATCH($A:$A,'Re-Sign (Calc)'!$A:$A,0),28)</f>
        <v>0.85</v>
      </c>
      <c r="H439" s="15" t="str">
        <f>INDEX('Re-Sign (Calc)'!$A:$AX,MATCH($A:$A,'Re-Sign (Calc)'!$A:$A,0),33)</f>
        <v>N/A</v>
      </c>
      <c r="I439" s="15" t="str">
        <f>INDEX('Re-Sign (Calc)'!$A:$AX,MATCH($A:$A,'Re-Sign (Calc)'!$A:$A,0),38)</f>
        <v>N/A</v>
      </c>
      <c r="J439" s="15" t="str">
        <f>INDEX('Re-Sign (Calc)'!$A:$AX,MATCH($A:$A,'Re-Sign (Calc)'!$A:$A,0),43)</f>
        <v>N/A</v>
      </c>
      <c r="K439" s="15" t="str">
        <f>INDEX('Re-Sign (Calc)'!$A:$AX,MATCH($A:$A,'Re-Sign (Calc)'!$A:$A,0),48)</f>
        <v>N/A</v>
      </c>
      <c r="L439" s="15">
        <f>IF(AND(AVERAGE(G439,H439)&lt;F439,B439&lt;27),AVERAGE(G439,H439,F439),AVERAGE(G439,H439))</f>
        <v>0.85</v>
      </c>
      <c r="M439" s="15">
        <f>IFERROR(IF(AND(AVERAGE(J439,G439)&lt;F439,B439&lt;27),AVERAGE(J439,G439,F439),AVERAGE(G439,J439)),0)</f>
        <v>0.85</v>
      </c>
      <c r="N439" s="15">
        <f>IFERROR(IF(AND(AVERAGE(G439,I439)&lt;F439,B439&lt;27),AVERAGE(G439,I439,F439),AVERAGE(G439,I439)),0)</f>
        <v>0.85</v>
      </c>
      <c r="O439" s="15">
        <f>IFERROR(IF(AND(AVERAGE(G439,K439)&lt;F439,B439&lt;27),AVERAGE(G439,K439,F439),AVERAGE(G439,K439)),0)</f>
        <v>0.85</v>
      </c>
      <c r="P439" s="15">
        <f>IF(L439&gt;'Re-Sign (Calc)'!$T$1,'Re-Sign (Calc)'!$T$1,IF(L439&lt;'Re-Sign (Calc)'!$T$2,'Re-Sign (Calc)'!$T$2,L439))</f>
        <v>0.85</v>
      </c>
      <c r="Q439" s="15">
        <f>IF(M439&gt;'Re-Sign (Calc)'!$T$1,'Re-Sign (Calc)'!$T$1,IF(M439&lt;'Re-Sign (Calc)'!$T$2,'Re-Sign (Calc)'!$T$2,M439))</f>
        <v>0.85</v>
      </c>
      <c r="R439" s="15">
        <f>IF(N439&gt;'Re-Sign (Calc)'!$T$1,'Re-Sign (Calc)'!$T$1,IF(N439&lt;'Re-Sign (Calc)'!$T$2,'Re-Sign (Calc)'!$T$2,N439))</f>
        <v>0.85</v>
      </c>
      <c r="S439" s="15">
        <f>IF(O439&gt;'Re-Sign (Calc)'!$T$1,'Re-Sign (Calc)'!$T$1,IF(O439&lt;'Re-Sign (Calc)'!$T$2,'Re-Sign (Calc)'!$T$2,O439))</f>
        <v>0.85</v>
      </c>
      <c r="T439" s="16">
        <f>CEILING(IF(IF(F439&gt;AVERAGE(G439,I439,J439,K439),AVERAGE(F439,G439,I439,J439,K439),AVERAGE(G439,I439,J439,K439))&gt;'Re-Sign (Calc)'!$T$1,'Re-Sign (Calc)'!$T$1,IF(F439&gt;AVERAGE(G439,I439,J439,K439),AVERAGE(F439,G439,I439,J439,K439),AVERAGE(G439,I439,J439,K439))),0.05)</f>
        <v>0.85000000000000009</v>
      </c>
      <c r="U439" s="16">
        <f>CEILING(IF(IF(F439&gt;AVERAGE(G439,I439,J439,K439,H439),AVERAGE(F439,G439,I439,J439,K439),AVERAGE(G439,I439,J439,K439,H439))&gt;8.15,8.15,IF(F439&gt;AVERAGE(G439,I439,J439,K439,H439),AVERAGE(F439,G439,I439,J439,K439,H439),AVERAGE(G439,I439,J439,K439,H439))),0.05)</f>
        <v>0.85000000000000009</v>
      </c>
      <c r="V439" s="16">
        <f>CEILING(MAX(Q439:S439),0.05)</f>
        <v>0.85000000000000009</v>
      </c>
      <c r="W439" s="16" t="str">
        <f>IF(AND(B439&lt;26,G439&gt;V439),"Yes"," ")</f>
        <v xml:space="preserve"> </v>
      </c>
      <c r="X439" s="16" t="str">
        <f>IF(AND(B439&lt;30,B439&gt;26),"Yes", " ")</f>
        <v xml:space="preserve"> </v>
      </c>
      <c r="Y439" s="19" t="str">
        <f>INDEX('Player Ratings'!A:B,MATCH(A439,'Player Ratings'!A:A,0),2) &amp;": $"&amp;V439&amp;"M thru "&amp; D439+3</f>
        <v>Wesley : $0.85M thru 2028</v>
      </c>
    </row>
    <row r="440" spans="1:25" x14ac:dyDescent="0.25">
      <c r="A440" s="17" t="str">
        <f>'Re-Sign (Calc)'!A305</f>
        <v>M. Carter-Williams WAS</v>
      </c>
      <c r="B440" s="18">
        <f>INDEX('Re-Sign (Calc)'!$A:$AU,MATCH('Re-Sign (Report)'!$A:$A,'Re-Sign (Calc)'!$A:$A,0),4)</f>
        <v>33</v>
      </c>
      <c r="C440" s="15" t="str">
        <f>INDEX('Re-Sign (Calc)'!$A:$AU,MATCH('Re-Sign (Report)'!$A:$A,'Re-Sign (Calc)'!$A:$A,0),3)</f>
        <v>WAS</v>
      </c>
      <c r="D440" s="15" t="str">
        <f>+INDEX('Player Ratings'!$A:$AA,MATCH(A440,'Player Ratings'!$A:$A,0),27)</f>
        <v>2024</v>
      </c>
      <c r="F440" s="15">
        <f>INDEX('Re-Sign (Calc)'!$A:$AX,MATCH($A:$A,'Re-Sign (Calc)'!$A:$A,0),23)</f>
        <v>0.85</v>
      </c>
      <c r="G440" s="15">
        <f>INDEX('Re-Sign (Calc)'!$A:$AX,MATCH($A:$A,'Re-Sign (Calc)'!$A:$A,0),28)</f>
        <v>0.85</v>
      </c>
      <c r="H440" s="15">
        <f>INDEX('Re-Sign (Calc)'!$A:$AX,MATCH($A:$A,'Re-Sign (Calc)'!$A:$A,0),33)</f>
        <v>2.4552950735149315</v>
      </c>
      <c r="I440" s="15">
        <f>INDEX('Re-Sign (Calc)'!$A:$AX,MATCH($A:$A,'Re-Sign (Calc)'!$A:$A,0),38)</f>
        <v>0.85</v>
      </c>
      <c r="J440" s="15">
        <f>INDEX('Re-Sign (Calc)'!$A:$AX,MATCH($A:$A,'Re-Sign (Calc)'!$A:$A,0),43)</f>
        <v>0.85</v>
      </c>
      <c r="K440" s="15">
        <f>INDEX('Re-Sign (Calc)'!$A:$AX,MATCH($A:$A,'Re-Sign (Calc)'!$A:$A,0),48)</f>
        <v>2.0009131422238378</v>
      </c>
      <c r="L440" s="15">
        <f>IF(AND(AVERAGE(G440,H440)&lt;F440,B440&lt;27),AVERAGE(G440,H440,F440),AVERAGE(G440,H440))</f>
        <v>1.6526475367574658</v>
      </c>
      <c r="M440" s="15">
        <f>IFERROR(IF(AND(AVERAGE(J440,G440)&lt;F440,B440&lt;27),AVERAGE(J440,G440,F440),AVERAGE(G440,J440)),0)</f>
        <v>0.85</v>
      </c>
      <c r="N440" s="15">
        <f>IFERROR(IF(AND(AVERAGE(G440,I440)&lt;F440,B440&lt;27),AVERAGE(G440,I440,F440),AVERAGE(G440,I440)),0)</f>
        <v>0.85</v>
      </c>
      <c r="O440" s="15">
        <f>IFERROR(IF(AND(AVERAGE(G440,K440)&lt;F440,B440&lt;27),AVERAGE(G440,K440,F440),AVERAGE(G440,K440)),0)</f>
        <v>1.4254565711119189</v>
      </c>
      <c r="P440" s="15">
        <f>IF(L440&gt;'Re-Sign (Calc)'!$T$1,'Re-Sign (Calc)'!$T$1,IF(L440&lt;'Re-Sign (Calc)'!$T$2,'Re-Sign (Calc)'!$T$2,L440))</f>
        <v>1.6526475367574658</v>
      </c>
      <c r="Q440" s="15">
        <f>IF(M440&gt;'Re-Sign (Calc)'!$T$1,'Re-Sign (Calc)'!$T$1,IF(M440&lt;'Re-Sign (Calc)'!$T$2,'Re-Sign (Calc)'!$T$2,M440))</f>
        <v>0.85</v>
      </c>
      <c r="R440" s="15">
        <f>IF(N440&gt;'Re-Sign (Calc)'!$T$1,'Re-Sign (Calc)'!$T$1,IF(N440&lt;'Re-Sign (Calc)'!$T$2,'Re-Sign (Calc)'!$T$2,N440))</f>
        <v>0.85</v>
      </c>
      <c r="S440" s="15">
        <f>IF(O440&gt;'Re-Sign (Calc)'!$T$1,'Re-Sign (Calc)'!$T$1,IF(O440&lt;'Re-Sign (Calc)'!$T$2,'Re-Sign (Calc)'!$T$2,O440))</f>
        <v>1.4254565711119189</v>
      </c>
      <c r="T440" s="16">
        <f>CEILING(IF(IF(F440&gt;AVERAGE(G440,I440,J440,K440),AVERAGE(F440,G440,I440,J440,K440),AVERAGE(G440,I440,J440,K440))&gt;'Re-Sign (Calc)'!$T$1,'Re-Sign (Calc)'!$T$1,IF(F440&gt;AVERAGE(G440,I440,J440,K440),AVERAGE(F440,G440,I440,J440,K440),AVERAGE(G440,I440,J440,K440))),0.05)</f>
        <v>1.1500000000000001</v>
      </c>
      <c r="U440" s="16">
        <f>CEILING(IF(IF(F440&gt;AVERAGE(G440,I440,J440,K440,H440),AVERAGE(F440,G440,I440,J440,K440),AVERAGE(G440,I440,J440,K440,H440))&gt;8.15,8.15,IF(F440&gt;AVERAGE(G440,I440,J440,K440,H440),AVERAGE(F440,G440,I440,J440,K440,H440),AVERAGE(G440,I440,J440,K440,H440))),0.05)</f>
        <v>1.4500000000000002</v>
      </c>
      <c r="V440" s="16">
        <f>CEILING(MAX(Q440:S440),0.05)</f>
        <v>1.4500000000000002</v>
      </c>
      <c r="W440" s="16" t="str">
        <f>IF(AND(B440&lt;26,G440&gt;V440),"Yes"," ")</f>
        <v xml:space="preserve"> </v>
      </c>
      <c r="X440" s="16" t="str">
        <f>IF(AND(B440&lt;30,B440&gt;26),"Yes", " ")</f>
        <v xml:space="preserve"> </v>
      </c>
      <c r="Y440" s="19" t="str">
        <f>INDEX('Player Ratings'!A:B,MATCH(A440,'Player Ratings'!A:A,0),2) &amp;": $"&amp;V440&amp;"M thru "&amp; D440+3</f>
        <v>Michael Carter-Williams: $1.45M thru 2027</v>
      </c>
    </row>
    <row r="441" spans="1:25" x14ac:dyDescent="0.25">
      <c r="A441" s="17" t="str">
        <f>'Re-Sign (Calc)'!A324</f>
        <v>M. Rhodes WAS</v>
      </c>
      <c r="B441" s="18">
        <f>INDEX('Re-Sign (Calc)'!$A:$AU,MATCH('Re-Sign (Report)'!$A:$A,'Re-Sign (Calc)'!$A:$A,0),4)</f>
        <v>24</v>
      </c>
      <c r="C441" s="15" t="str">
        <f>INDEX('Re-Sign (Calc)'!$A:$AU,MATCH('Re-Sign (Report)'!$A:$A,'Re-Sign (Calc)'!$A:$A,0),3)</f>
        <v>WAS</v>
      </c>
      <c r="D441" s="15" t="str">
        <f>+INDEX('Player Ratings'!$A:$AA,MATCH(A441,'Player Ratings'!$A:$A,0),27)</f>
        <v>2024</v>
      </c>
      <c r="F441" s="15">
        <f>INDEX('Re-Sign (Calc)'!$A:$AX,MATCH($A:$A,'Re-Sign (Calc)'!$A:$A,0),23)</f>
        <v>0.85</v>
      </c>
      <c r="G441" s="15">
        <f>INDEX('Re-Sign (Calc)'!$A:$AX,MATCH($A:$A,'Re-Sign (Calc)'!$A:$A,0),28)</f>
        <v>0.85</v>
      </c>
      <c r="H441" s="15" t="str">
        <f>INDEX('Re-Sign (Calc)'!$A:$AX,MATCH($A:$A,'Re-Sign (Calc)'!$A:$A,0),33)</f>
        <v>N/A</v>
      </c>
      <c r="I441" s="15" t="str">
        <f>INDEX('Re-Sign (Calc)'!$A:$AX,MATCH($A:$A,'Re-Sign (Calc)'!$A:$A,0),38)</f>
        <v>N/A</v>
      </c>
      <c r="J441" s="15" t="str">
        <f>INDEX('Re-Sign (Calc)'!$A:$AX,MATCH($A:$A,'Re-Sign (Calc)'!$A:$A,0),43)</f>
        <v>N/A</v>
      </c>
      <c r="K441" s="15" t="str">
        <f>INDEX('Re-Sign (Calc)'!$A:$AX,MATCH($A:$A,'Re-Sign (Calc)'!$A:$A,0),48)</f>
        <v>N/A</v>
      </c>
      <c r="L441" s="15">
        <f>IF(AND(AVERAGE(G441,H441)&lt;F441,B441&lt;27),AVERAGE(G441,H441,F441),AVERAGE(G441,H441))</f>
        <v>0.85</v>
      </c>
      <c r="M441" s="15">
        <f>IFERROR(IF(AND(AVERAGE(J441,G441)&lt;F441,B441&lt;27),AVERAGE(J441,G441,F441),AVERAGE(G441,J441)),0)</f>
        <v>0.85</v>
      </c>
      <c r="N441" s="15">
        <f>IFERROR(IF(AND(AVERAGE(G441,I441)&lt;F441,B441&lt;27),AVERAGE(G441,I441,F441),AVERAGE(G441,I441)),0)</f>
        <v>0.85</v>
      </c>
      <c r="O441" s="15">
        <f>IFERROR(IF(AND(AVERAGE(G441,K441)&lt;F441,B441&lt;27),AVERAGE(G441,K441,F441),AVERAGE(G441,K441)),0)</f>
        <v>0.85</v>
      </c>
      <c r="P441" s="15">
        <f>IF(L441&gt;'Re-Sign (Calc)'!$T$1,'Re-Sign (Calc)'!$T$1,IF(L441&lt;'Re-Sign (Calc)'!$T$2,'Re-Sign (Calc)'!$T$2,L441))</f>
        <v>0.85</v>
      </c>
      <c r="Q441" s="15">
        <f>IF(M441&gt;'Re-Sign (Calc)'!$T$1,'Re-Sign (Calc)'!$T$1,IF(M441&lt;'Re-Sign (Calc)'!$T$2,'Re-Sign (Calc)'!$T$2,M441))</f>
        <v>0.85</v>
      </c>
      <c r="R441" s="15">
        <f>IF(N441&gt;'Re-Sign (Calc)'!$T$1,'Re-Sign (Calc)'!$T$1,IF(N441&lt;'Re-Sign (Calc)'!$T$2,'Re-Sign (Calc)'!$T$2,N441))</f>
        <v>0.85</v>
      </c>
      <c r="S441" s="15">
        <f>IF(O441&gt;'Re-Sign (Calc)'!$T$1,'Re-Sign (Calc)'!$T$1,IF(O441&lt;'Re-Sign (Calc)'!$T$2,'Re-Sign (Calc)'!$T$2,O441))</f>
        <v>0.85</v>
      </c>
      <c r="T441" s="16">
        <f>CEILING(IF(IF(F441&gt;AVERAGE(G441,I441,J441,K441),AVERAGE(F441,G441,I441,J441,K441),AVERAGE(G441,I441,J441,K441))&gt;'Re-Sign (Calc)'!$T$1,'Re-Sign (Calc)'!$T$1,IF(F441&gt;AVERAGE(G441,I441,J441,K441),AVERAGE(F441,G441,I441,J441,K441),AVERAGE(G441,I441,J441,K441))),0.05)</f>
        <v>0.85000000000000009</v>
      </c>
      <c r="U441" s="16">
        <f>CEILING(IF(IF(F441&gt;AVERAGE(G441,I441,J441,K441,H441),AVERAGE(F441,G441,I441,J441,K441),AVERAGE(G441,I441,J441,K441,H441))&gt;8.15,8.15,IF(F441&gt;AVERAGE(G441,I441,J441,K441,H441),AVERAGE(F441,G441,I441,J441,K441,H441),AVERAGE(G441,I441,J441,K441,H441))),0.05)</f>
        <v>0.85000000000000009</v>
      </c>
      <c r="V441" s="16">
        <f>CEILING(MAX(Q441:S441),0.05)</f>
        <v>0.85000000000000009</v>
      </c>
      <c r="W441" s="16" t="str">
        <f>IF(AND(B441&lt;26,G441&gt;V441),"Yes"," ")</f>
        <v xml:space="preserve"> </v>
      </c>
      <c r="X441" s="16" t="str">
        <f>IF(AND(B441&lt;30,B441&gt;26),"Yes", " ")</f>
        <v xml:space="preserve"> </v>
      </c>
      <c r="Y441" s="19" t="str">
        <f>INDEX('Player Ratings'!A:B,MATCH(A441,'Player Ratings'!A:A,0),2) &amp;": $"&amp;V441&amp;"M thru "&amp; D441+3</f>
        <v>Markus Rhodes: $0.85M thru 2027</v>
      </c>
    </row>
    <row r="442" spans="1:25" x14ac:dyDescent="0.25">
      <c r="A442" s="17" t="str">
        <f>'Re-Sign (Calc)'!A377</f>
        <v>S. Dinwiddie WAS</v>
      </c>
      <c r="B442" s="18">
        <f>INDEX('Re-Sign (Calc)'!$A:$AU,MATCH('Re-Sign (Report)'!$A:$A,'Re-Sign (Calc)'!$A:$A,0),4)</f>
        <v>31</v>
      </c>
      <c r="C442" s="15" t="str">
        <f>INDEX('Re-Sign (Calc)'!$A:$AU,MATCH('Re-Sign (Report)'!$A:$A,'Re-Sign (Calc)'!$A:$A,0),3)</f>
        <v>WAS</v>
      </c>
      <c r="D442" s="15" t="str">
        <f>+INDEX('Player Ratings'!$A:$AA,MATCH(A442,'Player Ratings'!$A:$A,0),27)</f>
        <v>2024</v>
      </c>
      <c r="F442" s="15">
        <f>INDEX('Re-Sign (Calc)'!$A:$AX,MATCH($A:$A,'Re-Sign (Calc)'!$A:$A,0),23)</f>
        <v>0.85</v>
      </c>
      <c r="G442" s="15">
        <f>INDEX('Re-Sign (Calc)'!$A:$AX,MATCH($A:$A,'Re-Sign (Calc)'!$A:$A,0),28)</f>
        <v>0.85</v>
      </c>
      <c r="H442" s="15">
        <f>INDEX('Re-Sign (Calc)'!$A:$AX,MATCH($A:$A,'Re-Sign (Calc)'!$A:$A,0),33)</f>
        <v>0.85</v>
      </c>
      <c r="I442" s="15">
        <f>INDEX('Re-Sign (Calc)'!$A:$AX,MATCH($A:$A,'Re-Sign (Calc)'!$A:$A,0),38)</f>
        <v>0.85</v>
      </c>
      <c r="J442" s="15">
        <f>INDEX('Re-Sign (Calc)'!$A:$AX,MATCH($A:$A,'Re-Sign (Calc)'!$A:$A,0),43)</f>
        <v>0.85</v>
      </c>
      <c r="K442" s="15">
        <f>INDEX('Re-Sign (Calc)'!$A:$AX,MATCH($A:$A,'Re-Sign (Calc)'!$A:$A,0),48)</f>
        <v>0.85</v>
      </c>
      <c r="L442" s="15">
        <f>IF(AND(AVERAGE(G442,H442)&lt;F442,B442&lt;27),AVERAGE(G442,H442,F442),AVERAGE(G442,H442))</f>
        <v>0.85</v>
      </c>
      <c r="M442" s="15">
        <f>IFERROR(IF(AND(AVERAGE(J442,G442)&lt;F442,B442&lt;27),AVERAGE(J442,G442,F442),AVERAGE(G442,J442)),0)</f>
        <v>0.85</v>
      </c>
      <c r="N442" s="15">
        <f>IFERROR(IF(AND(AVERAGE(G442,I442)&lt;F442,B442&lt;27),AVERAGE(G442,I442,F442),AVERAGE(G442,I442)),0)</f>
        <v>0.85</v>
      </c>
      <c r="O442" s="15">
        <f>IFERROR(IF(AND(AVERAGE(G442,K442)&lt;F442,B442&lt;27),AVERAGE(G442,K442,F442),AVERAGE(G442,K442)),0)</f>
        <v>0.85</v>
      </c>
      <c r="P442" s="15">
        <f>IF(L442&gt;'Re-Sign (Calc)'!$T$1,'Re-Sign (Calc)'!$T$1,IF(L442&lt;'Re-Sign (Calc)'!$T$2,'Re-Sign (Calc)'!$T$2,L442))</f>
        <v>0.85</v>
      </c>
      <c r="Q442" s="15">
        <f>IF(M442&gt;'Re-Sign (Calc)'!$T$1,'Re-Sign (Calc)'!$T$1,IF(M442&lt;'Re-Sign (Calc)'!$T$2,'Re-Sign (Calc)'!$T$2,M442))</f>
        <v>0.85</v>
      </c>
      <c r="R442" s="15">
        <f>IF(N442&gt;'Re-Sign (Calc)'!$T$1,'Re-Sign (Calc)'!$T$1,IF(N442&lt;'Re-Sign (Calc)'!$T$2,'Re-Sign (Calc)'!$T$2,N442))</f>
        <v>0.85</v>
      </c>
      <c r="S442" s="15">
        <f>IF(O442&gt;'Re-Sign (Calc)'!$T$1,'Re-Sign (Calc)'!$T$1,IF(O442&lt;'Re-Sign (Calc)'!$T$2,'Re-Sign (Calc)'!$T$2,O442))</f>
        <v>0.85</v>
      </c>
      <c r="T442" s="16">
        <f>CEILING(IF(IF(F442&gt;AVERAGE(G442,I442,J442,K442),AVERAGE(F442,G442,I442,J442,K442),AVERAGE(G442,I442,J442,K442))&gt;'Re-Sign (Calc)'!$T$1,'Re-Sign (Calc)'!$T$1,IF(F442&gt;AVERAGE(G442,I442,J442,K442),AVERAGE(F442,G442,I442,J442,K442),AVERAGE(G442,I442,J442,K442))),0.05)</f>
        <v>0.85000000000000009</v>
      </c>
      <c r="U442" s="16">
        <f>CEILING(IF(IF(F442&gt;AVERAGE(G442,I442,J442,K442,H442),AVERAGE(F442,G442,I442,J442,K442),AVERAGE(G442,I442,J442,K442,H442))&gt;8.15,8.15,IF(F442&gt;AVERAGE(G442,I442,J442,K442,H442),AVERAGE(F442,G442,I442,J442,K442,H442),AVERAGE(G442,I442,J442,K442,H442))),0.05)</f>
        <v>0.85000000000000009</v>
      </c>
      <c r="V442" s="16">
        <f>CEILING(MAX(Q442:S442),0.05)</f>
        <v>0.85000000000000009</v>
      </c>
      <c r="W442" s="16" t="str">
        <f>IF(AND(B442&lt;26,G442&gt;V442),"Yes"," ")</f>
        <v xml:space="preserve"> </v>
      </c>
      <c r="X442" s="16" t="str">
        <f>IF(AND(B442&lt;30,B442&gt;26),"Yes", " ")</f>
        <v xml:space="preserve"> </v>
      </c>
      <c r="Y442" s="19" t="str">
        <f>INDEX('Player Ratings'!A:B,MATCH(A442,'Player Ratings'!A:A,0),2) &amp;": $"&amp;V442&amp;"M thru "&amp; D442+3</f>
        <v>Spencer Dinwiddie: $0.85M thru 2027</v>
      </c>
    </row>
    <row r="443" spans="1:25" x14ac:dyDescent="0.25">
      <c r="A443" s="17" t="str">
        <f>'Re-Sign (Calc)'!A382</f>
        <v>S. Labissiere WAS</v>
      </c>
      <c r="B443" s="18">
        <f>INDEX('Re-Sign (Calc)'!$A:$AU,MATCH('Re-Sign (Report)'!$A:$A,'Re-Sign (Calc)'!$A:$A,0),4)</f>
        <v>28</v>
      </c>
      <c r="C443" s="15" t="str">
        <f>INDEX('Re-Sign (Calc)'!$A:$AU,MATCH('Re-Sign (Report)'!$A:$A,'Re-Sign (Calc)'!$A:$A,0),3)</f>
        <v>WAS</v>
      </c>
      <c r="D443" s="15" t="str">
        <f>+INDEX('Player Ratings'!$A:$AA,MATCH(A443,'Player Ratings'!$A:$A,0),27)</f>
        <v>2024</v>
      </c>
      <c r="F443" s="15">
        <f>INDEX('Re-Sign (Calc)'!$A:$AX,MATCH($A:$A,'Re-Sign (Calc)'!$A:$A,0),23)</f>
        <v>0.85</v>
      </c>
      <c r="G443" s="15">
        <f>INDEX('Re-Sign (Calc)'!$A:$AX,MATCH($A:$A,'Re-Sign (Calc)'!$A:$A,0),28)</f>
        <v>0.85</v>
      </c>
      <c r="H443" s="15">
        <f>INDEX('Re-Sign (Calc)'!$A:$AX,MATCH($A:$A,'Re-Sign (Calc)'!$A:$A,0),33)</f>
        <v>0.85</v>
      </c>
      <c r="I443" s="15">
        <f>INDEX('Re-Sign (Calc)'!$A:$AX,MATCH($A:$A,'Re-Sign (Calc)'!$A:$A,0),38)</f>
        <v>0.85</v>
      </c>
      <c r="J443" s="15">
        <f>INDEX('Re-Sign (Calc)'!$A:$AX,MATCH($A:$A,'Re-Sign (Calc)'!$A:$A,0),43)</f>
        <v>0.85</v>
      </c>
      <c r="K443" s="15">
        <f>INDEX('Re-Sign (Calc)'!$A:$AX,MATCH($A:$A,'Re-Sign (Calc)'!$A:$A,0),48)</f>
        <v>0.85</v>
      </c>
      <c r="L443" s="15">
        <f>IF(AND(AVERAGE(G443,H443)&lt;F443,B443&lt;27),AVERAGE(G443,H443,F443),AVERAGE(G443,H443))</f>
        <v>0.85</v>
      </c>
      <c r="M443" s="15">
        <f>IFERROR(IF(AND(AVERAGE(J443,G443)&lt;F443,B443&lt;27),AVERAGE(J443,G443,F443),AVERAGE(G443,J443)),0)</f>
        <v>0.85</v>
      </c>
      <c r="N443" s="15">
        <f>IFERROR(IF(AND(AVERAGE(G443,I443)&lt;F443,B443&lt;27),AVERAGE(G443,I443,F443),AVERAGE(G443,I443)),0)</f>
        <v>0.85</v>
      </c>
      <c r="O443" s="15">
        <f>IFERROR(IF(AND(AVERAGE(G443,K443)&lt;F443,B443&lt;27),AVERAGE(G443,K443,F443),AVERAGE(G443,K443)),0)</f>
        <v>0.85</v>
      </c>
      <c r="P443" s="15">
        <f>IF(L443&gt;'Re-Sign (Calc)'!$T$1,'Re-Sign (Calc)'!$T$1,IF(L443&lt;'Re-Sign (Calc)'!$T$2,'Re-Sign (Calc)'!$T$2,L443))</f>
        <v>0.85</v>
      </c>
      <c r="Q443" s="15">
        <f>IF(M443&gt;'Re-Sign (Calc)'!$T$1,'Re-Sign (Calc)'!$T$1,IF(M443&lt;'Re-Sign (Calc)'!$T$2,'Re-Sign (Calc)'!$T$2,M443))</f>
        <v>0.85</v>
      </c>
      <c r="R443" s="15">
        <f>IF(N443&gt;'Re-Sign (Calc)'!$T$1,'Re-Sign (Calc)'!$T$1,IF(N443&lt;'Re-Sign (Calc)'!$T$2,'Re-Sign (Calc)'!$T$2,N443))</f>
        <v>0.85</v>
      </c>
      <c r="S443" s="15">
        <f>IF(O443&gt;'Re-Sign (Calc)'!$T$1,'Re-Sign (Calc)'!$T$1,IF(O443&lt;'Re-Sign (Calc)'!$T$2,'Re-Sign (Calc)'!$T$2,O443))</f>
        <v>0.85</v>
      </c>
      <c r="T443" s="16">
        <f>CEILING(IF(IF(F443&gt;AVERAGE(G443,I443,J443,K443),AVERAGE(F443,G443,I443,J443,K443),AVERAGE(G443,I443,J443,K443))&gt;'Re-Sign (Calc)'!$T$1,'Re-Sign (Calc)'!$T$1,IF(F443&gt;AVERAGE(G443,I443,J443,K443),AVERAGE(F443,G443,I443,J443,K443),AVERAGE(G443,I443,J443,K443))),0.05)</f>
        <v>0.85000000000000009</v>
      </c>
      <c r="U443" s="16">
        <f>CEILING(IF(IF(F443&gt;AVERAGE(G443,I443,J443,K443,H443),AVERAGE(F443,G443,I443,J443,K443),AVERAGE(G443,I443,J443,K443,H443))&gt;8.15,8.15,IF(F443&gt;AVERAGE(G443,I443,J443,K443,H443),AVERAGE(F443,G443,I443,J443,K443,H443),AVERAGE(G443,I443,J443,K443,H443))),0.05)</f>
        <v>0.85000000000000009</v>
      </c>
      <c r="V443" s="16">
        <f>CEILING(MAX(Q443:S443),0.05)</f>
        <v>0.85000000000000009</v>
      </c>
      <c r="W443" s="16" t="str">
        <f>IF(AND(B443&lt;26,G443&gt;V443),"Yes"," ")</f>
        <v xml:space="preserve"> </v>
      </c>
      <c r="X443" s="16" t="str">
        <f>IF(AND(B443&lt;30,B443&gt;26),"Yes", " ")</f>
        <v>Yes</v>
      </c>
      <c r="Y443" s="19" t="str">
        <f>INDEX('Player Ratings'!A:B,MATCH(A443,'Player Ratings'!A:A,0),2) &amp;": $"&amp;V443&amp;"M thru "&amp; D443+3</f>
        <v>Skal Labissiere: $0.85M thru 2027</v>
      </c>
    </row>
    <row r="444" spans="1:25" hidden="1" x14ac:dyDescent="0.25">
      <c r="A444" s="17" t="str">
        <f>'Re-Sign (Calc)'!A445</f>
        <v>W. Selden ORL</v>
      </c>
      <c r="B444" s="18">
        <f>INDEX('Re-Sign (Calc)'!$A:$AU,MATCH('Re-Sign (Report)'!$A:$A,'Re-Sign (Calc)'!$A:$A,0),4)</f>
        <v>30</v>
      </c>
      <c r="C444" s="15" t="str">
        <f>INDEX('Re-Sign (Calc)'!$A:$AU,MATCH('Re-Sign (Report)'!$A:$A,'Re-Sign (Calc)'!$A:$A,0),3)</f>
        <v>ORL</v>
      </c>
      <c r="D444" s="15" t="str">
        <f>+INDEX('Player Ratings'!$A:$AA,MATCH(A444,'Player Ratings'!$A:$A,0),27)</f>
        <v>2027</v>
      </c>
      <c r="F444" s="15">
        <f>INDEX('Re-Sign (Calc)'!$A:$AX,MATCH($A:$A,'Re-Sign (Calc)'!$A:$A,0),23)</f>
        <v>6.5370866845397737</v>
      </c>
      <c r="G444" s="15">
        <f>INDEX('Re-Sign (Calc)'!$A:$AX,MATCH($A:$A,'Re-Sign (Calc)'!$A:$A,0),28)</f>
        <v>12.710768977441132</v>
      </c>
      <c r="H444" s="15">
        <f>INDEX('Re-Sign (Calc)'!$A:$AX,MATCH($A:$A,'Re-Sign (Calc)'!$A:$A,0),33)</f>
        <v>1.6278067756549239</v>
      </c>
      <c r="I444" s="15">
        <f>INDEX('Re-Sign (Calc)'!$A:$AX,MATCH($A:$A,'Re-Sign (Calc)'!$A:$A,0),38)</f>
        <v>5.6949476994598784</v>
      </c>
      <c r="J444" s="15">
        <f>INDEX('Re-Sign (Calc)'!$A:$AX,MATCH($A:$A,'Re-Sign (Calc)'!$A:$A,0),43)</f>
        <v>1.0743393430476655</v>
      </c>
      <c r="K444" s="15">
        <f>INDEX('Re-Sign (Calc)'!$A:$AX,MATCH($A:$A,'Re-Sign (Calc)'!$A:$A,0),48)</f>
        <v>0.85</v>
      </c>
      <c r="L444" s="15">
        <f>IF(AND(AVERAGE(G444,H444)&lt;F444,B444&lt;27),AVERAGE(G444,H444,F444),AVERAGE(G444,H444))</f>
        <v>7.1692878765480277</v>
      </c>
      <c r="M444" s="15">
        <f>IFERROR(IF(AND(AVERAGE(J444,G444)&lt;F444,B444&lt;27),AVERAGE(J444,G444,F444),AVERAGE(G444,J444)),0)</f>
        <v>6.8925541602443987</v>
      </c>
      <c r="N444" s="15">
        <f>IFERROR(IF(AND(AVERAGE(G444,I444)&lt;F444,B444&lt;27),AVERAGE(G444,I444,F444),AVERAGE(G444,I444)),0)</f>
        <v>9.2028583384505058</v>
      </c>
      <c r="O444" s="15">
        <f>IFERROR(IF(AND(AVERAGE(G444,K444)&lt;F444,B444&lt;27),AVERAGE(G444,K444,F444),AVERAGE(G444,K444)),0)</f>
        <v>6.780384488720566</v>
      </c>
      <c r="P444" s="15">
        <f>IF(L444&gt;'Re-Sign (Calc)'!$T$1,'Re-Sign (Calc)'!$T$1,IF(L444&lt;'Re-Sign (Calc)'!$T$2,'Re-Sign (Calc)'!$T$2,L444))</f>
        <v>7.1692878765480277</v>
      </c>
      <c r="Q444" s="15">
        <f>IF(M444&gt;'Re-Sign (Calc)'!$T$1,'Re-Sign (Calc)'!$T$1,IF(M444&lt;'Re-Sign (Calc)'!$T$2,'Re-Sign (Calc)'!$T$2,M444))</f>
        <v>6.8925541602443987</v>
      </c>
      <c r="R444" s="15">
        <f>IF(N444&gt;'Re-Sign (Calc)'!$T$1,'Re-Sign (Calc)'!$T$1,IF(N444&lt;'Re-Sign (Calc)'!$T$2,'Re-Sign (Calc)'!$T$2,N444))</f>
        <v>9.2028583384505058</v>
      </c>
      <c r="S444" s="15">
        <f>IF(O444&gt;'Re-Sign (Calc)'!$T$1,'Re-Sign (Calc)'!$T$1,IF(O444&lt;'Re-Sign (Calc)'!$T$2,'Re-Sign (Calc)'!$T$2,O444))</f>
        <v>6.780384488720566</v>
      </c>
      <c r="T444" s="16">
        <f>CEILING(IF(IF(F444&gt;AVERAGE(G444,I444,J444,K444),AVERAGE(F444,G444,I444,J444,K444),AVERAGE(G444,I444,J444,K444))&gt;'Re-Sign (Calc)'!$T$1,'Re-Sign (Calc)'!$T$1,IF(F444&gt;AVERAGE(G444,I444,J444,K444),AVERAGE(F444,G444,I444,J444,K444),AVERAGE(G444,I444,J444,K444))),0.05)</f>
        <v>5.4</v>
      </c>
      <c r="U444" s="16">
        <f>CEILING(IF(IF(F444&gt;AVERAGE(G444,I444,J444,K444,H444),AVERAGE(F444,G444,I444,J444,K444),AVERAGE(G444,I444,J444,K444,H444))&gt;8.15,8.15,IF(F444&gt;AVERAGE(G444,I444,J444,K444,H444),AVERAGE(F444,G444,I444,J444,K444,H444),AVERAGE(G444,I444,J444,K444,H444))),0.05)</f>
        <v>4.75</v>
      </c>
      <c r="V444" s="16">
        <f>CEILING(MAX(Q444:S444),0.05)</f>
        <v>9.25</v>
      </c>
      <c r="W444" s="16" t="str">
        <f>IF(AND(B444&lt;26,G444&gt;V444),"Yes"," ")</f>
        <v xml:space="preserve"> </v>
      </c>
      <c r="X444" s="16" t="str">
        <f>IF(AND(B444&lt;30,B444&gt;26),"Yes", " ")</f>
        <v xml:space="preserve"> </v>
      </c>
      <c r="Y444" s="19" t="str">
        <f>INDEX('Player Ratings'!A:B,MATCH(A444,'Player Ratings'!A:A,0),2) &amp;": $"&amp;V444&amp;"M thru "&amp; D444+3</f>
        <v>Wayne Selden: $9.25M thru 2030</v>
      </c>
    </row>
    <row r="445" spans="1:25" x14ac:dyDescent="0.25">
      <c r="A445" s="17" t="str">
        <f>'Re-Sign (Calc)'!A406</f>
        <v>T. Harvey WAS</v>
      </c>
      <c r="B445" s="18">
        <f>INDEX('Re-Sign (Calc)'!$A:$AU,MATCH('Re-Sign (Report)'!$A:$A,'Re-Sign (Calc)'!$A:$A,0),4)</f>
        <v>31</v>
      </c>
      <c r="C445" s="15" t="str">
        <f>INDEX('Re-Sign (Calc)'!$A:$AU,MATCH('Re-Sign (Report)'!$A:$A,'Re-Sign (Calc)'!$A:$A,0),3)</f>
        <v>WAS</v>
      </c>
      <c r="D445" s="15" t="str">
        <f>+INDEX('Player Ratings'!$A:$AA,MATCH(A445,'Player Ratings'!$A:$A,0),27)</f>
        <v>2024</v>
      </c>
      <c r="F445" s="15">
        <f>INDEX('Re-Sign (Calc)'!$A:$AX,MATCH($A:$A,'Re-Sign (Calc)'!$A:$A,0),23)</f>
        <v>14.496116037671001</v>
      </c>
      <c r="G445" s="15">
        <f>INDEX('Re-Sign (Calc)'!$A:$AX,MATCH($A:$A,'Re-Sign (Calc)'!$A:$A,0),28)</f>
        <v>19.786111920353644</v>
      </c>
      <c r="H445" s="15">
        <f>INDEX('Re-Sign (Calc)'!$A:$AX,MATCH($A:$A,'Re-Sign (Calc)'!$A:$A,0),33)</f>
        <v>13.906986257783979</v>
      </c>
      <c r="I445" s="15">
        <f>INDEX('Re-Sign (Calc)'!$A:$AX,MATCH($A:$A,'Re-Sign (Calc)'!$A:$A,0),38)</f>
        <v>11.94922061940246</v>
      </c>
      <c r="J445" s="15">
        <f>INDEX('Re-Sign (Calc)'!$A:$AX,MATCH($A:$A,'Re-Sign (Calc)'!$A:$A,0),43)</f>
        <v>7.7143929175294934</v>
      </c>
      <c r="K445" s="15">
        <f>INDEX('Re-Sign (Calc)'!$A:$AX,MATCH($A:$A,'Re-Sign (Calc)'!$A:$A,0),48)</f>
        <v>9.161852808197489</v>
      </c>
      <c r="L445" s="15">
        <f>IF(AND(AVERAGE(G445,H445)&lt;F445,B445&lt;27),AVERAGE(G445,H445,F445),AVERAGE(G445,H445))</f>
        <v>16.846549089068812</v>
      </c>
      <c r="M445" s="15">
        <f>IFERROR(IF(AND(AVERAGE(J445,G445)&lt;F445,B445&lt;27),AVERAGE(J445,G445,F445),AVERAGE(G445,J445)),0)</f>
        <v>13.750252418941569</v>
      </c>
      <c r="N445" s="15">
        <f>IFERROR(IF(AND(AVERAGE(G445,I445)&lt;F445,B445&lt;27),AVERAGE(G445,I445,F445),AVERAGE(G445,I445)),0)</f>
        <v>15.867666269878052</v>
      </c>
      <c r="O445" s="15">
        <f>IFERROR(IF(AND(AVERAGE(G445,K445)&lt;F445,B445&lt;27),AVERAGE(G445,K445,F445),AVERAGE(G445,K445)),0)</f>
        <v>14.473982364275567</v>
      </c>
      <c r="P445" s="15">
        <f>IF(L445&gt;'Re-Sign (Calc)'!$T$1,'Re-Sign (Calc)'!$T$1,IF(L445&lt;'Re-Sign (Calc)'!$T$2,'Re-Sign (Calc)'!$T$2,L445))</f>
        <v>16.846549089068812</v>
      </c>
      <c r="Q445" s="15">
        <f>IF(M445&gt;'Re-Sign (Calc)'!$T$1,'Re-Sign (Calc)'!$T$1,IF(M445&lt;'Re-Sign (Calc)'!$T$2,'Re-Sign (Calc)'!$T$2,M445))</f>
        <v>13.750252418941569</v>
      </c>
      <c r="R445" s="15">
        <f>IF(N445&gt;'Re-Sign (Calc)'!$T$1,'Re-Sign (Calc)'!$T$1,IF(N445&lt;'Re-Sign (Calc)'!$T$2,'Re-Sign (Calc)'!$T$2,N445))</f>
        <v>15.867666269878052</v>
      </c>
      <c r="S445" s="15">
        <f>IF(O445&gt;'Re-Sign (Calc)'!$T$1,'Re-Sign (Calc)'!$T$1,IF(O445&lt;'Re-Sign (Calc)'!$T$2,'Re-Sign (Calc)'!$T$2,O445))</f>
        <v>14.473982364275567</v>
      </c>
      <c r="T445" s="16">
        <f>CEILING(IF(IF(F445&gt;AVERAGE(G445,I445,J445,K445),AVERAGE(F445,G445,I445,J445,K445),AVERAGE(G445,I445,J445,K445))&gt;'Re-Sign (Calc)'!$T$1,'Re-Sign (Calc)'!$T$1,IF(F445&gt;AVERAGE(G445,I445,J445,K445),AVERAGE(F445,G445,I445,J445,K445),AVERAGE(G445,I445,J445,K445))),0.05)</f>
        <v>12.65</v>
      </c>
      <c r="U445" s="16">
        <f>CEILING(IF(IF(F445&gt;AVERAGE(G445,I445,J445,K445,H445),AVERAGE(F445,G445,I445,J445,K445),AVERAGE(G445,I445,J445,K445,H445))&gt;8.15,8.15,IF(F445&gt;AVERAGE(G445,I445,J445,K445,H445),AVERAGE(F445,G445,I445,J445,K445,H445),AVERAGE(G445,I445,J445,K445,H445))),0.05)</f>
        <v>8.15</v>
      </c>
      <c r="V445" s="16">
        <f>CEILING(MAX(Q445:S445),0.05)</f>
        <v>15.9</v>
      </c>
      <c r="W445" s="16" t="str">
        <f>IF(AND(B445&lt;26,G445&gt;V445),"Yes"," ")</f>
        <v xml:space="preserve"> </v>
      </c>
      <c r="X445" s="16" t="str">
        <f>IF(AND(B445&lt;30,B445&gt;26),"Yes", " ")</f>
        <v xml:space="preserve"> </v>
      </c>
      <c r="Y445" s="19" t="str">
        <f>INDEX('Player Ratings'!A:B,MATCH(A445,'Player Ratings'!A:A,0),2) &amp;": $"&amp;V445&amp;"M thru "&amp; D445+3</f>
        <v>Tyler Harvey: $15.9M thru 2027</v>
      </c>
    </row>
    <row r="446" spans="1:25" hidden="1" x14ac:dyDescent="0.25">
      <c r="A446" s="17" t="str">
        <f>'Re-Sign (Calc)'!A447</f>
        <v>X. Green TOR</v>
      </c>
      <c r="B446" s="18">
        <f>INDEX('Re-Sign (Calc)'!$A:$AU,MATCH('Re-Sign (Report)'!$A:$A,'Re-Sign (Calc)'!$A:$A,0),4)</f>
        <v>22</v>
      </c>
      <c r="C446" s="15" t="str">
        <f>INDEX('Re-Sign (Calc)'!$A:$AU,MATCH('Re-Sign (Report)'!$A:$A,'Re-Sign (Calc)'!$A:$A,0),3)</f>
        <v>TOR</v>
      </c>
      <c r="D446" s="15" t="str">
        <f>+INDEX('Player Ratings'!$A:$AA,MATCH(A446,'Player Ratings'!$A:$A,0),27)</f>
        <v>2025</v>
      </c>
      <c r="F446" s="15">
        <f>INDEX('Re-Sign (Calc)'!$A:$AX,MATCH($A:$A,'Re-Sign (Calc)'!$A:$A,0),23)</f>
        <v>12.229669347631818</v>
      </c>
      <c r="G446" s="15">
        <f>INDEX('Re-Sign (Calc)'!$A:$AX,MATCH($A:$A,'Re-Sign (Calc)'!$A:$A,0),28)</f>
        <v>3.5328503210933611</v>
      </c>
      <c r="H446" s="15">
        <f>INDEX('Re-Sign (Calc)'!$A:$AX,MATCH($A:$A,'Re-Sign (Calc)'!$A:$A,0),33)</f>
        <v>0.85</v>
      </c>
      <c r="I446" s="15">
        <f>INDEX('Re-Sign (Calc)'!$A:$AX,MATCH($A:$A,'Re-Sign (Calc)'!$A:$A,0),38)</f>
        <v>0.85</v>
      </c>
      <c r="J446" s="15">
        <f>INDEX('Re-Sign (Calc)'!$A:$AX,MATCH($A:$A,'Re-Sign (Calc)'!$A:$A,0),43)</f>
        <v>0.85</v>
      </c>
      <c r="K446" s="15">
        <f>INDEX('Re-Sign (Calc)'!$A:$AX,MATCH($A:$A,'Re-Sign (Calc)'!$A:$A,0),48)</f>
        <v>0.85</v>
      </c>
      <c r="L446" s="15">
        <f>IF(AND(AVERAGE(G446,H446)&lt;F446,B446&lt;27),AVERAGE(G446,H446,F446),AVERAGE(G446,H446))</f>
        <v>5.5375065562417261</v>
      </c>
      <c r="M446" s="15">
        <f>IFERROR(IF(AND(AVERAGE(J446,G446)&lt;F446,B446&lt;27),AVERAGE(J446,G446,F446),AVERAGE(G446,J446)),0)</f>
        <v>5.5375065562417261</v>
      </c>
      <c r="N446" s="15">
        <f>IFERROR(IF(AND(AVERAGE(G446,I446)&lt;F446,B446&lt;27),AVERAGE(G446,I446,F446),AVERAGE(G446,I446)),0)</f>
        <v>5.5375065562417261</v>
      </c>
      <c r="O446" s="15">
        <f>IFERROR(IF(AND(AVERAGE(G446,K446)&lt;F446,B446&lt;27),AVERAGE(G446,K446,F446),AVERAGE(G446,K446)),0)</f>
        <v>5.5375065562417261</v>
      </c>
      <c r="P446" s="15">
        <f>IF(L446&gt;'Re-Sign (Calc)'!$T$1,'Re-Sign (Calc)'!$T$1,IF(L446&lt;'Re-Sign (Calc)'!$T$2,'Re-Sign (Calc)'!$T$2,L446))</f>
        <v>5.5375065562417261</v>
      </c>
      <c r="Q446" s="15">
        <f>IF(M446&gt;'Re-Sign (Calc)'!$T$1,'Re-Sign (Calc)'!$T$1,IF(M446&lt;'Re-Sign (Calc)'!$T$2,'Re-Sign (Calc)'!$T$2,M446))</f>
        <v>5.5375065562417261</v>
      </c>
      <c r="R446" s="15">
        <f>IF(N446&gt;'Re-Sign (Calc)'!$T$1,'Re-Sign (Calc)'!$T$1,IF(N446&lt;'Re-Sign (Calc)'!$T$2,'Re-Sign (Calc)'!$T$2,N446))</f>
        <v>5.5375065562417261</v>
      </c>
      <c r="S446" s="15">
        <f>IF(O446&gt;'Re-Sign (Calc)'!$T$1,'Re-Sign (Calc)'!$T$1,IF(O446&lt;'Re-Sign (Calc)'!$T$2,'Re-Sign (Calc)'!$T$2,O446))</f>
        <v>5.5375065562417261</v>
      </c>
      <c r="T446" s="16">
        <f>CEILING(IF(IF(F446&gt;AVERAGE(G446,I446,J446,K446),AVERAGE(F446,G446,I446,J446,K446),AVERAGE(G446,I446,J446,K446))&gt;'Re-Sign (Calc)'!$T$1,'Re-Sign (Calc)'!$T$1,IF(F446&gt;AVERAGE(G446,I446,J446,K446),AVERAGE(F446,G446,I446,J446,K446),AVERAGE(G446,I446,J446,K446))),0.05)</f>
        <v>3.7</v>
      </c>
      <c r="U446" s="16">
        <f>CEILING(IF(IF(F446&gt;AVERAGE(G446,I446,J446,K446,H446),AVERAGE(F446,G446,I446,J446,K446),AVERAGE(G446,I446,J446,K446,H446))&gt;8.15,8.15,IF(F446&gt;AVERAGE(G446,I446,J446,K446,H446),AVERAGE(F446,G446,I446,J446,K446,H446),AVERAGE(G446,I446,J446,K446,H446))),0.05)</f>
        <v>3.2</v>
      </c>
      <c r="V446" s="16">
        <f>CEILING(MAX(Q446:S446),0.05)</f>
        <v>5.5500000000000007</v>
      </c>
      <c r="W446" s="16" t="str">
        <f>IF(AND(B446&lt;26,G446&gt;V446),"Yes"," ")</f>
        <v xml:space="preserve"> </v>
      </c>
      <c r="X446" s="16" t="str">
        <f>IF(AND(B446&lt;30,B446&gt;26),"Yes", " ")</f>
        <v xml:space="preserve"> </v>
      </c>
      <c r="Y446" s="19" t="str">
        <f>INDEX('Player Ratings'!A:B,MATCH(A446,'Player Ratings'!A:A,0),2) &amp;": $"&amp;V446&amp;"M thru "&amp; D446+3</f>
        <v>Xavier Green: $5.55M thru 2028</v>
      </c>
    </row>
    <row r="447" spans="1:25" hidden="1" x14ac:dyDescent="0.25">
      <c r="A447" s="17" t="str">
        <f>'Re-Sign (Calc)'!A448</f>
        <v>Y. Brooks MIN</v>
      </c>
      <c r="B447" s="18">
        <f>INDEX('Re-Sign (Calc)'!$A:$AU,MATCH('Re-Sign (Report)'!$A:$A,'Re-Sign (Calc)'!$A:$A,0),4)</f>
        <v>21</v>
      </c>
      <c r="C447" s="15" t="str">
        <f>INDEX('Re-Sign (Calc)'!$A:$AU,MATCH('Re-Sign (Report)'!$A:$A,'Re-Sign (Calc)'!$A:$A,0),3)</f>
        <v>MIN</v>
      </c>
      <c r="D447" s="15" t="str">
        <f>+INDEX('Player Ratings'!$A:$AA,MATCH(A447,'Player Ratings'!$A:$A,0),27)</f>
        <v>2025</v>
      </c>
      <c r="F447" s="15">
        <f>INDEX('Re-Sign (Calc)'!$A:$AX,MATCH($A:$A,'Re-Sign (Calc)'!$A:$A,0),23)</f>
        <v>12.229669347631818</v>
      </c>
      <c r="G447" s="15">
        <f>INDEX('Re-Sign (Calc)'!$A:$AX,MATCH($A:$A,'Re-Sign (Calc)'!$A:$A,0),28)</f>
        <v>2.2217190844722512</v>
      </c>
      <c r="H447" s="15" t="str">
        <f>INDEX('Re-Sign (Calc)'!$A:$AX,MATCH($A:$A,'Re-Sign (Calc)'!$A:$A,0),33)</f>
        <v>N/A</v>
      </c>
      <c r="I447" s="15" t="str">
        <f>INDEX('Re-Sign (Calc)'!$A:$AX,MATCH($A:$A,'Re-Sign (Calc)'!$A:$A,0),38)</f>
        <v>N/A</v>
      </c>
      <c r="J447" s="15" t="str">
        <f>INDEX('Re-Sign (Calc)'!$A:$AX,MATCH($A:$A,'Re-Sign (Calc)'!$A:$A,0),43)</f>
        <v>N/A</v>
      </c>
      <c r="K447" s="15" t="str">
        <f>INDEX('Re-Sign (Calc)'!$A:$AX,MATCH($A:$A,'Re-Sign (Calc)'!$A:$A,0),48)</f>
        <v>N/A</v>
      </c>
      <c r="L447" s="15">
        <f>IF(AND(AVERAGE(G447,H447)&lt;F447,B447&lt;27),AVERAGE(G447,H447,F447),AVERAGE(G447,H447))</f>
        <v>7.2256942160520348</v>
      </c>
      <c r="M447" s="15">
        <f>IFERROR(IF(AND(AVERAGE(J447,G447)&lt;F447,B447&lt;27),AVERAGE(J447,G447,F447),AVERAGE(G447,J447)),0)</f>
        <v>7.2256942160520348</v>
      </c>
      <c r="N447" s="15">
        <f>IFERROR(IF(AND(AVERAGE(G447,I447)&lt;F447,B447&lt;27),AVERAGE(G447,I447,F447),AVERAGE(G447,I447)),0)</f>
        <v>7.2256942160520348</v>
      </c>
      <c r="O447" s="15">
        <f>IFERROR(IF(AND(AVERAGE(G447,K447)&lt;F447,B447&lt;27),AVERAGE(G447,K447,F447),AVERAGE(G447,K447)),0)</f>
        <v>7.2256942160520348</v>
      </c>
      <c r="P447" s="15">
        <f>IF(L447&gt;'Re-Sign (Calc)'!$T$1,'Re-Sign (Calc)'!$T$1,IF(L447&lt;'Re-Sign (Calc)'!$T$2,'Re-Sign (Calc)'!$T$2,L447))</f>
        <v>7.2256942160520348</v>
      </c>
      <c r="Q447" s="15">
        <f>IF(M447&gt;'Re-Sign (Calc)'!$T$1,'Re-Sign (Calc)'!$T$1,IF(M447&lt;'Re-Sign (Calc)'!$T$2,'Re-Sign (Calc)'!$T$2,M447))</f>
        <v>7.2256942160520348</v>
      </c>
      <c r="R447" s="15">
        <f>IF(N447&gt;'Re-Sign (Calc)'!$T$1,'Re-Sign (Calc)'!$T$1,IF(N447&lt;'Re-Sign (Calc)'!$T$2,'Re-Sign (Calc)'!$T$2,N447))</f>
        <v>7.2256942160520348</v>
      </c>
      <c r="S447" s="15">
        <f>IF(O447&gt;'Re-Sign (Calc)'!$T$1,'Re-Sign (Calc)'!$T$1,IF(O447&lt;'Re-Sign (Calc)'!$T$2,'Re-Sign (Calc)'!$T$2,O447))</f>
        <v>7.2256942160520348</v>
      </c>
      <c r="T447" s="16">
        <f>CEILING(IF(IF(F447&gt;AVERAGE(G447,I447,J447,K447),AVERAGE(F447,G447,I447,J447,K447),AVERAGE(G447,I447,J447,K447))&gt;'Re-Sign (Calc)'!$T$1,'Re-Sign (Calc)'!$T$1,IF(F447&gt;AVERAGE(G447,I447,J447,K447),AVERAGE(F447,G447,I447,J447,K447),AVERAGE(G447,I447,J447,K447))),0.05)</f>
        <v>7.25</v>
      </c>
      <c r="U447" s="16">
        <f>CEILING(IF(IF(F447&gt;AVERAGE(G447,I447,J447,K447,H447),AVERAGE(F447,G447,I447,J447,K447),AVERAGE(G447,I447,J447,K447,H447))&gt;8.15,8.15,IF(F447&gt;AVERAGE(G447,I447,J447,K447,H447),AVERAGE(F447,G447,I447,J447,K447,H447),AVERAGE(G447,I447,J447,K447,H447))),0.05)</f>
        <v>7.25</v>
      </c>
      <c r="V447" s="16">
        <f>CEILING(MAX(Q447:S447),0.05)</f>
        <v>7.25</v>
      </c>
      <c r="W447" s="16" t="str">
        <f>IF(AND(B447&lt;26,G447&gt;V447),"Yes"," ")</f>
        <v xml:space="preserve"> </v>
      </c>
      <c r="X447" s="16" t="str">
        <f>IF(AND(B447&lt;30,B447&gt;26),"Yes", " ")</f>
        <v xml:space="preserve"> </v>
      </c>
      <c r="Y447" s="19" t="str">
        <f>INDEX('Player Ratings'!A:B,MATCH(A447,'Player Ratings'!A:A,0),2) &amp;": $"&amp;V447&amp;"M thru "&amp; D447+3</f>
        <v>Yamel Brooks: $7.25M thru 2028</v>
      </c>
    </row>
    <row r="448" spans="1:25" hidden="1" x14ac:dyDescent="0.25">
      <c r="A448" s="17" t="str">
        <f>'Re-Sign (Calc)'!A449</f>
        <v>Y. Lee MIA</v>
      </c>
      <c r="B448" s="18">
        <f>INDEX('Re-Sign (Calc)'!$A:$AU,MATCH('Re-Sign (Report)'!$A:$A,'Re-Sign (Calc)'!$A:$A,0),4)</f>
        <v>20</v>
      </c>
      <c r="C448" s="15" t="str">
        <f>INDEX('Re-Sign (Calc)'!$A:$AU,MATCH('Re-Sign (Report)'!$A:$A,'Re-Sign (Calc)'!$A:$A,0),3)</f>
        <v>MIA</v>
      </c>
      <c r="D448" s="15" t="str">
        <f>+INDEX('Player Ratings'!$A:$AA,MATCH(A448,'Player Ratings'!$A:$A,0),27)</f>
        <v>2027</v>
      </c>
      <c r="F448" s="15">
        <f>INDEX('Re-Sign (Calc)'!$A:$AX,MATCH($A:$A,'Re-Sign (Calc)'!$A:$A,0),23)</f>
        <v>0.85</v>
      </c>
      <c r="G448" s="15">
        <f>INDEX('Re-Sign (Calc)'!$A:$AX,MATCH($A:$A,'Re-Sign (Calc)'!$A:$A,0),28)</f>
        <v>0.85</v>
      </c>
      <c r="H448" s="15" t="str">
        <f>INDEX('Re-Sign (Calc)'!$A:$AX,MATCH($A:$A,'Re-Sign (Calc)'!$A:$A,0),33)</f>
        <v>N/A</v>
      </c>
      <c r="I448" s="15" t="str">
        <f>INDEX('Re-Sign (Calc)'!$A:$AX,MATCH($A:$A,'Re-Sign (Calc)'!$A:$A,0),38)</f>
        <v>N/A</v>
      </c>
      <c r="J448" s="15" t="str">
        <f>INDEX('Re-Sign (Calc)'!$A:$AX,MATCH($A:$A,'Re-Sign (Calc)'!$A:$A,0),43)</f>
        <v>N/A</v>
      </c>
      <c r="K448" s="15" t="str">
        <f>INDEX('Re-Sign (Calc)'!$A:$AX,MATCH($A:$A,'Re-Sign (Calc)'!$A:$A,0),48)</f>
        <v>N/A</v>
      </c>
      <c r="L448" s="15">
        <f>IF(AND(AVERAGE(G448,H448)&lt;F448,B448&lt;27),AVERAGE(G448,H448,F448),AVERAGE(G448,H448))</f>
        <v>0.85</v>
      </c>
      <c r="M448" s="15">
        <f>IFERROR(IF(AND(AVERAGE(J448,G448)&lt;F448,B448&lt;27),AVERAGE(J448,G448,F448),AVERAGE(G448,J448)),0)</f>
        <v>0.85</v>
      </c>
      <c r="N448" s="15">
        <f>IFERROR(IF(AND(AVERAGE(G448,I448)&lt;F448,B448&lt;27),AVERAGE(G448,I448,F448),AVERAGE(G448,I448)),0)</f>
        <v>0.85</v>
      </c>
      <c r="O448" s="15">
        <f>IFERROR(IF(AND(AVERAGE(G448,K448)&lt;F448,B448&lt;27),AVERAGE(G448,K448,F448),AVERAGE(G448,K448)),0)</f>
        <v>0.85</v>
      </c>
      <c r="P448" s="15">
        <f>IF(L448&gt;'Re-Sign (Calc)'!$T$1,'Re-Sign (Calc)'!$T$1,IF(L448&lt;'Re-Sign (Calc)'!$T$2,'Re-Sign (Calc)'!$T$2,L448))</f>
        <v>0.85</v>
      </c>
      <c r="Q448" s="15">
        <f>IF(M448&gt;'Re-Sign (Calc)'!$T$1,'Re-Sign (Calc)'!$T$1,IF(M448&lt;'Re-Sign (Calc)'!$T$2,'Re-Sign (Calc)'!$T$2,M448))</f>
        <v>0.85</v>
      </c>
      <c r="R448" s="15">
        <f>IF(N448&gt;'Re-Sign (Calc)'!$T$1,'Re-Sign (Calc)'!$T$1,IF(N448&lt;'Re-Sign (Calc)'!$T$2,'Re-Sign (Calc)'!$T$2,N448))</f>
        <v>0.85</v>
      </c>
      <c r="S448" s="15">
        <f>IF(O448&gt;'Re-Sign (Calc)'!$T$1,'Re-Sign (Calc)'!$T$1,IF(O448&lt;'Re-Sign (Calc)'!$T$2,'Re-Sign (Calc)'!$T$2,O448))</f>
        <v>0.85</v>
      </c>
      <c r="T448" s="16">
        <f>CEILING(IF(IF(F448&gt;AVERAGE(G448,I448,J448,K448),AVERAGE(F448,G448,I448,J448,K448),AVERAGE(G448,I448,J448,K448))&gt;'Re-Sign (Calc)'!$T$1,'Re-Sign (Calc)'!$T$1,IF(F448&gt;AVERAGE(G448,I448,J448,K448),AVERAGE(F448,G448,I448,J448,K448),AVERAGE(G448,I448,J448,K448))),0.05)</f>
        <v>0.85000000000000009</v>
      </c>
      <c r="U448" s="16">
        <f>CEILING(IF(IF(F448&gt;AVERAGE(G448,I448,J448,K448,H448),AVERAGE(F448,G448,I448,J448,K448),AVERAGE(G448,I448,J448,K448,H448))&gt;8.15,8.15,IF(F448&gt;AVERAGE(G448,I448,J448,K448,H448),AVERAGE(F448,G448,I448,J448,K448,H448),AVERAGE(G448,I448,J448,K448,H448))),0.05)</f>
        <v>0.85000000000000009</v>
      </c>
      <c r="V448" s="16">
        <f>CEILING(MAX(Q448:S448),0.05)</f>
        <v>0.85000000000000009</v>
      </c>
      <c r="W448" s="16" t="str">
        <f>IF(AND(B448&lt;26,G448&gt;V448),"Yes"," ")</f>
        <v xml:space="preserve"> </v>
      </c>
      <c r="X448" s="16" t="str">
        <f>IF(AND(B448&lt;30,B448&gt;26),"Yes", " ")</f>
        <v xml:space="preserve"> </v>
      </c>
      <c r="Y448" s="19" t="str">
        <f>INDEX('Player Ratings'!A:B,MATCH(A448,'Player Ratings'!A:A,0),2) &amp;": $"&amp;V448&amp;"M thru "&amp; D448+3</f>
        <v>Yang Lee: $0.85M thru 2030</v>
      </c>
    </row>
    <row r="449" spans="1:25" hidden="1" x14ac:dyDescent="0.25">
      <c r="A449" s="17" t="str">
        <f>'Re-Sign (Calc)'!A450</f>
        <v>Z. Harmon TOR</v>
      </c>
      <c r="B449" s="18">
        <f>INDEX('Re-Sign (Calc)'!$A:$AU,MATCH('Re-Sign (Report)'!$A:$A,'Re-Sign (Calc)'!$A:$A,0),4)</f>
        <v>22</v>
      </c>
      <c r="C449" s="15" t="str">
        <f>INDEX('Re-Sign (Calc)'!$A:$AU,MATCH('Re-Sign (Report)'!$A:$A,'Re-Sign (Calc)'!$A:$A,0),3)</f>
        <v>TOR</v>
      </c>
      <c r="D449" s="15" t="str">
        <f>+INDEX('Player Ratings'!$A:$AA,MATCH(A449,'Player Ratings'!$A:$A,0),27)</f>
        <v>2025</v>
      </c>
      <c r="F449" s="15">
        <f>INDEX('Re-Sign (Calc)'!$A:$AX,MATCH($A:$A,'Re-Sign (Calc)'!$A:$A,0),23)</f>
        <v>17.922252010723863</v>
      </c>
      <c r="G449" s="15">
        <f>INDEX('Re-Sign (Calc)'!$A:$AX,MATCH($A:$A,'Re-Sign (Calc)'!$A:$A,0),28)</f>
        <v>12.710768977441132</v>
      </c>
      <c r="H449" s="15">
        <f>INDEX('Re-Sign (Calc)'!$A:$AX,MATCH($A:$A,'Re-Sign (Calc)'!$A:$A,0),33)</f>
        <v>16.745125073862525</v>
      </c>
      <c r="I449" s="15">
        <f>INDEX('Re-Sign (Calc)'!$A:$AX,MATCH($A:$A,'Re-Sign (Calc)'!$A:$A,0),38)</f>
        <v>6.0909619197374463</v>
      </c>
      <c r="J449" s="15">
        <f>INDEX('Re-Sign (Calc)'!$A:$AX,MATCH($A:$A,'Re-Sign (Calc)'!$A:$A,0),43)</f>
        <v>2.3005680414917249</v>
      </c>
      <c r="K449" s="15">
        <f>INDEX('Re-Sign (Calc)'!$A:$AX,MATCH($A:$A,'Re-Sign (Calc)'!$A:$A,0),48)</f>
        <v>9.7479103091415595</v>
      </c>
      <c r="L449" s="15">
        <f>IF(AND(AVERAGE(G449,H449)&lt;F449,B449&lt;27),AVERAGE(G449,H449,F449),AVERAGE(G449,H449))</f>
        <v>15.792715354009175</v>
      </c>
      <c r="M449" s="15">
        <f>IFERROR(IF(AND(AVERAGE(J449,G449)&lt;F449,B449&lt;27),AVERAGE(J449,G449,F449),AVERAGE(G449,J449)),0)</f>
        <v>10.977863009885573</v>
      </c>
      <c r="N449" s="15">
        <f>IFERROR(IF(AND(AVERAGE(G449,I449)&lt;F449,B449&lt;27),AVERAGE(G449,I449,F449),AVERAGE(G449,I449)),0)</f>
        <v>12.24132763596748</v>
      </c>
      <c r="O449" s="15">
        <f>IFERROR(IF(AND(AVERAGE(G449,K449)&lt;F449,B449&lt;27),AVERAGE(G449,K449,F449),AVERAGE(G449,K449)),0)</f>
        <v>13.46031043243552</v>
      </c>
      <c r="P449" s="15">
        <f>IF(L449&gt;'Re-Sign (Calc)'!$T$1,'Re-Sign (Calc)'!$T$1,IF(L449&lt;'Re-Sign (Calc)'!$T$2,'Re-Sign (Calc)'!$T$2,L449))</f>
        <v>15.792715354009175</v>
      </c>
      <c r="Q449" s="15">
        <f>IF(M449&gt;'Re-Sign (Calc)'!$T$1,'Re-Sign (Calc)'!$T$1,IF(M449&lt;'Re-Sign (Calc)'!$T$2,'Re-Sign (Calc)'!$T$2,M449))</f>
        <v>10.977863009885573</v>
      </c>
      <c r="R449" s="15">
        <f>IF(N449&gt;'Re-Sign (Calc)'!$T$1,'Re-Sign (Calc)'!$T$1,IF(N449&lt;'Re-Sign (Calc)'!$T$2,'Re-Sign (Calc)'!$T$2,N449))</f>
        <v>12.24132763596748</v>
      </c>
      <c r="S449" s="15">
        <f>IF(O449&gt;'Re-Sign (Calc)'!$T$1,'Re-Sign (Calc)'!$T$1,IF(O449&lt;'Re-Sign (Calc)'!$T$2,'Re-Sign (Calc)'!$T$2,O449))</f>
        <v>13.46031043243552</v>
      </c>
      <c r="T449" s="16">
        <f>CEILING(IF(IF(F449&gt;AVERAGE(G449,I449,J449,K449),AVERAGE(F449,G449,I449,J449,K449),AVERAGE(G449,I449,J449,K449))&gt;'Re-Sign (Calc)'!$T$1,'Re-Sign (Calc)'!$T$1,IF(F449&gt;AVERAGE(G449,I449,J449,K449),AVERAGE(F449,G449,I449,J449,K449),AVERAGE(G449,I449,J449,K449))),0.05)</f>
        <v>9.8000000000000007</v>
      </c>
      <c r="U449" s="16">
        <f>CEILING(IF(IF(F449&gt;AVERAGE(G449,I449,J449,K449,H449),AVERAGE(F449,G449,I449,J449,K449),AVERAGE(G449,I449,J449,K449,H449))&gt;8.15,8.15,IF(F449&gt;AVERAGE(G449,I449,J449,K449,H449),AVERAGE(F449,G449,I449,J449,K449,H449),AVERAGE(G449,I449,J449,K449,H449))),0.05)</f>
        <v>8.15</v>
      </c>
      <c r="V449" s="16">
        <f>CEILING(MAX(Q449:S449),0.05)</f>
        <v>13.5</v>
      </c>
      <c r="W449" s="16" t="str">
        <f>IF(AND(B449&lt;26,G449&gt;V449),"Yes"," ")</f>
        <v xml:space="preserve"> </v>
      </c>
      <c r="X449" s="16" t="str">
        <f>IF(AND(B449&lt;30,B449&gt;26),"Yes", " ")</f>
        <v xml:space="preserve"> </v>
      </c>
      <c r="Y449" s="19" t="str">
        <f>INDEX('Player Ratings'!A:B,MATCH(A449,'Player Ratings'!A:A,0),2) &amp;": $"&amp;V449&amp;"M thru "&amp; D449+3</f>
        <v>Zion Harmon: $13.5M thru 2028</v>
      </c>
    </row>
    <row r="450" spans="1:25" hidden="1" x14ac:dyDescent="0.25">
      <c r="A450" s="17" t="str">
        <f>'Re-Sign (Calc)'!A451</f>
        <v>Z. LaVine SAS</v>
      </c>
      <c r="B450" s="18">
        <f>INDEX('Re-Sign (Calc)'!$A:$AU,MATCH('Re-Sign (Report)'!$A:$A,'Re-Sign (Calc)'!$A:$A,0),4)</f>
        <v>29</v>
      </c>
      <c r="C450" s="15" t="str">
        <f>INDEX('Re-Sign (Calc)'!$A:$AU,MATCH('Re-Sign (Report)'!$A:$A,'Re-Sign (Calc)'!$A:$A,0),3)</f>
        <v>SAS</v>
      </c>
      <c r="D450" s="15" t="str">
        <f>+INDEX('Player Ratings'!$A:$AA,MATCH(A450,'Player Ratings'!$A:$A,0),27)</f>
        <v>2026</v>
      </c>
      <c r="F450" s="15">
        <f>INDEX('Re-Sign (Calc)'!$A:$AX,MATCH($A:$A,'Re-Sign (Calc)'!$A:$A,0),23)</f>
        <v>40.692582663092047</v>
      </c>
      <c r="G450" s="15">
        <f>INDEX('Re-Sign (Calc)'!$A:$AX,MATCH($A:$A,'Re-Sign (Calc)'!$A:$A,0),28)</f>
        <v>44.177918656347771</v>
      </c>
      <c r="H450" s="15">
        <f>INDEX('Re-Sign (Calc)'!$A:$AX,MATCH($A:$A,'Re-Sign (Calc)'!$A:$A,0),33)</f>
        <v>40.989880835138862</v>
      </c>
      <c r="I450" s="15">
        <f>INDEX('Re-Sign (Calc)'!$A:$AX,MATCH($A:$A,'Re-Sign (Calc)'!$A:$A,0),38)</f>
        <v>37.376085321665421</v>
      </c>
      <c r="J450" s="15">
        <f>INDEX('Re-Sign (Calc)'!$A:$AX,MATCH($A:$A,'Re-Sign (Calc)'!$A:$A,0),43)</f>
        <v>43.992343788589771</v>
      </c>
      <c r="K450" s="15">
        <f>INDEX('Re-Sign (Calc)'!$A:$AX,MATCH($A:$A,'Re-Sign (Calc)'!$A:$A,0),48)</f>
        <v>37.415417274777766</v>
      </c>
      <c r="L450" s="15">
        <f>IF(AND(AVERAGE(G450,H450)&lt;F450,B450&lt;27),AVERAGE(G450,H450,F450),AVERAGE(G450,H450))</f>
        <v>42.583899745743317</v>
      </c>
      <c r="M450" s="15">
        <f>IFERROR(IF(AND(AVERAGE(J450,G450)&lt;F450,B450&lt;27),AVERAGE(J450,G450,F450),AVERAGE(G450,J450)),0)</f>
        <v>44.085131222468775</v>
      </c>
      <c r="N450" s="15">
        <f>IFERROR(IF(AND(AVERAGE(G450,I450)&lt;F450,B450&lt;27),AVERAGE(G450,I450,F450),AVERAGE(G450,I450)),0)</f>
        <v>40.777001989006592</v>
      </c>
      <c r="O450" s="15">
        <f>IFERROR(IF(AND(AVERAGE(G450,K450)&lt;F450,B450&lt;27),AVERAGE(G450,K450,F450),AVERAGE(G450,K450)),0)</f>
        <v>40.796667965562769</v>
      </c>
      <c r="P450" s="15">
        <f>IF(L450&gt;'Re-Sign (Calc)'!$T$1,'Re-Sign (Calc)'!$T$1,IF(L450&lt;'Re-Sign (Calc)'!$T$2,'Re-Sign (Calc)'!$T$2,L450))</f>
        <v>35</v>
      </c>
      <c r="Q450" s="15">
        <f>IF(M450&gt;'Re-Sign (Calc)'!$T$1,'Re-Sign (Calc)'!$T$1,IF(M450&lt;'Re-Sign (Calc)'!$T$2,'Re-Sign (Calc)'!$T$2,M450))</f>
        <v>35</v>
      </c>
      <c r="R450" s="15">
        <f>IF(N450&gt;'Re-Sign (Calc)'!$T$1,'Re-Sign (Calc)'!$T$1,IF(N450&lt;'Re-Sign (Calc)'!$T$2,'Re-Sign (Calc)'!$T$2,N450))</f>
        <v>35</v>
      </c>
      <c r="S450" s="15">
        <f>IF(O450&gt;'Re-Sign (Calc)'!$T$1,'Re-Sign (Calc)'!$T$1,IF(O450&lt;'Re-Sign (Calc)'!$T$2,'Re-Sign (Calc)'!$T$2,O450))</f>
        <v>35</v>
      </c>
      <c r="T450" s="16">
        <f>CEILING(IF(IF(F450&gt;AVERAGE(G450,I450,J450,K450),AVERAGE(F450,G450,I450,J450,K450),AVERAGE(G450,I450,J450,K450))&gt;'Re-Sign (Calc)'!$T$1,'Re-Sign (Calc)'!$T$1,IF(F450&gt;AVERAGE(G450,I450,J450,K450),AVERAGE(F450,G450,I450,J450,K450),AVERAGE(G450,I450,J450,K450))),0.05)</f>
        <v>35</v>
      </c>
      <c r="U450" s="16">
        <f>CEILING(IF(IF(F450&gt;AVERAGE(G450,I450,J450,K450,H450),AVERAGE(F450,G450,I450,J450,K450),AVERAGE(G450,I450,J450,K450,H450))&gt;8.15,8.15,IF(F450&gt;AVERAGE(G450,I450,J450,K450,H450),AVERAGE(F450,G450,I450,J450,K450,H450),AVERAGE(G450,I450,J450,K450,H450))),0.05)</f>
        <v>8.15</v>
      </c>
      <c r="V450" s="16">
        <f>CEILING(MAX(Q450:S450),0.05)</f>
        <v>35</v>
      </c>
      <c r="W450" s="16" t="str">
        <f>IF(AND(B450&lt;26,G450&gt;V450),"Yes"," ")</f>
        <v xml:space="preserve"> </v>
      </c>
      <c r="X450" s="16" t="str">
        <f>IF(AND(B450&lt;30,B450&gt;26),"Yes", " ")</f>
        <v>Yes</v>
      </c>
      <c r="Y450" s="19" t="str">
        <f>INDEX('Player Ratings'!A:B,MATCH(A450,'Player Ratings'!A:A,0),2) &amp;": $"&amp;V450&amp;"M thru "&amp; D450+3</f>
        <v>Zach LaVine: $35M thru 2029</v>
      </c>
    </row>
    <row r="451" spans="1:25" hidden="1" x14ac:dyDescent="0.25">
      <c r="A451" s="17" t="str">
        <f>'Re-Sign (Calc)'!A452</f>
        <v>Z. Norvell Jr. BKN</v>
      </c>
      <c r="B451" s="18">
        <f>INDEX('Re-Sign (Calc)'!$A:$AU,MATCH('Re-Sign (Report)'!$A:$A,'Re-Sign (Calc)'!$A:$A,0),4)</f>
        <v>27</v>
      </c>
      <c r="C451" s="15" t="str">
        <f>INDEX('Re-Sign (Calc)'!$A:$AU,MATCH('Re-Sign (Report)'!$A:$A,'Re-Sign (Calc)'!$A:$A,0),3)</f>
        <v>BKN</v>
      </c>
      <c r="D451" s="15" t="str">
        <f>+INDEX('Player Ratings'!$A:$AA,MATCH(A451,'Player Ratings'!$A:$A,0),27)</f>
        <v>2025</v>
      </c>
      <c r="F451" s="15">
        <f>INDEX('Re-Sign (Calc)'!$A:$AX,MATCH($A:$A,'Re-Sign (Calc)'!$A:$A,0),23)</f>
        <v>0.85</v>
      </c>
      <c r="G451" s="15">
        <f>INDEX('Re-Sign (Calc)'!$A:$AX,MATCH($A:$A,'Re-Sign (Calc)'!$A:$A,0),28)</f>
        <v>0.85</v>
      </c>
      <c r="H451" s="15">
        <f>INDEX('Re-Sign (Calc)'!$A:$AX,MATCH($A:$A,'Re-Sign (Calc)'!$A:$A,0),33)</f>
        <v>0.85</v>
      </c>
      <c r="I451" s="15">
        <f>INDEX('Re-Sign (Calc)'!$A:$AX,MATCH($A:$A,'Re-Sign (Calc)'!$A:$A,0),38)</f>
        <v>0.85</v>
      </c>
      <c r="J451" s="15">
        <f>INDEX('Re-Sign (Calc)'!$A:$AX,MATCH($A:$A,'Re-Sign (Calc)'!$A:$A,0),43)</f>
        <v>0.85</v>
      </c>
      <c r="K451" s="15">
        <f>INDEX('Re-Sign (Calc)'!$A:$AX,MATCH($A:$A,'Re-Sign (Calc)'!$A:$A,0),48)</f>
        <v>0.85</v>
      </c>
      <c r="L451" s="15">
        <f>IF(AND(AVERAGE(G451,H451)&lt;F451,B451&lt;27),AVERAGE(G451,H451,F451),AVERAGE(G451,H451))</f>
        <v>0.85</v>
      </c>
      <c r="M451" s="15">
        <f>IFERROR(IF(AND(AVERAGE(J451,G451)&lt;F451,B451&lt;27),AVERAGE(J451,G451,F451),AVERAGE(G451,J451)),0)</f>
        <v>0.85</v>
      </c>
      <c r="N451" s="15">
        <f>IFERROR(IF(AND(AVERAGE(G451,I451)&lt;F451,B451&lt;27),AVERAGE(G451,I451,F451),AVERAGE(G451,I451)),0)</f>
        <v>0.85</v>
      </c>
      <c r="O451" s="15">
        <f>IFERROR(IF(AND(AVERAGE(G451,K451)&lt;F451,B451&lt;27),AVERAGE(G451,K451,F451),AVERAGE(G451,K451)),0)</f>
        <v>0.85</v>
      </c>
      <c r="P451" s="15">
        <f>IF(L451&gt;'Re-Sign (Calc)'!$T$1,'Re-Sign (Calc)'!$T$1,IF(L451&lt;'Re-Sign (Calc)'!$T$2,'Re-Sign (Calc)'!$T$2,L451))</f>
        <v>0.85</v>
      </c>
      <c r="Q451" s="15">
        <f>IF(M451&gt;'Re-Sign (Calc)'!$T$1,'Re-Sign (Calc)'!$T$1,IF(M451&lt;'Re-Sign (Calc)'!$T$2,'Re-Sign (Calc)'!$T$2,M451))</f>
        <v>0.85</v>
      </c>
      <c r="R451" s="15">
        <f>IF(N451&gt;'Re-Sign (Calc)'!$T$1,'Re-Sign (Calc)'!$T$1,IF(N451&lt;'Re-Sign (Calc)'!$T$2,'Re-Sign (Calc)'!$T$2,N451))</f>
        <v>0.85</v>
      </c>
      <c r="S451" s="15">
        <f>IF(O451&gt;'Re-Sign (Calc)'!$T$1,'Re-Sign (Calc)'!$T$1,IF(O451&lt;'Re-Sign (Calc)'!$T$2,'Re-Sign (Calc)'!$T$2,O451))</f>
        <v>0.85</v>
      </c>
      <c r="T451" s="16">
        <f>CEILING(IF(IF(F451&gt;AVERAGE(G451,I451,J451,K451),AVERAGE(F451,G451,I451,J451,K451),AVERAGE(G451,I451,J451,K451))&gt;'Re-Sign (Calc)'!$T$1,'Re-Sign (Calc)'!$T$1,IF(F451&gt;AVERAGE(G451,I451,J451,K451),AVERAGE(F451,G451,I451,J451,K451),AVERAGE(G451,I451,J451,K451))),0.05)</f>
        <v>0.85000000000000009</v>
      </c>
      <c r="U451" s="16">
        <f>CEILING(IF(IF(F451&gt;AVERAGE(G451,I451,J451,K451,H451),AVERAGE(F451,G451,I451,J451,K451),AVERAGE(G451,I451,J451,K451,H451))&gt;8.15,8.15,IF(F451&gt;AVERAGE(G451,I451,J451,K451,H451),AVERAGE(F451,G451,I451,J451,K451,H451),AVERAGE(G451,I451,J451,K451,H451))),0.05)</f>
        <v>0.85000000000000009</v>
      </c>
      <c r="V451" s="16">
        <f>CEILING(MAX(Q451:S451),0.05)</f>
        <v>0.85000000000000009</v>
      </c>
      <c r="W451" s="16" t="str">
        <f>IF(AND(B451&lt;26,G451&gt;V451),"Yes"," ")</f>
        <v xml:space="preserve"> </v>
      </c>
      <c r="X451" s="16" t="str">
        <f>IF(AND(B451&lt;30,B451&gt;26),"Yes", " ")</f>
        <v>Yes</v>
      </c>
      <c r="Y451" s="19" t="str">
        <f>INDEX('Player Ratings'!A:B,MATCH(A451,'Player Ratings'!A:A,0),2) &amp;": $"&amp;V451&amp;"M thru "&amp; D451+3</f>
        <v>Zach Norvell Jr.: $0.85M thru 2028</v>
      </c>
    </row>
    <row r="452" spans="1:25" x14ac:dyDescent="0.25">
      <c r="A452" s="17" t="str">
        <f>'Re-Sign (Calc)'!A416</f>
        <v>T. Luwawu WAS</v>
      </c>
      <c r="B452" s="18">
        <f>INDEX('Re-Sign (Calc)'!$A:$AU,MATCH('Re-Sign (Report)'!$A:$A,'Re-Sign (Calc)'!$A:$A,0),4)</f>
        <v>31</v>
      </c>
      <c r="C452" s="15" t="str">
        <f>INDEX('Re-Sign (Calc)'!$A:$AU,MATCH('Re-Sign (Report)'!$A:$A,'Re-Sign (Calc)'!$A:$A,0),3)</f>
        <v>WAS</v>
      </c>
      <c r="D452" s="15" t="str">
        <f>+INDEX('Player Ratings'!$A:$AA,MATCH(A452,'Player Ratings'!$A:$A,0),27)</f>
        <v>2024</v>
      </c>
      <c r="F452" s="15">
        <f>INDEX('Re-Sign (Calc)'!$A:$AX,MATCH($A:$A,'Re-Sign (Calc)'!$A:$A,0),23)</f>
        <v>0.85</v>
      </c>
      <c r="G452" s="15">
        <f>INDEX('Re-Sign (Calc)'!$A:$AX,MATCH($A:$A,'Re-Sign (Calc)'!$A:$A,0),28)</f>
        <v>0.85</v>
      </c>
      <c r="H452" s="15">
        <f>INDEX('Re-Sign (Calc)'!$A:$AX,MATCH($A:$A,'Re-Sign (Calc)'!$A:$A,0),33)</f>
        <v>0.85</v>
      </c>
      <c r="I452" s="15">
        <f>INDEX('Re-Sign (Calc)'!$A:$AX,MATCH($A:$A,'Re-Sign (Calc)'!$A:$A,0),38)</f>
        <v>0.85</v>
      </c>
      <c r="J452" s="15">
        <f>INDEX('Re-Sign (Calc)'!$A:$AX,MATCH($A:$A,'Re-Sign (Calc)'!$A:$A,0),43)</f>
        <v>0.85</v>
      </c>
      <c r="K452" s="15">
        <f>INDEX('Re-Sign (Calc)'!$A:$AX,MATCH($A:$A,'Re-Sign (Calc)'!$A:$A,0),48)</f>
        <v>0.85</v>
      </c>
      <c r="L452" s="15">
        <f>IF(AND(AVERAGE(G452,H452)&lt;F452,B452&lt;27),AVERAGE(G452,H452,F452),AVERAGE(G452,H452))</f>
        <v>0.85</v>
      </c>
      <c r="M452" s="15">
        <f>IFERROR(IF(AND(AVERAGE(J452,G452)&lt;F452,B452&lt;27),AVERAGE(J452,G452,F452),AVERAGE(G452,J452)),0)</f>
        <v>0.85</v>
      </c>
      <c r="N452" s="15">
        <f>IFERROR(IF(AND(AVERAGE(G452,I452)&lt;F452,B452&lt;27),AVERAGE(G452,I452,F452),AVERAGE(G452,I452)),0)</f>
        <v>0.85</v>
      </c>
      <c r="O452" s="15">
        <f>IFERROR(IF(AND(AVERAGE(G452,K452)&lt;F452,B452&lt;27),AVERAGE(G452,K452,F452),AVERAGE(G452,K452)),0)</f>
        <v>0.85</v>
      </c>
      <c r="P452" s="15">
        <f>IF(L452&gt;'Re-Sign (Calc)'!$T$1,'Re-Sign (Calc)'!$T$1,IF(L452&lt;'Re-Sign (Calc)'!$T$2,'Re-Sign (Calc)'!$T$2,L452))</f>
        <v>0.85</v>
      </c>
      <c r="Q452" s="15">
        <f>IF(M452&gt;'Re-Sign (Calc)'!$T$1,'Re-Sign (Calc)'!$T$1,IF(M452&lt;'Re-Sign (Calc)'!$T$2,'Re-Sign (Calc)'!$T$2,M452))</f>
        <v>0.85</v>
      </c>
      <c r="R452" s="15">
        <f>IF(N452&gt;'Re-Sign (Calc)'!$T$1,'Re-Sign (Calc)'!$T$1,IF(N452&lt;'Re-Sign (Calc)'!$T$2,'Re-Sign (Calc)'!$T$2,N452))</f>
        <v>0.85</v>
      </c>
      <c r="S452" s="15">
        <f>IF(O452&gt;'Re-Sign (Calc)'!$T$1,'Re-Sign (Calc)'!$T$1,IF(O452&lt;'Re-Sign (Calc)'!$T$2,'Re-Sign (Calc)'!$T$2,O452))</f>
        <v>0.85</v>
      </c>
      <c r="T452" s="16">
        <f>CEILING(IF(IF(F452&gt;AVERAGE(G452,I452,J452,K452),AVERAGE(F452,G452,I452,J452,K452),AVERAGE(G452,I452,J452,K452))&gt;'Re-Sign (Calc)'!$T$1,'Re-Sign (Calc)'!$T$1,IF(F452&gt;AVERAGE(G452,I452,J452,K452),AVERAGE(F452,G452,I452,J452,K452),AVERAGE(G452,I452,J452,K452))),0.05)</f>
        <v>0.85000000000000009</v>
      </c>
      <c r="U452" s="16">
        <f>CEILING(IF(IF(F452&gt;AVERAGE(G452,I452,J452,K452,H452),AVERAGE(F452,G452,I452,J452,K452),AVERAGE(G452,I452,J452,K452,H452))&gt;8.15,8.15,IF(F452&gt;AVERAGE(G452,I452,J452,K452,H452),AVERAGE(F452,G452,I452,J452,K452,H452),AVERAGE(G452,I452,J452,K452,H452))),0.05)</f>
        <v>0.85000000000000009</v>
      </c>
      <c r="V452" s="16">
        <f>CEILING(MAX(Q452:S452),0.05)</f>
        <v>0.85000000000000009</v>
      </c>
      <c r="W452" s="16" t="str">
        <f>IF(AND(B452&lt;26,G452&gt;V452),"Yes"," ")</f>
        <v xml:space="preserve"> </v>
      </c>
      <c r="X452" s="16" t="str">
        <f>IF(AND(B452&lt;30,B452&gt;26),"Yes", " ")</f>
        <v xml:space="preserve"> </v>
      </c>
      <c r="Y452" s="19" t="str">
        <f>INDEX('Player Ratings'!A:B,MATCH(A452,'Player Ratings'!A:A,0),2) &amp;": $"&amp;V452&amp;"M thru "&amp; D452+3</f>
        <v>Timothe Luwawu: $0.85M thru 2027</v>
      </c>
    </row>
    <row r="453" spans="1:25" x14ac:dyDescent="0.25">
      <c r="A453" s="17" t="str">
        <f>'Re-Sign (Calc)'!A446</f>
        <v>W. Stanback WAS</v>
      </c>
      <c r="B453" s="18">
        <f>INDEX('Re-Sign (Calc)'!$A:$AU,MATCH('Re-Sign (Report)'!$A:$A,'Re-Sign (Calc)'!$A:$A,0),4)</f>
        <v>21</v>
      </c>
      <c r="C453" s="15" t="str">
        <f>INDEX('Re-Sign (Calc)'!$A:$AU,MATCH('Re-Sign (Report)'!$A:$A,'Re-Sign (Calc)'!$A:$A,0),3)</f>
        <v>WAS</v>
      </c>
      <c r="D453" s="15" t="str">
        <f>+INDEX('Player Ratings'!$A:$AA,MATCH(A453,'Player Ratings'!$A:$A,0),27)</f>
        <v>2024</v>
      </c>
      <c r="F453" s="15">
        <f>INDEX('Re-Sign (Calc)'!$A:$AX,MATCH($A:$A,'Re-Sign (Calc)'!$A:$A,0),23)</f>
        <v>0.85</v>
      </c>
      <c r="G453" s="15">
        <f>INDEX('Re-Sign (Calc)'!$A:$AX,MATCH($A:$A,'Re-Sign (Calc)'!$A:$A,0),28)</f>
        <v>0.85</v>
      </c>
      <c r="H453" s="15" t="str">
        <f>INDEX('Re-Sign (Calc)'!$A:$AX,MATCH($A:$A,'Re-Sign (Calc)'!$A:$A,0),33)</f>
        <v>N/A</v>
      </c>
      <c r="I453" s="15" t="str">
        <f>INDEX('Re-Sign (Calc)'!$A:$AX,MATCH($A:$A,'Re-Sign (Calc)'!$A:$A,0),38)</f>
        <v>N/A</v>
      </c>
      <c r="J453" s="15" t="str">
        <f>INDEX('Re-Sign (Calc)'!$A:$AX,MATCH($A:$A,'Re-Sign (Calc)'!$A:$A,0),43)</f>
        <v>N/A</v>
      </c>
      <c r="K453" s="15" t="str">
        <f>INDEX('Re-Sign (Calc)'!$A:$AX,MATCH($A:$A,'Re-Sign (Calc)'!$A:$A,0),48)</f>
        <v>N/A</v>
      </c>
      <c r="L453" s="15">
        <f>IF(AND(AVERAGE(G453,H453)&lt;F453,B453&lt;27),AVERAGE(G453,H453,F453),AVERAGE(G453,H453))</f>
        <v>0.85</v>
      </c>
      <c r="M453" s="15">
        <f>IFERROR(IF(AND(AVERAGE(J453,G453)&lt;F453,B453&lt;27),AVERAGE(J453,G453,F453),AVERAGE(G453,J453)),0)</f>
        <v>0.85</v>
      </c>
      <c r="N453" s="15">
        <f>IFERROR(IF(AND(AVERAGE(G453,I453)&lt;F453,B453&lt;27),AVERAGE(G453,I453,F453),AVERAGE(G453,I453)),0)</f>
        <v>0.85</v>
      </c>
      <c r="O453" s="15">
        <f>IFERROR(IF(AND(AVERAGE(G453,K453)&lt;F453,B453&lt;27),AVERAGE(G453,K453,F453),AVERAGE(G453,K453)),0)</f>
        <v>0.85</v>
      </c>
      <c r="P453" s="15">
        <f>IF(L453&gt;'Re-Sign (Calc)'!$T$1,'Re-Sign (Calc)'!$T$1,IF(L453&lt;'Re-Sign (Calc)'!$T$2,'Re-Sign (Calc)'!$T$2,L453))</f>
        <v>0.85</v>
      </c>
      <c r="Q453" s="15">
        <f>IF(M453&gt;'Re-Sign (Calc)'!$T$1,'Re-Sign (Calc)'!$T$1,IF(M453&lt;'Re-Sign (Calc)'!$T$2,'Re-Sign (Calc)'!$T$2,M453))</f>
        <v>0.85</v>
      </c>
      <c r="R453" s="15">
        <f>IF(N453&gt;'Re-Sign (Calc)'!$T$1,'Re-Sign (Calc)'!$T$1,IF(N453&lt;'Re-Sign (Calc)'!$T$2,'Re-Sign (Calc)'!$T$2,N453))</f>
        <v>0.85</v>
      </c>
      <c r="S453" s="15">
        <f>IF(O453&gt;'Re-Sign (Calc)'!$T$1,'Re-Sign (Calc)'!$T$1,IF(O453&lt;'Re-Sign (Calc)'!$T$2,'Re-Sign (Calc)'!$T$2,O453))</f>
        <v>0.85</v>
      </c>
      <c r="T453" s="16">
        <f>CEILING(IF(IF(F453&gt;AVERAGE(G453,I453,J453,K453),AVERAGE(F453,G453,I453,J453,K453),AVERAGE(G453,I453,J453,K453))&gt;'Re-Sign (Calc)'!$T$1,'Re-Sign (Calc)'!$T$1,IF(F453&gt;AVERAGE(G453,I453,J453,K453),AVERAGE(F453,G453,I453,J453,K453),AVERAGE(G453,I453,J453,K453))),0.05)</f>
        <v>0.85000000000000009</v>
      </c>
      <c r="U453" s="16">
        <f>CEILING(IF(IF(F453&gt;AVERAGE(G453,I453,J453,K453,H453),AVERAGE(F453,G453,I453,J453,K453),AVERAGE(G453,I453,J453,K453,H453))&gt;8.15,8.15,IF(F453&gt;AVERAGE(G453,I453,J453,K453,H453),AVERAGE(F453,G453,I453,J453,K453,H453),AVERAGE(G453,I453,J453,K453,H453))),0.05)</f>
        <v>0.85000000000000009</v>
      </c>
      <c r="V453" s="16">
        <f>CEILING(MAX(Q453:S453),0.05)</f>
        <v>0.85000000000000009</v>
      </c>
      <c r="W453" s="16" t="str">
        <f>IF(AND(B453&lt;26,G453&gt;V453),"Yes"," ")</f>
        <v xml:space="preserve"> </v>
      </c>
      <c r="X453" s="16" t="str">
        <f>IF(AND(B453&lt;30,B453&gt;26),"Yes", " ")</f>
        <v xml:space="preserve"> </v>
      </c>
      <c r="Y453" s="19" t="str">
        <f>INDEX('Player Ratings'!A:B,MATCH(A453,'Player Ratings'!A:A,0),2) &amp;": $"&amp;V453&amp;"M thru "&amp; D453+3</f>
        <v>Waid Stanback: $0.85M thru 2027</v>
      </c>
    </row>
    <row r="454" spans="1:25" hidden="1" x14ac:dyDescent="0.25">
      <c r="A454" s="17" t="str">
        <f>'Re-Sign (Calc)'!A455</f>
        <v>Z. Wade MIA</v>
      </c>
      <c r="B454" s="18">
        <f>INDEX('Re-Sign (Calc)'!$A:$AU,MATCH('Re-Sign (Report)'!$A:$A,'Re-Sign (Calc)'!$A:$A,0),4)</f>
        <v>22</v>
      </c>
      <c r="C454" s="15" t="str">
        <f>INDEX('Re-Sign (Calc)'!$A:$AU,MATCH('Re-Sign (Report)'!$A:$A,'Re-Sign (Calc)'!$A:$A,0),3)</f>
        <v>MIA</v>
      </c>
      <c r="D454" s="15" t="str">
        <f>+INDEX('Player Ratings'!$A:$AA,MATCH(A454,'Player Ratings'!$A:$A,0),27)</f>
        <v>2025</v>
      </c>
      <c r="F454" s="15">
        <f>INDEX('Re-Sign (Calc)'!$A:$AX,MATCH($A:$A,'Re-Sign (Calc)'!$A:$A,0),23)</f>
        <v>29.307417336907957</v>
      </c>
      <c r="G454" s="15">
        <f>INDEX('Re-Sign (Calc)'!$A:$AX,MATCH($A:$A,'Re-Sign (Calc)'!$A:$A,0),28)</f>
        <v>21.888687633788901</v>
      </c>
      <c r="H454" s="15">
        <f>INDEX('Re-Sign (Calc)'!$A:$AX,MATCH($A:$A,'Re-Sign (Calc)'!$A:$A,0),33)</f>
        <v>21.023611384675998</v>
      </c>
      <c r="I454" s="15">
        <f>INDEX('Re-Sign (Calc)'!$A:$AX,MATCH($A:$A,'Re-Sign (Calc)'!$A:$A,0),38)</f>
        <v>7.6750188008477247</v>
      </c>
      <c r="J454" s="15">
        <f>INDEX('Re-Sign (Calc)'!$A:$AX,MATCH($A:$A,'Re-Sign (Calc)'!$A:$A,0),43)</f>
        <v>5.9792541368239069</v>
      </c>
      <c r="K454" s="15">
        <f>INDEX('Re-Sign (Calc)'!$A:$AX,MATCH($A:$A,'Re-Sign (Calc)'!$A:$A,0),48)</f>
        <v>8.8695767546769133</v>
      </c>
      <c r="L454" s="15">
        <f t="shared" ref="L451:L456" si="15">IF(AND(AVERAGE(G454,H454)&lt;F454,B454&lt;27),AVERAGE(G454,H454,F454),AVERAGE(G454,H454))</f>
        <v>24.073238785124285</v>
      </c>
      <c r="M454" s="15">
        <f t="shared" ref="M451:M456" si="16">IFERROR(IF(AND(AVERAGE(J454,G454)&lt;F454,B454&lt;27),AVERAGE(J454,G454,F454),AVERAGE(G454,J454)),0)</f>
        <v>19.058453035840255</v>
      </c>
      <c r="N454" s="15">
        <f t="shared" ref="N451:N456" si="17">IFERROR(IF(AND(AVERAGE(G454,I454)&lt;F454,B454&lt;27),AVERAGE(G454,I454,F454),AVERAGE(G454,I454)),0)</f>
        <v>19.623707923848194</v>
      </c>
      <c r="O454" s="15">
        <f t="shared" ref="O451:O456" si="18">IFERROR(IF(AND(AVERAGE(G454,K454)&lt;F454,B454&lt;27),AVERAGE(G454,K454,F454),AVERAGE(G454,K454)),0)</f>
        <v>20.021893908457923</v>
      </c>
      <c r="P454" s="15">
        <f>IF(L454&gt;'Re-Sign (Calc)'!$T$1,'Re-Sign (Calc)'!$T$1,IF(L454&lt;'Re-Sign (Calc)'!$T$2,'Re-Sign (Calc)'!$T$2,L454))</f>
        <v>24.073238785124285</v>
      </c>
      <c r="Q454" s="15">
        <f>IF(M454&gt;'Re-Sign (Calc)'!$T$1,'Re-Sign (Calc)'!$T$1,IF(M454&lt;'Re-Sign (Calc)'!$T$2,'Re-Sign (Calc)'!$T$2,M454))</f>
        <v>19.058453035840255</v>
      </c>
      <c r="R454" s="15">
        <f>IF(N454&gt;'Re-Sign (Calc)'!$T$1,'Re-Sign (Calc)'!$T$1,IF(N454&lt;'Re-Sign (Calc)'!$T$2,'Re-Sign (Calc)'!$T$2,N454))</f>
        <v>19.623707923848194</v>
      </c>
      <c r="S454" s="15">
        <f>IF(O454&gt;'Re-Sign (Calc)'!$T$1,'Re-Sign (Calc)'!$T$1,IF(O454&lt;'Re-Sign (Calc)'!$T$2,'Re-Sign (Calc)'!$T$2,O454))</f>
        <v>20.021893908457923</v>
      </c>
      <c r="T454" s="16">
        <f>CEILING(IF(IF(F454&gt;AVERAGE(G454,I454,J454,K454),AVERAGE(F454,G454,I454,J454,K454),AVERAGE(G454,I454,J454,K454))&gt;'Re-Sign (Calc)'!$T$1,'Re-Sign (Calc)'!$T$1,IF(F454&gt;AVERAGE(G454,I454,J454,K454),AVERAGE(F454,G454,I454,J454,K454),AVERAGE(G454,I454,J454,K454))),0.05)</f>
        <v>14.75</v>
      </c>
      <c r="U454" s="16">
        <f t="shared" ref="U451:U456" si="19">CEILING(IF(IF(F454&gt;AVERAGE(G454,I454,J454,K454,H454),AVERAGE(F454,G454,I454,J454,K454),AVERAGE(G454,I454,J454,K454,H454))&gt;8.15,8.15,IF(F454&gt;AVERAGE(G454,I454,J454,K454,H454),AVERAGE(F454,G454,I454,J454,K454,H454),AVERAGE(G454,I454,J454,K454,H454))),0.05)</f>
        <v>8.15</v>
      </c>
      <c r="V454" s="16">
        <f t="shared" ref="V451:V456" si="20">CEILING(MAX(Q454:S454),0.05)</f>
        <v>20.05</v>
      </c>
      <c r="W454" s="16" t="str">
        <f t="shared" ref="W451:W456" si="21">IF(AND(B454&lt;26,G454&gt;V454),"Yes"," ")</f>
        <v>Yes</v>
      </c>
      <c r="X454" s="16" t="str">
        <f t="shared" ref="X451:X456" si="22">IF(AND(B454&lt;30,B454&gt;26),"Yes", " ")</f>
        <v xml:space="preserve"> </v>
      </c>
      <c r="Y454" s="19" t="str">
        <f>INDEX('Player Ratings'!A:B,MATCH(A454,'Player Ratings'!A:A,0),2) &amp;": $"&amp;V454&amp;"M thru "&amp; D454+3</f>
        <v>Zaire Wade: $20.05M thru 2028</v>
      </c>
    </row>
    <row r="455" spans="1:25" hidden="1" x14ac:dyDescent="0.25">
      <c r="A455" s="17" t="str">
        <f>'Re-Sign (Calc)'!A456</f>
        <v>Z. Williams OKC</v>
      </c>
      <c r="B455" s="18">
        <f>INDEX('Re-Sign (Calc)'!$A:$AU,MATCH('Re-Sign (Report)'!$A:$A,'Re-Sign (Calc)'!$A:$A,0),4)</f>
        <v>23</v>
      </c>
      <c r="C455" s="15" t="str">
        <f>INDEX('Re-Sign (Calc)'!$A:$AU,MATCH('Re-Sign (Report)'!$A:$A,'Re-Sign (Calc)'!$A:$A,0),3)</f>
        <v>OKC</v>
      </c>
      <c r="D455" s="15" t="str">
        <f>+INDEX('Player Ratings'!$A:$AA,MATCH(A455,'Player Ratings'!$A:$A,0),27)</f>
        <v>2025</v>
      </c>
      <c r="F455" s="15">
        <f>INDEX('Re-Sign (Calc)'!$A:$AX,MATCH($A:$A,'Re-Sign (Calc)'!$A:$A,0),23)</f>
        <v>0.85</v>
      </c>
      <c r="G455" s="15">
        <f>INDEX('Re-Sign (Calc)'!$A:$AX,MATCH($A:$A,'Re-Sign (Calc)'!$A:$A,0),28)</f>
        <v>0.85</v>
      </c>
      <c r="H455" s="15">
        <f>INDEX('Re-Sign (Calc)'!$A:$AX,MATCH($A:$A,'Re-Sign (Calc)'!$A:$A,0),33)</f>
        <v>0.85</v>
      </c>
      <c r="I455" s="15">
        <f>INDEX('Re-Sign (Calc)'!$A:$AX,MATCH($A:$A,'Re-Sign (Calc)'!$A:$A,0),38)</f>
        <v>0.85</v>
      </c>
      <c r="J455" s="15">
        <f>INDEX('Re-Sign (Calc)'!$A:$AX,MATCH($A:$A,'Re-Sign (Calc)'!$A:$A,0),43)</f>
        <v>0.85</v>
      </c>
      <c r="K455" s="15">
        <f>INDEX('Re-Sign (Calc)'!$A:$AX,MATCH($A:$A,'Re-Sign (Calc)'!$A:$A,0),48)</f>
        <v>0.85</v>
      </c>
      <c r="L455" s="15">
        <f t="shared" si="15"/>
        <v>0.85</v>
      </c>
      <c r="M455" s="15">
        <f t="shared" si="16"/>
        <v>0.85</v>
      </c>
      <c r="N455" s="15">
        <f t="shared" si="17"/>
        <v>0.85</v>
      </c>
      <c r="O455" s="15">
        <f t="shared" si="18"/>
        <v>0.85</v>
      </c>
      <c r="P455" s="15">
        <f>IF(L455&gt;'Re-Sign (Calc)'!$T$1,'Re-Sign (Calc)'!$T$1,IF(L455&lt;'Re-Sign (Calc)'!$T$2,'Re-Sign (Calc)'!$T$2,L455))</f>
        <v>0.85</v>
      </c>
      <c r="Q455" s="15">
        <f>IF(M455&gt;'Re-Sign (Calc)'!$T$1,'Re-Sign (Calc)'!$T$1,IF(M455&lt;'Re-Sign (Calc)'!$T$2,'Re-Sign (Calc)'!$T$2,M455))</f>
        <v>0.85</v>
      </c>
      <c r="R455" s="15">
        <f>IF(N455&gt;'Re-Sign (Calc)'!$T$1,'Re-Sign (Calc)'!$T$1,IF(N455&lt;'Re-Sign (Calc)'!$T$2,'Re-Sign (Calc)'!$T$2,N455))</f>
        <v>0.85</v>
      </c>
      <c r="S455" s="15">
        <f>IF(O455&gt;'Re-Sign (Calc)'!$T$1,'Re-Sign (Calc)'!$T$1,IF(O455&lt;'Re-Sign (Calc)'!$T$2,'Re-Sign (Calc)'!$T$2,O455))</f>
        <v>0.85</v>
      </c>
      <c r="T455" s="16">
        <f>CEILING(IF(IF(F455&gt;AVERAGE(G455,I455,J455,K455),AVERAGE(F455,G455,I455,J455,K455),AVERAGE(G455,I455,J455,K455))&gt;'Re-Sign (Calc)'!$T$1,'Re-Sign (Calc)'!$T$1,IF(F455&gt;AVERAGE(G455,I455,J455,K455),AVERAGE(F455,G455,I455,J455,K455),AVERAGE(G455,I455,J455,K455))),0.05)</f>
        <v>0.85000000000000009</v>
      </c>
      <c r="U455" s="16">
        <f t="shared" si="19"/>
        <v>0.85000000000000009</v>
      </c>
      <c r="V455" s="16">
        <f t="shared" si="20"/>
        <v>0.85000000000000009</v>
      </c>
      <c r="W455" s="16" t="str">
        <f t="shared" si="21"/>
        <v xml:space="preserve"> </v>
      </c>
      <c r="X455" s="16" t="str">
        <f t="shared" si="22"/>
        <v xml:space="preserve"> </v>
      </c>
      <c r="Y455" s="19" t="str">
        <f>INDEX('Player Ratings'!A:B,MATCH(A455,'Player Ratings'!A:A,0),2) &amp;": $"&amp;V455&amp;"M thru "&amp; D455+3</f>
        <v>Zhaire Williams: $0.85M thru 2028</v>
      </c>
    </row>
    <row r="456" spans="1:25" hidden="1" x14ac:dyDescent="0.25">
      <c r="A456" s="17" t="str">
        <f>'Re-Sign (Calc)'!A457</f>
        <v>Z. Williamson POR</v>
      </c>
      <c r="B456" s="18">
        <f>INDEX('Re-Sign (Calc)'!$A:$AU,MATCH('Re-Sign (Report)'!$A:$A,'Re-Sign (Calc)'!$A:$A,0),4)</f>
        <v>24</v>
      </c>
      <c r="C456" s="15" t="str">
        <f>INDEX('Re-Sign (Calc)'!$A:$AU,MATCH('Re-Sign (Report)'!$A:$A,'Re-Sign (Calc)'!$A:$A,0),3)</f>
        <v>POR</v>
      </c>
      <c r="D456" s="15" t="str">
        <f>+INDEX('Player Ratings'!$A:$AA,MATCH(A456,'Player Ratings'!$A:$A,0),27)</f>
        <v>2025</v>
      </c>
      <c r="F456" s="15">
        <f>INDEX('Re-Sign (Calc)'!$A:$AX,MATCH($A:$A,'Re-Sign (Calc)'!$A:$A,0),23)</f>
        <v>46.385165326184087</v>
      </c>
      <c r="G456" s="15">
        <f>INDEX('Re-Sign (Calc)'!$A:$AX,MATCH($A:$A,'Re-Sign (Calc)'!$A:$A,0),28)</f>
        <v>42.866787419726663</v>
      </c>
      <c r="H456" s="15">
        <f>INDEX('Re-Sign (Calc)'!$A:$AX,MATCH($A:$A,'Re-Sign (Calc)'!$A:$A,0),33)</f>
        <v>38.708021469371673</v>
      </c>
      <c r="I456" s="15">
        <f>INDEX('Re-Sign (Calc)'!$A:$AX,MATCH($A:$A,'Re-Sign (Calc)'!$A:$A,0),38)</f>
        <v>38.168113762220557</v>
      </c>
      <c r="J456" s="15">
        <f>INDEX('Re-Sign (Calc)'!$A:$AX,MATCH($A:$A,'Re-Sign (Calc)'!$A:$A,0),43)</f>
        <v>44.809829587552471</v>
      </c>
      <c r="K456" s="15">
        <f>INDEX('Re-Sign (Calc)'!$A:$AX,MATCH($A:$A,'Re-Sign (Calc)'!$A:$A,0),48)</f>
        <v>40.270001326787863</v>
      </c>
      <c r="L456" s="15">
        <f t="shared" si="15"/>
        <v>42.653324738427472</v>
      </c>
      <c r="M456" s="15">
        <f t="shared" si="16"/>
        <v>44.687260777821074</v>
      </c>
      <c r="N456" s="15">
        <f t="shared" si="17"/>
        <v>42.473355502710433</v>
      </c>
      <c r="O456" s="15">
        <f t="shared" si="18"/>
        <v>43.173984690899537</v>
      </c>
      <c r="P456" s="15">
        <f>IF(L456&gt;'Re-Sign (Calc)'!$T$1,'Re-Sign (Calc)'!$T$1,IF(L456&lt;'Re-Sign (Calc)'!$T$2,'Re-Sign (Calc)'!$T$2,L456))</f>
        <v>35</v>
      </c>
      <c r="Q456" s="15">
        <f>IF(M456&gt;'Re-Sign (Calc)'!$T$1,'Re-Sign (Calc)'!$T$1,IF(M456&lt;'Re-Sign (Calc)'!$T$2,'Re-Sign (Calc)'!$T$2,M456))</f>
        <v>35</v>
      </c>
      <c r="R456" s="15">
        <f>IF(N456&gt;'Re-Sign (Calc)'!$T$1,'Re-Sign (Calc)'!$T$1,IF(N456&lt;'Re-Sign (Calc)'!$T$2,'Re-Sign (Calc)'!$T$2,N456))</f>
        <v>35</v>
      </c>
      <c r="S456" s="15">
        <f>IF(O456&gt;'Re-Sign (Calc)'!$T$1,'Re-Sign (Calc)'!$T$1,IF(O456&lt;'Re-Sign (Calc)'!$T$2,'Re-Sign (Calc)'!$T$2,O456))</f>
        <v>35</v>
      </c>
      <c r="T456" s="16">
        <f>CEILING(IF(IF(F456&gt;AVERAGE(G456,I456,J456,K456),AVERAGE(F456,G456,I456,J456,K456),AVERAGE(G456,I456,J456,K456))&gt;'Re-Sign (Calc)'!$T$1,'Re-Sign (Calc)'!$T$1,IF(F456&gt;AVERAGE(G456,I456,J456,K456),AVERAGE(F456,G456,I456,J456,K456),AVERAGE(G456,I456,J456,K456))),0.05)</f>
        <v>35</v>
      </c>
      <c r="U456" s="16">
        <f t="shared" si="19"/>
        <v>8.15</v>
      </c>
      <c r="V456" s="16">
        <f t="shared" si="20"/>
        <v>35</v>
      </c>
      <c r="W456" s="16" t="str">
        <f t="shared" si="21"/>
        <v>Yes</v>
      </c>
      <c r="X456" s="16" t="str">
        <f t="shared" si="22"/>
        <v xml:space="preserve"> </v>
      </c>
      <c r="Y456" s="19" t="str">
        <f>INDEX('Player Ratings'!A:B,MATCH(A456,'Player Ratings'!A:A,0),2) &amp;": $"&amp;V456&amp;"M thru "&amp; D456+3</f>
        <v>Zion Williamson: $35M thru 2028</v>
      </c>
    </row>
  </sheetData>
  <autoFilter ref="A1:Y456">
    <filterColumn colId="3">
      <filters>
        <filter val="2024"/>
      </filters>
    </filterColumn>
    <sortState ref="A10:Y453">
      <sortCondition ref="C1:C456"/>
    </sortState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60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T8" sqref="T8"/>
    </sheetView>
  </sheetViews>
  <sheetFormatPr defaultColWidth="21.42578125" defaultRowHeight="15" x14ac:dyDescent="0.25"/>
  <cols>
    <col min="1" max="1" width="21.140625" style="3" bestFit="1" customWidth="1"/>
    <col min="2" max="2" width="5.5703125" style="3" customWidth="1"/>
    <col min="3" max="3" width="5.42578125" style="3" bestFit="1" customWidth="1"/>
    <col min="4" max="4" width="6.140625" style="3" bestFit="1" customWidth="1"/>
    <col min="5" max="5" width="5.5703125" style="3" customWidth="1"/>
    <col min="6" max="7" width="3.85546875" style="3" bestFit="1" customWidth="1"/>
    <col min="8" max="8" width="4.140625" style="3" bestFit="1" customWidth="1"/>
    <col min="9" max="9" width="5.5703125" style="3" customWidth="1"/>
    <col min="10" max="10" width="4.85546875" style="3" bestFit="1" customWidth="1"/>
    <col min="11" max="11" width="5.5703125" style="3" customWidth="1"/>
    <col min="12" max="13" width="4.85546875" style="3" bestFit="1" customWidth="1"/>
    <col min="14" max="14" width="4.85546875" style="3" customWidth="1"/>
    <col min="15" max="15" width="6.140625" style="3" bestFit="1" customWidth="1"/>
    <col min="16" max="17" width="4.85546875" style="3" customWidth="1"/>
    <col min="18" max="18" width="5.5703125" style="3" customWidth="1"/>
    <col min="19" max="19" width="7.85546875" style="3" bestFit="1" customWidth="1"/>
    <col min="20" max="20" width="6.5703125" style="3" bestFit="1" customWidth="1"/>
    <col min="21" max="21" width="5.5703125" style="3" customWidth="1"/>
    <col min="22" max="22" width="8.85546875" style="3" bestFit="1" customWidth="1"/>
    <col min="23" max="23" width="6.5703125" style="3" bestFit="1" customWidth="1"/>
    <col min="24" max="24" width="4.42578125" style="3" bestFit="1" customWidth="1"/>
    <col min="25" max="25" width="3.85546875" style="3" bestFit="1" customWidth="1"/>
    <col min="26" max="26" width="5.5703125" style="3" customWidth="1"/>
    <col min="27" max="27" width="8.7109375" style="3" bestFit="1" customWidth="1"/>
    <col min="28" max="28" width="6.42578125" style="3" bestFit="1" customWidth="1"/>
    <col min="29" max="29" width="4.42578125" style="3" bestFit="1" customWidth="1"/>
    <col min="30" max="30" width="3.85546875" style="3" bestFit="1" customWidth="1"/>
    <col min="31" max="31" width="3.85546875" style="3" customWidth="1"/>
    <col min="32" max="32" width="8.140625" style="3" bestFit="1" customWidth="1"/>
    <col min="33" max="33" width="6.7109375" style="3" bestFit="1" customWidth="1"/>
    <col min="34" max="34" width="4.42578125" style="3" bestFit="1" customWidth="1"/>
    <col min="35" max="35" width="3.85546875" style="3" customWidth="1"/>
    <col min="36" max="36" width="5.5703125" style="3" customWidth="1"/>
    <col min="37" max="37" width="8.42578125" style="3" bestFit="1" customWidth="1"/>
    <col min="38" max="38" width="6.140625" style="3" bestFit="1" customWidth="1"/>
    <col min="39" max="39" width="6.5703125" style="3" bestFit="1" customWidth="1"/>
    <col min="40" max="40" width="3.85546875" style="3" bestFit="1" customWidth="1"/>
    <col min="41" max="41" width="3.85546875" style="3" customWidth="1"/>
    <col min="42" max="42" width="8.42578125" style="3" bestFit="1" customWidth="1"/>
    <col min="43" max="43" width="6.140625" style="3" bestFit="1" customWidth="1"/>
    <col min="44" max="45" width="3.85546875" style="3" customWidth="1"/>
    <col min="46" max="46" width="5.5703125" style="3" customWidth="1"/>
    <col min="47" max="47" width="9.42578125" style="9" bestFit="1" customWidth="1"/>
    <col min="48" max="48" width="7.140625" style="3" bestFit="1" customWidth="1"/>
    <col min="49" max="49" width="5.42578125" style="3" bestFit="1" customWidth="1"/>
    <col min="50" max="16384" width="21.42578125" style="3"/>
  </cols>
  <sheetData>
    <row r="1" spans="1:50" x14ac:dyDescent="0.25">
      <c r="S1" s="4" t="s">
        <v>75</v>
      </c>
      <c r="T1" s="11">
        <v>35</v>
      </c>
      <c r="V1" s="7"/>
      <c r="W1" s="5">
        <f>$T$1/LARGE(V:V,$T$6)</f>
        <v>21.541142421234195</v>
      </c>
      <c r="X1" s="21" t="s">
        <v>47</v>
      </c>
      <c r="Y1" s="21"/>
      <c r="AA1" s="7"/>
      <c r="AB1" s="5">
        <f>$T$1/LARGE(AA:AA,$T$6)</f>
        <v>21.286908628793249</v>
      </c>
      <c r="AC1" s="21" t="s">
        <v>47</v>
      </c>
      <c r="AD1" s="21"/>
      <c r="AE1" s="2"/>
      <c r="AF1" s="7"/>
      <c r="AG1" s="5">
        <f>$T$1/LARGE(AF:AF,$T$6)</f>
        <v>24.448220950704204</v>
      </c>
      <c r="AH1" s="21" t="s">
        <v>47</v>
      </c>
      <c r="AI1" s="21"/>
      <c r="AK1" s="7"/>
      <c r="AL1" s="7">
        <f>$T$1/LARGE(AK:AK,$T$6)</f>
        <v>21.758202018967264</v>
      </c>
      <c r="AM1" s="21" t="s">
        <v>47</v>
      </c>
      <c r="AN1" s="21"/>
      <c r="AO1" s="2"/>
      <c r="AP1" s="7"/>
      <c r="AQ1" s="7">
        <f>$T$1/LARGE(AP:AP,$T$6)</f>
        <v>21.466769261451223</v>
      </c>
      <c r="AR1" s="21" t="s">
        <v>47</v>
      </c>
      <c r="AS1" s="21"/>
      <c r="AU1" s="7"/>
      <c r="AV1" s="7">
        <f>$T$1/LARGE(AU:AU,$T$6)</f>
        <v>22.779341080001434</v>
      </c>
      <c r="AW1" s="21" t="s">
        <v>47</v>
      </c>
      <c r="AX1" s="21"/>
    </row>
    <row r="2" spans="1:50" x14ac:dyDescent="0.25">
      <c r="A2" s="9" t="s">
        <v>108</v>
      </c>
      <c r="B2" s="9"/>
      <c r="C2" s="9" t="s">
        <v>2</v>
      </c>
      <c r="D2" s="9" t="s">
        <v>3</v>
      </c>
      <c r="E2" s="9"/>
      <c r="F2" s="9" t="s">
        <v>5</v>
      </c>
      <c r="G2" s="9" t="s">
        <v>6</v>
      </c>
      <c r="H2" s="9" t="s">
        <v>48</v>
      </c>
      <c r="I2" s="9"/>
      <c r="J2" s="9" t="s">
        <v>52</v>
      </c>
      <c r="K2" s="9"/>
      <c r="L2" s="9" t="s">
        <v>53</v>
      </c>
      <c r="M2" s="9" t="s">
        <v>54</v>
      </c>
      <c r="N2" s="9"/>
      <c r="O2" s="9" t="s">
        <v>110</v>
      </c>
      <c r="P2" s="9"/>
      <c r="Q2" s="9"/>
      <c r="S2" s="4" t="s">
        <v>76</v>
      </c>
      <c r="T2" s="11">
        <v>0.85</v>
      </c>
      <c r="V2" s="3" t="s">
        <v>117</v>
      </c>
      <c r="W2" s="3" t="s">
        <v>118</v>
      </c>
      <c r="X2" s="3">
        <f>+T3*T5</f>
        <v>3680</v>
      </c>
      <c r="Y2" s="3">
        <f>T4*T5</f>
        <v>4660.8</v>
      </c>
      <c r="AA2" s="3" t="s">
        <v>50</v>
      </c>
      <c r="AB2" s="3" t="s">
        <v>49</v>
      </c>
      <c r="AC2" s="3">
        <f>+$X$2</f>
        <v>3680</v>
      </c>
      <c r="AD2" s="3">
        <f>+$Y$2</f>
        <v>4660.8</v>
      </c>
      <c r="AF2" s="3" t="s">
        <v>99</v>
      </c>
      <c r="AG2" s="3" t="s">
        <v>98</v>
      </c>
      <c r="AH2" s="3">
        <f>+$X$2</f>
        <v>3680</v>
      </c>
      <c r="AI2" s="3">
        <f>+$Y$2</f>
        <v>4660.8</v>
      </c>
      <c r="AK2" s="3" t="s">
        <v>73</v>
      </c>
      <c r="AL2" s="3" t="s">
        <v>74</v>
      </c>
      <c r="AM2" s="3">
        <f>+$X$2</f>
        <v>3680</v>
      </c>
      <c r="AN2" s="3">
        <f>+$Y$2</f>
        <v>4660.8</v>
      </c>
      <c r="AP2" s="3" t="s">
        <v>101</v>
      </c>
      <c r="AQ2" s="3" t="s">
        <v>100</v>
      </c>
      <c r="AR2" s="3">
        <f>+$X$2</f>
        <v>3680</v>
      </c>
      <c r="AS2" s="3">
        <f>+$Y$2</f>
        <v>4660.8</v>
      </c>
      <c r="AU2" s="3" t="s">
        <v>112</v>
      </c>
      <c r="AV2" s="3" t="s">
        <v>113</v>
      </c>
      <c r="AW2" s="3">
        <f>+$X$2</f>
        <v>3680</v>
      </c>
      <c r="AX2" s="3">
        <f>+$Y$2</f>
        <v>4660.8</v>
      </c>
    </row>
    <row r="3" spans="1:50" x14ac:dyDescent="0.25">
      <c r="A3" t="str">
        <f>+'Player Ratings'!A2</f>
        <v>A. Bennett UTA</v>
      </c>
      <c r="C3" s="3" t="str">
        <f>INDEX('Player Ratings'!$B:$Y,MATCH(A:A,'Player Ratings'!$A:$A,0),3)</f>
        <v>UTA</v>
      </c>
      <c r="D3" s="3">
        <f>INDEX('Player Ratings'!$B:$Y,MATCH(A:A,'Player Ratings'!$A:$A,0),4)</f>
        <v>31</v>
      </c>
      <c r="F3" s="3">
        <f>INDEX('Player Ratings'!$B:$Y,MATCH($A:$A,'Player Ratings'!$A:$A,0),8)</f>
        <v>52</v>
      </c>
      <c r="G3" s="3">
        <f>INDEX('Player Ratings'!$B:$Y,MATCH($A:$A,'Player Ratings'!$A:$A,0),9)</f>
        <v>52</v>
      </c>
      <c r="H3" s="3">
        <f t="shared" ref="H3:H66" si="0">+F3+G3</f>
        <v>104</v>
      </c>
      <c r="J3" s="3">
        <f>IFERROR(INDEX('Advanced Stats'!$A:$AB,MATCH($A:$A,'Advanced Stats'!$A:$A,0),8),"N/A")</f>
        <v>15.2</v>
      </c>
      <c r="L3" s="3">
        <f>IFERROR(INDEX('Advanced Stats'!$A:$AB,MATCH($A:$A,'Advanced Stats'!$A:$A,0),9),"N/A")</f>
        <v>6</v>
      </c>
      <c r="M3" s="3">
        <f>IFERROR(INDEX('Advanced Stats'!$A:$AB,MATCH($A:$A,'Advanced Stats'!$A:$A,0),10),"N/A")</f>
        <v>-2.7</v>
      </c>
      <c r="O3" s="3">
        <f>IFERROR(INDEX('Per 36 Stats'!$A:$AC,MATCH(A:A,'Per 36 Stats'!$A:$A,0),29),"N/A")</f>
        <v>10</v>
      </c>
      <c r="S3" s="4" t="s">
        <v>78</v>
      </c>
      <c r="T3" s="11">
        <v>115</v>
      </c>
      <c r="V3" s="8">
        <f t="shared" ref="V3:V66" si="1">STANDARDIZE(G3,AVERAGE(G:G),_xlfn.STDEV.P(G:G))</f>
        <v>-1.2821237032808266</v>
      </c>
      <c r="W3" s="5">
        <f t="shared" ref="W3:W66" si="2">IF(V3="N/A","N/A",IF(D3&gt;$T$7,IF((V3*$W$1)/(1+((D3-$T$7)/$T$8)^2)&lt;$T$2,$T$2,(V3*$W$1)/(1+((D3-$T$7)/$T$8)^2)),IF(V3*$W$1&lt;$T$2,$T$2,V3*$W$1)))</f>
        <v>0.85</v>
      </c>
      <c r="X3" s="6">
        <f>+X2-SUM(W3:W311)</f>
        <v>935.77589170221472</v>
      </c>
      <c r="Y3" s="6">
        <f>+Y2-SUM(W3:W311)</f>
        <v>1916.5758917022149</v>
      </c>
      <c r="AA3" s="8">
        <f t="shared" ref="AA3:AA66" si="3">STANDARDIZE(H3,AVERAGE(H:H),_xlfn.STDEV.P(H:H))</f>
        <v>-0.88112280785078956</v>
      </c>
      <c r="AB3" s="5">
        <f>IF(AA3="N/A","N/A",IF(D3&gt;$T$7,IF((AA3*$AB$1)/(1+((D3-$T$7)/$T$8)^2)&lt;$T$2,$T$2,(AA3*$AB$1)/(1+((D3-$T$7)/$T$8)^2)),IF(AA3*$AB$1&lt;$T$2,$T$2,AA3*$AB$1)))</f>
        <v>0.85</v>
      </c>
      <c r="AC3" s="6">
        <f>+AC2-SUM(AB3:AB311)</f>
        <v>1009.7882565360856</v>
      </c>
      <c r="AD3" s="6">
        <f>+AD2-SUM(AB3:AB311)</f>
        <v>1990.5882565360857</v>
      </c>
      <c r="AE3" s="6"/>
      <c r="AF3" s="8">
        <f t="shared" ref="AF3:AF66" si="4">IF(J3="N/A","N/A",IF(J3=0,"N/A",STANDARDIZE(J3,AVERAGE(J:J),_xlfn.STDEV.P(J:J))))</f>
        <v>-0.87842871454903282</v>
      </c>
      <c r="AG3" s="5">
        <f>IF(AF3="N/A","N/A",IF(D3&gt;$T$7,IF((AF3*$AG$1)/(1+((D3-$T$7)/$T$8)^2)&lt;$T$2,$T$2,(AF3*$AG$1)/(1+((D3-$T$7)/$T$8)^2)),IF(AF3*$AG$1&lt;$T$2,$T$2,AF3*$AG$1)))</f>
        <v>0.85</v>
      </c>
      <c r="AH3" s="6">
        <f>+AH2-SUM(AG3:AG311)</f>
        <v>1294.1390445568031</v>
      </c>
      <c r="AI3" s="6">
        <f>+AI2-SUM(AG3:AG311)</f>
        <v>2274.9390445568033</v>
      </c>
      <c r="AK3" s="8">
        <f t="shared" ref="AK3:AK66" si="5">IF(L3="N/A","N/A",STANDARDIZE(L3,AVERAGE(L:L),_xlfn.STDEV.P(L:L)))</f>
        <v>-1.394524525480028</v>
      </c>
      <c r="AL3" s="5">
        <f>IF(AK3="N/A","N/A",IF(D3&gt;$T$7,IF((AK3*$AL$1)/(1+((D3-$T$7)/$T$8)^2)&lt;$T$2,$T$2,(AK3*$AL$1)/(1+((D3-$T$7)/$T$8)^2)),IF(AK3*$AL$1&lt;$T$2,$T$2,AK3*$AL$1)))</f>
        <v>0.85</v>
      </c>
      <c r="AM3" s="6">
        <f>+AM2-SUM(AL3:AL311)</f>
        <v>1692.1318127696727</v>
      </c>
      <c r="AN3" s="6">
        <f>+AN2-SUM(AL3:AL311)</f>
        <v>2672.9318127696729</v>
      </c>
      <c r="AO3" s="6"/>
      <c r="AP3" s="8">
        <f t="shared" ref="AP3:AP66" si="6">IF(M3="N/A","N/A",STANDARDIZE(M3,AVERAGE(M:M),_xlfn.STDEV.P(M:M)))</f>
        <v>-1.13047846786963</v>
      </c>
      <c r="AQ3" s="5">
        <f>IF(AP3="N/A","N/A",IF(D3&gt;$T$7,IF((AP3*$AQ$1)/(1+((D3-$T$7)/$T$8)^2)&lt;$T$2,$T$2,(AP3*$AQ$1)/(1+((D3-$T$7)/$T$8)^2)),IF(AP3*$AQ$1&lt;$T$2,$T$2,AP3*$AQ$1)))</f>
        <v>0.85</v>
      </c>
      <c r="AR3" s="6">
        <f>+AR2-SUM(AQ3:AQ311)</f>
        <v>1759.7106980278384</v>
      </c>
      <c r="AS3" s="6">
        <f>+AS2-SUM(AQ3:AQ311)</f>
        <v>2740.5106980278388</v>
      </c>
      <c r="AU3" s="8">
        <f t="shared" ref="AU3:AU66" si="7">IF(O3="N/A","N/A",STANDARDIZE(O3,AVERAGE(O:O),_xlfn.STDEV.P(O:O)))</f>
        <v>-0.78666000888966592</v>
      </c>
      <c r="AV3" s="5">
        <f>IF(AU3="N/A","N/A",IF(D3&gt;$T$7,IF((AU3*$AV$1)/(1+((D3-$T$7)/$T$8)^2)&lt;$T$2,$T$2,(AU3*$AV$1)/(1+((D3-$T$7)/$T$8)^2)),IF(AU3*$AV$1&lt;$T$2,$T$2,AU3*$AV$1)))</f>
        <v>0.85</v>
      </c>
      <c r="AW3" s="6">
        <f>+AW2-SUM(AV3:AV311)</f>
        <v>1524.4255512668169</v>
      </c>
      <c r="AX3" s="6">
        <f>+AX2-SUM(AV3:AV311)</f>
        <v>2505.2255512668171</v>
      </c>
    </row>
    <row r="4" spans="1:50" x14ac:dyDescent="0.25">
      <c r="A4" t="str">
        <f>+'Player Ratings'!A3</f>
        <v>A. Davis OKC</v>
      </c>
      <c r="C4" s="3" t="str">
        <f>INDEX('Player Ratings'!$B:$Y,MATCH(A:A,'Player Ratings'!$A:$A,0),3)</f>
        <v>OKC</v>
      </c>
      <c r="D4" s="3">
        <f>INDEX('Player Ratings'!$B:$Y,MATCH(A:A,'Player Ratings'!$A:$A,0),4)</f>
        <v>31</v>
      </c>
      <c r="F4" s="3">
        <f>INDEX('Player Ratings'!$B:$Y,MATCH($A:$A,'Player Ratings'!$A:$A,0),8)</f>
        <v>63</v>
      </c>
      <c r="G4" s="3">
        <f>INDEX('Player Ratings'!$B:$Y,MATCH($A:$A,'Player Ratings'!$A:$A,0),9)</f>
        <v>63</v>
      </c>
      <c r="H4" s="3">
        <f t="shared" si="0"/>
        <v>126</v>
      </c>
      <c r="J4" s="3">
        <f>IFERROR(INDEX('Advanced Stats'!$A:$AB,MATCH($A:$A,'Advanced Stats'!$A:$A,0),8),"N/A")</f>
        <v>26.8</v>
      </c>
      <c r="L4" s="3">
        <f>IFERROR(INDEX('Advanced Stats'!$A:$AB,MATCH($A:$A,'Advanced Stats'!$A:$A,0),9),"N/A")</f>
        <v>16.7</v>
      </c>
      <c r="M4" s="3">
        <f>IFERROR(INDEX('Advanced Stats'!$A:$AB,MATCH($A:$A,'Advanced Stats'!$A:$A,0),10),"N/A")</f>
        <v>4.9000000000000004</v>
      </c>
      <c r="O4" s="3">
        <f>IFERROR(INDEX('Per 36 Stats'!$A:$AC,MATCH(A:A,'Per 36 Stats'!$A:$A,0),29),"N/A")</f>
        <v>24.1</v>
      </c>
      <c r="S4" s="4" t="s">
        <v>79</v>
      </c>
      <c r="T4" s="11">
        <v>145.65</v>
      </c>
      <c r="V4" s="8">
        <f t="shared" si="1"/>
        <v>0.17133702943050722</v>
      </c>
      <c r="W4" s="5">
        <f t="shared" si="2"/>
        <v>3.5488416855709142</v>
      </c>
      <c r="AA4" s="8">
        <f t="shared" si="3"/>
        <v>0.47393008915126944</v>
      </c>
      <c r="AB4" s="5">
        <f t="shared" ref="AB4:AB67" si="8">IF(AA4="N/A","N/A",IF(D4&gt;$T$7,IF((AA4*$AB$1)/(1+((D4-$T$7)/$T$8)^2)&lt;$T$2,$T$2,(AA4*$AB$1)/(1+((D4-$T$7)/$T$8)^2)),IF(AA4*$AB$1&lt;$T$2,$T$2,AA4*$AB$1)))</f>
        <v>9.7004870232681828</v>
      </c>
      <c r="AF4" s="8">
        <f t="shared" si="4"/>
        <v>0.47491968942435125</v>
      </c>
      <c r="AG4" s="5">
        <f t="shared" ref="AG4:AG67" si="9">IF(AF4="N/A","N/A",IF(D4&gt;$T$7,IF((AF4*$AG$1)/(1+((D4-$T$7)/$T$8)^2)&lt;$T$2,$T$2,(AF4*$AG$1)/(1+((D4-$T$7)/$T$8)^2)),IF(AF4*$AG$1&lt;$T$2,$T$2,AF4*$AG$1)))</f>
        <v>11.164366827775345</v>
      </c>
      <c r="AK4" s="8">
        <f t="shared" si="5"/>
        <v>0.55294896211612776</v>
      </c>
      <c r="AL4" s="5">
        <f t="shared" ref="AL4:AL67" si="10">IF(AK4="N/A","N/A",IF(D4&gt;$T$7,IF((AK4*$AL$1)/(1+((D4-$T$7)/$T$8)^2)&lt;$T$2,$T$2,(AK4*$AL$1)/(1+((D4-$T$7)/$T$8)^2)),IF(AK4*$AL$1&lt;$T$2,$T$2,AK4*$AL$1)))</f>
        <v>11.568437715289408</v>
      </c>
      <c r="AP4" s="8">
        <f t="shared" si="6"/>
        <v>0.31661680679597209</v>
      </c>
      <c r="AQ4" s="5">
        <f t="shared" ref="AQ4:AQ67" si="11">IF(AP4="N/A","N/A",IF(D4&gt;$T$7,IF((AP4*$AQ$1)/(1+((D4-$T$7)/$T$8)^2)&lt;$T$2,$T$2,(AP4*$AQ$1)/(1+((D4-$T$7)/$T$8)^2)),IF(AP4*$AQ$1&lt;$T$2,$T$2,AP4*$AQ$1)))</f>
        <v>6.5353268613332824</v>
      </c>
      <c r="AU4" s="8">
        <f t="shared" si="7"/>
        <v>0.57252143916636711</v>
      </c>
      <c r="AV4" s="5">
        <f t="shared" ref="AV4:AV67" si="12">IF(AU4="N/A","N/A",IF(D4&gt;$T$7,IF((AU4*$AV$1)/(1+((D4-$T$7)/$T$8)^2)&lt;$T$2,$T$2,(AU4*$AV$1)/(1+((D4-$T$7)/$T$8)^2)),IF(AU4*$AV$1&lt;$T$2,$T$2,AU4*$AV$1)))</f>
        <v>12.540058786907661</v>
      </c>
      <c r="AW4" s="6">
        <f t="shared" ref="AW4:AW67" si="13">+AW3-SUM(AV4:AV312)</f>
        <v>-631.14889746636572</v>
      </c>
      <c r="AX4" s="6">
        <f t="shared" ref="AX4:AX67" si="14">+AX3-SUM(AV4:AV312)</f>
        <v>349.65110253363446</v>
      </c>
    </row>
    <row r="5" spans="1:50" x14ac:dyDescent="0.25">
      <c r="A5" t="str">
        <f>+'Player Ratings'!A4</f>
        <v>A. Dosunmu GSW</v>
      </c>
      <c r="C5" s="3" t="str">
        <f>INDEX('Player Ratings'!$B:$Y,MATCH(A:A,'Player Ratings'!$A:$A,0),3)</f>
        <v>GSW</v>
      </c>
      <c r="D5" s="3">
        <f>INDEX('Player Ratings'!$B:$Y,MATCH(A:A,'Player Ratings'!$A:$A,0),4)</f>
        <v>24</v>
      </c>
      <c r="F5" s="3">
        <f>INDEX('Player Ratings'!$B:$Y,MATCH($A:$A,'Player Ratings'!$A:$A,0),8)</f>
        <v>42</v>
      </c>
      <c r="G5" s="3">
        <f>INDEX('Player Ratings'!$B:$Y,MATCH($A:$A,'Player Ratings'!$A:$A,0),9)</f>
        <v>53</v>
      </c>
      <c r="H5" s="3">
        <f t="shared" si="0"/>
        <v>95</v>
      </c>
      <c r="J5" s="3" t="str">
        <f>IFERROR(INDEX('Advanced Stats'!$A:$AB,MATCH($A:$A,'Advanced Stats'!$A:$A,0),8),"N/A")</f>
        <v>N/A</v>
      </c>
      <c r="L5" s="3" t="str">
        <f>IFERROR(INDEX('Advanced Stats'!$A:$AB,MATCH($A:$A,'Advanced Stats'!$A:$A,0),9),"N/A")</f>
        <v>N/A</v>
      </c>
      <c r="M5" s="3" t="str">
        <f>IFERROR(INDEX('Advanced Stats'!$A:$AB,MATCH($A:$A,'Advanced Stats'!$A:$A,0),10),"N/A")</f>
        <v>N/A</v>
      </c>
      <c r="O5" s="3" t="str">
        <f>IFERROR(INDEX('Per 36 Stats'!$A:$AC,MATCH(A:A,'Per 36 Stats'!$A:$A,0),29),"N/A")</f>
        <v>N/A</v>
      </c>
      <c r="S5" s="4" t="s">
        <v>77</v>
      </c>
      <c r="T5" s="12">
        <v>32</v>
      </c>
      <c r="V5" s="8">
        <f t="shared" si="1"/>
        <v>-1.1499909093979781</v>
      </c>
      <c r="W5" s="5">
        <f t="shared" si="2"/>
        <v>0.85</v>
      </c>
      <c r="AA5" s="8">
        <f t="shared" si="3"/>
        <v>-1.4354626293516319</v>
      </c>
      <c r="AB5" s="5">
        <f t="shared" si="8"/>
        <v>0.85</v>
      </c>
      <c r="AF5" s="8" t="str">
        <f t="shared" si="4"/>
        <v>N/A</v>
      </c>
      <c r="AG5" s="5" t="str">
        <f t="shared" si="9"/>
        <v>N/A</v>
      </c>
      <c r="AK5" s="8" t="str">
        <f t="shared" si="5"/>
        <v>N/A</v>
      </c>
      <c r="AL5" s="5" t="str">
        <f t="shared" si="10"/>
        <v>N/A</v>
      </c>
      <c r="AP5" s="8" t="str">
        <f t="shared" si="6"/>
        <v>N/A</v>
      </c>
      <c r="AQ5" s="5" t="str">
        <f t="shared" si="11"/>
        <v>N/A</v>
      </c>
      <c r="AU5" s="8" t="str">
        <f t="shared" si="7"/>
        <v>N/A</v>
      </c>
      <c r="AV5" s="5" t="str">
        <f t="shared" si="12"/>
        <v>N/A</v>
      </c>
      <c r="AW5" s="6">
        <f t="shared" si="13"/>
        <v>-2775.0332874126407</v>
      </c>
      <c r="AX5" s="6">
        <f t="shared" si="14"/>
        <v>-1794.2332874126405</v>
      </c>
    </row>
    <row r="6" spans="1:50" x14ac:dyDescent="0.25">
      <c r="A6" t="str">
        <f>+'Player Ratings'!A5</f>
        <v>A. Drummond CLE</v>
      </c>
      <c r="C6" s="3" t="str">
        <f>INDEX('Player Ratings'!$B:$Y,MATCH(A:A,'Player Ratings'!$A:$A,0),3)</f>
        <v>CLE</v>
      </c>
      <c r="D6" s="3">
        <f>INDEX('Player Ratings'!$B:$Y,MATCH(A:A,'Player Ratings'!$A:$A,0),4)</f>
        <v>31</v>
      </c>
      <c r="F6" s="3">
        <f>INDEX('Player Ratings'!$B:$Y,MATCH($A:$A,'Player Ratings'!$A:$A,0),8)</f>
        <v>64</v>
      </c>
      <c r="G6" s="3">
        <f>INDEX('Player Ratings'!$B:$Y,MATCH($A:$A,'Player Ratings'!$A:$A,0),9)</f>
        <v>64</v>
      </c>
      <c r="H6" s="3">
        <f t="shared" si="0"/>
        <v>128</v>
      </c>
      <c r="J6" s="3">
        <f>IFERROR(INDEX('Advanced Stats'!$A:$AB,MATCH($A:$A,'Advanced Stats'!$A:$A,0),8),"N/A")</f>
        <v>25.5</v>
      </c>
      <c r="L6" s="3">
        <f>IFERROR(INDEX('Advanced Stats'!$A:$AB,MATCH($A:$A,'Advanced Stats'!$A:$A,0),9),"N/A")</f>
        <v>16.7</v>
      </c>
      <c r="M6" s="3">
        <f>IFERROR(INDEX('Advanced Stats'!$A:$AB,MATCH($A:$A,'Advanced Stats'!$A:$A,0),10),"N/A")</f>
        <v>4.7</v>
      </c>
      <c r="O6" s="3">
        <f>IFERROR(INDEX('Per 36 Stats'!$A:$AC,MATCH(A:A,'Per 36 Stats'!$A:$A,0),29),"N/A")</f>
        <v>24.1</v>
      </c>
      <c r="S6" s="4" t="s">
        <v>80</v>
      </c>
      <c r="T6" s="12">
        <v>30</v>
      </c>
      <c r="V6" s="8">
        <f t="shared" si="1"/>
        <v>0.30346982331335576</v>
      </c>
      <c r="W6" s="5">
        <f t="shared" si="2"/>
        <v>6.2856602735959362</v>
      </c>
      <c r="AA6" s="8">
        <f t="shared" si="3"/>
        <v>0.59711671615145667</v>
      </c>
      <c r="AB6" s="5">
        <f t="shared" si="8"/>
        <v>12.221893247539549</v>
      </c>
      <c r="AF6" s="8">
        <f t="shared" si="4"/>
        <v>0.32325133380664434</v>
      </c>
      <c r="AG6" s="5">
        <f t="shared" si="9"/>
        <v>7.5989615687641159</v>
      </c>
      <c r="AK6" s="8">
        <f t="shared" si="5"/>
        <v>0.55294896211612776</v>
      </c>
      <c r="AL6" s="5">
        <f t="shared" si="10"/>
        <v>11.568437715289408</v>
      </c>
      <c r="AP6" s="8">
        <f t="shared" si="6"/>
        <v>0.27853535219950887</v>
      </c>
      <c r="AQ6" s="5">
        <f t="shared" si="11"/>
        <v>5.7492828238691409</v>
      </c>
      <c r="AU6" s="8">
        <f t="shared" si="7"/>
        <v>0.57252143916636711</v>
      </c>
      <c r="AV6" s="5">
        <f t="shared" si="12"/>
        <v>12.540058786907661</v>
      </c>
      <c r="AW6" s="6">
        <f t="shared" si="13"/>
        <v>-4919.7676773589155</v>
      </c>
      <c r="AX6" s="6">
        <f t="shared" si="14"/>
        <v>-3938.9676773589154</v>
      </c>
    </row>
    <row r="7" spans="1:50" x14ac:dyDescent="0.25">
      <c r="A7" t="str">
        <f>+'Player Ratings'!A6</f>
        <v>A. Edwards BOS</v>
      </c>
      <c r="C7" s="3" t="str">
        <f>INDEX('Player Ratings'!$B:$Y,MATCH(A:A,'Player Ratings'!$A:$A,0),3)</f>
        <v>BOS</v>
      </c>
      <c r="D7" s="3">
        <f>INDEX('Player Ratings'!$B:$Y,MATCH(A:A,'Player Ratings'!$A:$A,0),4)</f>
        <v>23</v>
      </c>
      <c r="F7" s="3">
        <f>INDEX('Player Ratings'!$B:$Y,MATCH($A:$A,'Player Ratings'!$A:$A,0),8)</f>
        <v>60</v>
      </c>
      <c r="G7" s="3">
        <f>INDEX('Player Ratings'!$B:$Y,MATCH($A:$A,'Player Ratings'!$A:$A,0),9)</f>
        <v>70</v>
      </c>
      <c r="H7" s="3">
        <f t="shared" si="0"/>
        <v>130</v>
      </c>
      <c r="J7" s="3">
        <f>IFERROR(INDEX('Advanced Stats'!$A:$AB,MATCH($A:$A,'Advanced Stats'!$A:$A,0),8),"N/A")</f>
        <v>16</v>
      </c>
      <c r="L7" s="3">
        <f>IFERROR(INDEX('Advanced Stats'!$A:$AB,MATCH($A:$A,'Advanced Stats'!$A:$A,0),9),"N/A")</f>
        <v>12.6</v>
      </c>
      <c r="M7" s="3">
        <f>IFERROR(INDEX('Advanced Stats'!$A:$AB,MATCH($A:$A,'Advanced Stats'!$A:$A,0),10),"N/A")</f>
        <v>1.1000000000000001</v>
      </c>
      <c r="O7" s="3">
        <f>IFERROR(INDEX('Per 36 Stats'!$A:$AC,MATCH(A:A,'Per 36 Stats'!$A:$A,0),29),"N/A")</f>
        <v>10</v>
      </c>
      <c r="S7" s="4" t="s">
        <v>3</v>
      </c>
      <c r="T7" s="12">
        <v>30</v>
      </c>
      <c r="V7" s="8">
        <f t="shared" si="1"/>
        <v>1.0962665866104471</v>
      </c>
      <c r="W7" s="5">
        <f t="shared" si="2"/>
        <v>23.614834673815913</v>
      </c>
      <c r="AA7" s="8">
        <f t="shared" si="3"/>
        <v>0.72030334315164379</v>
      </c>
      <c r="AB7" s="5">
        <f t="shared" si="8"/>
        <v>15.33303145068335</v>
      </c>
      <c r="AF7" s="8">
        <f t="shared" si="4"/>
        <v>-0.78509434186121319</v>
      </c>
      <c r="AG7" s="5">
        <f t="shared" si="9"/>
        <v>0.85</v>
      </c>
      <c r="AK7" s="8">
        <f t="shared" si="5"/>
        <v>-0.19327919668239923</v>
      </c>
      <c r="AL7" s="5">
        <f t="shared" si="10"/>
        <v>0.85</v>
      </c>
      <c r="AP7" s="8">
        <f t="shared" si="6"/>
        <v>-0.40693083053682888</v>
      </c>
      <c r="AQ7" s="5">
        <f t="shared" si="11"/>
        <v>0.85</v>
      </c>
      <c r="AU7" s="8">
        <f t="shared" si="7"/>
        <v>-0.78666000888966592</v>
      </c>
      <c r="AV7" s="5">
        <f t="shared" si="12"/>
        <v>0.85</v>
      </c>
      <c r="AW7" s="6">
        <f t="shared" si="13"/>
        <v>-7051.9620085182833</v>
      </c>
      <c r="AX7" s="6">
        <f t="shared" si="14"/>
        <v>-6071.1620085182822</v>
      </c>
    </row>
    <row r="8" spans="1:50" x14ac:dyDescent="0.25">
      <c r="A8" t="str">
        <f>+'Player Ratings'!A7</f>
        <v>A. Gaffney MEM</v>
      </c>
      <c r="C8" s="3" t="str">
        <f>INDEX('Player Ratings'!$B:$Y,MATCH(A:A,'Player Ratings'!$A:$A,0),3)</f>
        <v>MEM</v>
      </c>
      <c r="D8" s="3">
        <f>INDEX('Player Ratings'!$B:$Y,MATCH(A:A,'Player Ratings'!$A:$A,0),4)</f>
        <v>24</v>
      </c>
      <c r="F8" s="3">
        <f>INDEX('Player Ratings'!$B:$Y,MATCH($A:$A,'Player Ratings'!$A:$A,0),8)</f>
        <v>53</v>
      </c>
      <c r="G8" s="3">
        <f>INDEX('Player Ratings'!$B:$Y,MATCH($A:$A,'Player Ratings'!$A:$A,0),9)</f>
        <v>59</v>
      </c>
      <c r="H8" s="3">
        <f t="shared" si="0"/>
        <v>112</v>
      </c>
      <c r="J8" s="3">
        <f>IFERROR(INDEX('Advanced Stats'!$A:$AB,MATCH($A:$A,'Advanced Stats'!$A:$A,0),8),"N/A")</f>
        <v>8.1999999999999993</v>
      </c>
      <c r="L8" s="3">
        <f>IFERROR(INDEX('Advanced Stats'!$A:$AB,MATCH($A:$A,'Advanced Stats'!$A:$A,0),9),"N/A")</f>
        <v>7.2</v>
      </c>
      <c r="M8" s="3">
        <f>IFERROR(INDEX('Advanced Stats'!$A:$AB,MATCH($A:$A,'Advanced Stats'!$A:$A,0),10),"N/A")</f>
        <v>-0.9</v>
      </c>
      <c r="O8" s="3">
        <f>IFERROR(INDEX('Per 36 Stats'!$A:$AC,MATCH(A:A,'Per 36 Stats'!$A:$A,0),29),"N/A")</f>
        <v>4.3999999999999995</v>
      </c>
      <c r="S8" s="4" t="s">
        <v>103</v>
      </c>
      <c r="T8" s="12">
        <v>5</v>
      </c>
      <c r="V8" s="8">
        <f t="shared" si="1"/>
        <v>-0.3571941461008869</v>
      </c>
      <c r="W8" s="5">
        <f t="shared" si="2"/>
        <v>0.85</v>
      </c>
      <c r="AA8" s="8">
        <f t="shared" si="3"/>
        <v>-0.38837629985004085</v>
      </c>
      <c r="AB8" s="5">
        <f t="shared" si="8"/>
        <v>0.85</v>
      </c>
      <c r="AF8" s="8">
        <f t="shared" si="4"/>
        <v>-1.6951044755674542</v>
      </c>
      <c r="AG8" s="5">
        <f t="shared" si="9"/>
        <v>0.85</v>
      </c>
      <c r="AK8" s="8">
        <f t="shared" si="5"/>
        <v>-1.1761162838804591</v>
      </c>
      <c r="AL8" s="5">
        <f t="shared" si="10"/>
        <v>0.85</v>
      </c>
      <c r="AP8" s="8">
        <f t="shared" si="6"/>
        <v>-0.78774537650146093</v>
      </c>
      <c r="AQ8" s="5">
        <f t="shared" si="11"/>
        <v>0.85</v>
      </c>
      <c r="AU8" s="8">
        <f t="shared" si="7"/>
        <v>-1.3264767542168849</v>
      </c>
      <c r="AV8" s="5">
        <f t="shared" si="12"/>
        <v>0.85</v>
      </c>
      <c r="AW8" s="6">
        <f t="shared" si="13"/>
        <v>-9184.156339677651</v>
      </c>
      <c r="AX8" s="6">
        <f t="shared" si="14"/>
        <v>-8203.3563396776499</v>
      </c>
    </row>
    <row r="9" spans="1:50" x14ac:dyDescent="0.25">
      <c r="A9" t="str">
        <f>+'Player Ratings'!A8</f>
        <v>A. Gomez ATL</v>
      </c>
      <c r="C9" s="3" t="str">
        <f>INDEX('Player Ratings'!$B:$Y,MATCH(A:A,'Player Ratings'!$A:$A,0),3)</f>
        <v>ATL</v>
      </c>
      <c r="D9" s="3">
        <f>INDEX('Player Ratings'!$B:$Y,MATCH(A:A,'Player Ratings'!$A:$A,0),4)</f>
        <v>21</v>
      </c>
      <c r="F9" s="3">
        <f>INDEX('Player Ratings'!$B:$Y,MATCH($A:$A,'Player Ratings'!$A:$A,0),8)</f>
        <v>55</v>
      </c>
      <c r="G9" s="3">
        <f>INDEX('Player Ratings'!$B:$Y,MATCH($A:$A,'Player Ratings'!$A:$A,0),9)</f>
        <v>66</v>
      </c>
      <c r="H9" s="3">
        <f t="shared" si="0"/>
        <v>121</v>
      </c>
      <c r="J9" s="3">
        <f>IFERROR(INDEX('Advanced Stats'!$A:$AB,MATCH($A:$A,'Advanced Stats'!$A:$A,0),8),"N/A")</f>
        <v>12</v>
      </c>
      <c r="L9" s="3">
        <f>IFERROR(INDEX('Advanced Stats'!$A:$AB,MATCH($A:$A,'Advanced Stats'!$A:$A,0),9),"N/A")</f>
        <v>13.1</v>
      </c>
      <c r="M9" s="3">
        <f>IFERROR(INDEX('Advanced Stats'!$A:$AB,MATCH($A:$A,'Advanced Stats'!$A:$A,0),10),"N/A")</f>
        <v>0.8</v>
      </c>
      <c r="O9" s="3">
        <f>IFERROR(INDEX('Per 36 Stats'!$A:$AC,MATCH(A:A,'Per 36 Stats'!$A:$A,0),29),"N/A")</f>
        <v>7.9</v>
      </c>
      <c r="V9" s="8">
        <f t="shared" si="1"/>
        <v>0.56773541107905279</v>
      </c>
      <c r="W9" s="5">
        <f t="shared" si="2"/>
        <v>12.229669347631818</v>
      </c>
      <c r="AA9" s="8">
        <f t="shared" si="3"/>
        <v>0.16596352165080147</v>
      </c>
      <c r="AB9" s="5">
        <f t="shared" si="8"/>
        <v>3.5328503210933611</v>
      </c>
      <c r="AF9" s="8">
        <f t="shared" si="4"/>
        <v>-1.2517662053003111</v>
      </c>
      <c r="AG9" s="5">
        <f t="shared" si="9"/>
        <v>0.85</v>
      </c>
      <c r="AK9" s="8">
        <f t="shared" si="5"/>
        <v>-0.10227576268257886</v>
      </c>
      <c r="AL9" s="5">
        <f t="shared" si="10"/>
        <v>0.85</v>
      </c>
      <c r="AP9" s="8">
        <f t="shared" si="6"/>
        <v>-0.46405301243152369</v>
      </c>
      <c r="AQ9" s="5">
        <f t="shared" si="11"/>
        <v>0.85</v>
      </c>
      <c r="AU9" s="8">
        <f t="shared" si="7"/>
        <v>-0.98909128838737292</v>
      </c>
      <c r="AV9" s="5">
        <f t="shared" si="12"/>
        <v>0.85</v>
      </c>
      <c r="AW9" s="6">
        <f t="shared" si="13"/>
        <v>-11371.580676144171</v>
      </c>
      <c r="AX9" s="6">
        <f t="shared" si="14"/>
        <v>-10390.780676144168</v>
      </c>
    </row>
    <row r="10" spans="1:50" x14ac:dyDescent="0.25">
      <c r="A10" t="str">
        <f>+'Player Ratings'!A9</f>
        <v>A. Goodwin LAL</v>
      </c>
      <c r="C10" s="3" t="str">
        <f>INDEX('Player Ratings'!$B:$Y,MATCH(A:A,'Player Ratings'!$A:$A,0),3)</f>
        <v>LAL</v>
      </c>
      <c r="D10" s="3">
        <f>INDEX('Player Ratings'!$B:$Y,MATCH(A:A,'Player Ratings'!$A:$A,0),4)</f>
        <v>30</v>
      </c>
      <c r="F10" s="3">
        <f>INDEX('Player Ratings'!$B:$Y,MATCH($A:$A,'Player Ratings'!$A:$A,0),8)</f>
        <v>55</v>
      </c>
      <c r="G10" s="3">
        <f>INDEX('Player Ratings'!$B:$Y,MATCH($A:$A,'Player Ratings'!$A:$A,0),9)</f>
        <v>55</v>
      </c>
      <c r="H10" s="3">
        <f t="shared" si="0"/>
        <v>110</v>
      </c>
      <c r="J10" s="3">
        <f>IFERROR(INDEX('Advanced Stats'!$A:$AB,MATCH($A:$A,'Advanced Stats'!$A:$A,0),8),"N/A")</f>
        <v>9.3000000000000007</v>
      </c>
      <c r="L10" s="3">
        <f>IFERROR(INDEX('Advanced Stats'!$A:$AB,MATCH($A:$A,'Advanced Stats'!$A:$A,0),9),"N/A")</f>
        <v>6.3</v>
      </c>
      <c r="M10" s="3">
        <f>IFERROR(INDEX('Advanced Stats'!$A:$AB,MATCH($A:$A,'Advanced Stats'!$A:$A,0),10),"N/A")</f>
        <v>-1.1000000000000001</v>
      </c>
      <c r="O10" s="3">
        <f>IFERROR(INDEX('Per 36 Stats'!$A:$AC,MATCH(A:A,'Per 36 Stats'!$A:$A,0),29),"N/A")</f>
        <v>5</v>
      </c>
      <c r="V10" s="8">
        <f t="shared" si="1"/>
        <v>-0.88572532163228102</v>
      </c>
      <c r="W10" s="5">
        <f t="shared" si="2"/>
        <v>0.85</v>
      </c>
      <c r="AA10" s="8">
        <f t="shared" si="3"/>
        <v>-0.51156292685022808</v>
      </c>
      <c r="AB10" s="5">
        <f t="shared" si="8"/>
        <v>0.85</v>
      </c>
      <c r="AF10" s="8">
        <f t="shared" si="4"/>
        <v>-1.566769713121702</v>
      </c>
      <c r="AG10" s="5">
        <f t="shared" si="9"/>
        <v>0.85</v>
      </c>
      <c r="AK10" s="8">
        <f t="shared" si="5"/>
        <v>-1.3399224650801358</v>
      </c>
      <c r="AL10" s="5">
        <f t="shared" si="10"/>
        <v>0.85</v>
      </c>
      <c r="AP10" s="8">
        <f t="shared" si="6"/>
        <v>-0.82582683109792421</v>
      </c>
      <c r="AQ10" s="5">
        <f t="shared" si="11"/>
        <v>0.85</v>
      </c>
      <c r="AU10" s="8">
        <f t="shared" si="7"/>
        <v>-1.2686392457889684</v>
      </c>
      <c r="AV10" s="5">
        <f t="shared" si="12"/>
        <v>0.85</v>
      </c>
      <c r="AW10" s="6">
        <f t="shared" si="13"/>
        <v>-13558.15501261069</v>
      </c>
      <c r="AX10" s="6">
        <f t="shared" si="14"/>
        <v>-12577.355012610687</v>
      </c>
    </row>
    <row r="11" spans="1:50" x14ac:dyDescent="0.25">
      <c r="A11" t="str">
        <f>+'Player Ratings'!A10</f>
        <v>A. Hagans NYK</v>
      </c>
      <c r="C11" s="3" t="str">
        <f>INDEX('Player Ratings'!$B:$Y,MATCH(A:A,'Player Ratings'!$A:$A,0),3)</f>
        <v>NYK</v>
      </c>
      <c r="D11" s="3">
        <f>INDEX('Player Ratings'!$B:$Y,MATCH(A:A,'Player Ratings'!$A:$A,0),4)</f>
        <v>24</v>
      </c>
      <c r="F11" s="3">
        <f>INDEX('Player Ratings'!$B:$Y,MATCH($A:$A,'Player Ratings'!$A:$A,0),8)</f>
        <v>55</v>
      </c>
      <c r="G11" s="3">
        <f>INDEX('Player Ratings'!$B:$Y,MATCH($A:$A,'Player Ratings'!$A:$A,0),9)</f>
        <v>58</v>
      </c>
      <c r="H11" s="3">
        <f t="shared" si="0"/>
        <v>113</v>
      </c>
      <c r="J11" s="3">
        <f>IFERROR(INDEX('Advanced Stats'!$A:$AB,MATCH($A:$A,'Advanced Stats'!$A:$A,0),8),"N/A")</f>
        <v>6.9</v>
      </c>
      <c r="L11" s="3">
        <f>IFERROR(INDEX('Advanced Stats'!$A:$AB,MATCH($A:$A,'Advanced Stats'!$A:$A,0),9),"N/A")</f>
        <v>8.3000000000000007</v>
      </c>
      <c r="M11" s="3">
        <f>IFERROR(INDEX('Advanced Stats'!$A:$AB,MATCH($A:$A,'Advanced Stats'!$A:$A,0),10),"N/A")</f>
        <v>-0.5</v>
      </c>
      <c r="O11" s="3">
        <f>IFERROR(INDEX('Per 36 Stats'!$A:$AC,MATCH(A:A,'Per 36 Stats'!$A:$A,0),29),"N/A")</f>
        <v>4</v>
      </c>
      <c r="V11" s="8">
        <f t="shared" si="1"/>
        <v>-0.48932693998373544</v>
      </c>
      <c r="W11" s="5">
        <f t="shared" si="2"/>
        <v>0.85</v>
      </c>
      <c r="AA11" s="8">
        <f t="shared" si="3"/>
        <v>-0.32678298634994724</v>
      </c>
      <c r="AB11" s="5">
        <f t="shared" si="8"/>
        <v>0.85</v>
      </c>
      <c r="AF11" s="8">
        <f t="shared" si="4"/>
        <v>-1.8467728311851608</v>
      </c>
      <c r="AG11" s="5">
        <f t="shared" si="9"/>
        <v>0.85</v>
      </c>
      <c r="AK11" s="8">
        <f t="shared" si="5"/>
        <v>-0.97590872908085424</v>
      </c>
      <c r="AL11" s="5">
        <f t="shared" si="10"/>
        <v>0.85</v>
      </c>
      <c r="AM11" s="7"/>
      <c r="AP11" s="8">
        <f t="shared" si="6"/>
        <v>-0.71158246730853458</v>
      </c>
      <c r="AQ11" s="5">
        <f t="shared" si="11"/>
        <v>0.85</v>
      </c>
      <c r="AU11" s="8">
        <f t="shared" si="7"/>
        <v>-1.3650350931688289</v>
      </c>
      <c r="AV11" s="5">
        <f t="shared" si="12"/>
        <v>0.85</v>
      </c>
      <c r="AW11" s="6">
        <f t="shared" si="13"/>
        <v>-15743.87934907721</v>
      </c>
      <c r="AX11" s="6">
        <f t="shared" si="14"/>
        <v>-14763.079349077207</v>
      </c>
    </row>
    <row r="12" spans="1:50" x14ac:dyDescent="0.25">
      <c r="A12" t="str">
        <f>+'Player Ratings'!A11</f>
        <v>A. Igiehon CHI</v>
      </c>
      <c r="C12" s="3" t="str">
        <f>INDEX('Player Ratings'!$B:$Y,MATCH(A:A,'Player Ratings'!$A:$A,0),3)</f>
        <v>CHI</v>
      </c>
      <c r="D12" s="3">
        <f>INDEX('Player Ratings'!$B:$Y,MATCH(A:A,'Player Ratings'!$A:$A,0),4)</f>
        <v>24</v>
      </c>
      <c r="F12" s="3">
        <f>INDEX('Player Ratings'!$B:$Y,MATCH($A:$A,'Player Ratings'!$A:$A,0),8)</f>
        <v>59</v>
      </c>
      <c r="G12" s="3">
        <f>INDEX('Player Ratings'!$B:$Y,MATCH($A:$A,'Player Ratings'!$A:$A,0),9)</f>
        <v>63</v>
      </c>
      <c r="H12" s="3">
        <f t="shared" si="0"/>
        <v>122</v>
      </c>
      <c r="J12" s="3">
        <f>IFERROR(INDEX('Advanced Stats'!$A:$AB,MATCH($A:$A,'Advanced Stats'!$A:$A,0),8),"N/A")</f>
        <v>22.1</v>
      </c>
      <c r="L12" s="3">
        <f>IFERROR(INDEX('Advanced Stats'!$A:$AB,MATCH($A:$A,'Advanced Stats'!$A:$A,0),9),"N/A")</f>
        <v>10.5</v>
      </c>
      <c r="M12" s="3">
        <f>IFERROR(INDEX('Advanced Stats'!$A:$AB,MATCH($A:$A,'Advanced Stats'!$A:$A,0),10),"N/A")</f>
        <v>-0.4</v>
      </c>
      <c r="O12" s="3">
        <f>IFERROR(INDEX('Per 36 Stats'!$A:$AC,MATCH(A:A,'Per 36 Stats'!$A:$A,0),29),"N/A")</f>
        <v>15.6</v>
      </c>
      <c r="V12" s="8">
        <f t="shared" si="1"/>
        <v>0.17133702943050722</v>
      </c>
      <c r="W12" s="5">
        <f t="shared" si="2"/>
        <v>3.6907953529937507</v>
      </c>
      <c r="AA12" s="8">
        <f t="shared" si="3"/>
        <v>0.22755683515089509</v>
      </c>
      <c r="AB12" s="5">
        <f t="shared" si="8"/>
        <v>4.8439815577144714</v>
      </c>
      <c r="AF12" s="8">
        <f t="shared" si="4"/>
        <v>-7.3419750116588717E-2</v>
      </c>
      <c r="AG12" s="5">
        <f t="shared" si="9"/>
        <v>0.85</v>
      </c>
      <c r="AK12" s="8">
        <f t="shared" si="5"/>
        <v>-0.57549361948164468</v>
      </c>
      <c r="AL12" s="5">
        <f t="shared" si="10"/>
        <v>0.85</v>
      </c>
      <c r="AP12" s="8">
        <f t="shared" si="6"/>
        <v>-0.69254174001030289</v>
      </c>
      <c r="AQ12" s="5">
        <f t="shared" si="11"/>
        <v>0.85</v>
      </c>
      <c r="AU12" s="8">
        <f t="shared" si="7"/>
        <v>-0.24684326356244726</v>
      </c>
      <c r="AV12" s="5">
        <f t="shared" si="12"/>
        <v>0.85</v>
      </c>
      <c r="AW12" s="6">
        <f t="shared" si="13"/>
        <v>-17966.827852984356</v>
      </c>
      <c r="AX12" s="6">
        <f t="shared" si="14"/>
        <v>-16986.027852984353</v>
      </c>
    </row>
    <row r="13" spans="1:50" x14ac:dyDescent="0.25">
      <c r="A13" t="str">
        <f>+'Player Ratings'!A12</f>
        <v>A. Ingram MIN</v>
      </c>
      <c r="C13" s="3" t="str">
        <f>INDEX('Player Ratings'!$B:$Y,MATCH(A:A,'Player Ratings'!$A:$A,0),3)</f>
        <v>MIN</v>
      </c>
      <c r="D13" s="3">
        <f>INDEX('Player Ratings'!$B:$Y,MATCH(A:A,'Player Ratings'!$A:$A,0),4)</f>
        <v>23</v>
      </c>
      <c r="F13" s="3">
        <f>INDEX('Player Ratings'!$B:$Y,MATCH($A:$A,'Player Ratings'!$A:$A,0),8)</f>
        <v>51</v>
      </c>
      <c r="G13" s="3">
        <f>INDEX('Player Ratings'!$B:$Y,MATCH($A:$A,'Player Ratings'!$A:$A,0),9)</f>
        <v>60</v>
      </c>
      <c r="H13" s="3">
        <f t="shared" si="0"/>
        <v>111</v>
      </c>
      <c r="J13" s="3">
        <f>IFERROR(INDEX('Advanced Stats'!$A:$AB,MATCH($A:$A,'Advanced Stats'!$A:$A,0),8),"N/A")</f>
        <v>11.6</v>
      </c>
      <c r="L13" s="3">
        <f>IFERROR(INDEX('Advanced Stats'!$A:$AB,MATCH($A:$A,'Advanced Stats'!$A:$A,0),9),"N/A")</f>
        <v>7.7</v>
      </c>
      <c r="M13" s="3">
        <f>IFERROR(INDEX('Advanced Stats'!$A:$AB,MATCH($A:$A,'Advanced Stats'!$A:$A,0),10),"N/A")</f>
        <v>-1.1000000000000001</v>
      </c>
      <c r="O13" s="3">
        <f>IFERROR(INDEX('Per 36 Stats'!$A:$AC,MATCH(A:A,'Per 36 Stats'!$A:$A,0),29),"N/A")</f>
        <v>5.9</v>
      </c>
      <c r="V13" s="8">
        <f t="shared" si="1"/>
        <v>-0.22506135221803839</v>
      </c>
      <c r="W13" s="5">
        <f t="shared" si="2"/>
        <v>0.85</v>
      </c>
      <c r="AA13" s="8">
        <f t="shared" si="3"/>
        <v>-0.44996961335013447</v>
      </c>
      <c r="AB13" s="5">
        <f t="shared" si="8"/>
        <v>0.85</v>
      </c>
      <c r="AF13" s="8">
        <f t="shared" si="4"/>
        <v>-1.298433391644221</v>
      </c>
      <c r="AG13" s="5">
        <f t="shared" si="9"/>
        <v>0.85</v>
      </c>
      <c r="AK13" s="8">
        <f t="shared" si="5"/>
        <v>-1.0851128498806388</v>
      </c>
      <c r="AL13" s="5">
        <f t="shared" si="10"/>
        <v>0.85</v>
      </c>
      <c r="AP13" s="8">
        <f t="shared" si="6"/>
        <v>-0.82582683109792421</v>
      </c>
      <c r="AQ13" s="5">
        <f t="shared" si="11"/>
        <v>0.85</v>
      </c>
      <c r="AU13" s="8">
        <f t="shared" si="7"/>
        <v>-1.1818829831470938</v>
      </c>
      <c r="AV13" s="5">
        <f t="shared" si="12"/>
        <v>0.85</v>
      </c>
      <c r="AW13" s="6">
        <f t="shared" si="13"/>
        <v>-20210.531770185917</v>
      </c>
      <c r="AX13" s="6">
        <f t="shared" si="14"/>
        <v>-19229.731770185914</v>
      </c>
    </row>
    <row r="14" spans="1:50" x14ac:dyDescent="0.25">
      <c r="A14" t="str">
        <f>+'Player Ratings'!A13</f>
        <v>A. Lawson IND</v>
      </c>
      <c r="C14" s="3" t="str">
        <f>INDEX('Player Ratings'!$B:$Y,MATCH(A:A,'Player Ratings'!$A:$A,0),3)</f>
        <v>IND</v>
      </c>
      <c r="D14" s="3">
        <f>INDEX('Player Ratings'!$B:$Y,MATCH(A:A,'Player Ratings'!$A:$A,0),4)</f>
        <v>24</v>
      </c>
      <c r="F14" s="3">
        <f>INDEX('Player Ratings'!$B:$Y,MATCH($A:$A,'Player Ratings'!$A:$A,0),8)</f>
        <v>63</v>
      </c>
      <c r="G14" s="3">
        <f>INDEX('Player Ratings'!$B:$Y,MATCH($A:$A,'Player Ratings'!$A:$A,0),9)</f>
        <v>69</v>
      </c>
      <c r="H14" s="3">
        <f t="shared" si="0"/>
        <v>132</v>
      </c>
      <c r="J14" s="3">
        <f>IFERROR(INDEX('Advanced Stats'!$A:$AB,MATCH($A:$A,'Advanced Stats'!$A:$A,0),8),"N/A")</f>
        <v>26.3</v>
      </c>
      <c r="L14" s="3">
        <f>IFERROR(INDEX('Advanced Stats'!$A:$AB,MATCH($A:$A,'Advanced Stats'!$A:$A,0),9),"N/A")</f>
        <v>17</v>
      </c>
      <c r="M14" s="3">
        <f>IFERROR(INDEX('Advanced Stats'!$A:$AB,MATCH($A:$A,'Advanced Stats'!$A:$A,0),10),"N/A")</f>
        <v>5.3</v>
      </c>
      <c r="O14" s="3">
        <f>IFERROR(INDEX('Per 36 Stats'!$A:$AC,MATCH(A:A,'Per 36 Stats'!$A:$A,0),29),"N/A")</f>
        <v>21.1</v>
      </c>
      <c r="V14" s="8">
        <f t="shared" si="1"/>
        <v>0.96413379272759847</v>
      </c>
      <c r="W14" s="5">
        <f t="shared" si="2"/>
        <v>20.768543342269886</v>
      </c>
      <c r="AA14" s="8">
        <f t="shared" si="3"/>
        <v>0.84348997015183103</v>
      </c>
      <c r="AB14" s="5">
        <f t="shared" si="8"/>
        <v>17.955293923925574</v>
      </c>
      <c r="AF14" s="8">
        <f t="shared" si="4"/>
        <v>0.41658570649446403</v>
      </c>
      <c r="AG14" s="5">
        <f t="shared" si="9"/>
        <v>10.184779397281869</v>
      </c>
      <c r="AK14" s="8">
        <f t="shared" si="5"/>
        <v>0.60755102251602011</v>
      </c>
      <c r="AL14" s="5">
        <f t="shared" si="10"/>
        <v>13.219217884733695</v>
      </c>
      <c r="AP14" s="8">
        <f t="shared" si="6"/>
        <v>0.39277971598889838</v>
      </c>
      <c r="AQ14" s="5">
        <f t="shared" si="11"/>
        <v>8.4317115337120256</v>
      </c>
      <c r="AU14" s="8">
        <f t="shared" si="7"/>
        <v>0.28333389702678557</v>
      </c>
      <c r="AV14" s="5">
        <f t="shared" si="12"/>
        <v>6.4541594798991531</v>
      </c>
      <c r="AW14" s="6">
        <f t="shared" si="13"/>
        <v>-22454.235687387474</v>
      </c>
      <c r="AX14" s="6">
        <f t="shared" si="14"/>
        <v>-21473.435687387471</v>
      </c>
    </row>
    <row r="15" spans="1:50" x14ac:dyDescent="0.25">
      <c r="A15" t="str">
        <f>+'Player Ratings'!A14</f>
        <v>A. Len WAS</v>
      </c>
      <c r="C15" s="3" t="str">
        <f>INDEX('Player Ratings'!$B:$Y,MATCH(A:A,'Player Ratings'!$A:$A,0),3)</f>
        <v>WAS</v>
      </c>
      <c r="D15" s="3">
        <f>INDEX('Player Ratings'!$B:$Y,MATCH(A:A,'Player Ratings'!$A:$A,0),4)</f>
        <v>31</v>
      </c>
      <c r="F15" s="3">
        <f>INDEX('Player Ratings'!$B:$Y,MATCH($A:$A,'Player Ratings'!$A:$A,0),8)</f>
        <v>53</v>
      </c>
      <c r="G15" s="3">
        <f>INDEX('Player Ratings'!$B:$Y,MATCH($A:$A,'Player Ratings'!$A:$A,0),9)</f>
        <v>53</v>
      </c>
      <c r="H15" s="3">
        <f t="shared" si="0"/>
        <v>106</v>
      </c>
      <c r="J15" s="3">
        <f>IFERROR(INDEX('Advanced Stats'!$A:$AB,MATCH($A:$A,'Advanced Stats'!$A:$A,0),8),"N/A")</f>
        <v>19.5</v>
      </c>
      <c r="L15" s="3">
        <f>IFERROR(INDEX('Advanced Stats'!$A:$AB,MATCH($A:$A,'Advanced Stats'!$A:$A,0),9),"N/A")</f>
        <v>8.9</v>
      </c>
      <c r="M15" s="3">
        <f>IFERROR(INDEX('Advanced Stats'!$A:$AB,MATCH($A:$A,'Advanced Stats'!$A:$A,0),10),"N/A")</f>
        <v>-1</v>
      </c>
      <c r="O15" s="3">
        <f>IFERROR(INDEX('Per 36 Stats'!$A:$AC,MATCH(A:A,'Per 36 Stats'!$A:$A,0),29),"N/A")</f>
        <v>13.9</v>
      </c>
      <c r="V15" s="8">
        <f t="shared" si="1"/>
        <v>-1.1499909093979781</v>
      </c>
      <c r="W15" s="5">
        <f t="shared" si="2"/>
        <v>0.85</v>
      </c>
      <c r="AA15" s="8">
        <f t="shared" si="3"/>
        <v>-0.75793618085060244</v>
      </c>
      <c r="AB15" s="5">
        <f t="shared" si="8"/>
        <v>0.85</v>
      </c>
      <c r="AF15" s="8">
        <f t="shared" si="4"/>
        <v>-0.37675646135200253</v>
      </c>
      <c r="AG15" s="5">
        <f t="shared" si="9"/>
        <v>0.85</v>
      </c>
      <c r="AK15" s="8">
        <f t="shared" si="5"/>
        <v>-0.86670460828106988</v>
      </c>
      <c r="AL15" s="5">
        <f t="shared" si="10"/>
        <v>0.85</v>
      </c>
      <c r="AP15" s="8">
        <f t="shared" si="6"/>
        <v>-0.80678610379969251</v>
      </c>
      <c r="AQ15" s="5">
        <f t="shared" si="11"/>
        <v>0.85</v>
      </c>
      <c r="AU15" s="8">
        <f t="shared" si="7"/>
        <v>-0.41071620410821003</v>
      </c>
      <c r="AV15" s="5">
        <f t="shared" si="12"/>
        <v>0.85</v>
      </c>
      <c r="AW15" s="6">
        <f t="shared" si="13"/>
        <v>-24717.043359398638</v>
      </c>
      <c r="AX15" s="6">
        <f t="shared" si="14"/>
        <v>-23736.243359398635</v>
      </c>
    </row>
    <row r="16" spans="1:50" x14ac:dyDescent="0.25">
      <c r="A16" t="str">
        <f>+'Player Ratings'!A15</f>
        <v>A. Miller POR</v>
      </c>
      <c r="C16" s="3" t="str">
        <f>INDEX('Player Ratings'!$B:$Y,MATCH(A:A,'Player Ratings'!$A:$A,0),3)</f>
        <v>POR</v>
      </c>
      <c r="D16" s="3">
        <f>INDEX('Player Ratings'!$B:$Y,MATCH(A:A,'Player Ratings'!$A:$A,0),4)</f>
        <v>22</v>
      </c>
      <c r="F16" s="3">
        <f>INDEX('Player Ratings'!$B:$Y,MATCH($A:$A,'Player Ratings'!$A:$A,0),8)</f>
        <v>65</v>
      </c>
      <c r="G16" s="3">
        <f>INDEX('Player Ratings'!$B:$Y,MATCH($A:$A,'Player Ratings'!$A:$A,0),9)</f>
        <v>73</v>
      </c>
      <c r="H16" s="3">
        <f t="shared" si="0"/>
        <v>138</v>
      </c>
      <c r="J16" s="3">
        <f>IFERROR(INDEX('Advanced Stats'!$A:$AB,MATCH($A:$A,'Advanced Stats'!$A:$A,0),8),"N/A")</f>
        <v>30.6</v>
      </c>
      <c r="L16" s="3">
        <f>IFERROR(INDEX('Advanced Stats'!$A:$AB,MATCH($A:$A,'Advanced Stats'!$A:$A,0),9),"N/A")</f>
        <v>19.7</v>
      </c>
      <c r="M16" s="3">
        <f>IFERROR(INDEX('Advanced Stats'!$A:$AB,MATCH($A:$A,'Advanced Stats'!$A:$A,0),10),"N/A")</f>
        <v>7.7</v>
      </c>
      <c r="O16" s="3">
        <f>IFERROR(INDEX('Per 36 Stats'!$A:$AC,MATCH(A:A,'Per 36 Stats'!$A:$A,0),29),"N/A")</f>
        <v>25.799999999999997</v>
      </c>
      <c r="V16" s="8">
        <f t="shared" si="1"/>
        <v>1.4926649682589925</v>
      </c>
      <c r="W16" s="5">
        <f t="shared" si="2"/>
        <v>32.15370866845398</v>
      </c>
      <c r="AA16" s="8">
        <f t="shared" si="3"/>
        <v>1.2130498511523926</v>
      </c>
      <c r="AB16" s="5">
        <f t="shared" si="8"/>
        <v>25.822081343652233</v>
      </c>
      <c r="AF16" s="8">
        <f t="shared" si="4"/>
        <v>0.91825795969149437</v>
      </c>
      <c r="AG16" s="5">
        <f t="shared" si="9"/>
        <v>22.449773488280488</v>
      </c>
      <c r="AK16" s="8">
        <f t="shared" si="5"/>
        <v>1.09896956611505</v>
      </c>
      <c r="AL16" s="5">
        <f t="shared" si="10"/>
        <v>23.911601832228058</v>
      </c>
      <c r="AP16" s="8">
        <f t="shared" si="6"/>
        <v>0.84975717114645688</v>
      </c>
      <c r="AQ16" s="5">
        <f t="shared" si="11"/>
        <v>18.241541121264508</v>
      </c>
      <c r="AU16" s="8">
        <f t="shared" si="7"/>
        <v>0.73639437971212951</v>
      </c>
      <c r="AV16" s="5">
        <f t="shared" si="12"/>
        <v>16.774578744858687</v>
      </c>
      <c r="AW16" s="6">
        <f t="shared" si="13"/>
        <v>-26979.001031409804</v>
      </c>
      <c r="AX16" s="6">
        <f t="shared" si="14"/>
        <v>-25998.201031409801</v>
      </c>
    </row>
    <row r="17" spans="1:50" x14ac:dyDescent="0.25">
      <c r="A17" t="str">
        <f>+'Player Ratings'!A16</f>
        <v>A. Nembhard BOS</v>
      </c>
      <c r="C17" s="3" t="str">
        <f>INDEX('Player Ratings'!$B:$Y,MATCH(A:A,'Player Ratings'!$A:$A,0),3)</f>
        <v>BOS</v>
      </c>
      <c r="D17" s="3">
        <f>INDEX('Player Ratings'!$B:$Y,MATCH(A:A,'Player Ratings'!$A:$A,0),4)</f>
        <v>24</v>
      </c>
      <c r="F17" s="3">
        <f>INDEX('Player Ratings'!$B:$Y,MATCH($A:$A,'Player Ratings'!$A:$A,0),8)</f>
        <v>55</v>
      </c>
      <c r="G17" s="3">
        <f>INDEX('Player Ratings'!$B:$Y,MATCH($A:$A,'Player Ratings'!$A:$A,0),9)</f>
        <v>61</v>
      </c>
      <c r="H17" s="3">
        <f t="shared" si="0"/>
        <v>116</v>
      </c>
      <c r="J17" s="3">
        <f>IFERROR(INDEX('Advanced Stats'!$A:$AB,MATCH($A:$A,'Advanced Stats'!$A:$A,0),8),"N/A")</f>
        <v>20.2</v>
      </c>
      <c r="L17" s="3">
        <f>IFERROR(INDEX('Advanced Stats'!$A:$AB,MATCH($A:$A,'Advanced Stats'!$A:$A,0),9),"N/A")</f>
        <v>13.2</v>
      </c>
      <c r="M17" s="3">
        <f>IFERROR(INDEX('Advanced Stats'!$A:$AB,MATCH($A:$A,'Advanced Stats'!$A:$A,0),10),"N/A")</f>
        <v>1.5</v>
      </c>
      <c r="O17" s="3">
        <f>IFERROR(INDEX('Per 36 Stats'!$A:$AC,MATCH(A:A,'Per 36 Stats'!$A:$A,0),29),"N/A")</f>
        <v>13.499999999999998</v>
      </c>
      <c r="V17" s="8">
        <f t="shared" si="1"/>
        <v>-9.2928558335189843E-2</v>
      </c>
      <c r="W17" s="5">
        <f t="shared" si="2"/>
        <v>0.85</v>
      </c>
      <c r="AA17" s="8">
        <f t="shared" si="3"/>
        <v>-0.14200304584966647</v>
      </c>
      <c r="AB17" s="5">
        <f t="shared" si="8"/>
        <v>0.85</v>
      </c>
      <c r="AF17" s="8">
        <f t="shared" si="4"/>
        <v>-0.29508888525016047</v>
      </c>
      <c r="AG17" s="5">
        <f t="shared" si="9"/>
        <v>0.85</v>
      </c>
      <c r="AK17" s="8">
        <f t="shared" si="5"/>
        <v>-8.4075075882614855E-2</v>
      </c>
      <c r="AL17" s="5">
        <f t="shared" si="10"/>
        <v>0.85</v>
      </c>
      <c r="AP17" s="8">
        <f t="shared" si="6"/>
        <v>-0.33076792134390248</v>
      </c>
      <c r="AQ17" s="5">
        <f t="shared" si="11"/>
        <v>0.85</v>
      </c>
      <c r="AU17" s="8">
        <f t="shared" si="7"/>
        <v>-0.44927454306015441</v>
      </c>
      <c r="AV17" s="5">
        <f t="shared" si="12"/>
        <v>0.85</v>
      </c>
      <c r="AW17" s="6">
        <f t="shared" si="13"/>
        <v>-29237.225785814495</v>
      </c>
      <c r="AX17" s="6">
        <f t="shared" si="14"/>
        <v>-28256.425785814492</v>
      </c>
    </row>
    <row r="18" spans="1:50" x14ac:dyDescent="0.25">
      <c r="A18" t="str">
        <f>+'Player Ratings'!A17</f>
        <v>A. Patterson NOP</v>
      </c>
      <c r="C18" s="3" t="str">
        <f>INDEX('Player Ratings'!$B:$Y,MATCH(A:A,'Player Ratings'!$A:$A,0),3)</f>
        <v>NOP</v>
      </c>
      <c r="D18" s="3">
        <f>INDEX('Player Ratings'!$B:$Y,MATCH(A:A,'Player Ratings'!$A:$A,0),4)</f>
        <v>23</v>
      </c>
      <c r="F18" s="3">
        <f>INDEX('Player Ratings'!$B:$Y,MATCH($A:$A,'Player Ratings'!$A:$A,0),8)</f>
        <v>55</v>
      </c>
      <c r="G18" s="3">
        <f>INDEX('Player Ratings'!$B:$Y,MATCH($A:$A,'Player Ratings'!$A:$A,0),9)</f>
        <v>62</v>
      </c>
      <c r="H18" s="3">
        <f t="shared" si="0"/>
        <v>117</v>
      </c>
      <c r="J18" s="3">
        <f>IFERROR(INDEX('Advanced Stats'!$A:$AB,MATCH($A:$A,'Advanced Stats'!$A:$A,0),8),"N/A")</f>
        <v>14.5</v>
      </c>
      <c r="L18" s="3">
        <f>IFERROR(INDEX('Advanced Stats'!$A:$AB,MATCH($A:$A,'Advanced Stats'!$A:$A,0),9),"N/A")</f>
        <v>7.2</v>
      </c>
      <c r="M18" s="3">
        <f>IFERROR(INDEX('Advanced Stats'!$A:$AB,MATCH($A:$A,'Advanced Stats'!$A:$A,0),10),"N/A")</f>
        <v>-1.5</v>
      </c>
      <c r="O18" s="3">
        <f>IFERROR(INDEX('Per 36 Stats'!$A:$AC,MATCH(A:A,'Per 36 Stats'!$A:$A,0),29),"N/A")</f>
        <v>7.4</v>
      </c>
      <c r="V18" s="8">
        <f t="shared" si="1"/>
        <v>3.9204235547658686E-2</v>
      </c>
      <c r="W18" s="5">
        <f t="shared" si="2"/>
        <v>0.85</v>
      </c>
      <c r="AA18" s="8">
        <f t="shared" si="3"/>
        <v>-8.0409732349572882E-2</v>
      </c>
      <c r="AB18" s="5">
        <f t="shared" si="8"/>
        <v>0.85</v>
      </c>
      <c r="AF18" s="8">
        <f t="shared" si="4"/>
        <v>-0.96009629065087487</v>
      </c>
      <c r="AG18" s="5">
        <f t="shared" si="9"/>
        <v>0.85</v>
      </c>
      <c r="AK18" s="8">
        <f t="shared" si="5"/>
        <v>-1.1761162838804591</v>
      </c>
      <c r="AL18" s="5">
        <f t="shared" si="10"/>
        <v>0.85</v>
      </c>
      <c r="AP18" s="8">
        <f t="shared" si="6"/>
        <v>-0.90198974029085055</v>
      </c>
      <c r="AQ18" s="5">
        <f t="shared" si="11"/>
        <v>0.85</v>
      </c>
      <c r="AU18" s="8">
        <f t="shared" si="7"/>
        <v>-1.0372892120773032</v>
      </c>
      <c r="AV18" s="5">
        <f t="shared" si="12"/>
        <v>0.85</v>
      </c>
      <c r="AW18" s="6">
        <f t="shared" si="13"/>
        <v>-31495.450540219186</v>
      </c>
      <c r="AX18" s="6">
        <f t="shared" si="14"/>
        <v>-30514.650540219183</v>
      </c>
    </row>
    <row r="19" spans="1:50" x14ac:dyDescent="0.25">
      <c r="A19" t="str">
        <f>+'Player Ratings'!A18</f>
        <v>A. Simons LAC</v>
      </c>
      <c r="C19" s="3" t="str">
        <f>INDEX('Player Ratings'!$B:$Y,MATCH(A:A,'Player Ratings'!$A:$A,0),3)</f>
        <v>LAC</v>
      </c>
      <c r="D19" s="3">
        <f>INDEX('Player Ratings'!$B:$Y,MATCH(A:A,'Player Ratings'!$A:$A,0),4)</f>
        <v>25</v>
      </c>
      <c r="F19" s="3">
        <f>INDEX('Player Ratings'!$B:$Y,MATCH($A:$A,'Player Ratings'!$A:$A,0),8)</f>
        <v>54</v>
      </c>
      <c r="G19" s="3">
        <f>INDEX('Player Ratings'!$B:$Y,MATCH($A:$A,'Player Ratings'!$A:$A,0),9)</f>
        <v>57</v>
      </c>
      <c r="H19" s="3">
        <f t="shared" si="0"/>
        <v>111</v>
      </c>
      <c r="J19" s="3">
        <f>IFERROR(INDEX('Advanced Stats'!$A:$AB,MATCH($A:$A,'Advanced Stats'!$A:$A,0),8),"N/A")</f>
        <v>15.3</v>
      </c>
      <c r="L19" s="3">
        <f>IFERROR(INDEX('Advanced Stats'!$A:$AB,MATCH($A:$A,'Advanced Stats'!$A:$A,0),9),"N/A")</f>
        <v>9.1</v>
      </c>
      <c r="M19" s="3">
        <f>IFERROR(INDEX('Advanced Stats'!$A:$AB,MATCH($A:$A,'Advanced Stats'!$A:$A,0),10),"N/A")</f>
        <v>-0.7</v>
      </c>
      <c r="O19" s="3">
        <f>IFERROR(INDEX('Per 36 Stats'!$A:$AC,MATCH(A:A,'Per 36 Stats'!$A:$A,0),29),"N/A")</f>
        <v>8.1999999999999993</v>
      </c>
      <c r="V19" s="8">
        <f t="shared" si="1"/>
        <v>-0.62145973386658404</v>
      </c>
      <c r="W19" s="5">
        <f t="shared" si="2"/>
        <v>0.85</v>
      </c>
      <c r="AA19" s="8">
        <f t="shared" si="3"/>
        <v>-0.44996961335013447</v>
      </c>
      <c r="AB19" s="5">
        <f t="shared" si="8"/>
        <v>0.85</v>
      </c>
      <c r="AF19" s="8">
        <f t="shared" si="4"/>
        <v>-0.86676191796305524</v>
      </c>
      <c r="AG19" s="5">
        <f t="shared" si="9"/>
        <v>0.85</v>
      </c>
      <c r="AK19" s="8">
        <f t="shared" si="5"/>
        <v>-0.83030323468114187</v>
      </c>
      <c r="AL19" s="5">
        <f t="shared" si="10"/>
        <v>0.85</v>
      </c>
      <c r="AP19" s="8">
        <f t="shared" si="6"/>
        <v>-0.74966392190499775</v>
      </c>
      <c r="AQ19" s="5">
        <f t="shared" si="11"/>
        <v>0.85</v>
      </c>
      <c r="AU19" s="8">
        <f t="shared" si="7"/>
        <v>-0.96017253417341486</v>
      </c>
      <c r="AV19" s="5">
        <f t="shared" si="12"/>
        <v>0.85</v>
      </c>
      <c r="AW19" s="6">
        <f t="shared" si="13"/>
        <v>-33753.675294623878</v>
      </c>
      <c r="AX19" s="6">
        <f t="shared" si="14"/>
        <v>-32772.875294623875</v>
      </c>
    </row>
    <row r="20" spans="1:50" x14ac:dyDescent="0.25">
      <c r="A20" t="str">
        <f>+'Player Ratings'!A19</f>
        <v>A. Sylla TOR</v>
      </c>
      <c r="C20" s="3" t="str">
        <f>INDEX('Player Ratings'!$B:$Y,MATCH(A:A,'Player Ratings'!$A:$A,0),3)</f>
        <v>TOR</v>
      </c>
      <c r="D20" s="3">
        <f>INDEX('Player Ratings'!$B:$Y,MATCH(A:A,'Player Ratings'!$A:$A,0),4)</f>
        <v>23</v>
      </c>
      <c r="F20" s="3">
        <f>INDEX('Player Ratings'!$B:$Y,MATCH($A:$A,'Player Ratings'!$A:$A,0),8)</f>
        <v>49</v>
      </c>
      <c r="G20" s="3">
        <f>INDEX('Player Ratings'!$B:$Y,MATCH($A:$A,'Player Ratings'!$A:$A,0),9)</f>
        <v>59</v>
      </c>
      <c r="H20" s="3">
        <f t="shared" si="0"/>
        <v>108</v>
      </c>
      <c r="J20" s="3" t="str">
        <f>IFERROR(INDEX('Advanced Stats'!$A:$AB,MATCH($A:$A,'Advanced Stats'!$A:$A,0),8),"N/A")</f>
        <v>N/A</v>
      </c>
      <c r="L20" s="3" t="str">
        <f>IFERROR(INDEX('Advanced Stats'!$A:$AB,MATCH($A:$A,'Advanced Stats'!$A:$A,0),9),"N/A")</f>
        <v>N/A</v>
      </c>
      <c r="M20" s="3" t="str">
        <f>IFERROR(INDEX('Advanced Stats'!$A:$AB,MATCH($A:$A,'Advanced Stats'!$A:$A,0),10),"N/A")</f>
        <v>N/A</v>
      </c>
      <c r="O20" s="3" t="str">
        <f>IFERROR(INDEX('Per 36 Stats'!$A:$AC,MATCH(A:A,'Per 36 Stats'!$A:$A,0),29),"N/A")</f>
        <v>N/A</v>
      </c>
      <c r="V20" s="8">
        <f t="shared" si="1"/>
        <v>-0.3571941461008869</v>
      </c>
      <c r="W20" s="5">
        <f t="shared" si="2"/>
        <v>0.85</v>
      </c>
      <c r="AA20" s="8">
        <f t="shared" si="3"/>
        <v>-0.6347495538504152</v>
      </c>
      <c r="AB20" s="5">
        <f t="shared" si="8"/>
        <v>0.85</v>
      </c>
      <c r="AF20" s="8" t="str">
        <f t="shared" si="4"/>
        <v>N/A</v>
      </c>
      <c r="AG20" s="5" t="str">
        <f t="shared" si="9"/>
        <v>N/A</v>
      </c>
      <c r="AK20" s="8" t="str">
        <f t="shared" si="5"/>
        <v>N/A</v>
      </c>
      <c r="AL20" s="5" t="str">
        <f t="shared" si="10"/>
        <v>N/A</v>
      </c>
      <c r="AP20" s="8" t="str">
        <f t="shared" si="6"/>
        <v>N/A</v>
      </c>
      <c r="AQ20" s="5" t="str">
        <f t="shared" si="11"/>
        <v>N/A</v>
      </c>
      <c r="AU20" s="8" t="str">
        <f t="shared" si="7"/>
        <v>N/A</v>
      </c>
      <c r="AV20" s="5" t="str">
        <f t="shared" si="12"/>
        <v>N/A</v>
      </c>
      <c r="AW20" s="6">
        <f t="shared" si="13"/>
        <v>-36038.145047038386</v>
      </c>
      <c r="AX20" s="6">
        <f t="shared" si="14"/>
        <v>-35057.345047038383</v>
      </c>
    </row>
    <row r="21" spans="1:50" x14ac:dyDescent="0.25">
      <c r="A21" t="str">
        <f>+'Player Ratings'!A20</f>
        <v>A. Trier UTA</v>
      </c>
      <c r="C21" s="3" t="str">
        <f>INDEX('Player Ratings'!$B:$Y,MATCH(A:A,'Player Ratings'!$A:$A,0),3)</f>
        <v>UTA</v>
      </c>
      <c r="D21" s="3">
        <f>INDEX('Player Ratings'!$B:$Y,MATCH(A:A,'Player Ratings'!$A:$A,0),4)</f>
        <v>28</v>
      </c>
      <c r="F21" s="3">
        <f>INDEX('Player Ratings'!$B:$Y,MATCH($A:$A,'Player Ratings'!$A:$A,0),8)</f>
        <v>50</v>
      </c>
      <c r="G21" s="3">
        <f>INDEX('Player Ratings'!$B:$Y,MATCH($A:$A,'Player Ratings'!$A:$A,0),9)</f>
        <v>52</v>
      </c>
      <c r="H21" s="3">
        <f t="shared" si="0"/>
        <v>102</v>
      </c>
      <c r="J21" s="3">
        <f>IFERROR(INDEX('Advanced Stats'!$A:$AB,MATCH($A:$A,'Advanced Stats'!$A:$A,0),8),"N/A")</f>
        <v>9.6</v>
      </c>
      <c r="L21" s="3">
        <f>IFERROR(INDEX('Advanced Stats'!$A:$AB,MATCH($A:$A,'Advanced Stats'!$A:$A,0),9),"N/A")</f>
        <v>6</v>
      </c>
      <c r="M21" s="3">
        <f>IFERROR(INDEX('Advanced Stats'!$A:$AB,MATCH($A:$A,'Advanced Stats'!$A:$A,0),10),"N/A")</f>
        <v>-1.3</v>
      </c>
      <c r="O21" s="3">
        <f>IFERROR(INDEX('Per 36 Stats'!$A:$AC,MATCH(A:A,'Per 36 Stats'!$A:$A,0),29),"N/A")</f>
        <v>4.4000000000000004</v>
      </c>
      <c r="V21" s="8">
        <f t="shared" si="1"/>
        <v>-1.2821237032808266</v>
      </c>
      <c r="W21" s="5">
        <f t="shared" si="2"/>
        <v>0.85</v>
      </c>
      <c r="AA21" s="8">
        <f t="shared" si="3"/>
        <v>-1.0043094348509767</v>
      </c>
      <c r="AB21" s="5">
        <f t="shared" si="8"/>
        <v>0.85</v>
      </c>
      <c r="AF21" s="8">
        <f t="shared" si="4"/>
        <v>-1.5317693233637699</v>
      </c>
      <c r="AG21" s="5">
        <f t="shared" si="9"/>
        <v>0.85</v>
      </c>
      <c r="AK21" s="8">
        <f t="shared" si="5"/>
        <v>-1.394524525480028</v>
      </c>
      <c r="AL21" s="5">
        <f t="shared" si="10"/>
        <v>0.85</v>
      </c>
      <c r="AM21" s="7"/>
      <c r="AP21" s="8">
        <f t="shared" si="6"/>
        <v>-0.86390828569438749</v>
      </c>
      <c r="AQ21" s="5">
        <f t="shared" si="11"/>
        <v>0.85</v>
      </c>
      <c r="AU21" s="8">
        <f t="shared" si="7"/>
        <v>-1.3264767542168847</v>
      </c>
      <c r="AV21" s="5">
        <f t="shared" si="12"/>
        <v>0.85</v>
      </c>
      <c r="AW21" s="6">
        <f t="shared" si="13"/>
        <v>-38328.410208766945</v>
      </c>
      <c r="AX21" s="6">
        <f t="shared" si="14"/>
        <v>-37347.610208766942</v>
      </c>
    </row>
    <row r="22" spans="1:50" x14ac:dyDescent="0.25">
      <c r="A22" t="str">
        <f>+'Player Ratings'!A21</f>
        <v>A. Watson HOU</v>
      </c>
      <c r="C22" s="3" t="str">
        <f>INDEX('Player Ratings'!$B:$Y,MATCH(A:A,'Player Ratings'!$A:$A,0),3)</f>
        <v>HOU</v>
      </c>
      <c r="D22" s="3">
        <f>INDEX('Player Ratings'!$B:$Y,MATCH(A:A,'Player Ratings'!$A:$A,0),4)</f>
        <v>24</v>
      </c>
      <c r="F22" s="3">
        <f>INDEX('Player Ratings'!$B:$Y,MATCH($A:$A,'Player Ratings'!$A:$A,0),8)</f>
        <v>48</v>
      </c>
      <c r="G22" s="3">
        <f>INDEX('Player Ratings'!$B:$Y,MATCH($A:$A,'Player Ratings'!$A:$A,0),9)</f>
        <v>57</v>
      </c>
      <c r="H22" s="3">
        <f t="shared" si="0"/>
        <v>105</v>
      </c>
      <c r="J22" s="3" t="str">
        <f>IFERROR(INDEX('Advanced Stats'!$A:$AB,MATCH($A:$A,'Advanced Stats'!$A:$A,0),8),"N/A")</f>
        <v>N/A</v>
      </c>
      <c r="L22" s="3" t="str">
        <f>IFERROR(INDEX('Advanced Stats'!$A:$AB,MATCH($A:$A,'Advanced Stats'!$A:$A,0),9),"N/A")</f>
        <v>N/A</v>
      </c>
      <c r="M22" s="3" t="str">
        <f>IFERROR(INDEX('Advanced Stats'!$A:$AB,MATCH($A:$A,'Advanced Stats'!$A:$A,0),10),"N/A")</f>
        <v>N/A</v>
      </c>
      <c r="O22" s="3" t="str">
        <f>IFERROR(INDEX('Per 36 Stats'!$A:$AC,MATCH(A:A,'Per 36 Stats'!$A:$A,0),29),"N/A")</f>
        <v>N/A</v>
      </c>
      <c r="V22" s="8">
        <f t="shared" si="1"/>
        <v>-0.62145973386658404</v>
      </c>
      <c r="W22" s="5">
        <f t="shared" si="2"/>
        <v>0.85</v>
      </c>
      <c r="AA22" s="8">
        <f t="shared" si="3"/>
        <v>-0.819529494350696</v>
      </c>
      <c r="AB22" s="5">
        <f t="shared" si="8"/>
        <v>0.85</v>
      </c>
      <c r="AF22" s="8" t="str">
        <f t="shared" si="4"/>
        <v>N/A</v>
      </c>
      <c r="AG22" s="5" t="str">
        <f t="shared" si="9"/>
        <v>N/A</v>
      </c>
      <c r="AK22" s="8" t="str">
        <f t="shared" si="5"/>
        <v>N/A</v>
      </c>
      <c r="AL22" s="5" t="str">
        <f t="shared" si="10"/>
        <v>N/A</v>
      </c>
      <c r="AP22" s="8" t="str">
        <f t="shared" si="6"/>
        <v>N/A</v>
      </c>
      <c r="AQ22" s="5" t="str">
        <f t="shared" si="11"/>
        <v>N/A</v>
      </c>
      <c r="AU22" s="8" t="str">
        <f t="shared" si="7"/>
        <v>N/A</v>
      </c>
      <c r="AV22" s="5" t="str">
        <f t="shared" si="12"/>
        <v>N/A</v>
      </c>
      <c r="AW22" s="6">
        <f t="shared" si="13"/>
        <v>-40618.675370495504</v>
      </c>
      <c r="AX22" s="6">
        <f t="shared" si="14"/>
        <v>-39637.875370495502</v>
      </c>
    </row>
    <row r="23" spans="1:50" x14ac:dyDescent="0.25">
      <c r="A23" t="str">
        <f>+'Player Ratings'!A22</f>
        <v>A. Wiggins WAS</v>
      </c>
      <c r="C23" s="3" t="str">
        <f>INDEX('Player Ratings'!$B:$Y,MATCH(A:A,'Player Ratings'!$A:$A,0),3)</f>
        <v>WAS</v>
      </c>
      <c r="D23" s="3">
        <f>INDEX('Player Ratings'!$B:$Y,MATCH(A:A,'Player Ratings'!$A:$A,0),4)</f>
        <v>29</v>
      </c>
      <c r="F23" s="3">
        <f>INDEX('Player Ratings'!$B:$Y,MATCH($A:$A,'Player Ratings'!$A:$A,0),8)</f>
        <v>73</v>
      </c>
      <c r="G23" s="3">
        <f>INDEX('Player Ratings'!$B:$Y,MATCH($A:$A,'Player Ratings'!$A:$A,0),9)</f>
        <v>73</v>
      </c>
      <c r="H23" s="3">
        <f t="shared" si="0"/>
        <v>146</v>
      </c>
      <c r="J23" s="3">
        <f>IFERROR(INDEX('Advanced Stats'!$A:$AB,MATCH($A:$A,'Advanced Stats'!$A:$A,0),8),"N/A")</f>
        <v>36.200000000000003</v>
      </c>
      <c r="L23" s="3">
        <f>IFERROR(INDEX('Advanced Stats'!$A:$AB,MATCH($A:$A,'Advanced Stats'!$A:$A,0),9),"N/A")</f>
        <v>20.100000000000001</v>
      </c>
      <c r="M23" s="3">
        <f>IFERROR(INDEX('Advanced Stats'!$A:$AB,MATCH($A:$A,'Advanced Stats'!$A:$A,0),10),"N/A")</f>
        <v>10.4</v>
      </c>
      <c r="O23" s="3">
        <f>IFERROR(INDEX('Per 36 Stats'!$A:$AC,MATCH(A:A,'Per 36 Stats'!$A:$A,0),29),"N/A")</f>
        <v>34.299999999999997</v>
      </c>
      <c r="V23" s="8">
        <f t="shared" si="1"/>
        <v>1.4926649682589925</v>
      </c>
      <c r="W23" s="5">
        <f t="shared" si="2"/>
        <v>32.15370866845398</v>
      </c>
      <c r="AA23" s="8">
        <f t="shared" si="3"/>
        <v>1.7057963591531413</v>
      </c>
      <c r="AB23" s="5">
        <f t="shared" si="8"/>
        <v>36.311131236621115</v>
      </c>
      <c r="AF23" s="8">
        <f t="shared" si="4"/>
        <v>1.5715985685062315</v>
      </c>
      <c r="AG23" s="5">
        <f t="shared" si="9"/>
        <v>38.422789048650785</v>
      </c>
      <c r="AK23" s="8">
        <f t="shared" si="5"/>
        <v>1.1717723133149067</v>
      </c>
      <c r="AL23" s="5">
        <f t="shared" si="10"/>
        <v>25.495658713338344</v>
      </c>
      <c r="AP23" s="8">
        <f t="shared" si="6"/>
        <v>1.3638568081987104</v>
      </c>
      <c r="AQ23" s="5">
        <f t="shared" si="11"/>
        <v>29.27759940726105</v>
      </c>
      <c r="AU23" s="8">
        <f t="shared" si="7"/>
        <v>1.5557590824409437</v>
      </c>
      <c r="AV23" s="5">
        <f t="shared" si="12"/>
        <v>35.43916677723233</v>
      </c>
      <c r="AW23" s="6">
        <f t="shared" si="13"/>
        <v>-42908.940532224064</v>
      </c>
      <c r="AX23" s="6">
        <f t="shared" si="14"/>
        <v>-41928.140532224061</v>
      </c>
    </row>
    <row r="24" spans="1:50" x14ac:dyDescent="0.25">
      <c r="A24" t="str">
        <f>+'Player Ratings'!A23</f>
        <v>A. Wiley IND</v>
      </c>
      <c r="C24" s="3" t="str">
        <f>INDEX('Player Ratings'!$B:$Y,MATCH(A:A,'Player Ratings'!$A:$A,0),3)</f>
        <v>IND</v>
      </c>
      <c r="D24" s="3">
        <f>INDEX('Player Ratings'!$B:$Y,MATCH(A:A,'Player Ratings'!$A:$A,0),4)</f>
        <v>25</v>
      </c>
      <c r="F24" s="3">
        <f>INDEX('Player Ratings'!$B:$Y,MATCH($A:$A,'Player Ratings'!$A:$A,0),8)</f>
        <v>56</v>
      </c>
      <c r="G24" s="3">
        <f>INDEX('Player Ratings'!$B:$Y,MATCH($A:$A,'Player Ratings'!$A:$A,0),9)</f>
        <v>58</v>
      </c>
      <c r="H24" s="3">
        <f t="shared" si="0"/>
        <v>114</v>
      </c>
      <c r="J24" s="3">
        <f>IFERROR(INDEX('Advanced Stats'!$A:$AB,MATCH($A:$A,'Advanced Stats'!$A:$A,0),8),"N/A")</f>
        <v>23.8</v>
      </c>
      <c r="L24" s="3">
        <f>IFERROR(INDEX('Advanced Stats'!$A:$AB,MATCH($A:$A,'Advanced Stats'!$A:$A,0),9),"N/A")</f>
        <v>12.9</v>
      </c>
      <c r="M24" s="3">
        <f>IFERROR(INDEX('Advanced Stats'!$A:$AB,MATCH($A:$A,'Advanced Stats'!$A:$A,0),10),"N/A")</f>
        <v>1.8</v>
      </c>
      <c r="O24" s="3">
        <f>IFERROR(INDEX('Per 36 Stats'!$A:$AC,MATCH(A:A,'Per 36 Stats'!$A:$A,0),29),"N/A")</f>
        <v>19.400000000000002</v>
      </c>
      <c r="V24" s="8">
        <f t="shared" si="1"/>
        <v>-0.48932693998373544</v>
      </c>
      <c r="W24" s="5">
        <f t="shared" si="2"/>
        <v>0.85</v>
      </c>
      <c r="AA24" s="8">
        <f t="shared" si="3"/>
        <v>-0.26518967284985367</v>
      </c>
      <c r="AB24" s="5">
        <f t="shared" si="8"/>
        <v>0.85</v>
      </c>
      <c r="AF24" s="8">
        <f t="shared" si="4"/>
        <v>0.12491579184502781</v>
      </c>
      <c r="AG24" s="5">
        <f t="shared" si="9"/>
        <v>3.0539688792594144</v>
      </c>
      <c r="AK24" s="8">
        <f t="shared" si="5"/>
        <v>-0.13867713628250689</v>
      </c>
      <c r="AL24" s="5">
        <f t="shared" si="10"/>
        <v>0.85</v>
      </c>
      <c r="AP24" s="8">
        <f t="shared" si="6"/>
        <v>-0.27364573944920767</v>
      </c>
      <c r="AQ24" s="5">
        <f t="shared" si="11"/>
        <v>0.85</v>
      </c>
      <c r="AU24" s="8">
        <f t="shared" si="7"/>
        <v>0.11946095648102284</v>
      </c>
      <c r="AV24" s="5">
        <f t="shared" si="12"/>
        <v>2.721241873424427</v>
      </c>
      <c r="AW24" s="6">
        <f t="shared" si="13"/>
        <v>-45163.766527175394</v>
      </c>
      <c r="AX24" s="6">
        <f t="shared" si="14"/>
        <v>-44182.966527175391</v>
      </c>
    </row>
    <row r="25" spans="1:50" x14ac:dyDescent="0.25">
      <c r="A25" t="str">
        <f>+'Player Ratings'!A24</f>
        <v>A. Zizic GSW</v>
      </c>
      <c r="C25" s="3" t="str">
        <f>INDEX('Player Ratings'!$B:$Y,MATCH(A:A,'Player Ratings'!$A:$A,0),3)</f>
        <v>GSW</v>
      </c>
      <c r="D25" s="3">
        <f>INDEX('Player Ratings'!$B:$Y,MATCH(A:A,'Player Ratings'!$A:$A,0),4)</f>
        <v>27</v>
      </c>
      <c r="F25" s="3">
        <f>INDEX('Player Ratings'!$B:$Y,MATCH($A:$A,'Player Ratings'!$A:$A,0),8)</f>
        <v>60</v>
      </c>
      <c r="G25" s="3">
        <f>INDEX('Player Ratings'!$B:$Y,MATCH($A:$A,'Player Ratings'!$A:$A,0),9)</f>
        <v>61</v>
      </c>
      <c r="H25" s="3">
        <f t="shared" si="0"/>
        <v>121</v>
      </c>
      <c r="J25" s="3">
        <f>IFERROR(INDEX('Advanced Stats'!$A:$AB,MATCH($A:$A,'Advanced Stats'!$A:$A,0),8),"N/A")</f>
        <v>23.1</v>
      </c>
      <c r="L25" s="3">
        <f>IFERROR(INDEX('Advanced Stats'!$A:$AB,MATCH($A:$A,'Advanced Stats'!$A:$A,0),9),"N/A")</f>
        <v>11.6</v>
      </c>
      <c r="M25" s="3">
        <f>IFERROR(INDEX('Advanced Stats'!$A:$AB,MATCH($A:$A,'Advanced Stats'!$A:$A,0),10),"N/A")</f>
        <v>0.7</v>
      </c>
      <c r="O25" s="3">
        <f>IFERROR(INDEX('Per 36 Stats'!$A:$AC,MATCH(A:A,'Per 36 Stats'!$A:$A,0),29),"N/A")</f>
        <v>18.899999999999999</v>
      </c>
      <c r="V25" s="8">
        <f t="shared" si="1"/>
        <v>-9.2928558335189843E-2</v>
      </c>
      <c r="W25" s="5">
        <f t="shared" si="2"/>
        <v>0.85</v>
      </c>
      <c r="AA25" s="8">
        <f t="shared" si="3"/>
        <v>0.16596352165080147</v>
      </c>
      <c r="AB25" s="5">
        <f t="shared" si="8"/>
        <v>3.5328503210933611</v>
      </c>
      <c r="AF25" s="8">
        <f t="shared" si="4"/>
        <v>4.3248215743185763E-2</v>
      </c>
      <c r="AG25" s="5">
        <f t="shared" si="9"/>
        <v>1.0573419342131296</v>
      </c>
      <c r="AK25" s="8">
        <f t="shared" si="5"/>
        <v>-0.37528606468203995</v>
      </c>
      <c r="AL25" s="5">
        <f t="shared" si="10"/>
        <v>0.85</v>
      </c>
      <c r="AP25" s="8">
        <f t="shared" si="6"/>
        <v>-0.48309373972975539</v>
      </c>
      <c r="AQ25" s="5">
        <f t="shared" si="11"/>
        <v>0.85</v>
      </c>
      <c r="AU25" s="8">
        <f t="shared" si="7"/>
        <v>7.1263032791092251E-2</v>
      </c>
      <c r="AV25" s="5">
        <f t="shared" si="12"/>
        <v>1.623324930343617</v>
      </c>
      <c r="AW25" s="6">
        <f t="shared" si="13"/>
        <v>-47416.721280253296</v>
      </c>
      <c r="AX25" s="6">
        <f t="shared" si="14"/>
        <v>-46435.921280253293</v>
      </c>
    </row>
    <row r="26" spans="1:50" x14ac:dyDescent="0.25">
      <c r="A26" t="str">
        <f>+'Player Ratings'!A25</f>
        <v>B. Antoine HOU</v>
      </c>
      <c r="C26" s="3" t="str">
        <f>INDEX('Player Ratings'!$B:$Y,MATCH(A:A,'Player Ratings'!$A:$A,0),3)</f>
        <v>HOU</v>
      </c>
      <c r="D26" s="3">
        <f>INDEX('Player Ratings'!$B:$Y,MATCH(A:A,'Player Ratings'!$A:$A,0),4)</f>
        <v>24</v>
      </c>
      <c r="F26" s="3">
        <f>INDEX('Player Ratings'!$B:$Y,MATCH($A:$A,'Player Ratings'!$A:$A,0),8)</f>
        <v>51</v>
      </c>
      <c r="G26" s="3">
        <f>INDEX('Player Ratings'!$B:$Y,MATCH($A:$A,'Player Ratings'!$A:$A,0),9)</f>
        <v>58</v>
      </c>
      <c r="H26" s="3">
        <f t="shared" si="0"/>
        <v>109</v>
      </c>
      <c r="J26" s="3" t="str">
        <f>IFERROR(INDEX('Advanced Stats'!$A:$AB,MATCH($A:$A,'Advanced Stats'!$A:$A,0),8),"N/A")</f>
        <v>N/A</v>
      </c>
      <c r="L26" s="3" t="str">
        <f>IFERROR(INDEX('Advanced Stats'!$A:$AB,MATCH($A:$A,'Advanced Stats'!$A:$A,0),9),"N/A")</f>
        <v>N/A</v>
      </c>
      <c r="M26" s="3" t="str">
        <f>IFERROR(INDEX('Advanced Stats'!$A:$AB,MATCH($A:$A,'Advanced Stats'!$A:$A,0),10),"N/A")</f>
        <v>N/A</v>
      </c>
      <c r="O26" s="3" t="str">
        <f>IFERROR(INDEX('Per 36 Stats'!$A:$AC,MATCH(A:A,'Per 36 Stats'!$A:$A,0),29),"N/A")</f>
        <v>N/A</v>
      </c>
      <c r="V26" s="8">
        <f t="shared" si="1"/>
        <v>-0.48932693998373544</v>
      </c>
      <c r="W26" s="5">
        <f t="shared" si="2"/>
        <v>0.85</v>
      </c>
      <c r="AA26" s="8">
        <f t="shared" si="3"/>
        <v>-0.57315624035032164</v>
      </c>
      <c r="AB26" s="5">
        <f t="shared" si="8"/>
        <v>0.85</v>
      </c>
      <c r="AF26" s="8" t="str">
        <f t="shared" si="4"/>
        <v>N/A</v>
      </c>
      <c r="AG26" s="5" t="str">
        <f t="shared" si="9"/>
        <v>N/A</v>
      </c>
      <c r="AK26" s="8" t="str">
        <f t="shared" si="5"/>
        <v>N/A</v>
      </c>
      <c r="AL26" s="5" t="str">
        <f t="shared" si="10"/>
        <v>N/A</v>
      </c>
      <c r="AP26" s="8" t="str">
        <f t="shared" si="6"/>
        <v>N/A</v>
      </c>
      <c r="AQ26" s="5" t="str">
        <f t="shared" si="11"/>
        <v>N/A</v>
      </c>
      <c r="AU26" s="8" t="str">
        <f t="shared" si="7"/>
        <v>N/A</v>
      </c>
      <c r="AV26" s="5" t="str">
        <f t="shared" si="12"/>
        <v>N/A</v>
      </c>
      <c r="AW26" s="6">
        <f t="shared" si="13"/>
        <v>-49668.902708400856</v>
      </c>
      <c r="AX26" s="6">
        <f t="shared" si="14"/>
        <v>-48688.102708400853</v>
      </c>
    </row>
    <row r="27" spans="1:50" x14ac:dyDescent="0.25">
      <c r="A27" t="str">
        <f>+'Player Ratings'!A26</f>
        <v>B. Beal MIA</v>
      </c>
      <c r="C27" s="3" t="str">
        <f>INDEX('Player Ratings'!$B:$Y,MATCH(A:A,'Player Ratings'!$A:$A,0),3)</f>
        <v>MIA</v>
      </c>
      <c r="D27" s="3">
        <f>INDEX('Player Ratings'!$B:$Y,MATCH(A:A,'Player Ratings'!$A:$A,0),4)</f>
        <v>31</v>
      </c>
      <c r="F27" s="3">
        <f>INDEX('Player Ratings'!$B:$Y,MATCH($A:$A,'Player Ratings'!$A:$A,0),8)</f>
        <v>61</v>
      </c>
      <c r="G27" s="3">
        <f>INDEX('Player Ratings'!$B:$Y,MATCH($A:$A,'Player Ratings'!$A:$A,0),9)</f>
        <v>61</v>
      </c>
      <c r="H27" s="3">
        <f t="shared" si="0"/>
        <v>122</v>
      </c>
      <c r="J27" s="3">
        <f>IFERROR(INDEX('Advanced Stats'!$A:$AB,MATCH($A:$A,'Advanced Stats'!$A:$A,0),8),"N/A")</f>
        <v>28</v>
      </c>
      <c r="L27" s="3">
        <f>IFERROR(INDEX('Advanced Stats'!$A:$AB,MATCH($A:$A,'Advanced Stats'!$A:$A,0),9),"N/A")</f>
        <v>16.899999999999999</v>
      </c>
      <c r="M27" s="3">
        <f>IFERROR(INDEX('Advanced Stats'!$A:$AB,MATCH($A:$A,'Advanced Stats'!$A:$A,0),10),"N/A")</f>
        <v>5.7</v>
      </c>
      <c r="O27" s="3">
        <f>IFERROR(INDEX('Per 36 Stats'!$A:$AC,MATCH(A:A,'Per 36 Stats'!$A:$A,0),29),"N/A")</f>
        <v>25.1</v>
      </c>
      <c r="V27" s="8">
        <f t="shared" si="1"/>
        <v>-9.2928558335189843E-2</v>
      </c>
      <c r="W27" s="5">
        <f t="shared" si="2"/>
        <v>0.85</v>
      </c>
      <c r="AA27" s="8">
        <f t="shared" si="3"/>
        <v>0.22755683515089509</v>
      </c>
      <c r="AB27" s="5">
        <f t="shared" si="8"/>
        <v>4.6576745747254531</v>
      </c>
      <c r="AF27" s="8">
        <f t="shared" si="4"/>
        <v>0.61492124845608054</v>
      </c>
      <c r="AG27" s="5">
        <f t="shared" si="9"/>
        <v>14.455510143785705</v>
      </c>
      <c r="AK27" s="8">
        <f t="shared" si="5"/>
        <v>0.58935033571605577</v>
      </c>
      <c r="AL27" s="5">
        <f t="shared" si="10"/>
        <v>12.330003523515499</v>
      </c>
      <c r="AP27" s="8">
        <f t="shared" si="6"/>
        <v>0.46894262518182489</v>
      </c>
      <c r="AQ27" s="5">
        <f t="shared" si="11"/>
        <v>9.6795030111898459</v>
      </c>
      <c r="AU27" s="8">
        <f t="shared" si="7"/>
        <v>0.66891728654622751</v>
      </c>
      <c r="AV27" s="5">
        <f t="shared" si="12"/>
        <v>14.651437523601508</v>
      </c>
      <c r="AW27" s="6">
        <f t="shared" si="13"/>
        <v>-51921.934136548414</v>
      </c>
      <c r="AX27" s="6">
        <f t="shared" si="14"/>
        <v>-50941.134136548411</v>
      </c>
    </row>
    <row r="28" spans="1:50" x14ac:dyDescent="0.25">
      <c r="A28" t="str">
        <f>+'Player Ratings'!A27</f>
        <v>B. Bol NYK</v>
      </c>
      <c r="C28" s="3" t="str">
        <f>INDEX('Player Ratings'!$B:$Y,MATCH(A:A,'Player Ratings'!$A:$A,0),3)</f>
        <v>NYK</v>
      </c>
      <c r="D28" s="3">
        <f>INDEX('Player Ratings'!$B:$Y,MATCH(A:A,'Player Ratings'!$A:$A,0),4)</f>
        <v>25</v>
      </c>
      <c r="F28" s="3">
        <f>INDEX('Player Ratings'!$B:$Y,MATCH($A:$A,'Player Ratings'!$A:$A,0),8)</f>
        <v>51</v>
      </c>
      <c r="G28" s="3">
        <f>INDEX('Player Ratings'!$B:$Y,MATCH($A:$A,'Player Ratings'!$A:$A,0),9)</f>
        <v>55</v>
      </c>
      <c r="H28" s="3">
        <f t="shared" si="0"/>
        <v>106</v>
      </c>
      <c r="J28" s="3">
        <f>IFERROR(INDEX('Advanced Stats'!$A:$AB,MATCH($A:$A,'Advanced Stats'!$A:$A,0),8),"N/A")</f>
        <v>9.9</v>
      </c>
      <c r="L28" s="3">
        <f>IFERROR(INDEX('Advanced Stats'!$A:$AB,MATCH($A:$A,'Advanced Stats'!$A:$A,0),9),"N/A")</f>
        <v>13.3</v>
      </c>
      <c r="M28" s="3">
        <f>IFERROR(INDEX('Advanced Stats'!$A:$AB,MATCH($A:$A,'Advanced Stats'!$A:$A,0),10),"N/A")</f>
        <v>0.8</v>
      </c>
      <c r="O28" s="3">
        <f>IFERROR(INDEX('Per 36 Stats'!$A:$AC,MATCH(A:A,'Per 36 Stats'!$A:$A,0),29),"N/A")</f>
        <v>7.2000000000000011</v>
      </c>
      <c r="V28" s="8">
        <f t="shared" si="1"/>
        <v>-0.88572532163228102</v>
      </c>
      <c r="W28" s="5">
        <f t="shared" si="2"/>
        <v>0.85</v>
      </c>
      <c r="AA28" s="8">
        <f t="shared" si="3"/>
        <v>-0.75793618085060244</v>
      </c>
      <c r="AB28" s="5">
        <f t="shared" si="8"/>
        <v>0.85</v>
      </c>
      <c r="AF28" s="8">
        <f t="shared" si="4"/>
        <v>-1.4967689336058374</v>
      </c>
      <c r="AG28" s="5">
        <f t="shared" si="9"/>
        <v>0.85</v>
      </c>
      <c r="AK28" s="8">
        <f t="shared" si="5"/>
        <v>-6.5874389082650531E-2</v>
      </c>
      <c r="AL28" s="5">
        <f t="shared" si="10"/>
        <v>0.85</v>
      </c>
      <c r="AP28" s="8">
        <f t="shared" si="6"/>
        <v>-0.46405301243152369</v>
      </c>
      <c r="AQ28" s="5">
        <f t="shared" si="11"/>
        <v>0.85</v>
      </c>
      <c r="AU28" s="8">
        <f t="shared" si="7"/>
        <v>-1.0565683815532751</v>
      </c>
      <c r="AV28" s="5">
        <f t="shared" si="12"/>
        <v>0.85</v>
      </c>
      <c r="AW28" s="6">
        <f t="shared" si="13"/>
        <v>-54214.637465370593</v>
      </c>
      <c r="AX28" s="6">
        <f t="shared" si="14"/>
        <v>-53233.837465370591</v>
      </c>
    </row>
    <row r="29" spans="1:50" x14ac:dyDescent="0.25">
      <c r="A29" t="str">
        <f>+'Player Ratings'!A28</f>
        <v>B. Boston NYK</v>
      </c>
      <c r="C29" s="3" t="str">
        <f>INDEX('Player Ratings'!$B:$Y,MATCH(A:A,'Player Ratings'!$A:$A,0),3)</f>
        <v>NYK</v>
      </c>
      <c r="D29" s="3">
        <f>INDEX('Player Ratings'!$B:$Y,MATCH(A:A,'Player Ratings'!$A:$A,0),4)</f>
        <v>23</v>
      </c>
      <c r="F29" s="3">
        <f>INDEX('Player Ratings'!$B:$Y,MATCH($A:$A,'Player Ratings'!$A:$A,0),8)</f>
        <v>55</v>
      </c>
      <c r="G29" s="3">
        <f>INDEX('Player Ratings'!$B:$Y,MATCH($A:$A,'Player Ratings'!$A:$A,0),9)</f>
        <v>64</v>
      </c>
      <c r="H29" s="3">
        <f t="shared" si="0"/>
        <v>119</v>
      </c>
      <c r="J29" s="3">
        <f>IFERROR(INDEX('Advanced Stats'!$A:$AB,MATCH($A:$A,'Advanced Stats'!$A:$A,0),8),"N/A")</f>
        <v>11.3</v>
      </c>
      <c r="L29" s="3">
        <f>IFERROR(INDEX('Advanced Stats'!$A:$AB,MATCH($A:$A,'Advanced Stats'!$A:$A,0),9),"N/A")</f>
        <v>8.1999999999999993</v>
      </c>
      <c r="M29" s="3">
        <f>IFERROR(INDEX('Advanced Stats'!$A:$AB,MATCH($A:$A,'Advanced Stats'!$A:$A,0),10),"N/A")</f>
        <v>-0.8</v>
      </c>
      <c r="O29" s="3">
        <f>IFERROR(INDEX('Per 36 Stats'!$A:$AC,MATCH(A:A,'Per 36 Stats'!$A:$A,0),29),"N/A")</f>
        <v>6.2</v>
      </c>
      <c r="V29" s="8">
        <f t="shared" si="1"/>
        <v>0.30346982331335576</v>
      </c>
      <c r="W29" s="5">
        <f t="shared" si="2"/>
        <v>6.5370866845397737</v>
      </c>
      <c r="AA29" s="8">
        <f t="shared" si="3"/>
        <v>4.2776894650614301E-2</v>
      </c>
      <c r="AB29" s="5">
        <f t="shared" si="8"/>
        <v>0.91058784785114133</v>
      </c>
      <c r="AF29" s="8">
        <f t="shared" si="4"/>
        <v>-1.3334337814021531</v>
      </c>
      <c r="AG29" s="5">
        <f t="shared" si="9"/>
        <v>0.85</v>
      </c>
      <c r="AK29" s="8">
        <f t="shared" si="5"/>
        <v>-0.99410941588081858</v>
      </c>
      <c r="AL29" s="5">
        <f t="shared" si="10"/>
        <v>0.85</v>
      </c>
      <c r="AP29" s="8">
        <f t="shared" si="6"/>
        <v>-0.76870464920322945</v>
      </c>
      <c r="AQ29" s="5">
        <f t="shared" si="11"/>
        <v>0.85</v>
      </c>
      <c r="AU29" s="8">
        <f t="shared" si="7"/>
        <v>-1.1529642289331359</v>
      </c>
      <c r="AV29" s="5">
        <f t="shared" si="12"/>
        <v>0.85</v>
      </c>
      <c r="AW29" s="6">
        <f t="shared" si="13"/>
        <v>-56512.725370284053</v>
      </c>
      <c r="AX29" s="6">
        <f t="shared" si="14"/>
        <v>-55531.925370284051</v>
      </c>
    </row>
    <row r="30" spans="1:50" x14ac:dyDescent="0.25">
      <c r="A30" t="str">
        <f>+'Player Ratings'!A29</f>
        <v>B. Clarke PHX</v>
      </c>
      <c r="C30" s="3" t="str">
        <f>INDEX('Player Ratings'!$B:$Y,MATCH(A:A,'Player Ratings'!$A:$A,0),3)</f>
        <v>PHX</v>
      </c>
      <c r="D30" s="3">
        <f>INDEX('Player Ratings'!$B:$Y,MATCH(A:A,'Player Ratings'!$A:$A,0),4)</f>
        <v>28</v>
      </c>
      <c r="F30" s="3">
        <f>INDEX('Player Ratings'!$B:$Y,MATCH($A:$A,'Player Ratings'!$A:$A,0),8)</f>
        <v>57</v>
      </c>
      <c r="G30" s="3">
        <f>INDEX('Player Ratings'!$B:$Y,MATCH($A:$A,'Player Ratings'!$A:$A,0),9)</f>
        <v>57</v>
      </c>
      <c r="H30" s="3">
        <f t="shared" si="0"/>
        <v>114</v>
      </c>
      <c r="J30" s="3">
        <f>IFERROR(INDEX('Advanced Stats'!$A:$AB,MATCH($A:$A,'Advanced Stats'!$A:$A,0),8),"N/A")</f>
        <v>21.2</v>
      </c>
      <c r="L30" s="3">
        <f>IFERROR(INDEX('Advanced Stats'!$A:$AB,MATCH($A:$A,'Advanced Stats'!$A:$A,0),9),"N/A")</f>
        <v>10.7</v>
      </c>
      <c r="M30" s="3">
        <f>IFERROR(INDEX('Advanced Stats'!$A:$AB,MATCH($A:$A,'Advanced Stats'!$A:$A,0),10),"N/A")</f>
        <v>-0.2</v>
      </c>
      <c r="O30" s="3">
        <f>IFERROR(INDEX('Per 36 Stats'!$A:$AC,MATCH(A:A,'Per 36 Stats'!$A:$A,0),29),"N/A")</f>
        <v>13.600000000000001</v>
      </c>
      <c r="V30" s="8">
        <f t="shared" si="1"/>
        <v>-0.62145973386658404</v>
      </c>
      <c r="W30" s="5">
        <f t="shared" si="2"/>
        <v>0.85</v>
      </c>
      <c r="AA30" s="8">
        <f t="shared" si="3"/>
        <v>-0.26518967284985367</v>
      </c>
      <c r="AB30" s="5">
        <f t="shared" si="8"/>
        <v>0.85</v>
      </c>
      <c r="AF30" s="8">
        <f t="shared" si="4"/>
        <v>-0.17842091939038598</v>
      </c>
      <c r="AG30" s="5">
        <f t="shared" si="9"/>
        <v>0.85</v>
      </c>
      <c r="AK30" s="8">
        <f t="shared" si="5"/>
        <v>-0.53909224588171667</v>
      </c>
      <c r="AL30" s="5">
        <f t="shared" si="10"/>
        <v>0.85</v>
      </c>
      <c r="AP30" s="8">
        <f t="shared" si="6"/>
        <v>-0.65446028541383983</v>
      </c>
      <c r="AQ30" s="5">
        <f t="shared" si="11"/>
        <v>0.85</v>
      </c>
      <c r="AU30" s="8">
        <f t="shared" si="7"/>
        <v>-0.43963495832216809</v>
      </c>
      <c r="AV30" s="5">
        <f t="shared" si="12"/>
        <v>0.85</v>
      </c>
      <c r="AW30" s="6">
        <f t="shared" si="13"/>
        <v>-58809.963275197515</v>
      </c>
      <c r="AX30" s="6">
        <f t="shared" si="14"/>
        <v>-57829.163275197512</v>
      </c>
    </row>
    <row r="31" spans="1:50" x14ac:dyDescent="0.25">
      <c r="A31" t="str">
        <f>+'Player Ratings'!A30</f>
        <v>B. Fernando UTA</v>
      </c>
      <c r="C31" s="3" t="str">
        <f>INDEX('Player Ratings'!$B:$Y,MATCH(A:A,'Player Ratings'!$A:$A,0),3)</f>
        <v>UTA</v>
      </c>
      <c r="D31" s="3">
        <f>INDEX('Player Ratings'!$B:$Y,MATCH(A:A,'Player Ratings'!$A:$A,0),4)</f>
        <v>26</v>
      </c>
      <c r="F31" s="3">
        <f>INDEX('Player Ratings'!$B:$Y,MATCH($A:$A,'Player Ratings'!$A:$A,0),8)</f>
        <v>65</v>
      </c>
      <c r="G31" s="3">
        <f>INDEX('Player Ratings'!$B:$Y,MATCH($A:$A,'Player Ratings'!$A:$A,0),9)</f>
        <v>66</v>
      </c>
      <c r="H31" s="3">
        <f t="shared" si="0"/>
        <v>131</v>
      </c>
      <c r="J31" s="3">
        <f>IFERROR(INDEX('Advanced Stats'!$A:$AB,MATCH($A:$A,'Advanced Stats'!$A:$A,0),8),"N/A")</f>
        <v>28.8</v>
      </c>
      <c r="L31" s="3">
        <f>IFERROR(INDEX('Advanced Stats'!$A:$AB,MATCH($A:$A,'Advanced Stats'!$A:$A,0),9),"N/A")</f>
        <v>16.7</v>
      </c>
      <c r="M31" s="3">
        <f>IFERROR(INDEX('Advanced Stats'!$A:$AB,MATCH($A:$A,'Advanced Stats'!$A:$A,0),10),"N/A")</f>
        <v>5.5</v>
      </c>
      <c r="O31" s="3">
        <f>IFERROR(INDEX('Per 36 Stats'!$A:$AC,MATCH(A:A,'Per 36 Stats'!$A:$A,0),29),"N/A")</f>
        <v>27.4</v>
      </c>
      <c r="V31" s="8">
        <f t="shared" si="1"/>
        <v>0.56773541107905279</v>
      </c>
      <c r="W31" s="5">
        <f t="shared" si="2"/>
        <v>12.229669347631818</v>
      </c>
      <c r="AA31" s="8">
        <f t="shared" si="3"/>
        <v>0.78189665665173735</v>
      </c>
      <c r="AB31" s="5">
        <f t="shared" si="8"/>
        <v>16.644162687304462</v>
      </c>
      <c r="AF31" s="8">
        <f t="shared" si="4"/>
        <v>0.70825562114390017</v>
      </c>
      <c r="AG31" s="5">
        <f t="shared" si="9"/>
        <v>17.315589915304319</v>
      </c>
      <c r="AK31" s="8">
        <f t="shared" si="5"/>
        <v>0.55294896211612776</v>
      </c>
      <c r="AL31" s="5">
        <f t="shared" si="10"/>
        <v>12.031175223900984</v>
      </c>
      <c r="AP31" s="8">
        <f t="shared" si="6"/>
        <v>0.43086117058536166</v>
      </c>
      <c r="AQ31" s="5">
        <f t="shared" si="11"/>
        <v>9.2491973326747328</v>
      </c>
      <c r="AU31" s="8">
        <f t="shared" si="7"/>
        <v>0.89062773551990637</v>
      </c>
      <c r="AV31" s="5">
        <f t="shared" si="12"/>
        <v>20.287912962717254</v>
      </c>
      <c r="AW31" s="6">
        <f t="shared" si="13"/>
        <v>-61114.122839922573</v>
      </c>
      <c r="AX31" s="6">
        <f t="shared" si="14"/>
        <v>-60133.32283992257</v>
      </c>
    </row>
    <row r="32" spans="1:50" x14ac:dyDescent="0.25">
      <c r="A32" t="str">
        <f>+'Player Ratings'!A31</f>
        <v>B. Green KC</v>
      </c>
      <c r="C32" s="3" t="str">
        <f>INDEX('Player Ratings'!$B:$Y,MATCH(A:A,'Player Ratings'!$A:$A,0),3)</f>
        <v>KC</v>
      </c>
      <c r="D32" s="3">
        <f>INDEX('Player Ratings'!$B:$Y,MATCH(A:A,'Player Ratings'!$A:$A,0),4)</f>
        <v>21</v>
      </c>
      <c r="F32" s="3">
        <f>INDEX('Player Ratings'!$B:$Y,MATCH($A:$A,'Player Ratings'!$A:$A,0),8)</f>
        <v>45</v>
      </c>
      <c r="G32" s="3">
        <f>INDEX('Player Ratings'!$B:$Y,MATCH($A:$A,'Player Ratings'!$A:$A,0),9)</f>
        <v>60</v>
      </c>
      <c r="H32" s="3">
        <f t="shared" si="0"/>
        <v>105</v>
      </c>
      <c r="J32" s="3" t="str">
        <f>IFERROR(INDEX('Advanced Stats'!$A:$AB,MATCH($A:$A,'Advanced Stats'!$A:$A,0),8),"N/A")</f>
        <v>N/A</v>
      </c>
      <c r="L32" s="3" t="str">
        <f>IFERROR(INDEX('Advanced Stats'!$A:$AB,MATCH($A:$A,'Advanced Stats'!$A:$A,0),9),"N/A")</f>
        <v>N/A</v>
      </c>
      <c r="M32" s="3" t="str">
        <f>IFERROR(INDEX('Advanced Stats'!$A:$AB,MATCH($A:$A,'Advanced Stats'!$A:$A,0),10),"N/A")</f>
        <v>N/A</v>
      </c>
      <c r="O32" s="3" t="str">
        <f>IFERROR(INDEX('Per 36 Stats'!$A:$AC,MATCH(A:A,'Per 36 Stats'!$A:$A,0),29),"N/A")</f>
        <v>N/A</v>
      </c>
      <c r="V32" s="8">
        <f t="shared" si="1"/>
        <v>-0.22506135221803839</v>
      </c>
      <c r="W32" s="5">
        <f t="shared" si="2"/>
        <v>0.85</v>
      </c>
      <c r="AA32" s="8">
        <f t="shared" si="3"/>
        <v>-0.819529494350696</v>
      </c>
      <c r="AB32" s="5">
        <f t="shared" si="8"/>
        <v>0.85</v>
      </c>
      <c r="AF32" s="8" t="str">
        <f t="shared" si="4"/>
        <v>N/A</v>
      </c>
      <c r="AG32" s="5" t="str">
        <f t="shared" si="9"/>
        <v>N/A</v>
      </c>
      <c r="AK32" s="8" t="str">
        <f t="shared" si="5"/>
        <v>N/A</v>
      </c>
      <c r="AL32" s="5" t="str">
        <f t="shared" si="10"/>
        <v>N/A</v>
      </c>
      <c r="AP32" s="8" t="str">
        <f t="shared" si="6"/>
        <v>N/A</v>
      </c>
      <c r="AQ32" s="5" t="str">
        <f t="shared" si="11"/>
        <v>N/A</v>
      </c>
      <c r="AU32" s="8" t="str">
        <f t="shared" si="7"/>
        <v>N/A</v>
      </c>
      <c r="AV32" s="5" t="str">
        <f t="shared" si="12"/>
        <v>N/A</v>
      </c>
      <c r="AW32" s="6">
        <f t="shared" si="13"/>
        <v>-63398.844491684911</v>
      </c>
      <c r="AX32" s="6">
        <f t="shared" si="14"/>
        <v>-62418.044491684908</v>
      </c>
    </row>
    <row r="33" spans="1:50" x14ac:dyDescent="0.25">
      <c r="A33" t="str">
        <f>+'Player Ratings'!A32</f>
        <v>B. Hield OKC</v>
      </c>
      <c r="C33" s="3" t="str">
        <f>INDEX('Player Ratings'!$B:$Y,MATCH(A:A,'Player Ratings'!$A:$A,0),3)</f>
        <v>OKC</v>
      </c>
      <c r="D33" s="3">
        <f>INDEX('Player Ratings'!$B:$Y,MATCH(A:A,'Player Ratings'!$A:$A,0),4)</f>
        <v>31</v>
      </c>
      <c r="F33" s="3">
        <f>INDEX('Player Ratings'!$B:$Y,MATCH($A:$A,'Player Ratings'!$A:$A,0),8)</f>
        <v>59</v>
      </c>
      <c r="G33" s="3">
        <f>INDEX('Player Ratings'!$B:$Y,MATCH($A:$A,'Player Ratings'!$A:$A,0),9)</f>
        <v>59</v>
      </c>
      <c r="H33" s="3">
        <f t="shared" si="0"/>
        <v>118</v>
      </c>
      <c r="J33" s="3" t="str">
        <f>IFERROR(INDEX('Advanced Stats'!$A:$AB,MATCH($A:$A,'Advanced Stats'!$A:$A,0),8),"N/A")</f>
        <v>N/A</v>
      </c>
      <c r="L33" s="3" t="str">
        <f>IFERROR(INDEX('Advanced Stats'!$A:$AB,MATCH($A:$A,'Advanced Stats'!$A:$A,0),9),"N/A")</f>
        <v>N/A</v>
      </c>
      <c r="M33" s="3" t="str">
        <f>IFERROR(INDEX('Advanced Stats'!$A:$AB,MATCH($A:$A,'Advanced Stats'!$A:$A,0),10),"N/A")</f>
        <v>N/A</v>
      </c>
      <c r="O33" s="3" t="str">
        <f>IFERROR(INDEX('Per 36 Stats'!$A:$AC,MATCH(A:A,'Per 36 Stats'!$A:$A,0),29),"N/A")</f>
        <v>N/A</v>
      </c>
      <c r="V33" s="8">
        <f t="shared" si="1"/>
        <v>-0.3571941461008869</v>
      </c>
      <c r="W33" s="5">
        <f t="shared" si="2"/>
        <v>0.85</v>
      </c>
      <c r="AA33" s="8">
        <f t="shared" si="3"/>
        <v>-1.8816418849479294E-2</v>
      </c>
      <c r="AB33" s="5">
        <f t="shared" si="8"/>
        <v>0.85</v>
      </c>
      <c r="AF33" s="8" t="str">
        <f t="shared" si="4"/>
        <v>N/A</v>
      </c>
      <c r="AG33" s="5" t="str">
        <f t="shared" si="9"/>
        <v>N/A</v>
      </c>
      <c r="AK33" s="8" t="str">
        <f t="shared" si="5"/>
        <v>N/A</v>
      </c>
      <c r="AL33" s="5" t="str">
        <f t="shared" si="10"/>
        <v>N/A</v>
      </c>
      <c r="AP33" s="8" t="str">
        <f t="shared" si="6"/>
        <v>N/A</v>
      </c>
      <c r="AQ33" s="5" t="str">
        <f t="shared" si="11"/>
        <v>N/A</v>
      </c>
      <c r="AU33" s="8" t="str">
        <f t="shared" si="7"/>
        <v>N/A</v>
      </c>
      <c r="AV33" s="5" t="str">
        <f t="shared" si="12"/>
        <v>N/A</v>
      </c>
      <c r="AW33" s="6">
        <f t="shared" si="13"/>
        <v>-65684.416143447248</v>
      </c>
      <c r="AX33" s="6">
        <f t="shared" si="14"/>
        <v>-64703.616143447252</v>
      </c>
    </row>
    <row r="34" spans="1:50" x14ac:dyDescent="0.25">
      <c r="A34" t="str">
        <f>+'Player Ratings'!A33</f>
        <v>B. Ingram LAL</v>
      </c>
      <c r="C34" s="3" t="str">
        <f>INDEX('Player Ratings'!$B:$Y,MATCH(A:A,'Player Ratings'!$A:$A,0),3)</f>
        <v>LAL</v>
      </c>
      <c r="D34" s="3">
        <f>INDEX('Player Ratings'!$B:$Y,MATCH(A:A,'Player Ratings'!$A:$A,0),4)</f>
        <v>27</v>
      </c>
      <c r="F34" s="3">
        <f>INDEX('Player Ratings'!$B:$Y,MATCH($A:$A,'Player Ratings'!$A:$A,0),8)</f>
        <v>70</v>
      </c>
      <c r="G34" s="3">
        <f>INDEX('Player Ratings'!$B:$Y,MATCH($A:$A,'Player Ratings'!$A:$A,0),9)</f>
        <v>70</v>
      </c>
      <c r="H34" s="3">
        <f t="shared" si="0"/>
        <v>140</v>
      </c>
      <c r="J34" s="3">
        <f>IFERROR(INDEX('Advanced Stats'!$A:$AB,MATCH($A:$A,'Advanced Stats'!$A:$A,0),8),"N/A")</f>
        <v>33</v>
      </c>
      <c r="L34" s="3">
        <f>IFERROR(INDEX('Advanced Stats'!$A:$AB,MATCH($A:$A,'Advanced Stats'!$A:$A,0),9),"N/A")</f>
        <v>20.7</v>
      </c>
      <c r="M34" s="3">
        <f>IFERROR(INDEX('Advanced Stats'!$A:$AB,MATCH($A:$A,'Advanced Stats'!$A:$A,0),10),"N/A")</f>
        <v>11</v>
      </c>
      <c r="O34" s="3">
        <f>IFERROR(INDEX('Per 36 Stats'!$A:$AC,MATCH(A:A,'Per 36 Stats'!$A:$A,0),29),"N/A")</f>
        <v>32.200000000000003</v>
      </c>
      <c r="V34" s="8">
        <f t="shared" si="1"/>
        <v>1.0962665866104471</v>
      </c>
      <c r="W34" s="5">
        <f t="shared" si="2"/>
        <v>23.614834673815913</v>
      </c>
      <c r="AA34" s="8">
        <f t="shared" si="3"/>
        <v>1.3362364781525797</v>
      </c>
      <c r="AB34" s="5">
        <f t="shared" si="8"/>
        <v>28.444343816894452</v>
      </c>
      <c r="AF34" s="8">
        <f t="shared" si="4"/>
        <v>1.1982610777549529</v>
      </c>
      <c r="AG34" s="5">
        <f t="shared" si="9"/>
        <v>29.29535158558204</v>
      </c>
      <c r="AK34" s="8">
        <f t="shared" si="5"/>
        <v>1.2809764341146908</v>
      </c>
      <c r="AL34" s="5">
        <f t="shared" si="10"/>
        <v>27.871744035003751</v>
      </c>
      <c r="AP34" s="8">
        <f t="shared" si="6"/>
        <v>1.4781011719880999</v>
      </c>
      <c r="AQ34" s="5">
        <f t="shared" si="11"/>
        <v>31.730056804149168</v>
      </c>
      <c r="AU34" s="8">
        <f t="shared" si="7"/>
        <v>1.3533278029432372</v>
      </c>
      <c r="AV34" s="5">
        <f t="shared" si="12"/>
        <v>30.827915616292966</v>
      </c>
      <c r="AW34" s="6">
        <f t="shared" si="13"/>
        <v>-67982.809872959362</v>
      </c>
      <c r="AX34" s="6">
        <f t="shared" si="14"/>
        <v>-67002.009872959359</v>
      </c>
    </row>
    <row r="35" spans="1:50" x14ac:dyDescent="0.25">
      <c r="A35" t="str">
        <f>+'Player Ratings'!A34</f>
        <v>B. Knight MIL</v>
      </c>
      <c r="C35" s="3" t="str">
        <f>INDEX('Player Ratings'!$B:$Y,MATCH(A:A,'Player Ratings'!$A:$A,0),3)</f>
        <v>MIL</v>
      </c>
      <c r="D35" s="3">
        <f>INDEX('Player Ratings'!$B:$Y,MATCH(A:A,'Player Ratings'!$A:$A,0),4)</f>
        <v>33</v>
      </c>
      <c r="F35" s="3">
        <f>INDEX('Player Ratings'!$B:$Y,MATCH($A:$A,'Player Ratings'!$A:$A,0),8)</f>
        <v>51</v>
      </c>
      <c r="G35" s="3">
        <f>INDEX('Player Ratings'!$B:$Y,MATCH($A:$A,'Player Ratings'!$A:$A,0),9)</f>
        <v>51</v>
      </c>
      <c r="H35" s="3">
        <f t="shared" si="0"/>
        <v>102</v>
      </c>
      <c r="J35" s="3" t="str">
        <f>IFERROR(INDEX('Advanced Stats'!$A:$AB,MATCH($A:$A,'Advanced Stats'!$A:$A,0),8),"N/A")</f>
        <v>N/A</v>
      </c>
      <c r="L35" s="3" t="str">
        <f>IFERROR(INDEX('Advanced Stats'!$A:$AB,MATCH($A:$A,'Advanced Stats'!$A:$A,0),9),"N/A")</f>
        <v>N/A</v>
      </c>
      <c r="M35" s="3" t="str">
        <f>IFERROR(INDEX('Advanced Stats'!$A:$AB,MATCH($A:$A,'Advanced Stats'!$A:$A,0),10),"N/A")</f>
        <v>N/A</v>
      </c>
      <c r="O35" s="3" t="str">
        <f>IFERROR(INDEX('Per 36 Stats'!$A:$AC,MATCH(A:A,'Per 36 Stats'!$A:$A,0),29),"N/A")</f>
        <v>N/A</v>
      </c>
      <c r="V35" s="8">
        <f t="shared" si="1"/>
        <v>-1.4142564971636753</v>
      </c>
      <c r="W35" s="5">
        <f t="shared" si="2"/>
        <v>0.85</v>
      </c>
      <c r="AA35" s="8">
        <f t="shared" si="3"/>
        <v>-1.0043094348509767</v>
      </c>
      <c r="AB35" s="5">
        <f t="shared" si="8"/>
        <v>0.85</v>
      </c>
      <c r="AF35" s="8" t="str">
        <f t="shared" si="4"/>
        <v>N/A</v>
      </c>
      <c r="AG35" s="5" t="str">
        <f t="shared" si="9"/>
        <v>N/A</v>
      </c>
      <c r="AK35" s="8" t="str">
        <f t="shared" si="5"/>
        <v>N/A</v>
      </c>
      <c r="AL35" s="5" t="str">
        <f t="shared" si="10"/>
        <v>N/A</v>
      </c>
      <c r="AP35" s="8" t="str">
        <f t="shared" si="6"/>
        <v>N/A</v>
      </c>
      <c r="AQ35" s="5" t="str">
        <f t="shared" si="11"/>
        <v>N/A</v>
      </c>
      <c r="AU35" s="8" t="str">
        <f t="shared" si="7"/>
        <v>N/A</v>
      </c>
      <c r="AV35" s="5" t="str">
        <f t="shared" si="12"/>
        <v>N/A</v>
      </c>
      <c r="AW35" s="6">
        <f t="shared" si="13"/>
        <v>-70251.225686855178</v>
      </c>
      <c r="AX35" s="6">
        <f t="shared" si="14"/>
        <v>-69270.425686855175</v>
      </c>
    </row>
    <row r="36" spans="1:50" x14ac:dyDescent="0.25">
      <c r="A36" t="str">
        <f>+'Player Ratings'!A35</f>
        <v>B. Lopez OKC</v>
      </c>
      <c r="C36" s="3" t="str">
        <f>INDEX('Player Ratings'!$B:$Y,MATCH(A:A,'Player Ratings'!$A:$A,0),3)</f>
        <v>OKC</v>
      </c>
      <c r="D36" s="3">
        <f>INDEX('Player Ratings'!$B:$Y,MATCH(A:A,'Player Ratings'!$A:$A,0),4)</f>
        <v>36</v>
      </c>
      <c r="F36" s="3">
        <f>INDEX('Player Ratings'!$B:$Y,MATCH($A:$A,'Player Ratings'!$A:$A,0),8)</f>
        <v>49</v>
      </c>
      <c r="G36" s="3">
        <f>INDEX('Player Ratings'!$B:$Y,MATCH($A:$A,'Player Ratings'!$A:$A,0),9)</f>
        <v>49</v>
      </c>
      <c r="H36" s="3">
        <f t="shared" si="0"/>
        <v>98</v>
      </c>
      <c r="J36" s="3" t="str">
        <f>IFERROR(INDEX('Advanced Stats'!$A:$AB,MATCH($A:$A,'Advanced Stats'!$A:$A,0),8),"N/A")</f>
        <v>N/A</v>
      </c>
      <c r="L36" s="3" t="str">
        <f>IFERROR(INDEX('Advanced Stats'!$A:$AB,MATCH($A:$A,'Advanced Stats'!$A:$A,0),9),"N/A")</f>
        <v>N/A</v>
      </c>
      <c r="M36" s="3" t="str">
        <f>IFERROR(INDEX('Advanced Stats'!$A:$AB,MATCH($A:$A,'Advanced Stats'!$A:$A,0),10),"N/A")</f>
        <v>N/A</v>
      </c>
      <c r="O36" s="3" t="str">
        <f>IFERROR(INDEX('Per 36 Stats'!$A:$AC,MATCH(A:A,'Per 36 Stats'!$A:$A,0),29),"N/A")</f>
        <v>N/A</v>
      </c>
      <c r="V36" s="8">
        <f t="shared" si="1"/>
        <v>-1.6785220849293723</v>
      </c>
      <c r="W36" s="5">
        <f t="shared" si="2"/>
        <v>0.85</v>
      </c>
      <c r="AA36" s="8">
        <f t="shared" si="3"/>
        <v>-1.2506826888513511</v>
      </c>
      <c r="AB36" s="5">
        <f t="shared" si="8"/>
        <v>0.85</v>
      </c>
      <c r="AF36" s="8" t="str">
        <f t="shared" si="4"/>
        <v>N/A</v>
      </c>
      <c r="AG36" s="5" t="str">
        <f t="shared" si="9"/>
        <v>N/A</v>
      </c>
      <c r="AK36" s="8" t="str">
        <f t="shared" si="5"/>
        <v>N/A</v>
      </c>
      <c r="AL36" s="5" t="str">
        <f t="shared" si="10"/>
        <v>N/A</v>
      </c>
      <c r="AP36" s="8" t="str">
        <f t="shared" si="6"/>
        <v>N/A</v>
      </c>
      <c r="AQ36" s="5" t="str">
        <f t="shared" si="11"/>
        <v>N/A</v>
      </c>
      <c r="AU36" s="8" t="str">
        <f t="shared" si="7"/>
        <v>N/A</v>
      </c>
      <c r="AV36" s="5" t="str">
        <f t="shared" si="12"/>
        <v>N/A</v>
      </c>
      <c r="AW36" s="6">
        <f t="shared" si="13"/>
        <v>-72525.87607684228</v>
      </c>
      <c r="AX36" s="6">
        <f t="shared" si="14"/>
        <v>-71545.076076842277</v>
      </c>
    </row>
    <row r="37" spans="1:50" x14ac:dyDescent="0.25">
      <c r="A37" t="str">
        <f>+'Player Ratings'!A36</f>
        <v>B. Manek ATL</v>
      </c>
      <c r="C37" s="3" t="str">
        <f>INDEX('Player Ratings'!$B:$Y,MATCH(A:A,'Player Ratings'!$A:$A,0),3)</f>
        <v>ATL</v>
      </c>
      <c r="D37" s="3">
        <f>INDEX('Player Ratings'!$B:$Y,MATCH(A:A,'Player Ratings'!$A:$A,0),4)</f>
        <v>26</v>
      </c>
      <c r="F37" s="3">
        <f>INDEX('Player Ratings'!$B:$Y,MATCH($A:$A,'Player Ratings'!$A:$A,0),8)</f>
        <v>55</v>
      </c>
      <c r="G37" s="3">
        <f>INDEX('Player Ratings'!$B:$Y,MATCH($A:$A,'Player Ratings'!$A:$A,0),9)</f>
        <v>57</v>
      </c>
      <c r="H37" s="3">
        <f t="shared" si="0"/>
        <v>112</v>
      </c>
      <c r="J37" s="3">
        <f>IFERROR(INDEX('Advanced Stats'!$A:$AB,MATCH($A:$A,'Advanced Stats'!$A:$A,0),8),"N/A")</f>
        <v>13.5</v>
      </c>
      <c r="L37" s="3">
        <f>IFERROR(INDEX('Advanced Stats'!$A:$AB,MATCH($A:$A,'Advanced Stats'!$A:$A,0),9),"N/A")</f>
        <v>8.8000000000000007</v>
      </c>
      <c r="M37" s="3">
        <f>IFERROR(INDEX('Advanced Stats'!$A:$AB,MATCH($A:$A,'Advanced Stats'!$A:$A,0),10),"N/A")</f>
        <v>-0.9</v>
      </c>
      <c r="O37" s="3">
        <f>IFERROR(INDEX('Per 36 Stats'!$A:$AC,MATCH(A:A,'Per 36 Stats'!$A:$A,0),29),"N/A")</f>
        <v>9.3000000000000007</v>
      </c>
      <c r="V37" s="8">
        <f t="shared" si="1"/>
        <v>-0.62145973386658404</v>
      </c>
      <c r="W37" s="5">
        <f t="shared" si="2"/>
        <v>0.85</v>
      </c>
      <c r="AA37" s="8">
        <f t="shared" si="3"/>
        <v>-0.38837629985004085</v>
      </c>
      <c r="AB37" s="5">
        <f t="shared" si="8"/>
        <v>0.85</v>
      </c>
      <c r="AF37" s="8">
        <f t="shared" si="4"/>
        <v>-1.0767642565106494</v>
      </c>
      <c r="AG37" s="5">
        <f t="shared" si="9"/>
        <v>0.85</v>
      </c>
      <c r="AK37" s="8">
        <f t="shared" si="5"/>
        <v>-0.88490529508103388</v>
      </c>
      <c r="AL37" s="5">
        <f t="shared" si="10"/>
        <v>0.85</v>
      </c>
      <c r="AP37" s="8">
        <f t="shared" si="6"/>
        <v>-0.78774537650146093</v>
      </c>
      <c r="AQ37" s="5">
        <f t="shared" si="11"/>
        <v>0.85</v>
      </c>
      <c r="AU37" s="8">
        <f t="shared" si="7"/>
        <v>-0.85413710205556825</v>
      </c>
      <c r="AV37" s="5">
        <f t="shared" si="12"/>
        <v>0.85</v>
      </c>
      <c r="AW37" s="6">
        <f t="shared" si="13"/>
        <v>-74801.376466829373</v>
      </c>
      <c r="AX37" s="6">
        <f t="shared" si="14"/>
        <v>-73820.57646682937</v>
      </c>
    </row>
    <row r="38" spans="1:50" x14ac:dyDescent="0.25">
      <c r="A38" t="str">
        <f>+'Player Ratings'!A37</f>
        <v>B. McLemore CLE</v>
      </c>
      <c r="C38" s="3" t="str">
        <f>INDEX('Player Ratings'!$B:$Y,MATCH(A:A,'Player Ratings'!$A:$A,0),3)</f>
        <v>CLE</v>
      </c>
      <c r="D38" s="3">
        <f>INDEX('Player Ratings'!$B:$Y,MATCH(A:A,'Player Ratings'!$A:$A,0),4)</f>
        <v>31</v>
      </c>
      <c r="F38" s="3">
        <f>INDEX('Player Ratings'!$B:$Y,MATCH($A:$A,'Player Ratings'!$A:$A,0),8)</f>
        <v>56</v>
      </c>
      <c r="G38" s="3">
        <f>INDEX('Player Ratings'!$B:$Y,MATCH($A:$A,'Player Ratings'!$A:$A,0),9)</f>
        <v>56</v>
      </c>
      <c r="H38" s="3">
        <f t="shared" si="0"/>
        <v>112</v>
      </c>
      <c r="J38" s="3">
        <f>IFERROR(INDEX('Advanced Stats'!$A:$AB,MATCH($A:$A,'Advanced Stats'!$A:$A,0),8),"N/A")</f>
        <v>9.8000000000000007</v>
      </c>
      <c r="L38" s="3">
        <f>IFERROR(INDEX('Advanced Stats'!$A:$AB,MATCH($A:$A,'Advanced Stats'!$A:$A,0),9),"N/A")</f>
        <v>7.3</v>
      </c>
      <c r="M38" s="3">
        <f>IFERROR(INDEX('Advanced Stats'!$A:$AB,MATCH($A:$A,'Advanced Stats'!$A:$A,0),10),"N/A")</f>
        <v>-1</v>
      </c>
      <c r="O38" s="3">
        <f>IFERROR(INDEX('Per 36 Stats'!$A:$AC,MATCH(A:A,'Per 36 Stats'!$A:$A,0),29),"N/A")</f>
        <v>5</v>
      </c>
      <c r="V38" s="8">
        <f t="shared" si="1"/>
        <v>-0.75359252774943253</v>
      </c>
      <c r="W38" s="5">
        <f t="shared" si="2"/>
        <v>0.85</v>
      </c>
      <c r="AA38" s="8">
        <f t="shared" si="3"/>
        <v>-0.38837629985004085</v>
      </c>
      <c r="AB38" s="5">
        <f t="shared" si="8"/>
        <v>0.85</v>
      </c>
      <c r="AF38" s="8">
        <f t="shared" si="4"/>
        <v>-1.5084357301918148</v>
      </c>
      <c r="AG38" s="5">
        <f t="shared" si="9"/>
        <v>0.85</v>
      </c>
      <c r="AK38" s="8">
        <f t="shared" si="5"/>
        <v>-1.1579155970804951</v>
      </c>
      <c r="AL38" s="5">
        <f t="shared" si="10"/>
        <v>0.85</v>
      </c>
      <c r="AP38" s="8">
        <f t="shared" si="6"/>
        <v>-0.80678610379969251</v>
      </c>
      <c r="AQ38" s="5">
        <f t="shared" si="11"/>
        <v>0.85</v>
      </c>
      <c r="AU38" s="8">
        <f t="shared" si="7"/>
        <v>-1.2686392457889684</v>
      </c>
      <c r="AV38" s="5">
        <f t="shared" si="12"/>
        <v>0.85</v>
      </c>
      <c r="AW38" s="6">
        <f t="shared" si="13"/>
        <v>-77092.801435561327</v>
      </c>
      <c r="AX38" s="6">
        <f t="shared" si="14"/>
        <v>-76112.001435561324</v>
      </c>
    </row>
    <row r="39" spans="1:50" x14ac:dyDescent="0.25">
      <c r="A39" t="str">
        <f>+'Player Ratings'!A38</f>
        <v>B. Newman SEA</v>
      </c>
      <c r="C39" s="3" t="str">
        <f>INDEX('Player Ratings'!$B:$Y,MATCH(A:A,'Player Ratings'!$A:$A,0),3)</f>
        <v>SEA</v>
      </c>
      <c r="D39" s="3">
        <f>INDEX('Player Ratings'!$B:$Y,MATCH(A:A,'Player Ratings'!$A:$A,0),4)</f>
        <v>23</v>
      </c>
      <c r="F39" s="3">
        <f>INDEX('Player Ratings'!$B:$Y,MATCH($A:$A,'Player Ratings'!$A:$A,0),8)</f>
        <v>38</v>
      </c>
      <c r="G39" s="3">
        <f>INDEX('Player Ratings'!$B:$Y,MATCH($A:$A,'Player Ratings'!$A:$A,0),9)</f>
        <v>47</v>
      </c>
      <c r="H39" s="3">
        <f t="shared" si="0"/>
        <v>85</v>
      </c>
      <c r="J39" s="3" t="str">
        <f>IFERROR(INDEX('Advanced Stats'!$A:$AB,MATCH($A:$A,'Advanced Stats'!$A:$A,0),8),"N/A")</f>
        <v>N/A</v>
      </c>
      <c r="L39" s="3" t="str">
        <f>IFERROR(INDEX('Advanced Stats'!$A:$AB,MATCH($A:$A,'Advanced Stats'!$A:$A,0),9),"N/A")</f>
        <v>N/A</v>
      </c>
      <c r="M39" s="3" t="str">
        <f>IFERROR(INDEX('Advanced Stats'!$A:$AB,MATCH($A:$A,'Advanced Stats'!$A:$A,0),10),"N/A")</f>
        <v>N/A</v>
      </c>
      <c r="O39" s="3" t="str">
        <f>IFERROR(INDEX('Per 36 Stats'!$A:$AC,MATCH(A:A,'Per 36 Stats'!$A:$A,0),29),"N/A")</f>
        <v>N/A</v>
      </c>
      <c r="V39" s="8">
        <f t="shared" si="1"/>
        <v>-1.9427876726950692</v>
      </c>
      <c r="W39" s="5">
        <f t="shared" si="2"/>
        <v>0.85</v>
      </c>
      <c r="AA39" s="8">
        <f t="shared" si="3"/>
        <v>-2.0513957643525678</v>
      </c>
      <c r="AB39" s="5">
        <f t="shared" si="8"/>
        <v>0.85</v>
      </c>
      <c r="AF39" s="8" t="str">
        <f t="shared" si="4"/>
        <v>N/A</v>
      </c>
      <c r="AG39" s="5" t="str">
        <f t="shared" si="9"/>
        <v>N/A</v>
      </c>
      <c r="AK39" s="8" t="str">
        <f t="shared" si="5"/>
        <v>N/A</v>
      </c>
      <c r="AL39" s="5" t="str">
        <f t="shared" si="10"/>
        <v>N/A</v>
      </c>
      <c r="AP39" s="8" t="str">
        <f t="shared" si="6"/>
        <v>N/A</v>
      </c>
      <c r="AQ39" s="5" t="str">
        <f t="shared" si="11"/>
        <v>N/A</v>
      </c>
      <c r="AU39" s="8" t="str">
        <f t="shared" si="7"/>
        <v>N/A</v>
      </c>
      <c r="AV39" s="5" t="str">
        <f t="shared" si="12"/>
        <v>N/A</v>
      </c>
      <c r="AW39" s="6">
        <f t="shared" si="13"/>
        <v>-79383.376404293289</v>
      </c>
      <c r="AX39" s="6">
        <f t="shared" si="14"/>
        <v>-78402.576404293286</v>
      </c>
    </row>
    <row r="40" spans="1:50" x14ac:dyDescent="0.25">
      <c r="A40" t="str">
        <f>+'Player Ratings'!A39</f>
        <v>B. Penn-Johnson PHI</v>
      </c>
      <c r="C40" s="3" t="str">
        <f>INDEX('Player Ratings'!$B:$Y,MATCH(A:A,'Player Ratings'!$A:$A,0),3)</f>
        <v>PHI</v>
      </c>
      <c r="D40" s="3">
        <f>INDEX('Player Ratings'!$B:$Y,MATCH(A:A,'Player Ratings'!$A:$A,0),4)</f>
        <v>24</v>
      </c>
      <c r="F40" s="3">
        <f>INDEX('Player Ratings'!$B:$Y,MATCH($A:$A,'Player Ratings'!$A:$A,0),8)</f>
        <v>67</v>
      </c>
      <c r="G40" s="3">
        <f>INDEX('Player Ratings'!$B:$Y,MATCH($A:$A,'Player Ratings'!$A:$A,0),9)</f>
        <v>72</v>
      </c>
      <c r="H40" s="3">
        <f t="shared" si="0"/>
        <v>139</v>
      </c>
      <c r="J40" s="3">
        <f>IFERROR(INDEX('Advanced Stats'!$A:$AB,MATCH($A:$A,'Advanced Stats'!$A:$A,0),8),"N/A")</f>
        <v>27.9</v>
      </c>
      <c r="L40" s="3">
        <f>IFERROR(INDEX('Advanced Stats'!$A:$AB,MATCH($A:$A,'Advanced Stats'!$A:$A,0),9),"N/A")</f>
        <v>17.600000000000001</v>
      </c>
      <c r="M40" s="3">
        <f>IFERROR(INDEX('Advanced Stats'!$A:$AB,MATCH($A:$A,'Advanced Stats'!$A:$A,0),10),"N/A")</f>
        <v>5.3</v>
      </c>
      <c r="O40" s="3">
        <f>IFERROR(INDEX('Per 36 Stats'!$A:$AC,MATCH(A:A,'Per 36 Stats'!$A:$A,0),29),"N/A")</f>
        <v>27.6</v>
      </c>
      <c r="V40" s="8">
        <f t="shared" si="1"/>
        <v>1.360532174376144</v>
      </c>
      <c r="W40" s="5">
        <f t="shared" si="2"/>
        <v>29.307417336907957</v>
      </c>
      <c r="AA40" s="8">
        <f t="shared" si="3"/>
        <v>1.2746431646524861</v>
      </c>
      <c r="AB40" s="5">
        <f t="shared" si="8"/>
        <v>27.133212580273341</v>
      </c>
      <c r="AF40" s="8">
        <f t="shared" si="4"/>
        <v>0.60325445187010296</v>
      </c>
      <c r="AG40" s="5">
        <f t="shared" si="9"/>
        <v>14.748498128816232</v>
      </c>
      <c r="AK40" s="8">
        <f t="shared" si="5"/>
        <v>0.71675514331580481</v>
      </c>
      <c r="AL40" s="5">
        <f t="shared" si="10"/>
        <v>15.595303206399114</v>
      </c>
      <c r="AP40" s="8">
        <f t="shared" si="6"/>
        <v>0.39277971598889838</v>
      </c>
      <c r="AQ40" s="5">
        <f t="shared" si="11"/>
        <v>8.4317115337120256</v>
      </c>
      <c r="AU40" s="8">
        <f t="shared" si="7"/>
        <v>0.90990690499587878</v>
      </c>
      <c r="AV40" s="5">
        <f t="shared" si="12"/>
        <v>20.727079739949584</v>
      </c>
      <c r="AW40" s="6">
        <f t="shared" si="13"/>
        <v>-81673.951373025251</v>
      </c>
      <c r="AX40" s="6">
        <f t="shared" si="14"/>
        <v>-80693.151373025248</v>
      </c>
    </row>
    <row r="41" spans="1:50" x14ac:dyDescent="0.25">
      <c r="A41" t="str">
        <f>+'Player Ratings'!A40</f>
        <v>B. Randolph DAL</v>
      </c>
      <c r="C41" s="3" t="str">
        <f>INDEX('Player Ratings'!$B:$Y,MATCH(A:A,'Player Ratings'!$A:$A,0),3)</f>
        <v>DAL</v>
      </c>
      <c r="D41" s="3">
        <f>INDEX('Player Ratings'!$B:$Y,MATCH(A:A,'Player Ratings'!$A:$A,0),4)</f>
        <v>27</v>
      </c>
      <c r="F41" s="3">
        <f>INDEX('Player Ratings'!$B:$Y,MATCH($A:$A,'Player Ratings'!$A:$A,0),8)</f>
        <v>49</v>
      </c>
      <c r="G41" s="3">
        <f>INDEX('Player Ratings'!$B:$Y,MATCH($A:$A,'Player Ratings'!$A:$A,0),9)</f>
        <v>53</v>
      </c>
      <c r="H41" s="3">
        <f t="shared" si="0"/>
        <v>102</v>
      </c>
      <c r="J41" s="3" t="str">
        <f>IFERROR(INDEX('Advanced Stats'!$A:$AB,MATCH($A:$A,'Advanced Stats'!$A:$A,0),8),"N/A")</f>
        <v>N/A</v>
      </c>
      <c r="L41" s="3" t="str">
        <f>IFERROR(INDEX('Advanced Stats'!$A:$AB,MATCH($A:$A,'Advanced Stats'!$A:$A,0),9),"N/A")</f>
        <v>N/A</v>
      </c>
      <c r="M41" s="3" t="str">
        <f>IFERROR(INDEX('Advanced Stats'!$A:$AB,MATCH($A:$A,'Advanced Stats'!$A:$A,0),10),"N/A")</f>
        <v>N/A</v>
      </c>
      <c r="O41" s="3" t="str">
        <f>IFERROR(INDEX('Per 36 Stats'!$A:$AC,MATCH(A:A,'Per 36 Stats'!$A:$A,0),29),"N/A")</f>
        <v>N/A</v>
      </c>
      <c r="V41" s="8">
        <f t="shared" si="1"/>
        <v>-1.1499909093979781</v>
      </c>
      <c r="W41" s="5">
        <f t="shared" si="2"/>
        <v>0.85</v>
      </c>
      <c r="AA41" s="8">
        <f t="shared" si="3"/>
        <v>-1.0043094348509767</v>
      </c>
      <c r="AB41" s="5">
        <f t="shared" si="8"/>
        <v>0.85</v>
      </c>
      <c r="AF41" s="8" t="str">
        <f t="shared" si="4"/>
        <v>N/A</v>
      </c>
      <c r="AG41" s="5" t="str">
        <f t="shared" si="9"/>
        <v>N/A</v>
      </c>
      <c r="AK41" s="8" t="str">
        <f t="shared" si="5"/>
        <v>N/A</v>
      </c>
      <c r="AL41" s="5" t="str">
        <f t="shared" si="10"/>
        <v>N/A</v>
      </c>
      <c r="AP41" s="8" t="str">
        <f t="shared" si="6"/>
        <v>N/A</v>
      </c>
      <c r="AQ41" s="5" t="str">
        <f t="shared" si="11"/>
        <v>N/A</v>
      </c>
      <c r="AU41" s="8" t="str">
        <f t="shared" si="7"/>
        <v>N/A</v>
      </c>
      <c r="AV41" s="5" t="str">
        <f t="shared" si="12"/>
        <v>N/A</v>
      </c>
      <c r="AW41" s="6">
        <f t="shared" si="13"/>
        <v>-83944.649262017265</v>
      </c>
      <c r="AX41" s="6">
        <f t="shared" si="14"/>
        <v>-82963.849262017262</v>
      </c>
    </row>
    <row r="42" spans="1:50" x14ac:dyDescent="0.25">
      <c r="A42" t="str">
        <f>+'Player Ratings'!A41</f>
        <v>B. Simanic MIL</v>
      </c>
      <c r="C42" s="3" t="str">
        <f>INDEX('Player Ratings'!$B:$Y,MATCH(A:A,'Player Ratings'!$A:$A,0),3)</f>
        <v>MIL</v>
      </c>
      <c r="D42" s="3">
        <f>INDEX('Player Ratings'!$B:$Y,MATCH(A:A,'Player Ratings'!$A:$A,0),4)</f>
        <v>26</v>
      </c>
      <c r="F42" s="3">
        <f>INDEX('Player Ratings'!$B:$Y,MATCH($A:$A,'Player Ratings'!$A:$A,0),8)</f>
        <v>65</v>
      </c>
      <c r="G42" s="3">
        <f>INDEX('Player Ratings'!$B:$Y,MATCH($A:$A,'Player Ratings'!$A:$A,0),9)</f>
        <v>66</v>
      </c>
      <c r="H42" s="3">
        <f t="shared" si="0"/>
        <v>131</v>
      </c>
      <c r="J42" s="3">
        <f>IFERROR(INDEX('Advanced Stats'!$A:$AB,MATCH($A:$A,'Advanced Stats'!$A:$A,0),8),"N/A")</f>
        <v>22</v>
      </c>
      <c r="L42" s="3">
        <f>IFERROR(INDEX('Advanced Stats'!$A:$AB,MATCH($A:$A,'Advanced Stats'!$A:$A,0),9),"N/A")</f>
        <v>15.9</v>
      </c>
      <c r="M42" s="3">
        <f>IFERROR(INDEX('Advanced Stats'!$A:$AB,MATCH($A:$A,'Advanced Stats'!$A:$A,0),10),"N/A")</f>
        <v>3.1</v>
      </c>
      <c r="O42" s="3">
        <f>IFERROR(INDEX('Per 36 Stats'!$A:$AC,MATCH(A:A,'Per 36 Stats'!$A:$A,0),29),"N/A")</f>
        <v>19.299999999999997</v>
      </c>
      <c r="V42" s="8">
        <f t="shared" si="1"/>
        <v>0.56773541107905279</v>
      </c>
      <c r="W42" s="5">
        <f t="shared" si="2"/>
        <v>12.229669347631818</v>
      </c>
      <c r="AA42" s="8">
        <f t="shared" si="3"/>
        <v>0.78189665665173735</v>
      </c>
      <c r="AB42" s="5">
        <f t="shared" si="8"/>
        <v>16.644162687304462</v>
      </c>
      <c r="AF42" s="8">
        <f t="shared" si="4"/>
        <v>-8.5086546702566324E-2</v>
      </c>
      <c r="AG42" s="5">
        <f t="shared" si="9"/>
        <v>0.85</v>
      </c>
      <c r="AK42" s="8">
        <f t="shared" si="5"/>
        <v>0.40734346771641533</v>
      </c>
      <c r="AL42" s="5">
        <f t="shared" si="10"/>
        <v>8.8630614616804344</v>
      </c>
      <c r="AP42" s="8">
        <f t="shared" si="6"/>
        <v>-2.6116284572196821E-2</v>
      </c>
      <c r="AQ42" s="5">
        <f t="shared" si="11"/>
        <v>0.85</v>
      </c>
      <c r="AU42" s="8">
        <f t="shared" si="7"/>
        <v>0.10982137174303631</v>
      </c>
      <c r="AV42" s="5">
        <f t="shared" si="12"/>
        <v>2.5016584848082557</v>
      </c>
      <c r="AW42" s="6">
        <f t="shared" si="13"/>
        <v>-86215.347151009279</v>
      </c>
      <c r="AX42" s="6">
        <f t="shared" si="14"/>
        <v>-85234.547151009276</v>
      </c>
    </row>
    <row r="43" spans="1:50" x14ac:dyDescent="0.25">
      <c r="A43" t="str">
        <f>+'Player Ratings'!A42</f>
        <v>B. Simmons MEM</v>
      </c>
      <c r="C43" s="3" t="str">
        <f>INDEX('Player Ratings'!$B:$Y,MATCH(A:A,'Player Ratings'!$A:$A,0),3)</f>
        <v>MEM</v>
      </c>
      <c r="D43" s="3">
        <f>INDEX('Player Ratings'!$B:$Y,MATCH(A:A,'Player Ratings'!$A:$A,0),4)</f>
        <v>28</v>
      </c>
      <c r="F43" s="3">
        <f>INDEX('Player Ratings'!$B:$Y,MATCH($A:$A,'Player Ratings'!$A:$A,0),8)</f>
        <v>73</v>
      </c>
      <c r="G43" s="3">
        <f>INDEX('Player Ratings'!$B:$Y,MATCH($A:$A,'Player Ratings'!$A:$A,0),9)</f>
        <v>73</v>
      </c>
      <c r="H43" s="3">
        <f t="shared" si="0"/>
        <v>146</v>
      </c>
      <c r="J43" s="3">
        <f>IFERROR(INDEX('Advanced Stats'!$A:$AB,MATCH($A:$A,'Advanced Stats'!$A:$A,0),8),"N/A")</f>
        <v>34</v>
      </c>
      <c r="L43" s="3">
        <f>IFERROR(INDEX('Advanced Stats'!$A:$AB,MATCH($A:$A,'Advanced Stats'!$A:$A,0),9),"N/A")</f>
        <v>23.2</v>
      </c>
      <c r="M43" s="3">
        <f>IFERROR(INDEX('Advanced Stats'!$A:$AB,MATCH($A:$A,'Advanced Stats'!$A:$A,0),10),"N/A")</f>
        <v>13.5</v>
      </c>
      <c r="O43" s="3">
        <f>IFERROR(INDEX('Per 36 Stats'!$A:$AC,MATCH(A:A,'Per 36 Stats'!$A:$A,0),29),"N/A")</f>
        <v>34.9</v>
      </c>
      <c r="V43" s="8">
        <f t="shared" si="1"/>
        <v>1.4926649682589925</v>
      </c>
      <c r="W43" s="5">
        <f t="shared" si="2"/>
        <v>32.15370866845398</v>
      </c>
      <c r="AA43" s="8">
        <f t="shared" si="3"/>
        <v>1.7057963591531413</v>
      </c>
      <c r="AB43" s="5">
        <f t="shared" si="8"/>
        <v>36.311131236621115</v>
      </c>
      <c r="AF43" s="8">
        <f t="shared" si="4"/>
        <v>1.3149290436147274</v>
      </c>
      <c r="AG43" s="5">
        <f t="shared" si="9"/>
        <v>32.14767579279102</v>
      </c>
      <c r="AK43" s="8">
        <f t="shared" si="5"/>
        <v>1.7359936041137924</v>
      </c>
      <c r="AL43" s="5">
        <f t="shared" si="10"/>
        <v>37.772099541942978</v>
      </c>
      <c r="AP43" s="8">
        <f t="shared" si="6"/>
        <v>1.95411935444389</v>
      </c>
      <c r="AQ43" s="5">
        <f t="shared" si="11"/>
        <v>41.948629291183003</v>
      </c>
      <c r="AU43" s="8">
        <f t="shared" si="7"/>
        <v>1.6135965908688601</v>
      </c>
      <c r="AV43" s="5">
        <f t="shared" si="12"/>
        <v>36.756667108929292</v>
      </c>
      <c r="AW43" s="6">
        <f t="shared" si="13"/>
        <v>-88484.393381516478</v>
      </c>
      <c r="AX43" s="6">
        <f t="shared" si="14"/>
        <v>-87503.593381516475</v>
      </c>
    </row>
    <row r="44" spans="1:50" x14ac:dyDescent="0.25">
      <c r="A44" t="str">
        <f>+'Player Ratings'!A43</f>
        <v>B. Yuori KC</v>
      </c>
      <c r="C44" s="3" t="str">
        <f>INDEX('Player Ratings'!$B:$Y,MATCH(A:A,'Player Ratings'!$A:$A,0),3)</f>
        <v>KC</v>
      </c>
      <c r="D44" s="3">
        <f>INDEX('Player Ratings'!$B:$Y,MATCH(A:A,'Player Ratings'!$A:$A,0),4)</f>
        <v>19</v>
      </c>
      <c r="F44" s="3">
        <f>INDEX('Player Ratings'!$B:$Y,MATCH($A:$A,'Player Ratings'!$A:$A,0),8)</f>
        <v>45</v>
      </c>
      <c r="G44" s="3">
        <f>INDEX('Player Ratings'!$B:$Y,MATCH($A:$A,'Player Ratings'!$A:$A,0),9)</f>
        <v>65</v>
      </c>
      <c r="H44" s="3">
        <f t="shared" si="0"/>
        <v>110</v>
      </c>
      <c r="J44" s="3" t="str">
        <f>IFERROR(INDEX('Advanced Stats'!$A:$AB,MATCH($A:$A,'Advanced Stats'!$A:$A,0),8),"N/A")</f>
        <v>N/A</v>
      </c>
      <c r="L44" s="3" t="str">
        <f>IFERROR(INDEX('Advanced Stats'!$A:$AB,MATCH($A:$A,'Advanced Stats'!$A:$A,0),9),"N/A")</f>
        <v>N/A</v>
      </c>
      <c r="M44" s="3" t="str">
        <f>IFERROR(INDEX('Advanced Stats'!$A:$AB,MATCH($A:$A,'Advanced Stats'!$A:$A,0),10),"N/A")</f>
        <v>N/A</v>
      </c>
      <c r="O44" s="3" t="str">
        <f>IFERROR(INDEX('Per 36 Stats'!$A:$AC,MATCH(A:A,'Per 36 Stats'!$A:$A,0),29),"N/A")</f>
        <v>N/A</v>
      </c>
      <c r="V44" s="8">
        <f t="shared" si="1"/>
        <v>0.4356026171962043</v>
      </c>
      <c r="W44" s="5">
        <f t="shared" si="2"/>
        <v>9.3833780160857962</v>
      </c>
      <c r="AA44" s="8">
        <f t="shared" si="3"/>
        <v>-0.51156292685022808</v>
      </c>
      <c r="AB44" s="5">
        <f t="shared" si="8"/>
        <v>0.85</v>
      </c>
      <c r="AF44" s="8" t="str">
        <f t="shared" si="4"/>
        <v>N/A</v>
      </c>
      <c r="AG44" s="5" t="str">
        <f t="shared" si="9"/>
        <v>N/A</v>
      </c>
      <c r="AK44" s="8" t="str">
        <f t="shared" si="5"/>
        <v>N/A</v>
      </c>
      <c r="AL44" s="5" t="str">
        <f t="shared" si="10"/>
        <v>N/A</v>
      </c>
      <c r="AP44" s="8" t="str">
        <f t="shared" si="6"/>
        <v>N/A</v>
      </c>
      <c r="AQ44" s="5" t="str">
        <f t="shared" si="11"/>
        <v>N/A</v>
      </c>
      <c r="AU44" s="8" t="str">
        <f t="shared" si="7"/>
        <v>N/A</v>
      </c>
      <c r="AV44" s="5" t="str">
        <f t="shared" si="12"/>
        <v>N/A</v>
      </c>
      <c r="AW44" s="6">
        <f t="shared" si="13"/>
        <v>-90741.772405536467</v>
      </c>
      <c r="AX44" s="6">
        <f t="shared" si="14"/>
        <v>-89760.972405536464</v>
      </c>
    </row>
    <row r="45" spans="1:50" x14ac:dyDescent="0.25">
      <c r="A45" t="str">
        <f>+'Player Ratings'!A44</f>
        <v>C. Anthony PHX</v>
      </c>
      <c r="C45" s="3" t="str">
        <f>INDEX('Player Ratings'!$B:$Y,MATCH(A:A,'Player Ratings'!$A:$A,0),3)</f>
        <v>PHX</v>
      </c>
      <c r="D45" s="3">
        <f>INDEX('Player Ratings'!$B:$Y,MATCH(A:A,'Player Ratings'!$A:$A,0),4)</f>
        <v>24</v>
      </c>
      <c r="F45" s="3">
        <f>INDEX('Player Ratings'!$B:$Y,MATCH($A:$A,'Player Ratings'!$A:$A,0),8)</f>
        <v>73</v>
      </c>
      <c r="G45" s="3">
        <f>INDEX('Player Ratings'!$B:$Y,MATCH($A:$A,'Player Ratings'!$A:$A,0),9)</f>
        <v>77</v>
      </c>
      <c r="H45" s="3">
        <f t="shared" si="0"/>
        <v>150</v>
      </c>
      <c r="J45" s="3">
        <f>IFERROR(INDEX('Advanced Stats'!$A:$AB,MATCH($A:$A,'Advanced Stats'!$A:$A,0),8),"N/A")</f>
        <v>35</v>
      </c>
      <c r="L45" s="3">
        <f>IFERROR(INDEX('Advanced Stats'!$A:$AB,MATCH($A:$A,'Advanced Stats'!$A:$A,0),9),"N/A")</f>
        <v>23.8</v>
      </c>
      <c r="M45" s="3">
        <f>IFERROR(INDEX('Advanced Stats'!$A:$AB,MATCH($A:$A,'Advanced Stats'!$A:$A,0),10),"N/A")</f>
        <v>13.9</v>
      </c>
      <c r="O45" s="3">
        <f>IFERROR(INDEX('Per 36 Stats'!$A:$AC,MATCH(A:A,'Per 36 Stats'!$A:$A,0),29),"N/A")</f>
        <v>36.5</v>
      </c>
      <c r="V45" s="8">
        <f t="shared" si="1"/>
        <v>2.0211961437903869</v>
      </c>
      <c r="W45" s="5">
        <f t="shared" si="2"/>
        <v>43.538873994638074</v>
      </c>
      <c r="AA45" s="8">
        <f t="shared" si="3"/>
        <v>1.9521696131535156</v>
      </c>
      <c r="AB45" s="5">
        <f t="shared" si="8"/>
        <v>41.555656183105548</v>
      </c>
      <c r="AF45" s="8">
        <f t="shared" si="4"/>
        <v>1.4315970094745019</v>
      </c>
      <c r="AG45" s="5">
        <f t="shared" si="9"/>
        <v>35</v>
      </c>
      <c r="AK45" s="8">
        <f t="shared" si="5"/>
        <v>1.8451977249135771</v>
      </c>
      <c r="AL45" s="5">
        <f t="shared" si="10"/>
        <v>40.1481848636084</v>
      </c>
      <c r="AP45" s="8">
        <f t="shared" si="6"/>
        <v>2.0302822636368165</v>
      </c>
      <c r="AQ45" s="5">
        <f t="shared" si="11"/>
        <v>43.583600889108418</v>
      </c>
      <c r="AU45" s="8">
        <f t="shared" si="7"/>
        <v>1.767829946676637</v>
      </c>
      <c r="AV45" s="5">
        <f t="shared" si="12"/>
        <v>40.270001326787863</v>
      </c>
      <c r="AW45" s="6">
        <f t="shared" si="13"/>
        <v>-92999.151429556456</v>
      </c>
      <c r="AX45" s="6">
        <f t="shared" si="14"/>
        <v>-92018.351429556453</v>
      </c>
    </row>
    <row r="46" spans="1:50" x14ac:dyDescent="0.25">
      <c r="A46" t="str">
        <f>+'Player Ratings'!A45</f>
        <v>C. Bassey BKN</v>
      </c>
      <c r="C46" s="3" t="str">
        <f>INDEX('Player Ratings'!$B:$Y,MATCH(A:A,'Player Ratings'!$A:$A,0),3)</f>
        <v>BKN</v>
      </c>
      <c r="D46" s="3">
        <f>INDEX('Player Ratings'!$B:$Y,MATCH(A:A,'Player Ratings'!$A:$A,0),4)</f>
        <v>24</v>
      </c>
      <c r="F46" s="3">
        <f>INDEX('Player Ratings'!$B:$Y,MATCH($A:$A,'Player Ratings'!$A:$A,0),8)</f>
        <v>56</v>
      </c>
      <c r="G46" s="3">
        <f>INDEX('Player Ratings'!$B:$Y,MATCH($A:$A,'Player Ratings'!$A:$A,0),9)</f>
        <v>62</v>
      </c>
      <c r="H46" s="3">
        <f t="shared" si="0"/>
        <v>118</v>
      </c>
      <c r="J46" s="3">
        <f>IFERROR(INDEX('Advanced Stats'!$A:$AB,MATCH($A:$A,'Advanced Stats'!$A:$A,0),8),"N/A")</f>
        <v>20.5</v>
      </c>
      <c r="L46" s="3">
        <f>IFERROR(INDEX('Advanced Stats'!$A:$AB,MATCH($A:$A,'Advanced Stats'!$A:$A,0),9),"N/A")</f>
        <v>13.9</v>
      </c>
      <c r="M46" s="3">
        <f>IFERROR(INDEX('Advanced Stats'!$A:$AB,MATCH($A:$A,'Advanced Stats'!$A:$A,0),10),"N/A")</f>
        <v>1.2</v>
      </c>
      <c r="O46" s="3">
        <f>IFERROR(INDEX('Per 36 Stats'!$A:$AC,MATCH(A:A,'Per 36 Stats'!$A:$A,0),29),"N/A")</f>
        <v>15.3</v>
      </c>
      <c r="V46" s="8">
        <f t="shared" si="1"/>
        <v>3.9204235547658686E-2</v>
      </c>
      <c r="W46" s="5">
        <f t="shared" si="2"/>
        <v>0.85</v>
      </c>
      <c r="AA46" s="8">
        <f t="shared" si="3"/>
        <v>-1.8816418849479294E-2</v>
      </c>
      <c r="AB46" s="5">
        <f t="shared" si="8"/>
        <v>0.85</v>
      </c>
      <c r="AF46" s="8">
        <f t="shared" si="4"/>
        <v>-0.26008849549222807</v>
      </c>
      <c r="AG46" s="5">
        <f t="shared" si="9"/>
        <v>0.85</v>
      </c>
      <c r="AK46" s="8">
        <f t="shared" si="5"/>
        <v>4.3329731717133856E-2</v>
      </c>
      <c r="AL46" s="5">
        <f t="shared" si="10"/>
        <v>0.94277705612905172</v>
      </c>
      <c r="AP46" s="8">
        <f t="shared" si="6"/>
        <v>-0.38789010323859735</v>
      </c>
      <c r="AQ46" s="5">
        <f t="shared" si="11"/>
        <v>0.85</v>
      </c>
      <c r="AU46" s="8">
        <f t="shared" si="7"/>
        <v>-0.2757620177764053</v>
      </c>
      <c r="AV46" s="5">
        <f t="shared" si="12"/>
        <v>0.85</v>
      </c>
      <c r="AW46" s="6">
        <f t="shared" si="13"/>
        <v>-95217.110452249661</v>
      </c>
      <c r="AX46" s="6">
        <f t="shared" si="14"/>
        <v>-94236.310452249658</v>
      </c>
    </row>
    <row r="47" spans="1:50" x14ac:dyDescent="0.25">
      <c r="A47" t="str">
        <f>+'Player Ratings'!A46</f>
        <v>C. Capela BKN</v>
      </c>
      <c r="C47" s="3" t="str">
        <f>INDEX('Player Ratings'!$B:$Y,MATCH(A:A,'Player Ratings'!$A:$A,0),3)</f>
        <v>BKN</v>
      </c>
      <c r="D47" s="3">
        <f>INDEX('Player Ratings'!$B:$Y,MATCH(A:A,'Player Ratings'!$A:$A,0),4)</f>
        <v>30</v>
      </c>
      <c r="F47" s="3">
        <f>INDEX('Player Ratings'!$B:$Y,MATCH($A:$A,'Player Ratings'!$A:$A,0),8)</f>
        <v>59</v>
      </c>
      <c r="G47" s="3">
        <f>INDEX('Player Ratings'!$B:$Y,MATCH($A:$A,'Player Ratings'!$A:$A,0),9)</f>
        <v>59</v>
      </c>
      <c r="H47" s="3">
        <f t="shared" si="0"/>
        <v>118</v>
      </c>
      <c r="J47" s="3" t="str">
        <f>IFERROR(INDEX('Advanced Stats'!$A:$AB,MATCH($A:$A,'Advanced Stats'!$A:$A,0),8),"N/A")</f>
        <v>N/A</v>
      </c>
      <c r="L47" s="3" t="str">
        <f>IFERROR(INDEX('Advanced Stats'!$A:$AB,MATCH($A:$A,'Advanced Stats'!$A:$A,0),9),"N/A")</f>
        <v>N/A</v>
      </c>
      <c r="M47" s="3" t="str">
        <f>IFERROR(INDEX('Advanced Stats'!$A:$AB,MATCH($A:$A,'Advanced Stats'!$A:$A,0),10),"N/A")</f>
        <v>N/A</v>
      </c>
      <c r="O47" s="3" t="str">
        <f>IFERROR(INDEX('Per 36 Stats'!$A:$AC,MATCH(A:A,'Per 36 Stats'!$A:$A,0),29),"N/A")</f>
        <v>N/A</v>
      </c>
      <c r="V47" s="8">
        <f t="shared" si="1"/>
        <v>-0.3571941461008869</v>
      </c>
      <c r="W47" s="5">
        <f t="shared" si="2"/>
        <v>0.85</v>
      </c>
      <c r="AA47" s="8">
        <f t="shared" si="3"/>
        <v>-1.8816418849479294E-2</v>
      </c>
      <c r="AB47" s="5">
        <f t="shared" si="8"/>
        <v>0.85</v>
      </c>
      <c r="AF47" s="8" t="str">
        <f t="shared" si="4"/>
        <v>N/A</v>
      </c>
      <c r="AG47" s="5" t="str">
        <f t="shared" si="9"/>
        <v>N/A</v>
      </c>
      <c r="AK47" s="8" t="str">
        <f t="shared" si="5"/>
        <v>N/A</v>
      </c>
      <c r="AL47" s="5" t="str">
        <f t="shared" si="10"/>
        <v>N/A</v>
      </c>
      <c r="AP47" s="8" t="str">
        <f t="shared" si="6"/>
        <v>N/A</v>
      </c>
      <c r="AQ47" s="5" t="str">
        <f t="shared" si="11"/>
        <v>N/A</v>
      </c>
      <c r="AU47" s="8" t="str">
        <f t="shared" si="7"/>
        <v>N/A</v>
      </c>
      <c r="AV47" s="5" t="str">
        <f t="shared" si="12"/>
        <v>N/A</v>
      </c>
      <c r="AW47" s="6">
        <f t="shared" si="13"/>
        <v>-97434.21947494286</v>
      </c>
      <c r="AX47" s="6">
        <f t="shared" si="14"/>
        <v>-96453.419474942857</v>
      </c>
    </row>
    <row r="48" spans="1:50" x14ac:dyDescent="0.25">
      <c r="A48" t="str">
        <f>+'Player Ratings'!A47</f>
        <v>C. Cunningham SAC</v>
      </c>
      <c r="C48" s="3" t="str">
        <f>INDEX('Player Ratings'!$B:$Y,MATCH(A:A,'Player Ratings'!$A:$A,0),3)</f>
        <v>SAC</v>
      </c>
      <c r="D48" s="3">
        <f>INDEX('Player Ratings'!$B:$Y,MATCH(A:A,'Player Ratings'!$A:$A,0),4)</f>
        <v>23</v>
      </c>
      <c r="F48" s="3">
        <f>INDEX('Player Ratings'!$B:$Y,MATCH($A:$A,'Player Ratings'!$A:$A,0),8)</f>
        <v>62</v>
      </c>
      <c r="G48" s="3">
        <f>INDEX('Player Ratings'!$B:$Y,MATCH($A:$A,'Player Ratings'!$A:$A,0),9)</f>
        <v>69</v>
      </c>
      <c r="H48" s="3">
        <f t="shared" si="0"/>
        <v>131</v>
      </c>
      <c r="J48" s="3">
        <f>IFERROR(INDEX('Advanced Stats'!$A:$AB,MATCH($A:$A,'Advanced Stats'!$A:$A,0),8),"N/A")</f>
        <v>28.1</v>
      </c>
      <c r="L48" s="3">
        <f>IFERROR(INDEX('Advanced Stats'!$A:$AB,MATCH($A:$A,'Advanced Stats'!$A:$A,0),9),"N/A")</f>
        <v>14</v>
      </c>
      <c r="M48" s="3">
        <f>IFERROR(INDEX('Advanced Stats'!$A:$AB,MATCH($A:$A,'Advanced Stats'!$A:$A,0),10),"N/A")</f>
        <v>3</v>
      </c>
      <c r="O48" s="3">
        <f>IFERROR(INDEX('Per 36 Stats'!$A:$AC,MATCH(A:A,'Per 36 Stats'!$A:$A,0),29),"N/A")</f>
        <v>21.6</v>
      </c>
      <c r="V48" s="8">
        <f t="shared" si="1"/>
        <v>0.96413379272759847</v>
      </c>
      <c r="W48" s="5">
        <f t="shared" si="2"/>
        <v>20.768543342269886</v>
      </c>
      <c r="AA48" s="8">
        <f t="shared" si="3"/>
        <v>0.78189665665173735</v>
      </c>
      <c r="AB48" s="5">
        <f t="shared" si="8"/>
        <v>16.644162687304462</v>
      </c>
      <c r="AF48" s="8">
        <f t="shared" si="4"/>
        <v>0.62658804504205812</v>
      </c>
      <c r="AG48" s="5">
        <f t="shared" si="9"/>
        <v>15.318962970258035</v>
      </c>
      <c r="AK48" s="8">
        <f t="shared" si="5"/>
        <v>6.1530418517097861E-2</v>
      </c>
      <c r="AL48" s="5">
        <f t="shared" si="10"/>
        <v>1.3387912764066194</v>
      </c>
      <c r="AP48" s="8">
        <f t="shared" si="6"/>
        <v>-4.5157011870428442E-2</v>
      </c>
      <c r="AQ48" s="5">
        <f t="shared" si="11"/>
        <v>0.85</v>
      </c>
      <c r="AU48" s="8">
        <f t="shared" si="7"/>
        <v>0.33153182071671583</v>
      </c>
      <c r="AV48" s="5">
        <f t="shared" si="12"/>
        <v>7.5520764229799555</v>
      </c>
      <c r="AW48" s="6">
        <f t="shared" si="13"/>
        <v>-99652.178497636065</v>
      </c>
      <c r="AX48" s="6">
        <f t="shared" si="14"/>
        <v>-98671.378497636062</v>
      </c>
    </row>
    <row r="49" spans="1:50" x14ac:dyDescent="0.25">
      <c r="A49" t="str">
        <f>+'Player Ratings'!A48</f>
        <v>C. Daniels OKC</v>
      </c>
      <c r="C49" s="3" t="str">
        <f>INDEX('Player Ratings'!$B:$Y,MATCH(A:A,'Player Ratings'!$A:$A,0),3)</f>
        <v>OKC</v>
      </c>
      <c r="D49" s="3">
        <f>INDEX('Player Ratings'!$B:$Y,MATCH(A:A,'Player Ratings'!$A:$A,0),4)</f>
        <v>22</v>
      </c>
      <c r="F49" s="3">
        <f>INDEX('Player Ratings'!$B:$Y,MATCH($A:$A,'Player Ratings'!$A:$A,0),8)</f>
        <v>59</v>
      </c>
      <c r="G49" s="3">
        <f>INDEX('Player Ratings'!$B:$Y,MATCH($A:$A,'Player Ratings'!$A:$A,0),9)</f>
        <v>70</v>
      </c>
      <c r="H49" s="3">
        <f t="shared" si="0"/>
        <v>129</v>
      </c>
      <c r="J49" s="3">
        <f>IFERROR(INDEX('Advanced Stats'!$A:$AB,MATCH($A:$A,'Advanced Stats'!$A:$A,0),8),"N/A")</f>
        <v>23.5</v>
      </c>
      <c r="L49" s="3">
        <f>IFERROR(INDEX('Advanced Stats'!$A:$AB,MATCH($A:$A,'Advanced Stats'!$A:$A,0),9),"N/A")</f>
        <v>12.2</v>
      </c>
      <c r="M49" s="3">
        <f>IFERROR(INDEX('Advanced Stats'!$A:$AB,MATCH($A:$A,'Advanced Stats'!$A:$A,0),10),"N/A")</f>
        <v>1.1000000000000001</v>
      </c>
      <c r="O49" s="3">
        <f>IFERROR(INDEX('Per 36 Stats'!$A:$AC,MATCH(A:A,'Per 36 Stats'!$A:$A,0),29),"N/A")</f>
        <v>13.200000000000001</v>
      </c>
      <c r="V49" s="8">
        <f t="shared" si="1"/>
        <v>1.0962665866104471</v>
      </c>
      <c r="W49" s="5">
        <f t="shared" si="2"/>
        <v>23.614834673815913</v>
      </c>
      <c r="AA49" s="8">
        <f t="shared" si="3"/>
        <v>0.65871002965155023</v>
      </c>
      <c r="AB49" s="5">
        <f t="shared" si="8"/>
        <v>14.021900214062242</v>
      </c>
      <c r="AF49" s="8">
        <f t="shared" si="4"/>
        <v>8.9915402087095392E-2</v>
      </c>
      <c r="AG49" s="5">
        <f t="shared" si="9"/>
        <v>2.1982716170967183</v>
      </c>
      <c r="AK49" s="8">
        <f t="shared" si="5"/>
        <v>-0.26608194388225559</v>
      </c>
      <c r="AL49" s="5">
        <f t="shared" si="10"/>
        <v>0.85</v>
      </c>
      <c r="AP49" s="8">
        <f t="shared" si="6"/>
        <v>-0.40693083053682888</v>
      </c>
      <c r="AQ49" s="5">
        <f t="shared" si="11"/>
        <v>0.85</v>
      </c>
      <c r="AU49" s="8">
        <f t="shared" si="7"/>
        <v>-0.47819329727411231</v>
      </c>
      <c r="AV49" s="5">
        <f t="shared" si="12"/>
        <v>0.85</v>
      </c>
      <c r="AW49" s="6">
        <f t="shared" si="13"/>
        <v>-101863.79556592501</v>
      </c>
      <c r="AX49" s="6">
        <f t="shared" si="14"/>
        <v>-100882.99556592501</v>
      </c>
    </row>
    <row r="50" spans="1:50" x14ac:dyDescent="0.25">
      <c r="A50" t="str">
        <f>+'Player Ratings'!A49</f>
        <v>C. Edwards DAL</v>
      </c>
      <c r="C50" s="3" t="str">
        <f>INDEX('Player Ratings'!$B:$Y,MATCH(A:A,'Player Ratings'!$A:$A,0),3)</f>
        <v>DAL</v>
      </c>
      <c r="D50" s="3">
        <f>INDEX('Player Ratings'!$B:$Y,MATCH(A:A,'Player Ratings'!$A:$A,0),4)</f>
        <v>26</v>
      </c>
      <c r="F50" s="3">
        <f>INDEX('Player Ratings'!$B:$Y,MATCH($A:$A,'Player Ratings'!$A:$A,0),8)</f>
        <v>67</v>
      </c>
      <c r="G50" s="3">
        <f>INDEX('Player Ratings'!$B:$Y,MATCH($A:$A,'Player Ratings'!$A:$A,0),9)</f>
        <v>69</v>
      </c>
      <c r="H50" s="3">
        <f t="shared" si="0"/>
        <v>136</v>
      </c>
      <c r="J50" s="3">
        <f>IFERROR(INDEX('Advanced Stats'!$A:$AB,MATCH($A:$A,'Advanced Stats'!$A:$A,0),8),"N/A")</f>
        <v>31.7</v>
      </c>
      <c r="L50" s="3">
        <f>IFERROR(INDEX('Advanced Stats'!$A:$AB,MATCH($A:$A,'Advanced Stats'!$A:$A,0),9),"N/A")</f>
        <v>16.100000000000001</v>
      </c>
      <c r="M50" s="3">
        <f>IFERROR(INDEX('Advanced Stats'!$A:$AB,MATCH($A:$A,'Advanced Stats'!$A:$A,0),10),"N/A")</f>
        <v>5.3</v>
      </c>
      <c r="O50" s="3">
        <f>IFERROR(INDEX('Per 36 Stats'!$A:$AC,MATCH(A:A,'Per 36 Stats'!$A:$A,0),29),"N/A")</f>
        <v>21.8</v>
      </c>
      <c r="V50" s="8">
        <f t="shared" si="1"/>
        <v>0.96413379272759847</v>
      </c>
      <c r="W50" s="5">
        <f t="shared" si="2"/>
        <v>20.768543342269886</v>
      </c>
      <c r="AA50" s="8">
        <f t="shared" si="3"/>
        <v>1.0898632241522053</v>
      </c>
      <c r="AB50" s="5">
        <f t="shared" si="8"/>
        <v>23.199818870410009</v>
      </c>
      <c r="AF50" s="8">
        <f t="shared" si="4"/>
        <v>1.046592722137246</v>
      </c>
      <c r="AG50" s="5">
        <f t="shared" si="9"/>
        <v>25.58733011621036</v>
      </c>
      <c r="AK50" s="8">
        <f t="shared" si="5"/>
        <v>0.44374484131634367</v>
      </c>
      <c r="AL50" s="5">
        <f t="shared" si="10"/>
        <v>9.6550899022355772</v>
      </c>
      <c r="AP50" s="8">
        <f t="shared" si="6"/>
        <v>0.39277971598889838</v>
      </c>
      <c r="AQ50" s="5">
        <f t="shared" si="11"/>
        <v>8.4317115337120256</v>
      </c>
      <c r="AU50" s="8">
        <f t="shared" si="7"/>
        <v>0.35081099019268785</v>
      </c>
      <c r="AV50" s="5">
        <f t="shared" si="12"/>
        <v>7.9912432002122742</v>
      </c>
      <c r="AW50" s="6">
        <f t="shared" si="13"/>
        <v>-104074.56263421397</v>
      </c>
      <c r="AX50" s="6">
        <f t="shared" si="14"/>
        <v>-103093.76263421396</v>
      </c>
    </row>
    <row r="51" spans="1:50" x14ac:dyDescent="0.25">
      <c r="A51" t="str">
        <f>+'Player Ratings'!A50</f>
        <v>C. Elleby BOS</v>
      </c>
      <c r="C51" s="3" t="str">
        <f>INDEX('Player Ratings'!$B:$Y,MATCH(A:A,'Player Ratings'!$A:$A,0),3)</f>
        <v>BOS</v>
      </c>
      <c r="D51" s="3">
        <f>INDEX('Player Ratings'!$B:$Y,MATCH(A:A,'Player Ratings'!$A:$A,0),4)</f>
        <v>24</v>
      </c>
      <c r="F51" s="3">
        <f>INDEX('Player Ratings'!$B:$Y,MATCH($A:$A,'Player Ratings'!$A:$A,0),8)</f>
        <v>54</v>
      </c>
      <c r="G51" s="3">
        <f>INDEX('Player Ratings'!$B:$Y,MATCH($A:$A,'Player Ratings'!$A:$A,0),9)</f>
        <v>61</v>
      </c>
      <c r="H51" s="3">
        <f t="shared" si="0"/>
        <v>115</v>
      </c>
      <c r="J51" s="3">
        <f>IFERROR(INDEX('Advanced Stats'!$A:$AB,MATCH($A:$A,'Advanced Stats'!$A:$A,0),8),"N/A")</f>
        <v>14.1</v>
      </c>
      <c r="L51" s="3">
        <f>IFERROR(INDEX('Advanced Stats'!$A:$AB,MATCH($A:$A,'Advanced Stats'!$A:$A,0),9),"N/A")</f>
        <v>8.9</v>
      </c>
      <c r="M51" s="3">
        <f>IFERROR(INDEX('Advanced Stats'!$A:$AB,MATCH($A:$A,'Advanced Stats'!$A:$A,0),10),"N/A")</f>
        <v>-0.8</v>
      </c>
      <c r="O51" s="3">
        <f>IFERROR(INDEX('Per 36 Stats'!$A:$AC,MATCH(A:A,'Per 36 Stats'!$A:$A,0),29),"N/A")</f>
        <v>6.9</v>
      </c>
      <c r="V51" s="8">
        <f t="shared" si="1"/>
        <v>-9.2928558335189843E-2</v>
      </c>
      <c r="W51" s="5">
        <f t="shared" si="2"/>
        <v>0.85</v>
      </c>
      <c r="AA51" s="8">
        <f t="shared" si="3"/>
        <v>-0.20359635934976006</v>
      </c>
      <c r="AB51" s="5">
        <f t="shared" si="8"/>
        <v>0.85</v>
      </c>
      <c r="AF51" s="8">
        <f t="shared" si="4"/>
        <v>-1.0067634769947846</v>
      </c>
      <c r="AG51" s="5">
        <f t="shared" si="9"/>
        <v>0.85</v>
      </c>
      <c r="AK51" s="8">
        <f t="shared" si="5"/>
        <v>-0.86670460828106988</v>
      </c>
      <c r="AL51" s="5">
        <f t="shared" si="10"/>
        <v>0.85</v>
      </c>
      <c r="AP51" s="8">
        <f t="shared" si="6"/>
        <v>-0.76870464920322945</v>
      </c>
      <c r="AQ51" s="5">
        <f t="shared" si="11"/>
        <v>0.85</v>
      </c>
      <c r="AU51" s="8">
        <f t="shared" si="7"/>
        <v>-1.0854871357672335</v>
      </c>
      <c r="AV51" s="5">
        <f t="shared" si="12"/>
        <v>0.85</v>
      </c>
      <c r="AW51" s="6">
        <f t="shared" si="13"/>
        <v>-106278.18845930271</v>
      </c>
      <c r="AX51" s="6">
        <f t="shared" si="14"/>
        <v>-105297.38845930269</v>
      </c>
    </row>
    <row r="52" spans="1:50" x14ac:dyDescent="0.25">
      <c r="A52" t="str">
        <f>+'Player Ratings'!A51</f>
        <v>C. Higgins BOS</v>
      </c>
      <c r="C52" s="3" t="str">
        <f>INDEX('Player Ratings'!$B:$Y,MATCH(A:A,'Player Ratings'!$A:$A,0),3)</f>
        <v>BOS</v>
      </c>
      <c r="D52" s="3">
        <f>INDEX('Player Ratings'!$B:$Y,MATCH(A:A,'Player Ratings'!$A:$A,0),4)</f>
        <v>19</v>
      </c>
      <c r="F52" s="3">
        <f>INDEX('Player Ratings'!$B:$Y,MATCH($A:$A,'Player Ratings'!$A:$A,0),8)</f>
        <v>43</v>
      </c>
      <c r="G52" s="3">
        <f>INDEX('Player Ratings'!$B:$Y,MATCH($A:$A,'Player Ratings'!$A:$A,0),9)</f>
        <v>64</v>
      </c>
      <c r="H52" s="3">
        <f t="shared" si="0"/>
        <v>107</v>
      </c>
      <c r="J52" s="3" t="str">
        <f>IFERROR(INDEX('Advanced Stats'!$A:$AB,MATCH($A:$A,'Advanced Stats'!$A:$A,0),8),"N/A")</f>
        <v>N/A</v>
      </c>
      <c r="L52" s="3" t="str">
        <f>IFERROR(INDEX('Advanced Stats'!$A:$AB,MATCH($A:$A,'Advanced Stats'!$A:$A,0),9),"N/A")</f>
        <v>N/A</v>
      </c>
      <c r="M52" s="3" t="str">
        <f>IFERROR(INDEX('Advanced Stats'!$A:$AB,MATCH($A:$A,'Advanced Stats'!$A:$A,0),10),"N/A")</f>
        <v>N/A</v>
      </c>
      <c r="O52" s="3" t="str">
        <f>IFERROR(INDEX('Per 36 Stats'!$A:$AC,MATCH(A:A,'Per 36 Stats'!$A:$A,0),29),"N/A")</f>
        <v>N/A</v>
      </c>
      <c r="V52" s="8">
        <f t="shared" si="1"/>
        <v>0.30346982331335576</v>
      </c>
      <c r="W52" s="5">
        <f t="shared" si="2"/>
        <v>6.5370866845397737</v>
      </c>
      <c r="AA52" s="8">
        <f t="shared" si="3"/>
        <v>-0.69634286735050877</v>
      </c>
      <c r="AB52" s="5">
        <f t="shared" si="8"/>
        <v>0.85</v>
      </c>
      <c r="AF52" s="8" t="str">
        <f t="shared" si="4"/>
        <v>N/A</v>
      </c>
      <c r="AG52" s="5" t="str">
        <f t="shared" si="9"/>
        <v>N/A</v>
      </c>
      <c r="AK52" s="8" t="str">
        <f t="shared" si="5"/>
        <v>N/A</v>
      </c>
      <c r="AL52" s="5" t="str">
        <f t="shared" si="10"/>
        <v>N/A</v>
      </c>
      <c r="AP52" s="8" t="str">
        <f t="shared" si="6"/>
        <v>N/A</v>
      </c>
      <c r="AQ52" s="5" t="str">
        <f t="shared" si="11"/>
        <v>N/A</v>
      </c>
      <c r="AU52" s="8" t="str">
        <f t="shared" si="7"/>
        <v>N/A</v>
      </c>
      <c r="AV52" s="5" t="str">
        <f t="shared" si="12"/>
        <v>N/A</v>
      </c>
      <c r="AW52" s="6">
        <f t="shared" si="13"/>
        <v>-108504.32636479479</v>
      </c>
      <c r="AX52" s="6">
        <f t="shared" si="14"/>
        <v>-107523.52636479477</v>
      </c>
    </row>
    <row r="53" spans="1:50" x14ac:dyDescent="0.25">
      <c r="A53" t="str">
        <f>+'Player Ratings'!A52</f>
        <v>C. Hood ORL</v>
      </c>
      <c r="C53" s="3" t="str">
        <f>INDEX('Player Ratings'!$B:$Y,MATCH(A:A,'Player Ratings'!$A:$A,0),3)</f>
        <v>ORL</v>
      </c>
      <c r="D53" s="3">
        <f>INDEX('Player Ratings'!$B:$Y,MATCH(A:A,'Player Ratings'!$A:$A,0),4)</f>
        <v>26</v>
      </c>
      <c r="F53" s="3">
        <f>INDEX('Player Ratings'!$B:$Y,MATCH($A:$A,'Player Ratings'!$A:$A,0),8)</f>
        <v>55</v>
      </c>
      <c r="G53" s="3">
        <f>INDEX('Player Ratings'!$B:$Y,MATCH($A:$A,'Player Ratings'!$A:$A,0),9)</f>
        <v>58</v>
      </c>
      <c r="H53" s="3">
        <f t="shared" si="0"/>
        <v>113</v>
      </c>
      <c r="J53" s="3">
        <f>IFERROR(INDEX('Advanced Stats'!$A:$AB,MATCH($A:$A,'Advanced Stats'!$A:$A,0),8),"N/A")</f>
        <v>18.399999999999999</v>
      </c>
      <c r="L53" s="3">
        <f>IFERROR(INDEX('Advanced Stats'!$A:$AB,MATCH($A:$A,'Advanced Stats'!$A:$A,0),9),"N/A")</f>
        <v>15.6</v>
      </c>
      <c r="M53" s="3">
        <f>IFERROR(INDEX('Advanced Stats'!$A:$AB,MATCH($A:$A,'Advanced Stats'!$A:$A,0),10),"N/A")</f>
        <v>3.1</v>
      </c>
      <c r="O53" s="3">
        <f>IFERROR(INDEX('Per 36 Stats'!$A:$AC,MATCH(A:A,'Per 36 Stats'!$A:$A,0),29),"N/A")</f>
        <v>11.7</v>
      </c>
      <c r="V53" s="8">
        <f t="shared" si="1"/>
        <v>-0.48932693998373544</v>
      </c>
      <c r="W53" s="5">
        <f t="shared" si="2"/>
        <v>0.85</v>
      </c>
      <c r="AA53" s="8">
        <f t="shared" si="3"/>
        <v>-0.32678298634994724</v>
      </c>
      <c r="AB53" s="5">
        <f t="shared" si="8"/>
        <v>0.85</v>
      </c>
      <c r="AF53" s="8">
        <f t="shared" si="4"/>
        <v>-0.50509122379775462</v>
      </c>
      <c r="AG53" s="5">
        <f t="shared" si="9"/>
        <v>0.85</v>
      </c>
      <c r="AK53" s="8">
        <f t="shared" si="5"/>
        <v>0.35274140731652298</v>
      </c>
      <c r="AL53" s="5">
        <f t="shared" si="10"/>
        <v>7.6750188008477247</v>
      </c>
      <c r="AP53" s="8">
        <f t="shared" si="6"/>
        <v>-2.6116284572196821E-2</v>
      </c>
      <c r="AQ53" s="5">
        <f t="shared" si="11"/>
        <v>0.85</v>
      </c>
      <c r="AU53" s="8">
        <f t="shared" si="7"/>
        <v>-0.62278706834390318</v>
      </c>
      <c r="AV53" s="5">
        <f t="shared" si="12"/>
        <v>0.85</v>
      </c>
      <c r="AW53" s="6">
        <f t="shared" si="13"/>
        <v>-110776.88260649491</v>
      </c>
      <c r="AX53" s="6">
        <f t="shared" si="14"/>
        <v>-109796.08260649489</v>
      </c>
    </row>
    <row r="54" spans="1:50" x14ac:dyDescent="0.25">
      <c r="A54" t="str">
        <f>+'Player Ratings'!A53</f>
        <v>C. Hutchison MEM</v>
      </c>
      <c r="C54" s="3" t="str">
        <f>INDEX('Player Ratings'!$B:$Y,MATCH(A:A,'Player Ratings'!$A:$A,0),3)</f>
        <v>MEM</v>
      </c>
      <c r="D54" s="3">
        <f>INDEX('Player Ratings'!$B:$Y,MATCH(A:A,'Player Ratings'!$A:$A,0),4)</f>
        <v>28</v>
      </c>
      <c r="F54" s="3">
        <f>INDEX('Player Ratings'!$B:$Y,MATCH($A:$A,'Player Ratings'!$A:$A,0),8)</f>
        <v>56</v>
      </c>
      <c r="G54" s="3">
        <f>INDEX('Player Ratings'!$B:$Y,MATCH($A:$A,'Player Ratings'!$A:$A,0),9)</f>
        <v>57</v>
      </c>
      <c r="H54" s="3">
        <f t="shared" si="0"/>
        <v>113</v>
      </c>
      <c r="J54" s="3" t="str">
        <f>IFERROR(INDEX('Advanced Stats'!$A:$AB,MATCH($A:$A,'Advanced Stats'!$A:$A,0),8),"N/A")</f>
        <v>N/A</v>
      </c>
      <c r="L54" s="3" t="str">
        <f>IFERROR(INDEX('Advanced Stats'!$A:$AB,MATCH($A:$A,'Advanced Stats'!$A:$A,0),9),"N/A")</f>
        <v>N/A</v>
      </c>
      <c r="M54" s="3" t="str">
        <f>IFERROR(INDEX('Advanced Stats'!$A:$AB,MATCH($A:$A,'Advanced Stats'!$A:$A,0),10),"N/A")</f>
        <v>N/A</v>
      </c>
      <c r="O54" s="3" t="str">
        <f>IFERROR(INDEX('Per 36 Stats'!$A:$AC,MATCH(A:A,'Per 36 Stats'!$A:$A,0),29),"N/A")</f>
        <v>N/A</v>
      </c>
      <c r="V54" s="8">
        <f t="shared" si="1"/>
        <v>-0.62145973386658404</v>
      </c>
      <c r="W54" s="5">
        <f t="shared" si="2"/>
        <v>0.85</v>
      </c>
      <c r="AA54" s="8">
        <f t="shared" si="3"/>
        <v>-0.32678298634994724</v>
      </c>
      <c r="AB54" s="5">
        <f t="shared" si="8"/>
        <v>0.85</v>
      </c>
      <c r="AF54" s="8" t="str">
        <f t="shared" si="4"/>
        <v>N/A</v>
      </c>
      <c r="AG54" s="5" t="str">
        <f t="shared" si="9"/>
        <v>N/A</v>
      </c>
      <c r="AK54" s="8" t="str">
        <f t="shared" si="5"/>
        <v>N/A</v>
      </c>
      <c r="AL54" s="5" t="str">
        <f t="shared" si="10"/>
        <v>N/A</v>
      </c>
      <c r="AP54" s="8" t="str">
        <f t="shared" si="6"/>
        <v>N/A</v>
      </c>
      <c r="AQ54" s="5" t="str">
        <f t="shared" si="11"/>
        <v>N/A</v>
      </c>
      <c r="AU54" s="8" t="str">
        <f t="shared" si="7"/>
        <v>N/A</v>
      </c>
      <c r="AV54" s="5" t="str">
        <f t="shared" si="12"/>
        <v>N/A</v>
      </c>
      <c r="AW54" s="6">
        <f t="shared" si="13"/>
        <v>-113049.43884819503</v>
      </c>
      <c r="AX54" s="6">
        <f t="shared" si="14"/>
        <v>-112068.63884819501</v>
      </c>
    </row>
    <row r="55" spans="1:50" x14ac:dyDescent="0.25">
      <c r="A55" t="str">
        <f>+'Player Ratings'!A54</f>
        <v>C. LeVert DET</v>
      </c>
      <c r="C55" s="3" t="str">
        <f>INDEX('Player Ratings'!$B:$Y,MATCH(A:A,'Player Ratings'!$A:$A,0),3)</f>
        <v>DET</v>
      </c>
      <c r="D55" s="3">
        <f>INDEX('Player Ratings'!$B:$Y,MATCH(A:A,'Player Ratings'!$A:$A,0),4)</f>
        <v>30</v>
      </c>
      <c r="F55" s="3">
        <f>INDEX('Player Ratings'!$B:$Y,MATCH($A:$A,'Player Ratings'!$A:$A,0),8)</f>
        <v>62</v>
      </c>
      <c r="G55" s="3">
        <f>INDEX('Player Ratings'!$B:$Y,MATCH($A:$A,'Player Ratings'!$A:$A,0),9)</f>
        <v>62</v>
      </c>
      <c r="H55" s="3">
        <f t="shared" si="0"/>
        <v>124</v>
      </c>
      <c r="J55" s="3">
        <f>IFERROR(INDEX('Advanced Stats'!$A:$AB,MATCH($A:$A,'Advanced Stats'!$A:$A,0),8),"N/A")</f>
        <v>23.3</v>
      </c>
      <c r="L55" s="3">
        <f>IFERROR(INDEX('Advanced Stats'!$A:$AB,MATCH($A:$A,'Advanced Stats'!$A:$A,0),9),"N/A")</f>
        <v>14</v>
      </c>
      <c r="M55" s="3">
        <f>IFERROR(INDEX('Advanced Stats'!$A:$AB,MATCH($A:$A,'Advanced Stats'!$A:$A,0),10),"N/A")</f>
        <v>2.6</v>
      </c>
      <c r="O55" s="3">
        <f>IFERROR(INDEX('Per 36 Stats'!$A:$AC,MATCH(A:A,'Per 36 Stats'!$A:$A,0),29),"N/A")</f>
        <v>15.600000000000001</v>
      </c>
      <c r="V55" s="8">
        <f t="shared" si="1"/>
        <v>3.9204235547658686E-2</v>
      </c>
      <c r="W55" s="5">
        <f t="shared" si="2"/>
        <v>0.85</v>
      </c>
      <c r="AA55" s="8">
        <f t="shared" si="3"/>
        <v>0.35074346215108226</v>
      </c>
      <c r="AB55" s="5">
        <f t="shared" si="8"/>
        <v>7.4662440309566911</v>
      </c>
      <c r="AF55" s="8">
        <f t="shared" si="4"/>
        <v>6.6581808915140581E-2</v>
      </c>
      <c r="AG55" s="5">
        <f t="shared" si="9"/>
        <v>1.6278067756549239</v>
      </c>
      <c r="AK55" s="8">
        <f t="shared" si="5"/>
        <v>6.1530418517097861E-2</v>
      </c>
      <c r="AL55" s="5">
        <f t="shared" si="10"/>
        <v>1.3387912764066194</v>
      </c>
      <c r="AP55" s="8">
        <f t="shared" si="6"/>
        <v>-0.12131992106335483</v>
      </c>
      <c r="AQ55" s="5">
        <f t="shared" si="11"/>
        <v>0.85</v>
      </c>
      <c r="AU55" s="8">
        <f t="shared" si="7"/>
        <v>-0.2468432635624471</v>
      </c>
      <c r="AV55" s="5">
        <f t="shared" si="12"/>
        <v>0.85</v>
      </c>
      <c r="AW55" s="6">
        <f t="shared" si="13"/>
        <v>-115324.9088761359</v>
      </c>
      <c r="AX55" s="6">
        <f t="shared" si="14"/>
        <v>-114344.10887613588</v>
      </c>
    </row>
    <row r="56" spans="1:50" x14ac:dyDescent="0.25">
      <c r="A56" t="str">
        <f>+'Player Ratings'!A55</f>
        <v>C. Livingston PHI</v>
      </c>
      <c r="C56" s="3" t="str">
        <f>INDEX('Player Ratings'!$B:$Y,MATCH(A:A,'Player Ratings'!$A:$A,0),3)</f>
        <v>PHI</v>
      </c>
      <c r="D56" s="3">
        <f>INDEX('Player Ratings'!$B:$Y,MATCH(A:A,'Player Ratings'!$A:$A,0),4)</f>
        <v>20</v>
      </c>
      <c r="F56" s="3">
        <f>INDEX('Player Ratings'!$B:$Y,MATCH($A:$A,'Player Ratings'!$A:$A,0),8)</f>
        <v>54</v>
      </c>
      <c r="G56" s="3">
        <f>INDEX('Player Ratings'!$B:$Y,MATCH($A:$A,'Player Ratings'!$A:$A,0),9)</f>
        <v>73</v>
      </c>
      <c r="H56" s="3">
        <f t="shared" si="0"/>
        <v>127</v>
      </c>
      <c r="J56" s="3">
        <f>IFERROR(INDEX('Advanced Stats'!$A:$AB,MATCH($A:$A,'Advanced Stats'!$A:$A,0),8),"N/A")</f>
        <v>16.600000000000001</v>
      </c>
      <c r="L56" s="3">
        <f>IFERROR(INDEX('Advanced Stats'!$A:$AB,MATCH($A:$A,'Advanced Stats'!$A:$A,0),9),"N/A")</f>
        <v>11</v>
      </c>
      <c r="M56" s="3">
        <f>IFERROR(INDEX('Advanced Stats'!$A:$AB,MATCH($A:$A,'Advanced Stats'!$A:$A,0),10),"N/A")</f>
        <v>0.3</v>
      </c>
      <c r="O56" s="3">
        <f>IFERROR(INDEX('Per 36 Stats'!$A:$AC,MATCH(A:A,'Per 36 Stats'!$A:$A,0),29),"N/A")</f>
        <v>9.8000000000000007</v>
      </c>
      <c r="V56" s="8">
        <f t="shared" si="1"/>
        <v>1.4926649682589925</v>
      </c>
      <c r="W56" s="5">
        <f t="shared" si="2"/>
        <v>32.15370866845398</v>
      </c>
      <c r="AA56" s="8">
        <f t="shared" si="3"/>
        <v>0.535523402651363</v>
      </c>
      <c r="AB56" s="5">
        <f t="shared" si="8"/>
        <v>11.399637740820021</v>
      </c>
      <c r="AF56" s="8">
        <f t="shared" si="4"/>
        <v>-0.71509356234534838</v>
      </c>
      <c r="AG56" s="5">
        <f t="shared" si="9"/>
        <v>0.85</v>
      </c>
      <c r="AK56" s="8">
        <f t="shared" si="5"/>
        <v>-0.48449018548182438</v>
      </c>
      <c r="AL56" s="5">
        <f t="shared" si="10"/>
        <v>0.85</v>
      </c>
      <c r="AP56" s="8">
        <f t="shared" si="6"/>
        <v>-0.55925664892268179</v>
      </c>
      <c r="AQ56" s="5">
        <f t="shared" si="11"/>
        <v>0.85</v>
      </c>
      <c r="AU56" s="8">
        <f t="shared" si="7"/>
        <v>-0.805939178365638</v>
      </c>
      <c r="AV56" s="5">
        <f t="shared" si="12"/>
        <v>0.85</v>
      </c>
      <c r="AW56" s="6">
        <f t="shared" si="13"/>
        <v>-117599.52890407678</v>
      </c>
      <c r="AX56" s="6">
        <f t="shared" si="14"/>
        <v>-116618.72890407676</v>
      </c>
    </row>
    <row r="57" spans="1:50" x14ac:dyDescent="0.25">
      <c r="A57" t="str">
        <f>+'Player Ratings'!A56</f>
        <v>C. McCollum NOP</v>
      </c>
      <c r="C57" s="3" t="str">
        <f>INDEX('Player Ratings'!$B:$Y,MATCH(A:A,'Player Ratings'!$A:$A,0),3)</f>
        <v>NOP</v>
      </c>
      <c r="D57" s="3">
        <f>INDEX('Player Ratings'!$B:$Y,MATCH(A:A,'Player Ratings'!$A:$A,0),4)</f>
        <v>33</v>
      </c>
      <c r="F57" s="3">
        <f>INDEX('Player Ratings'!$B:$Y,MATCH($A:$A,'Player Ratings'!$A:$A,0),8)</f>
        <v>46</v>
      </c>
      <c r="G57" s="3">
        <f>INDEX('Player Ratings'!$B:$Y,MATCH($A:$A,'Player Ratings'!$A:$A,0),9)</f>
        <v>46</v>
      </c>
      <c r="H57" s="3">
        <f t="shared" si="0"/>
        <v>92</v>
      </c>
      <c r="J57" s="3" t="str">
        <f>IFERROR(INDEX('Advanced Stats'!$A:$AB,MATCH($A:$A,'Advanced Stats'!$A:$A,0),8),"N/A")</f>
        <v>N/A</v>
      </c>
      <c r="L57" s="3" t="str">
        <f>IFERROR(INDEX('Advanced Stats'!$A:$AB,MATCH($A:$A,'Advanced Stats'!$A:$A,0),9),"N/A")</f>
        <v>N/A</v>
      </c>
      <c r="M57" s="3" t="str">
        <f>IFERROR(INDEX('Advanced Stats'!$A:$AB,MATCH($A:$A,'Advanced Stats'!$A:$A,0),10),"N/A")</f>
        <v>N/A</v>
      </c>
      <c r="O57" s="3" t="str">
        <f>IFERROR(INDEX('Per 36 Stats'!$A:$AC,MATCH(A:A,'Per 36 Stats'!$A:$A,0),29),"N/A")</f>
        <v>N/A</v>
      </c>
      <c r="V57" s="8">
        <f t="shared" si="1"/>
        <v>-2.0749204665779177</v>
      </c>
      <c r="W57" s="5">
        <f t="shared" si="2"/>
        <v>0.85</v>
      </c>
      <c r="AA57" s="8">
        <f t="shared" si="3"/>
        <v>-1.6202425698519127</v>
      </c>
      <c r="AB57" s="5">
        <f t="shared" si="8"/>
        <v>0.85</v>
      </c>
      <c r="AF57" s="8" t="str">
        <f t="shared" si="4"/>
        <v>N/A</v>
      </c>
      <c r="AG57" s="5" t="str">
        <f t="shared" si="9"/>
        <v>N/A</v>
      </c>
      <c r="AK57" s="8" t="str">
        <f t="shared" si="5"/>
        <v>N/A</v>
      </c>
      <c r="AL57" s="5" t="str">
        <f t="shared" si="10"/>
        <v>N/A</v>
      </c>
      <c r="AP57" s="8" t="str">
        <f t="shared" si="6"/>
        <v>N/A</v>
      </c>
      <c r="AQ57" s="5" t="str">
        <f t="shared" si="11"/>
        <v>N/A</v>
      </c>
      <c r="AU57" s="8" t="str">
        <f t="shared" si="7"/>
        <v>N/A</v>
      </c>
      <c r="AV57" s="5" t="str">
        <f t="shared" si="12"/>
        <v>N/A</v>
      </c>
      <c r="AW57" s="6">
        <f t="shared" si="13"/>
        <v>-119873.29893201766</v>
      </c>
      <c r="AX57" s="6">
        <f t="shared" si="14"/>
        <v>-118892.49893201764</v>
      </c>
    </row>
    <row r="58" spans="1:50" x14ac:dyDescent="0.25">
      <c r="A58" t="str">
        <f>+'Player Ratings'!A57</f>
        <v>C. Morsell IND</v>
      </c>
      <c r="C58" s="3" t="str">
        <f>INDEX('Player Ratings'!$B:$Y,MATCH(A:A,'Player Ratings'!$A:$A,0),3)</f>
        <v>IND</v>
      </c>
      <c r="D58" s="3">
        <f>INDEX('Player Ratings'!$B:$Y,MATCH(A:A,'Player Ratings'!$A:$A,0),4)</f>
        <v>23</v>
      </c>
      <c r="F58" s="3">
        <f>INDEX('Player Ratings'!$B:$Y,MATCH($A:$A,'Player Ratings'!$A:$A,0),8)</f>
        <v>62</v>
      </c>
      <c r="G58" s="3">
        <f>INDEX('Player Ratings'!$B:$Y,MATCH($A:$A,'Player Ratings'!$A:$A,0),9)</f>
        <v>70</v>
      </c>
      <c r="H58" s="3">
        <f t="shared" si="0"/>
        <v>132</v>
      </c>
      <c r="J58" s="3">
        <f>IFERROR(INDEX('Advanced Stats'!$A:$AB,MATCH($A:$A,'Advanced Stats'!$A:$A,0),8),"N/A")</f>
        <v>23.1</v>
      </c>
      <c r="L58" s="3">
        <f>IFERROR(INDEX('Advanced Stats'!$A:$AB,MATCH($A:$A,'Advanced Stats'!$A:$A,0),9),"N/A")</f>
        <v>16.899999999999999</v>
      </c>
      <c r="M58" s="3">
        <f>IFERROR(INDEX('Advanced Stats'!$A:$AB,MATCH($A:$A,'Advanced Stats'!$A:$A,0),10),"N/A")</f>
        <v>4.4000000000000004</v>
      </c>
      <c r="O58" s="3">
        <f>IFERROR(INDEX('Per 36 Stats'!$A:$AC,MATCH(A:A,'Per 36 Stats'!$A:$A,0),29),"N/A")</f>
        <v>17.900000000000002</v>
      </c>
      <c r="V58" s="8">
        <f t="shared" si="1"/>
        <v>1.0962665866104471</v>
      </c>
      <c r="W58" s="5">
        <f t="shared" si="2"/>
        <v>23.614834673815913</v>
      </c>
      <c r="AA58" s="8">
        <f t="shared" si="3"/>
        <v>0.84348997015183103</v>
      </c>
      <c r="AB58" s="5">
        <f t="shared" si="8"/>
        <v>17.955293923925574</v>
      </c>
      <c r="AF58" s="8">
        <f t="shared" si="4"/>
        <v>4.3248215743185763E-2</v>
      </c>
      <c r="AG58" s="5">
        <f t="shared" si="9"/>
        <v>1.0573419342131296</v>
      </c>
      <c r="AK58" s="8">
        <f t="shared" si="5"/>
        <v>0.58935033571605577</v>
      </c>
      <c r="AL58" s="5">
        <f t="shared" si="10"/>
        <v>12.82320366445612</v>
      </c>
      <c r="AP58" s="8">
        <f t="shared" si="6"/>
        <v>0.22141317030481408</v>
      </c>
      <c r="AQ58" s="5">
        <f t="shared" si="11"/>
        <v>4.753025438379848</v>
      </c>
      <c r="AU58" s="8">
        <f t="shared" si="7"/>
        <v>-2.5132814588767899E-2</v>
      </c>
      <c r="AV58" s="5">
        <f t="shared" si="12"/>
        <v>0.85</v>
      </c>
      <c r="AW58" s="6">
        <f t="shared" si="13"/>
        <v>-122147.06895995853</v>
      </c>
      <c r="AX58" s="6">
        <f t="shared" si="14"/>
        <v>-121166.26895995851</v>
      </c>
    </row>
    <row r="59" spans="1:50" x14ac:dyDescent="0.25">
      <c r="A59" t="str">
        <f>+'Player Ratings'!A58</f>
        <v>C. Okeke NOP</v>
      </c>
      <c r="C59" s="3" t="str">
        <f>INDEX('Player Ratings'!$B:$Y,MATCH(A:A,'Player Ratings'!$A:$A,0),3)</f>
        <v>NOP</v>
      </c>
      <c r="D59" s="3">
        <f>INDEX('Player Ratings'!$B:$Y,MATCH(A:A,'Player Ratings'!$A:$A,0),4)</f>
        <v>26</v>
      </c>
      <c r="F59" s="3">
        <f>INDEX('Player Ratings'!$B:$Y,MATCH($A:$A,'Player Ratings'!$A:$A,0),8)</f>
        <v>61</v>
      </c>
      <c r="G59" s="3">
        <f>INDEX('Player Ratings'!$B:$Y,MATCH($A:$A,'Player Ratings'!$A:$A,0),9)</f>
        <v>63</v>
      </c>
      <c r="H59" s="3">
        <f t="shared" si="0"/>
        <v>124</v>
      </c>
      <c r="J59" s="3" t="str">
        <f>IFERROR(INDEX('Advanced Stats'!$A:$AB,MATCH($A:$A,'Advanced Stats'!$A:$A,0),8),"N/A")</f>
        <v>N/A</v>
      </c>
      <c r="L59" s="3" t="str">
        <f>IFERROR(INDEX('Advanced Stats'!$A:$AB,MATCH($A:$A,'Advanced Stats'!$A:$A,0),9),"N/A")</f>
        <v>N/A</v>
      </c>
      <c r="M59" s="3" t="str">
        <f>IFERROR(INDEX('Advanced Stats'!$A:$AB,MATCH($A:$A,'Advanced Stats'!$A:$A,0),10),"N/A")</f>
        <v>N/A</v>
      </c>
      <c r="O59" s="3" t="str">
        <f>IFERROR(INDEX('Per 36 Stats'!$A:$AC,MATCH(A:A,'Per 36 Stats'!$A:$A,0),29),"N/A")</f>
        <v>N/A</v>
      </c>
      <c r="V59" s="8">
        <f t="shared" si="1"/>
        <v>0.17133702943050722</v>
      </c>
      <c r="W59" s="5">
        <f t="shared" si="2"/>
        <v>3.6907953529937507</v>
      </c>
      <c r="AA59" s="8">
        <f t="shared" si="3"/>
        <v>0.35074346215108226</v>
      </c>
      <c r="AB59" s="5">
        <f t="shared" si="8"/>
        <v>7.4662440309566911</v>
      </c>
      <c r="AF59" s="8" t="str">
        <f t="shared" si="4"/>
        <v>N/A</v>
      </c>
      <c r="AG59" s="5" t="str">
        <f t="shared" si="9"/>
        <v>N/A</v>
      </c>
      <c r="AK59" s="8" t="str">
        <f t="shared" si="5"/>
        <v>N/A</v>
      </c>
      <c r="AL59" s="5" t="str">
        <f t="shared" si="10"/>
        <v>N/A</v>
      </c>
      <c r="AP59" s="8" t="str">
        <f t="shared" si="6"/>
        <v>N/A</v>
      </c>
      <c r="AQ59" s="5" t="str">
        <f t="shared" si="11"/>
        <v>N/A</v>
      </c>
      <c r="AU59" s="8" t="str">
        <f t="shared" si="7"/>
        <v>N/A</v>
      </c>
      <c r="AV59" s="5" t="str">
        <f t="shared" si="12"/>
        <v>N/A</v>
      </c>
      <c r="AW59" s="6">
        <f t="shared" si="13"/>
        <v>-124419.9889878994</v>
      </c>
      <c r="AX59" s="6">
        <f t="shared" si="14"/>
        <v>-123439.18898789938</v>
      </c>
    </row>
    <row r="60" spans="1:50" x14ac:dyDescent="0.25">
      <c r="A60" t="str">
        <f>+'Player Ratings'!A59</f>
        <v>C. Oliver BKN</v>
      </c>
      <c r="C60" s="3" t="str">
        <f>INDEX('Player Ratings'!$B:$Y,MATCH(A:A,'Player Ratings'!$A:$A,0),3)</f>
        <v>BKN</v>
      </c>
      <c r="D60" s="3">
        <f>INDEX('Player Ratings'!$B:$Y,MATCH(A:A,'Player Ratings'!$A:$A,0),4)</f>
        <v>26</v>
      </c>
      <c r="F60" s="3">
        <f>INDEX('Player Ratings'!$B:$Y,MATCH($A:$A,'Player Ratings'!$A:$A,0),8)</f>
        <v>61</v>
      </c>
      <c r="G60" s="3">
        <f>INDEX('Player Ratings'!$B:$Y,MATCH($A:$A,'Player Ratings'!$A:$A,0),9)</f>
        <v>63</v>
      </c>
      <c r="H60" s="3">
        <f t="shared" si="0"/>
        <v>124</v>
      </c>
      <c r="J60" s="3">
        <f>IFERROR(INDEX('Advanced Stats'!$A:$AB,MATCH($A:$A,'Advanced Stats'!$A:$A,0),8),"N/A")</f>
        <v>28.9</v>
      </c>
      <c r="L60" s="3">
        <f>IFERROR(INDEX('Advanced Stats'!$A:$AB,MATCH($A:$A,'Advanced Stats'!$A:$A,0),9),"N/A")</f>
        <v>14</v>
      </c>
      <c r="M60" s="3">
        <f>IFERROR(INDEX('Advanced Stats'!$A:$AB,MATCH($A:$A,'Advanced Stats'!$A:$A,0),10),"N/A")</f>
        <v>2</v>
      </c>
      <c r="O60" s="3">
        <f>IFERROR(INDEX('Per 36 Stats'!$A:$AC,MATCH(A:A,'Per 36 Stats'!$A:$A,0),29),"N/A")</f>
        <v>24.2</v>
      </c>
      <c r="V60" s="8">
        <f t="shared" si="1"/>
        <v>0.17133702943050722</v>
      </c>
      <c r="W60" s="5">
        <f t="shared" si="2"/>
        <v>3.6907953529937507</v>
      </c>
      <c r="AA60" s="8">
        <f t="shared" si="3"/>
        <v>0.35074346215108226</v>
      </c>
      <c r="AB60" s="5">
        <f t="shared" si="8"/>
        <v>7.4662440309566911</v>
      </c>
      <c r="AF60" s="8">
        <f t="shared" si="4"/>
        <v>0.71992241772987742</v>
      </c>
      <c r="AG60" s="5">
        <f t="shared" si="9"/>
        <v>17.600822336025214</v>
      </c>
      <c r="AK60" s="8">
        <f t="shared" si="5"/>
        <v>6.1530418517097861E-2</v>
      </c>
      <c r="AL60" s="5">
        <f t="shared" si="10"/>
        <v>1.3387912764066194</v>
      </c>
      <c r="AP60" s="8">
        <f t="shared" si="6"/>
        <v>-0.23556428485274447</v>
      </c>
      <c r="AQ60" s="5">
        <f t="shared" si="11"/>
        <v>0.85</v>
      </c>
      <c r="AU60" s="8">
        <f t="shared" si="7"/>
        <v>0.58216102390435287</v>
      </c>
      <c r="AV60" s="5">
        <f t="shared" si="12"/>
        <v>13.261244527000121</v>
      </c>
      <c r="AW60" s="6">
        <f t="shared" si="13"/>
        <v>-126701.12903286199</v>
      </c>
      <c r="AX60" s="6">
        <f t="shared" si="14"/>
        <v>-125720.32903286198</v>
      </c>
    </row>
    <row r="61" spans="1:50" x14ac:dyDescent="0.25">
      <c r="A61" t="str">
        <f>+'Player Ratings'!A60</f>
        <v>C. Omoruyi LAC</v>
      </c>
      <c r="C61" s="3" t="str">
        <f>INDEX('Player Ratings'!$B:$Y,MATCH(A:A,'Player Ratings'!$A:$A,0),3)</f>
        <v>LAC</v>
      </c>
      <c r="D61" s="3">
        <f>INDEX('Player Ratings'!$B:$Y,MATCH(A:A,'Player Ratings'!$A:$A,0),4)</f>
        <v>23</v>
      </c>
      <c r="F61" s="3">
        <f>INDEX('Player Ratings'!$B:$Y,MATCH($A:$A,'Player Ratings'!$A:$A,0),8)</f>
        <v>51</v>
      </c>
      <c r="G61" s="3">
        <f>INDEX('Player Ratings'!$B:$Y,MATCH($A:$A,'Player Ratings'!$A:$A,0),9)</f>
        <v>58</v>
      </c>
      <c r="H61" s="3">
        <f t="shared" si="0"/>
        <v>109</v>
      </c>
      <c r="J61" s="3">
        <f>IFERROR(INDEX('Advanced Stats'!$A:$AB,MATCH($A:$A,'Advanced Stats'!$A:$A,0),8),"N/A")</f>
        <v>11</v>
      </c>
      <c r="L61" s="3">
        <f>IFERROR(INDEX('Advanced Stats'!$A:$AB,MATCH($A:$A,'Advanced Stats'!$A:$A,0),9),"N/A")</f>
        <v>10.4</v>
      </c>
      <c r="M61" s="3">
        <f>IFERROR(INDEX('Advanced Stats'!$A:$AB,MATCH($A:$A,'Advanced Stats'!$A:$A,0),10),"N/A")</f>
        <v>-0.1</v>
      </c>
      <c r="O61" s="3">
        <f>IFERROR(INDEX('Per 36 Stats'!$A:$AC,MATCH(A:A,'Per 36 Stats'!$A:$A,0),29),"N/A")</f>
        <v>7.8</v>
      </c>
      <c r="V61" s="8">
        <f t="shared" si="1"/>
        <v>-0.48932693998373544</v>
      </c>
      <c r="W61" s="5">
        <f t="shared" si="2"/>
        <v>0.85</v>
      </c>
      <c r="AA61" s="8">
        <f t="shared" si="3"/>
        <v>-0.57315624035032164</v>
      </c>
      <c r="AB61" s="5">
        <f t="shared" si="8"/>
        <v>0.85</v>
      </c>
      <c r="AF61" s="8">
        <f t="shared" si="4"/>
        <v>-1.3684341711600856</v>
      </c>
      <c r="AG61" s="5">
        <f t="shared" si="9"/>
        <v>0.85</v>
      </c>
      <c r="AK61" s="8">
        <f t="shared" si="5"/>
        <v>-0.59369430628160869</v>
      </c>
      <c r="AL61" s="5">
        <f t="shared" si="10"/>
        <v>0.85</v>
      </c>
      <c r="AP61" s="8">
        <f t="shared" si="6"/>
        <v>-0.63541955811560813</v>
      </c>
      <c r="AQ61" s="5">
        <f t="shared" si="11"/>
        <v>0.85</v>
      </c>
      <c r="AU61" s="8">
        <f t="shared" si="7"/>
        <v>-0.99873087312535902</v>
      </c>
      <c r="AV61" s="5">
        <f t="shared" si="12"/>
        <v>0.85</v>
      </c>
      <c r="AW61" s="6">
        <f t="shared" si="13"/>
        <v>-128973.48574227994</v>
      </c>
      <c r="AX61" s="6">
        <f t="shared" si="14"/>
        <v>-127992.68574227992</v>
      </c>
    </row>
    <row r="62" spans="1:50" x14ac:dyDescent="0.25">
      <c r="A62" t="str">
        <f>+'Player Ratings'!A61</f>
        <v>C. Parsons ORL</v>
      </c>
      <c r="C62" s="3" t="str">
        <f>INDEX('Player Ratings'!$B:$Y,MATCH(A:A,'Player Ratings'!$A:$A,0),3)</f>
        <v>ORL</v>
      </c>
      <c r="D62" s="3">
        <f>INDEX('Player Ratings'!$B:$Y,MATCH(A:A,'Player Ratings'!$A:$A,0),4)</f>
        <v>36</v>
      </c>
      <c r="F62" s="3">
        <f>INDEX('Player Ratings'!$B:$Y,MATCH($A:$A,'Player Ratings'!$A:$A,0),8)</f>
        <v>50</v>
      </c>
      <c r="G62" s="3">
        <f>INDEX('Player Ratings'!$B:$Y,MATCH($A:$A,'Player Ratings'!$A:$A,0),9)</f>
        <v>50</v>
      </c>
      <c r="H62" s="3">
        <f t="shared" si="0"/>
        <v>100</v>
      </c>
      <c r="J62" s="3" t="str">
        <f>IFERROR(INDEX('Advanced Stats'!$A:$AB,MATCH($A:$A,'Advanced Stats'!$A:$A,0),8),"N/A")</f>
        <v>N/A</v>
      </c>
      <c r="L62" s="3" t="str">
        <f>IFERROR(INDEX('Advanced Stats'!$A:$AB,MATCH($A:$A,'Advanced Stats'!$A:$A,0),9),"N/A")</f>
        <v>N/A</v>
      </c>
      <c r="M62" s="3" t="str">
        <f>IFERROR(INDEX('Advanced Stats'!$A:$AB,MATCH($A:$A,'Advanced Stats'!$A:$A,0),10),"N/A")</f>
        <v>N/A</v>
      </c>
      <c r="O62" s="3" t="str">
        <f>IFERROR(INDEX('Per 36 Stats'!$A:$AC,MATCH(A:A,'Per 36 Stats'!$A:$A,0),29),"N/A")</f>
        <v>N/A</v>
      </c>
      <c r="V62" s="8">
        <f t="shared" si="1"/>
        <v>-1.5463892910465238</v>
      </c>
      <c r="W62" s="5">
        <f t="shared" si="2"/>
        <v>0.85</v>
      </c>
      <c r="AA62" s="8">
        <f t="shared" si="3"/>
        <v>-1.127496061851164</v>
      </c>
      <c r="AB62" s="5">
        <f t="shared" si="8"/>
        <v>0.85</v>
      </c>
      <c r="AF62" s="8" t="str">
        <f t="shared" si="4"/>
        <v>N/A</v>
      </c>
      <c r="AG62" s="5" t="str">
        <f t="shared" si="9"/>
        <v>N/A</v>
      </c>
      <c r="AK62" s="8" t="str">
        <f t="shared" si="5"/>
        <v>N/A</v>
      </c>
      <c r="AL62" s="5" t="str">
        <f t="shared" si="10"/>
        <v>N/A</v>
      </c>
      <c r="AP62" s="8" t="str">
        <f t="shared" si="6"/>
        <v>N/A</v>
      </c>
      <c r="AQ62" s="5" t="str">
        <f t="shared" si="11"/>
        <v>N/A</v>
      </c>
      <c r="AU62" s="8" t="str">
        <f t="shared" si="7"/>
        <v>N/A</v>
      </c>
      <c r="AV62" s="5" t="str">
        <f t="shared" si="12"/>
        <v>N/A</v>
      </c>
      <c r="AW62" s="6">
        <f t="shared" si="13"/>
        <v>-131245.84245169788</v>
      </c>
      <c r="AX62" s="6">
        <f t="shared" si="14"/>
        <v>-130265.04245169787</v>
      </c>
    </row>
    <row r="63" spans="1:50" x14ac:dyDescent="0.25">
      <c r="A63" t="str">
        <f>+'Player Ratings'!A62</f>
        <v>C. Payne SEA</v>
      </c>
      <c r="C63" s="3" t="str">
        <f>INDEX('Player Ratings'!$B:$Y,MATCH(A:A,'Player Ratings'!$A:$A,0),3)</f>
        <v>SEA</v>
      </c>
      <c r="D63" s="3">
        <f>INDEX('Player Ratings'!$B:$Y,MATCH(A:A,'Player Ratings'!$A:$A,0),4)</f>
        <v>30</v>
      </c>
      <c r="F63" s="3">
        <f>INDEX('Player Ratings'!$B:$Y,MATCH($A:$A,'Player Ratings'!$A:$A,0),8)</f>
        <v>60</v>
      </c>
      <c r="G63" s="3">
        <f>INDEX('Player Ratings'!$B:$Y,MATCH($A:$A,'Player Ratings'!$A:$A,0),9)</f>
        <v>60</v>
      </c>
      <c r="H63" s="3">
        <f t="shared" si="0"/>
        <v>120</v>
      </c>
      <c r="J63" s="3">
        <f>IFERROR(INDEX('Advanced Stats'!$A:$AB,MATCH($A:$A,'Advanced Stats'!$A:$A,0),8),"N/A")</f>
        <v>39.299999999999997</v>
      </c>
      <c r="L63" s="3">
        <f>IFERROR(INDEX('Advanced Stats'!$A:$AB,MATCH($A:$A,'Advanced Stats'!$A:$A,0),9),"N/A")</f>
        <v>9.6999999999999993</v>
      </c>
      <c r="M63" s="3">
        <f>IFERROR(INDEX('Advanced Stats'!$A:$AB,MATCH($A:$A,'Advanced Stats'!$A:$A,0),10),"N/A")</f>
        <v>-1.6</v>
      </c>
      <c r="O63" s="3">
        <f>IFERROR(INDEX('Per 36 Stats'!$A:$AC,MATCH(A:A,'Per 36 Stats'!$A:$A,0),29),"N/A")</f>
        <v>27.1</v>
      </c>
      <c r="V63" s="8">
        <f t="shared" si="1"/>
        <v>-0.22506135221803839</v>
      </c>
      <c r="W63" s="5">
        <f t="shared" si="2"/>
        <v>0.85</v>
      </c>
      <c r="AA63" s="8">
        <f t="shared" si="3"/>
        <v>0.1043702081507079</v>
      </c>
      <c r="AB63" s="5">
        <f t="shared" si="8"/>
        <v>2.2217190844722512</v>
      </c>
      <c r="AF63" s="8">
        <f t="shared" si="4"/>
        <v>1.9332692626715318</v>
      </c>
      <c r="AG63" s="5">
        <f t="shared" si="9"/>
        <v>47.264994090998613</v>
      </c>
      <c r="AK63" s="8">
        <f t="shared" si="5"/>
        <v>-0.72109911388135739</v>
      </c>
      <c r="AL63" s="5">
        <f t="shared" si="10"/>
        <v>0.85</v>
      </c>
      <c r="AP63" s="8">
        <f t="shared" si="6"/>
        <v>-0.92103046758908225</v>
      </c>
      <c r="AQ63" s="5">
        <f t="shared" si="11"/>
        <v>0.85</v>
      </c>
      <c r="AU63" s="8">
        <f t="shared" si="7"/>
        <v>0.86170898130594853</v>
      </c>
      <c r="AV63" s="5">
        <f t="shared" si="12"/>
        <v>19.62916279686878</v>
      </c>
      <c r="AW63" s="6">
        <f t="shared" si="13"/>
        <v>-133518.19916111583</v>
      </c>
      <c r="AX63" s="6">
        <f t="shared" si="14"/>
        <v>-132537.39916111581</v>
      </c>
    </row>
    <row r="64" spans="1:50" x14ac:dyDescent="0.25">
      <c r="A64" t="str">
        <f>+'Player Ratings'!A63</f>
        <v>C. Reddish CHA</v>
      </c>
      <c r="C64" s="3" t="str">
        <f>INDEX('Player Ratings'!$B:$Y,MATCH(A:A,'Player Ratings'!$A:$A,0),3)</f>
        <v>CHA</v>
      </c>
      <c r="D64" s="3">
        <f>INDEX('Player Ratings'!$B:$Y,MATCH(A:A,'Player Ratings'!$A:$A,0),4)</f>
        <v>25</v>
      </c>
      <c r="F64" s="3">
        <f>INDEX('Player Ratings'!$B:$Y,MATCH($A:$A,'Player Ratings'!$A:$A,0),8)</f>
        <v>71</v>
      </c>
      <c r="G64" s="3">
        <f>INDEX('Player Ratings'!$B:$Y,MATCH($A:$A,'Player Ratings'!$A:$A,0),9)</f>
        <v>72</v>
      </c>
      <c r="H64" s="3">
        <f t="shared" si="0"/>
        <v>143</v>
      </c>
      <c r="J64" s="3" t="str">
        <f>IFERROR(INDEX('Advanced Stats'!$A:$AB,MATCH($A:$A,'Advanced Stats'!$A:$A,0),8),"N/A")</f>
        <v>N/A</v>
      </c>
      <c r="L64" s="3" t="str">
        <f>IFERROR(INDEX('Advanced Stats'!$A:$AB,MATCH($A:$A,'Advanced Stats'!$A:$A,0),9),"N/A")</f>
        <v>N/A</v>
      </c>
      <c r="M64" s="3" t="str">
        <f>IFERROR(INDEX('Advanced Stats'!$A:$AB,MATCH($A:$A,'Advanced Stats'!$A:$A,0),10),"N/A")</f>
        <v>N/A</v>
      </c>
      <c r="O64" s="3" t="str">
        <f>IFERROR(INDEX('Per 36 Stats'!$A:$AC,MATCH(A:A,'Per 36 Stats'!$A:$A,0),29),"N/A")</f>
        <v>N/A</v>
      </c>
      <c r="V64" s="8">
        <f t="shared" si="1"/>
        <v>1.360532174376144</v>
      </c>
      <c r="W64" s="5">
        <f t="shared" si="2"/>
        <v>29.307417336907957</v>
      </c>
      <c r="AA64" s="8">
        <f t="shared" si="3"/>
        <v>1.5210164186528605</v>
      </c>
      <c r="AB64" s="5">
        <f t="shared" si="8"/>
        <v>32.377737526757784</v>
      </c>
      <c r="AF64" s="8" t="str">
        <f t="shared" si="4"/>
        <v>N/A</v>
      </c>
      <c r="AG64" s="5" t="str">
        <f t="shared" si="9"/>
        <v>N/A</v>
      </c>
      <c r="AK64" s="8" t="str">
        <f t="shared" si="5"/>
        <v>N/A</v>
      </c>
      <c r="AL64" s="5" t="str">
        <f t="shared" si="10"/>
        <v>N/A</v>
      </c>
      <c r="AP64" s="8" t="str">
        <f t="shared" si="6"/>
        <v>N/A</v>
      </c>
      <c r="AQ64" s="5" t="str">
        <f t="shared" si="11"/>
        <v>N/A</v>
      </c>
      <c r="AU64" s="8" t="str">
        <f t="shared" si="7"/>
        <v>N/A</v>
      </c>
      <c r="AV64" s="5" t="str">
        <f t="shared" si="12"/>
        <v>N/A</v>
      </c>
      <c r="AW64" s="6">
        <f t="shared" si="13"/>
        <v>-135780.23135127686</v>
      </c>
      <c r="AX64" s="6">
        <f t="shared" si="14"/>
        <v>-134799.43135127684</v>
      </c>
    </row>
    <row r="65" spans="1:50" x14ac:dyDescent="0.25">
      <c r="A65" t="str">
        <f>+'Player Ratings'!A64</f>
        <v>C. Sexton WAS</v>
      </c>
      <c r="C65" s="3" t="str">
        <f>INDEX('Player Ratings'!$B:$Y,MATCH(A:A,'Player Ratings'!$A:$A,0),3)</f>
        <v>WAS</v>
      </c>
      <c r="D65" s="3">
        <f>INDEX('Player Ratings'!$B:$Y,MATCH(A:A,'Player Ratings'!$A:$A,0),4)</f>
        <v>26</v>
      </c>
      <c r="F65" s="3">
        <f>INDEX('Player Ratings'!$B:$Y,MATCH($A:$A,'Player Ratings'!$A:$A,0),8)</f>
        <v>47</v>
      </c>
      <c r="G65" s="3">
        <f>INDEX('Player Ratings'!$B:$Y,MATCH($A:$A,'Player Ratings'!$A:$A,0),9)</f>
        <v>50</v>
      </c>
      <c r="H65" s="3">
        <f t="shared" si="0"/>
        <v>97</v>
      </c>
      <c r="J65" s="3" t="str">
        <f>IFERROR(INDEX('Advanced Stats'!$A:$AB,MATCH($A:$A,'Advanced Stats'!$A:$A,0),8),"N/A")</f>
        <v>N/A</v>
      </c>
      <c r="L65" s="3" t="str">
        <f>IFERROR(INDEX('Advanced Stats'!$A:$AB,MATCH($A:$A,'Advanced Stats'!$A:$A,0),9),"N/A")</f>
        <v>N/A</v>
      </c>
      <c r="M65" s="3" t="str">
        <f>IFERROR(INDEX('Advanced Stats'!$A:$AB,MATCH($A:$A,'Advanced Stats'!$A:$A,0),10),"N/A")</f>
        <v>N/A</v>
      </c>
      <c r="O65" s="3" t="str">
        <f>IFERROR(INDEX('Per 36 Stats'!$A:$AC,MATCH(A:A,'Per 36 Stats'!$A:$A,0),29),"N/A")</f>
        <v>N/A</v>
      </c>
      <c r="V65" s="8">
        <f t="shared" si="1"/>
        <v>-1.5463892910465238</v>
      </c>
      <c r="W65" s="5">
        <f t="shared" si="2"/>
        <v>0.85</v>
      </c>
      <c r="AA65" s="8">
        <f t="shared" si="3"/>
        <v>-1.3122760023514448</v>
      </c>
      <c r="AB65" s="5">
        <f t="shared" si="8"/>
        <v>0.85</v>
      </c>
      <c r="AF65" s="8" t="str">
        <f t="shared" si="4"/>
        <v>N/A</v>
      </c>
      <c r="AG65" s="5" t="str">
        <f t="shared" si="9"/>
        <v>N/A</v>
      </c>
      <c r="AK65" s="8" t="str">
        <f t="shared" si="5"/>
        <v>N/A</v>
      </c>
      <c r="AL65" s="5" t="str">
        <f t="shared" si="10"/>
        <v>N/A</v>
      </c>
      <c r="AP65" s="8" t="str">
        <f t="shared" si="6"/>
        <v>N/A</v>
      </c>
      <c r="AQ65" s="5" t="str">
        <f t="shared" si="11"/>
        <v>N/A</v>
      </c>
      <c r="AU65" s="8" t="str">
        <f t="shared" si="7"/>
        <v>N/A</v>
      </c>
      <c r="AV65" s="5" t="str">
        <f t="shared" si="12"/>
        <v>N/A</v>
      </c>
      <c r="AW65" s="6">
        <f t="shared" si="13"/>
        <v>-138042.26354143789</v>
      </c>
      <c r="AX65" s="6">
        <f t="shared" si="14"/>
        <v>-137061.46354143787</v>
      </c>
    </row>
    <row r="66" spans="1:50" x14ac:dyDescent="0.25">
      <c r="A66" t="str">
        <f>+'Player Ratings'!A65</f>
        <v>C. Smith HOU</v>
      </c>
      <c r="C66" s="3" t="str">
        <f>INDEX('Player Ratings'!$B:$Y,MATCH(A:A,'Player Ratings'!$A:$A,0),3)</f>
        <v>HOU</v>
      </c>
      <c r="D66" s="3">
        <f>INDEX('Player Ratings'!$B:$Y,MATCH(A:A,'Player Ratings'!$A:$A,0),4)</f>
        <v>25</v>
      </c>
      <c r="F66" s="3">
        <f>INDEX('Player Ratings'!$B:$Y,MATCH($A:$A,'Player Ratings'!$A:$A,0),8)</f>
        <v>55</v>
      </c>
      <c r="G66" s="3">
        <f>INDEX('Player Ratings'!$B:$Y,MATCH($A:$A,'Player Ratings'!$A:$A,0),9)</f>
        <v>57</v>
      </c>
      <c r="H66" s="3">
        <f t="shared" si="0"/>
        <v>112</v>
      </c>
      <c r="J66" s="3">
        <f>IFERROR(INDEX('Advanced Stats'!$A:$AB,MATCH($A:$A,'Advanced Stats'!$A:$A,0),8),"N/A")</f>
        <v>17.8</v>
      </c>
      <c r="L66" s="3">
        <f>IFERROR(INDEX('Advanced Stats'!$A:$AB,MATCH($A:$A,'Advanced Stats'!$A:$A,0),9),"N/A")</f>
        <v>11</v>
      </c>
      <c r="M66" s="3">
        <f>IFERROR(INDEX('Advanced Stats'!$A:$AB,MATCH($A:$A,'Advanced Stats'!$A:$A,0),10),"N/A")</f>
        <v>0.3</v>
      </c>
      <c r="O66" s="3">
        <f>IFERROR(INDEX('Per 36 Stats'!$A:$AC,MATCH(A:A,'Per 36 Stats'!$A:$A,0),29),"N/A")</f>
        <v>10.1</v>
      </c>
      <c r="V66" s="8">
        <f t="shared" si="1"/>
        <v>-0.62145973386658404</v>
      </c>
      <c r="W66" s="5">
        <f t="shared" si="2"/>
        <v>0.85</v>
      </c>
      <c r="AA66" s="8">
        <f t="shared" si="3"/>
        <v>-0.38837629985004085</v>
      </c>
      <c r="AB66" s="5">
        <f t="shared" si="8"/>
        <v>0.85</v>
      </c>
      <c r="AF66" s="8">
        <f t="shared" si="4"/>
        <v>-0.57509200331361909</v>
      </c>
      <c r="AG66" s="5">
        <f t="shared" si="9"/>
        <v>0.85</v>
      </c>
      <c r="AK66" s="8">
        <f t="shared" si="5"/>
        <v>-0.48449018548182438</v>
      </c>
      <c r="AL66" s="5">
        <f t="shared" si="10"/>
        <v>0.85</v>
      </c>
      <c r="AP66" s="8">
        <f t="shared" si="6"/>
        <v>-0.55925664892268179</v>
      </c>
      <c r="AQ66" s="5">
        <f t="shared" si="11"/>
        <v>0.85</v>
      </c>
      <c r="AU66" s="8">
        <f t="shared" si="7"/>
        <v>-0.77702042415167993</v>
      </c>
      <c r="AV66" s="5">
        <f t="shared" si="12"/>
        <v>0.85</v>
      </c>
      <c r="AW66" s="6">
        <f t="shared" si="13"/>
        <v>-140304.29573159892</v>
      </c>
      <c r="AX66" s="6">
        <f t="shared" si="14"/>
        <v>-139323.4957315989</v>
      </c>
    </row>
    <row r="67" spans="1:50" x14ac:dyDescent="0.25">
      <c r="A67" t="str">
        <f>+'Player Ratings'!A66</f>
        <v>C. Swanigan GSW</v>
      </c>
      <c r="C67" s="3" t="str">
        <f>INDEX('Player Ratings'!$B:$Y,MATCH(A:A,'Player Ratings'!$A:$A,0),3)</f>
        <v>GSW</v>
      </c>
      <c r="D67" s="3">
        <f>INDEX('Player Ratings'!$B:$Y,MATCH(A:A,'Player Ratings'!$A:$A,0),4)</f>
        <v>27</v>
      </c>
      <c r="F67" s="3">
        <f>INDEX('Player Ratings'!$B:$Y,MATCH($A:$A,'Player Ratings'!$A:$A,0),8)</f>
        <v>62</v>
      </c>
      <c r="G67" s="3">
        <f>INDEX('Player Ratings'!$B:$Y,MATCH($A:$A,'Player Ratings'!$A:$A,0),9)</f>
        <v>62</v>
      </c>
      <c r="H67" s="3">
        <f t="shared" ref="H67:H130" si="15">+F67+G67</f>
        <v>124</v>
      </c>
      <c r="J67" s="3">
        <f>IFERROR(INDEX('Advanced Stats'!$A:$AB,MATCH($A:$A,'Advanced Stats'!$A:$A,0),8),"N/A")</f>
        <v>26.6</v>
      </c>
      <c r="L67" s="3">
        <f>IFERROR(INDEX('Advanced Stats'!$A:$AB,MATCH($A:$A,'Advanced Stats'!$A:$A,0),9),"N/A")</f>
        <v>10.9</v>
      </c>
      <c r="M67" s="3">
        <f>IFERROR(INDEX('Advanced Stats'!$A:$AB,MATCH($A:$A,'Advanced Stats'!$A:$A,0),10),"N/A")</f>
        <v>-0.5</v>
      </c>
      <c r="O67" s="3">
        <f>IFERROR(INDEX('Per 36 Stats'!$A:$AC,MATCH(A:A,'Per 36 Stats'!$A:$A,0),29),"N/A")</f>
        <v>20.100000000000001</v>
      </c>
      <c r="V67" s="8">
        <f t="shared" ref="V67:V130" si="16">STANDARDIZE(G67,AVERAGE(G:G),_xlfn.STDEV.P(G:G))</f>
        <v>3.9204235547658686E-2</v>
      </c>
      <c r="W67" s="5">
        <f t="shared" ref="W67:W130" si="17">IF(V67="N/A","N/A",IF(D67&gt;$T$7,IF((V67*$W$1)/(1+((D67-$T$7)/$T$8)^2)&lt;$T$2,$T$2,(V67*$W$1)/(1+((D67-$T$7)/$T$8)^2)),IF(V67*$W$1&lt;$T$2,$T$2,V67*$W$1)))</f>
        <v>0.85</v>
      </c>
      <c r="AA67" s="8">
        <f t="shared" ref="AA67:AA130" si="18">STANDARDIZE(H67,AVERAGE(H:H),_xlfn.STDEV.P(H:H))</f>
        <v>0.35074346215108226</v>
      </c>
      <c r="AB67" s="5">
        <f t="shared" si="8"/>
        <v>7.4662440309566911</v>
      </c>
      <c r="AF67" s="8">
        <f t="shared" ref="AF67:AF130" si="19">IF(J67="N/A","N/A",IF(J67=0,"N/A",STANDARDIZE(J67,AVERAGE(J:J),_xlfn.STDEV.P(J:J))))</f>
        <v>0.45158609625239643</v>
      </c>
      <c r="AG67" s="5">
        <f t="shared" si="9"/>
        <v>11.040476659444563</v>
      </c>
      <c r="AK67" s="8">
        <f t="shared" ref="AK67:AK130" si="20">IF(L67="N/A","N/A",STANDARDIZE(L67,AVERAGE(L:L),_xlfn.STDEV.P(L:L)))</f>
        <v>-0.50269087228178833</v>
      </c>
      <c r="AL67" s="5">
        <f t="shared" si="10"/>
        <v>0.85</v>
      </c>
      <c r="AP67" s="8">
        <f t="shared" ref="AP67:AP130" si="21">IF(M67="N/A","N/A",STANDARDIZE(M67,AVERAGE(M:M),_xlfn.STDEV.P(M:M)))</f>
        <v>-0.71158246730853458</v>
      </c>
      <c r="AQ67" s="5">
        <f t="shared" si="11"/>
        <v>0.85</v>
      </c>
      <c r="AU67" s="8">
        <f t="shared" ref="AU67:AU130" si="22">IF(O67="N/A","N/A",STANDARDIZE(O67,AVERAGE(O:O),_xlfn.STDEV.P(O:O)))</f>
        <v>0.18693804964692512</v>
      </c>
      <c r="AV67" s="5">
        <f t="shared" si="12"/>
        <v>4.258325593737549</v>
      </c>
      <c r="AW67" s="6">
        <f t="shared" si="13"/>
        <v>-142586.86375166575</v>
      </c>
      <c r="AX67" s="6">
        <f t="shared" si="14"/>
        <v>-141606.06375166573</v>
      </c>
    </row>
    <row r="68" spans="1:50" x14ac:dyDescent="0.25">
      <c r="A68" t="str">
        <f>+'Player Ratings'!A67</f>
        <v>C. Thomas TOR</v>
      </c>
      <c r="C68" s="3" t="str">
        <f>INDEX('Player Ratings'!$B:$Y,MATCH(A:A,'Player Ratings'!$A:$A,0),3)</f>
        <v>TOR</v>
      </c>
      <c r="D68" s="3">
        <f>INDEX('Player Ratings'!$B:$Y,MATCH(A:A,'Player Ratings'!$A:$A,0),4)</f>
        <v>23</v>
      </c>
      <c r="F68" s="3">
        <f>INDEX('Player Ratings'!$B:$Y,MATCH($A:$A,'Player Ratings'!$A:$A,0),8)</f>
        <v>59</v>
      </c>
      <c r="G68" s="3">
        <f>INDEX('Player Ratings'!$B:$Y,MATCH($A:$A,'Player Ratings'!$A:$A,0),9)</f>
        <v>66</v>
      </c>
      <c r="H68" s="3">
        <f t="shared" si="15"/>
        <v>125</v>
      </c>
      <c r="J68" s="3">
        <f>IFERROR(INDEX('Advanced Stats'!$A:$AB,MATCH($A:$A,'Advanced Stats'!$A:$A,0),8),"N/A")</f>
        <v>26.9</v>
      </c>
      <c r="L68" s="3">
        <f>IFERROR(INDEX('Advanced Stats'!$A:$AB,MATCH($A:$A,'Advanced Stats'!$A:$A,0),9),"N/A")</f>
        <v>9.6</v>
      </c>
      <c r="M68" s="3">
        <f>IFERROR(INDEX('Advanced Stats'!$A:$AB,MATCH($A:$A,'Advanced Stats'!$A:$A,0),10),"N/A")</f>
        <v>-0.7</v>
      </c>
      <c r="O68" s="3">
        <f>IFERROR(INDEX('Per 36 Stats'!$A:$AC,MATCH(A:A,'Per 36 Stats'!$A:$A,0),29),"N/A")</f>
        <v>17.399999999999999</v>
      </c>
      <c r="V68" s="8">
        <f t="shared" si="16"/>
        <v>0.56773541107905279</v>
      </c>
      <c r="W68" s="5">
        <f t="shared" si="17"/>
        <v>12.229669347631818</v>
      </c>
      <c r="AA68" s="8">
        <f t="shared" si="18"/>
        <v>0.41233677565117588</v>
      </c>
      <c r="AB68" s="5">
        <f t="shared" ref="AB68:AB131" si="23">IF(AA68="N/A","N/A",IF(D68&gt;$T$7,IF((AA68*$AB$1)/(1+((D68-$T$7)/$T$8)^2)&lt;$T$2,$T$2,(AA68*$AB$1)/(1+((D68-$T$7)/$T$8)^2)),IF(AA68*$AB$1&lt;$T$2,$T$2,AA68*$AB$1)))</f>
        <v>8.7773752675778027</v>
      </c>
      <c r="AF68" s="8">
        <f t="shared" si="19"/>
        <v>0.48658648601032845</v>
      </c>
      <c r="AG68" s="5">
        <f t="shared" ref="AG68:AG131" si="24">IF(AF68="N/A","N/A",IF(D68&gt;$T$7,IF((AF68*$AG$1)/(1+((D68-$T$7)/$T$8)^2)&lt;$T$2,$T$2,(AF68*$AG$1)/(1+((D68-$T$7)/$T$8)^2)),IF(AF68*$AG$1&lt;$T$2,$T$2,AF68*$AG$1)))</f>
        <v>11.89617392160725</v>
      </c>
      <c r="AK68" s="8">
        <f t="shared" si="20"/>
        <v>-0.73929980068132151</v>
      </c>
      <c r="AL68" s="5">
        <f t="shared" ref="AL68:AL131" si="25">IF(AK68="N/A","N/A",IF(D68&gt;$T$7,IF((AK68*$AL$1)/(1+((D68-$T$7)/$T$8)^2)&lt;$T$2,$T$2,(AK68*$AL$1)/(1+((D68-$T$7)/$T$8)^2)),IF(AK68*$AL$1&lt;$T$2,$T$2,AK68*$AL$1)))</f>
        <v>0.85</v>
      </c>
      <c r="AP68" s="8">
        <f t="shared" si="21"/>
        <v>-0.74966392190499775</v>
      </c>
      <c r="AQ68" s="5">
        <f t="shared" ref="AQ68:AQ131" si="26">IF(AP68="N/A","N/A",IF(D68&gt;$T$7,IF((AP68*$AQ$1)/(1+((D68-$T$7)/$T$8)^2)&lt;$T$2,$T$2,(AP68*$AQ$1)/(1+((D68-$T$7)/$T$8)^2)),IF(AP68*$AQ$1&lt;$T$2,$T$2,AP68*$AQ$1)))</f>
        <v>0.85</v>
      </c>
      <c r="AU68" s="8">
        <f t="shared" si="22"/>
        <v>-7.3330738278698487E-2</v>
      </c>
      <c r="AV68" s="5">
        <f t="shared" ref="AV68:AV131" si="27">IF(AU68="N/A","N/A",IF(D68&gt;$T$7,IF((AU68*$AV$1)/(1+((D68-$T$7)/$T$8)^2)&lt;$T$2,$T$2,(AU68*$AV$1)/(1+((D68-$T$7)/$T$8)^2)),IF(AU68*$AV$1&lt;$T$2,$T$2,AU68*$AV$1)))</f>
        <v>0.85</v>
      </c>
      <c r="AW68" s="6">
        <f t="shared" ref="AW68:AW131" si="28">+AW67-SUM(AV68:AV376)</f>
        <v>-144885.99721826194</v>
      </c>
      <c r="AX68" s="6">
        <f t="shared" ref="AX68:AX131" si="29">+AX67-SUM(AV68:AV376)</f>
        <v>-143905.19721826192</v>
      </c>
    </row>
    <row r="69" spans="1:50" x14ac:dyDescent="0.25">
      <c r="A69" t="str">
        <f>+'Player Ratings'!A68</f>
        <v>C. Vanover UTA</v>
      </c>
      <c r="C69" s="3" t="str">
        <f>INDEX('Player Ratings'!$B:$Y,MATCH(A:A,'Player Ratings'!$A:$A,0),3)</f>
        <v>UTA</v>
      </c>
      <c r="D69" s="3">
        <f>INDEX('Player Ratings'!$B:$Y,MATCH(A:A,'Player Ratings'!$A:$A,0),4)</f>
        <v>25</v>
      </c>
      <c r="F69" s="3">
        <f>INDEX('Player Ratings'!$B:$Y,MATCH($A:$A,'Player Ratings'!$A:$A,0),8)</f>
        <v>52</v>
      </c>
      <c r="G69" s="3">
        <f>INDEX('Player Ratings'!$B:$Y,MATCH($A:$A,'Player Ratings'!$A:$A,0),9)</f>
        <v>55</v>
      </c>
      <c r="H69" s="3">
        <f t="shared" si="15"/>
        <v>107</v>
      </c>
      <c r="J69" s="3">
        <f>IFERROR(INDEX('Advanced Stats'!$A:$AB,MATCH($A:$A,'Advanced Stats'!$A:$A,0),8),"N/A")</f>
        <v>9.5</v>
      </c>
      <c r="L69" s="3">
        <f>IFERROR(INDEX('Advanced Stats'!$A:$AB,MATCH($A:$A,'Advanced Stats'!$A:$A,0),9),"N/A")</f>
        <v>8.1999999999999993</v>
      </c>
      <c r="M69" s="3">
        <f>IFERROR(INDEX('Advanced Stats'!$A:$AB,MATCH($A:$A,'Advanced Stats'!$A:$A,0),10),"N/A")</f>
        <v>-0.7</v>
      </c>
      <c r="O69" s="3">
        <f>IFERROR(INDEX('Per 36 Stats'!$A:$AC,MATCH(A:A,'Per 36 Stats'!$A:$A,0),29),"N/A")</f>
        <v>5.6</v>
      </c>
      <c r="V69" s="8">
        <f t="shared" si="16"/>
        <v>-0.88572532163228102</v>
      </c>
      <c r="W69" s="5">
        <f t="shared" si="17"/>
        <v>0.85</v>
      </c>
      <c r="AA69" s="8">
        <f t="shared" si="18"/>
        <v>-0.69634286735050877</v>
      </c>
      <c r="AB69" s="5">
        <f t="shared" si="23"/>
        <v>0.85</v>
      </c>
      <c r="AF69" s="8">
        <f t="shared" si="19"/>
        <v>-1.5434361199497473</v>
      </c>
      <c r="AG69" s="5">
        <f t="shared" si="24"/>
        <v>0.85</v>
      </c>
      <c r="AK69" s="8">
        <f t="shared" si="20"/>
        <v>-0.99410941588081858</v>
      </c>
      <c r="AL69" s="5">
        <f t="shared" si="25"/>
        <v>0.85</v>
      </c>
      <c r="AP69" s="8">
        <f t="shared" si="21"/>
        <v>-0.74966392190499775</v>
      </c>
      <c r="AQ69" s="5">
        <f t="shared" si="26"/>
        <v>0.85</v>
      </c>
      <c r="AU69" s="8">
        <f t="shared" si="22"/>
        <v>-1.2108017373610522</v>
      </c>
      <c r="AV69" s="5">
        <f t="shared" si="27"/>
        <v>0.85</v>
      </c>
      <c r="AW69" s="6">
        <f t="shared" si="28"/>
        <v>-147185.13068485813</v>
      </c>
      <c r="AX69" s="6">
        <f t="shared" si="29"/>
        <v>-146204.33068485811</v>
      </c>
    </row>
    <row r="70" spans="1:50" x14ac:dyDescent="0.25">
      <c r="A70" t="str">
        <f>+'Player Ratings'!A69</f>
        <v>C. Walker IND</v>
      </c>
      <c r="C70" s="3" t="str">
        <f>INDEX('Player Ratings'!$B:$Y,MATCH(A:A,'Player Ratings'!$A:$A,0),3)</f>
        <v>IND</v>
      </c>
      <c r="D70" s="3">
        <f>INDEX('Player Ratings'!$B:$Y,MATCH(A:A,'Player Ratings'!$A:$A,0),4)</f>
        <v>23</v>
      </c>
      <c r="F70" s="3">
        <f>INDEX('Player Ratings'!$B:$Y,MATCH($A:$A,'Player Ratings'!$A:$A,0),8)</f>
        <v>58</v>
      </c>
      <c r="G70" s="3">
        <f>INDEX('Player Ratings'!$B:$Y,MATCH($A:$A,'Player Ratings'!$A:$A,0),9)</f>
        <v>64</v>
      </c>
      <c r="H70" s="3">
        <f t="shared" si="15"/>
        <v>122</v>
      </c>
      <c r="J70" s="3">
        <f>IFERROR(INDEX('Advanced Stats'!$A:$AB,MATCH($A:$A,'Advanced Stats'!$A:$A,0),8),"N/A")</f>
        <v>25.3</v>
      </c>
      <c r="L70" s="3">
        <f>IFERROR(INDEX('Advanced Stats'!$A:$AB,MATCH($A:$A,'Advanced Stats'!$A:$A,0),9),"N/A")</f>
        <v>11.6</v>
      </c>
      <c r="M70" s="3">
        <f>IFERROR(INDEX('Advanced Stats'!$A:$AB,MATCH($A:$A,'Advanced Stats'!$A:$A,0),10),"N/A")</f>
        <v>0.5</v>
      </c>
      <c r="O70" s="3">
        <f>IFERROR(INDEX('Per 36 Stats'!$A:$AC,MATCH(A:A,'Per 36 Stats'!$A:$A,0),29),"N/A")</f>
        <v>18.3</v>
      </c>
      <c r="V70" s="8">
        <f t="shared" si="16"/>
        <v>0.30346982331335576</v>
      </c>
      <c r="W70" s="5">
        <f t="shared" si="17"/>
        <v>6.5370866845397737</v>
      </c>
      <c r="AA70" s="8">
        <f t="shared" si="18"/>
        <v>0.22755683515089509</v>
      </c>
      <c r="AB70" s="5">
        <f t="shared" si="23"/>
        <v>4.8439815577144714</v>
      </c>
      <c r="AF70" s="8">
        <f t="shared" si="19"/>
        <v>0.29991774063468951</v>
      </c>
      <c r="AG70" s="5">
        <f t="shared" si="24"/>
        <v>7.3324551900728858</v>
      </c>
      <c r="AK70" s="8">
        <f t="shared" si="20"/>
        <v>-0.37528606468203995</v>
      </c>
      <c r="AL70" s="5">
        <f t="shared" si="25"/>
        <v>0.85</v>
      </c>
      <c r="AP70" s="8">
        <f t="shared" si="21"/>
        <v>-0.5211751943262185</v>
      </c>
      <c r="AQ70" s="5">
        <f t="shared" si="26"/>
        <v>0.85</v>
      </c>
      <c r="AU70" s="8">
        <f t="shared" si="22"/>
        <v>1.3425524363176162E-2</v>
      </c>
      <c r="AV70" s="5">
        <f t="shared" si="27"/>
        <v>0.85</v>
      </c>
      <c r="AW70" s="6">
        <f t="shared" si="28"/>
        <v>-149484.26415145432</v>
      </c>
      <c r="AX70" s="6">
        <f t="shared" si="29"/>
        <v>-148503.4641514543</v>
      </c>
    </row>
    <row r="71" spans="1:50" x14ac:dyDescent="0.25">
      <c r="A71" t="str">
        <f>+'Player Ratings'!A70</f>
        <v>C. White NOP</v>
      </c>
      <c r="C71" s="3" t="str">
        <f>INDEX('Player Ratings'!$B:$Y,MATCH(A:A,'Player Ratings'!$A:$A,0),3)</f>
        <v>NOP</v>
      </c>
      <c r="D71" s="3">
        <f>INDEX('Player Ratings'!$B:$Y,MATCH(A:A,'Player Ratings'!$A:$A,0),4)</f>
        <v>24</v>
      </c>
      <c r="F71" s="3">
        <f>INDEX('Player Ratings'!$B:$Y,MATCH($A:$A,'Player Ratings'!$A:$A,0),8)</f>
        <v>60</v>
      </c>
      <c r="G71" s="3">
        <f>INDEX('Player Ratings'!$B:$Y,MATCH($A:$A,'Player Ratings'!$A:$A,0),9)</f>
        <v>64</v>
      </c>
      <c r="H71" s="3">
        <f t="shared" si="15"/>
        <v>124</v>
      </c>
      <c r="J71" s="3">
        <f>IFERROR(INDEX('Advanced Stats'!$A:$AB,MATCH($A:$A,'Advanced Stats'!$A:$A,0),8),"N/A")</f>
        <v>26.2</v>
      </c>
      <c r="L71" s="3">
        <f>IFERROR(INDEX('Advanced Stats'!$A:$AB,MATCH($A:$A,'Advanced Stats'!$A:$A,0),9),"N/A")</f>
        <v>10.5</v>
      </c>
      <c r="M71" s="3">
        <f>IFERROR(INDEX('Advanced Stats'!$A:$AB,MATCH($A:$A,'Advanced Stats'!$A:$A,0),10),"N/A")</f>
        <v>-0.2</v>
      </c>
      <c r="O71" s="3">
        <f>IFERROR(INDEX('Per 36 Stats'!$A:$AC,MATCH(A:A,'Per 36 Stats'!$A:$A,0),29),"N/A")</f>
        <v>14.2</v>
      </c>
      <c r="V71" s="8">
        <f t="shared" si="16"/>
        <v>0.30346982331335576</v>
      </c>
      <c r="W71" s="5">
        <f t="shared" si="17"/>
        <v>6.5370866845397737</v>
      </c>
      <c r="AA71" s="8">
        <f t="shared" si="18"/>
        <v>0.35074346215108226</v>
      </c>
      <c r="AB71" s="5">
        <f t="shared" si="23"/>
        <v>7.4662440309566911</v>
      </c>
      <c r="AF71" s="8">
        <f t="shared" si="19"/>
        <v>0.40491890990848639</v>
      </c>
      <c r="AG71" s="5">
        <f t="shared" si="24"/>
        <v>9.8995469765609645</v>
      </c>
      <c r="AK71" s="8">
        <f t="shared" si="20"/>
        <v>-0.57549361948164468</v>
      </c>
      <c r="AL71" s="5">
        <f t="shared" si="25"/>
        <v>0.85</v>
      </c>
      <c r="AP71" s="8">
        <f t="shared" si="21"/>
        <v>-0.65446028541383983</v>
      </c>
      <c r="AQ71" s="5">
        <f t="shared" si="26"/>
        <v>0.85</v>
      </c>
      <c r="AU71" s="8">
        <f t="shared" si="22"/>
        <v>-0.38179744989425196</v>
      </c>
      <c r="AV71" s="5">
        <f t="shared" si="27"/>
        <v>0.85</v>
      </c>
      <c r="AW71" s="6">
        <f t="shared" si="28"/>
        <v>-151783.39761805051</v>
      </c>
      <c r="AX71" s="6">
        <f t="shared" si="29"/>
        <v>-150802.59761805049</v>
      </c>
    </row>
    <row r="72" spans="1:50" x14ac:dyDescent="0.25">
      <c r="A72" t="str">
        <f>+'Player Ratings'!A71</f>
        <v>C. Winston MIL</v>
      </c>
      <c r="C72" s="3" t="str">
        <f>INDEX('Player Ratings'!$B:$Y,MATCH(A:A,'Player Ratings'!$A:$A,0),3)</f>
        <v>MIL</v>
      </c>
      <c r="D72" s="3">
        <f>INDEX('Player Ratings'!$B:$Y,MATCH(A:A,'Player Ratings'!$A:$A,0),4)</f>
        <v>27</v>
      </c>
      <c r="F72" s="3">
        <f>INDEX('Player Ratings'!$B:$Y,MATCH($A:$A,'Player Ratings'!$A:$A,0),8)</f>
        <v>65</v>
      </c>
      <c r="G72" s="3">
        <f>INDEX('Player Ratings'!$B:$Y,MATCH($A:$A,'Player Ratings'!$A:$A,0),9)</f>
        <v>65</v>
      </c>
      <c r="H72" s="3">
        <f t="shared" si="15"/>
        <v>130</v>
      </c>
      <c r="J72" s="3" t="str">
        <f>IFERROR(INDEX('Advanced Stats'!$A:$AB,MATCH($A:$A,'Advanced Stats'!$A:$A,0),8),"N/A")</f>
        <v>N/A</v>
      </c>
      <c r="L72" s="3" t="str">
        <f>IFERROR(INDEX('Advanced Stats'!$A:$AB,MATCH($A:$A,'Advanced Stats'!$A:$A,0),9),"N/A")</f>
        <v>N/A</v>
      </c>
      <c r="M72" s="3" t="str">
        <f>IFERROR(INDEX('Advanced Stats'!$A:$AB,MATCH($A:$A,'Advanced Stats'!$A:$A,0),10),"N/A")</f>
        <v>N/A</v>
      </c>
      <c r="O72" s="3" t="str">
        <f>IFERROR(INDEX('Per 36 Stats'!$A:$AC,MATCH(A:A,'Per 36 Stats'!$A:$A,0),29),"N/A")</f>
        <v>N/A</v>
      </c>
      <c r="V72" s="8">
        <f t="shared" si="16"/>
        <v>0.4356026171962043</v>
      </c>
      <c r="W72" s="5">
        <f t="shared" si="17"/>
        <v>9.3833780160857962</v>
      </c>
      <c r="AA72" s="8">
        <f t="shared" si="18"/>
        <v>0.72030334315164379</v>
      </c>
      <c r="AB72" s="5">
        <f t="shared" si="23"/>
        <v>15.33303145068335</v>
      </c>
      <c r="AF72" s="8" t="str">
        <f t="shared" si="19"/>
        <v>N/A</v>
      </c>
      <c r="AG72" s="5" t="str">
        <f t="shared" si="24"/>
        <v>N/A</v>
      </c>
      <c r="AK72" s="8" t="str">
        <f t="shared" si="20"/>
        <v>N/A</v>
      </c>
      <c r="AL72" s="5" t="str">
        <f t="shared" si="25"/>
        <v>N/A</v>
      </c>
      <c r="AP72" s="8" t="str">
        <f t="shared" si="21"/>
        <v>N/A</v>
      </c>
      <c r="AQ72" s="5" t="str">
        <f t="shared" si="26"/>
        <v>N/A</v>
      </c>
      <c r="AU72" s="8" t="str">
        <f t="shared" si="22"/>
        <v>N/A</v>
      </c>
      <c r="AV72" s="5" t="str">
        <f t="shared" si="27"/>
        <v>N/A</v>
      </c>
      <c r="AW72" s="6">
        <f t="shared" si="28"/>
        <v>-154082.5310846467</v>
      </c>
      <c r="AX72" s="6">
        <f t="shared" si="29"/>
        <v>-153101.73108464669</v>
      </c>
    </row>
    <row r="73" spans="1:50" x14ac:dyDescent="0.25">
      <c r="A73" t="str">
        <f>+'Player Ratings'!A72</f>
        <v>C. Wjab DAL</v>
      </c>
      <c r="C73" s="3" t="str">
        <f>INDEX('Player Ratings'!$B:$Y,MATCH(A:A,'Player Ratings'!$A:$A,0),3)</f>
        <v>DAL</v>
      </c>
      <c r="D73" s="3">
        <f>INDEX('Player Ratings'!$B:$Y,MATCH(A:A,'Player Ratings'!$A:$A,0),4)</f>
        <v>21</v>
      </c>
      <c r="F73" s="3">
        <f>INDEX('Player Ratings'!$B:$Y,MATCH($A:$A,'Player Ratings'!$A:$A,0),8)</f>
        <v>52</v>
      </c>
      <c r="G73" s="3">
        <f>INDEX('Player Ratings'!$B:$Y,MATCH($A:$A,'Player Ratings'!$A:$A,0),9)</f>
        <v>62</v>
      </c>
      <c r="H73" s="3">
        <f t="shared" si="15"/>
        <v>114</v>
      </c>
      <c r="J73" s="3">
        <f>IFERROR(INDEX('Advanced Stats'!$A:$AB,MATCH($A:$A,'Advanced Stats'!$A:$A,0),8),"N/A")</f>
        <v>16.8</v>
      </c>
      <c r="L73" s="3">
        <f>IFERROR(INDEX('Advanced Stats'!$A:$AB,MATCH($A:$A,'Advanced Stats'!$A:$A,0),9),"N/A")</f>
        <v>10.199999999999999</v>
      </c>
      <c r="M73" s="3">
        <f>IFERROR(INDEX('Advanced Stats'!$A:$AB,MATCH($A:$A,'Advanced Stats'!$A:$A,0),10),"N/A")</f>
        <v>-0.2</v>
      </c>
      <c r="O73" s="3">
        <f>IFERROR(INDEX('Per 36 Stats'!$A:$AC,MATCH(A:A,'Per 36 Stats'!$A:$A,0),29),"N/A")</f>
        <v>10.3</v>
      </c>
      <c r="V73" s="8">
        <f t="shared" si="16"/>
        <v>3.9204235547658686E-2</v>
      </c>
      <c r="W73" s="5">
        <f t="shared" si="17"/>
        <v>0.85</v>
      </c>
      <c r="AA73" s="8">
        <f t="shared" si="18"/>
        <v>-0.26518967284985367</v>
      </c>
      <c r="AB73" s="5">
        <f t="shared" si="23"/>
        <v>0.85</v>
      </c>
      <c r="AF73" s="8">
        <f t="shared" si="19"/>
        <v>-0.69175996917339355</v>
      </c>
      <c r="AG73" s="5">
        <f t="shared" si="24"/>
        <v>0.85</v>
      </c>
      <c r="AK73" s="8">
        <f t="shared" si="20"/>
        <v>-0.63009567988153703</v>
      </c>
      <c r="AL73" s="5">
        <f t="shared" si="25"/>
        <v>0.85</v>
      </c>
      <c r="AP73" s="8">
        <f t="shared" si="21"/>
        <v>-0.65446028541383983</v>
      </c>
      <c r="AQ73" s="5">
        <f t="shared" si="26"/>
        <v>0.85</v>
      </c>
      <c r="AU73" s="8">
        <f t="shared" si="22"/>
        <v>-0.75774125467570774</v>
      </c>
      <c r="AV73" s="5">
        <f t="shared" si="27"/>
        <v>0.85</v>
      </c>
      <c r="AW73" s="6">
        <f t="shared" si="28"/>
        <v>-156425.00872001032</v>
      </c>
      <c r="AX73" s="6">
        <f t="shared" si="29"/>
        <v>-155444.2087200103</v>
      </c>
    </row>
    <row r="74" spans="1:50" x14ac:dyDescent="0.25">
      <c r="A74" t="str">
        <f>+'Player Ratings'!A73</f>
        <v>C. Wood ORL</v>
      </c>
      <c r="C74" s="3" t="str">
        <f>INDEX('Player Ratings'!$B:$Y,MATCH(A:A,'Player Ratings'!$A:$A,0),3)</f>
        <v>ORL</v>
      </c>
      <c r="D74" s="3">
        <f>INDEX('Player Ratings'!$B:$Y,MATCH(A:A,'Player Ratings'!$A:$A,0),4)</f>
        <v>30</v>
      </c>
      <c r="F74" s="3">
        <f>INDEX('Player Ratings'!$B:$Y,MATCH($A:$A,'Player Ratings'!$A:$A,0),8)</f>
        <v>67</v>
      </c>
      <c r="G74" s="3">
        <f>INDEX('Player Ratings'!$B:$Y,MATCH($A:$A,'Player Ratings'!$A:$A,0),9)</f>
        <v>67</v>
      </c>
      <c r="H74" s="3">
        <f t="shared" si="15"/>
        <v>134</v>
      </c>
      <c r="J74" s="3">
        <f>IFERROR(INDEX('Advanced Stats'!$A:$AB,MATCH($A:$A,'Advanced Stats'!$A:$A,0),8),"N/A")</f>
        <v>28.2</v>
      </c>
      <c r="L74" s="3">
        <f>IFERROR(INDEX('Advanced Stats'!$A:$AB,MATCH($A:$A,'Advanced Stats'!$A:$A,0),9),"N/A")</f>
        <v>15.8</v>
      </c>
      <c r="M74" s="3">
        <f>IFERROR(INDEX('Advanced Stats'!$A:$AB,MATCH($A:$A,'Advanced Stats'!$A:$A,0),10),"N/A")</f>
        <v>3.6</v>
      </c>
      <c r="O74" s="3">
        <f>IFERROR(INDEX('Per 36 Stats'!$A:$AC,MATCH(A:A,'Per 36 Stats'!$A:$A,0),29),"N/A")</f>
        <v>24.8</v>
      </c>
      <c r="V74" s="8">
        <f t="shared" si="16"/>
        <v>0.69986820496190139</v>
      </c>
      <c r="W74" s="5">
        <f t="shared" si="17"/>
        <v>15.075960679177841</v>
      </c>
      <c r="AA74" s="8">
        <f t="shared" si="18"/>
        <v>0.96667659715201815</v>
      </c>
      <c r="AB74" s="5">
        <f t="shared" si="23"/>
        <v>20.57755639716779</v>
      </c>
      <c r="AF74" s="8">
        <f t="shared" si="19"/>
        <v>0.63825484162803536</v>
      </c>
      <c r="AG74" s="5">
        <f t="shared" si="24"/>
        <v>15.604195390978928</v>
      </c>
      <c r="AK74" s="8">
        <f t="shared" si="20"/>
        <v>0.38914278091645133</v>
      </c>
      <c r="AL74" s="5">
        <f t="shared" si="25"/>
        <v>8.4670472414028666</v>
      </c>
      <c r="AP74" s="8">
        <f t="shared" si="21"/>
        <v>6.9087351918961204E-2</v>
      </c>
      <c r="AQ74" s="5">
        <f t="shared" si="26"/>
        <v>1.4830822425290195</v>
      </c>
      <c r="AU74" s="8">
        <f t="shared" si="22"/>
        <v>0.63999853233226933</v>
      </c>
      <c r="AV74" s="5">
        <f t="shared" si="27"/>
        <v>14.578744858697089</v>
      </c>
      <c r="AW74" s="6">
        <f t="shared" si="28"/>
        <v>-158767.48635537393</v>
      </c>
      <c r="AX74" s="6">
        <f t="shared" si="29"/>
        <v>-157786.68635537391</v>
      </c>
    </row>
    <row r="75" spans="1:50" x14ac:dyDescent="0.25">
      <c r="A75" t="str">
        <f>+'Player Ratings'!A74</f>
        <v>C. Xydakis SEA</v>
      </c>
      <c r="C75" s="3" t="str">
        <f>INDEX('Player Ratings'!$B:$Y,MATCH(A:A,'Player Ratings'!$A:$A,0),3)</f>
        <v>SEA</v>
      </c>
      <c r="D75" s="3">
        <f>INDEX('Player Ratings'!$B:$Y,MATCH(A:A,'Player Ratings'!$A:$A,0),4)</f>
        <v>21</v>
      </c>
      <c r="F75" s="3">
        <f>INDEX('Player Ratings'!$B:$Y,MATCH($A:$A,'Player Ratings'!$A:$A,0),8)</f>
        <v>49</v>
      </c>
      <c r="G75" s="3">
        <f>INDEX('Player Ratings'!$B:$Y,MATCH($A:$A,'Player Ratings'!$A:$A,0),9)</f>
        <v>63</v>
      </c>
      <c r="H75" s="3">
        <f t="shared" si="15"/>
        <v>112</v>
      </c>
      <c r="J75" s="3">
        <f>IFERROR(INDEX('Advanced Stats'!$A:$AB,MATCH($A:$A,'Advanced Stats'!$A:$A,0),8),"N/A")</f>
        <v>8.4</v>
      </c>
      <c r="L75" s="3">
        <f>IFERROR(INDEX('Advanced Stats'!$A:$AB,MATCH($A:$A,'Advanced Stats'!$A:$A,0),9),"N/A")</f>
        <v>3.7</v>
      </c>
      <c r="M75" s="3">
        <f>IFERROR(INDEX('Advanced Stats'!$A:$AB,MATCH($A:$A,'Advanced Stats'!$A:$A,0),10),"N/A")</f>
        <v>-1.9</v>
      </c>
      <c r="O75" s="3">
        <f>IFERROR(INDEX('Per 36 Stats'!$A:$AC,MATCH(A:A,'Per 36 Stats'!$A:$A,0),29),"N/A")</f>
        <v>4.8</v>
      </c>
      <c r="V75" s="8">
        <f t="shared" si="16"/>
        <v>0.17133702943050722</v>
      </c>
      <c r="W75" s="5">
        <f t="shared" si="17"/>
        <v>3.6907953529937507</v>
      </c>
      <c r="AA75" s="8">
        <f t="shared" si="18"/>
        <v>-0.38837629985004085</v>
      </c>
      <c r="AB75" s="5">
        <f t="shared" si="23"/>
        <v>0.85</v>
      </c>
      <c r="AF75" s="8">
        <f t="shared" si="19"/>
        <v>-1.6717708823954991</v>
      </c>
      <c r="AG75" s="5">
        <f t="shared" si="24"/>
        <v>0.85</v>
      </c>
      <c r="AK75" s="8">
        <f t="shared" si="20"/>
        <v>-1.8131403218792019</v>
      </c>
      <c r="AL75" s="5">
        <f t="shared" si="25"/>
        <v>0.85</v>
      </c>
      <c r="AP75" s="8">
        <f t="shared" si="21"/>
        <v>-0.978152649483777</v>
      </c>
      <c r="AQ75" s="5">
        <f t="shared" si="26"/>
        <v>0.85</v>
      </c>
      <c r="AU75" s="8">
        <f t="shared" si="22"/>
        <v>-1.2879184152649403</v>
      </c>
      <c r="AV75" s="5">
        <f t="shared" si="27"/>
        <v>0.85</v>
      </c>
      <c r="AW75" s="6">
        <f t="shared" si="28"/>
        <v>-161096.23524587884</v>
      </c>
      <c r="AX75" s="6">
        <f t="shared" si="29"/>
        <v>-160115.43524587882</v>
      </c>
    </row>
    <row r="76" spans="1:50" x14ac:dyDescent="0.25">
      <c r="A76" t="str">
        <f>+'Player Ratings'!A75</f>
        <v>D.  Melton IND</v>
      </c>
      <c r="C76" s="3" t="str">
        <f>INDEX('Player Ratings'!$B:$Y,MATCH(A:A,'Player Ratings'!$A:$A,0),3)</f>
        <v>IND</v>
      </c>
      <c r="D76" s="3">
        <f>INDEX('Player Ratings'!$B:$Y,MATCH(A:A,'Player Ratings'!$A:$A,0),4)</f>
        <v>26</v>
      </c>
      <c r="F76" s="3">
        <f>INDEX('Player Ratings'!$B:$Y,MATCH($A:$A,'Player Ratings'!$A:$A,0),8)</f>
        <v>65</v>
      </c>
      <c r="G76" s="3">
        <f>INDEX('Player Ratings'!$B:$Y,MATCH($A:$A,'Player Ratings'!$A:$A,0),9)</f>
        <v>67</v>
      </c>
      <c r="H76" s="3">
        <f t="shared" si="15"/>
        <v>132</v>
      </c>
      <c r="J76" s="3">
        <f>IFERROR(INDEX('Advanced Stats'!$A:$AB,MATCH($A:$A,'Advanced Stats'!$A:$A,0),8),"N/A")</f>
        <v>31.6</v>
      </c>
      <c r="L76" s="3">
        <f>IFERROR(INDEX('Advanced Stats'!$A:$AB,MATCH($A:$A,'Advanced Stats'!$A:$A,0),9),"N/A")</f>
        <v>17.100000000000001</v>
      </c>
      <c r="M76" s="3">
        <f>IFERROR(INDEX('Advanced Stats'!$A:$AB,MATCH($A:$A,'Advanced Stats'!$A:$A,0),10),"N/A")</f>
        <v>6.2</v>
      </c>
      <c r="O76" s="3">
        <f>IFERROR(INDEX('Per 36 Stats'!$A:$AC,MATCH(A:A,'Per 36 Stats'!$A:$A,0),29),"N/A")</f>
        <v>27.1</v>
      </c>
      <c r="V76" s="8">
        <f t="shared" si="16"/>
        <v>0.69986820496190139</v>
      </c>
      <c r="W76" s="5">
        <f t="shared" si="17"/>
        <v>15.075960679177841</v>
      </c>
      <c r="AA76" s="8">
        <f t="shared" si="18"/>
        <v>0.84348997015183103</v>
      </c>
      <c r="AB76" s="5">
        <f t="shared" si="23"/>
        <v>17.955293923925574</v>
      </c>
      <c r="AF76" s="8">
        <f t="shared" si="19"/>
        <v>1.0349259255512688</v>
      </c>
      <c r="AG76" s="5">
        <f t="shared" si="24"/>
        <v>25.302097695489469</v>
      </c>
      <c r="AK76" s="8">
        <f t="shared" si="20"/>
        <v>0.62575170931598445</v>
      </c>
      <c r="AL76" s="5">
        <f t="shared" si="25"/>
        <v>13.61523210501127</v>
      </c>
      <c r="AP76" s="8">
        <f t="shared" si="21"/>
        <v>0.56414626167298287</v>
      </c>
      <c r="AQ76" s="5">
        <f t="shared" si="26"/>
        <v>12.110397629044206</v>
      </c>
      <c r="AU76" s="8">
        <f t="shared" si="22"/>
        <v>0.86170898130594853</v>
      </c>
      <c r="AV76" s="5">
        <f t="shared" si="27"/>
        <v>19.62916279686878</v>
      </c>
      <c r="AW76" s="6">
        <f t="shared" si="28"/>
        <v>-163424.98413638375</v>
      </c>
      <c r="AX76" s="6">
        <f t="shared" si="29"/>
        <v>-162444.18413638373</v>
      </c>
    </row>
    <row r="77" spans="1:50" x14ac:dyDescent="0.25">
      <c r="A77" t="str">
        <f>+'Player Ratings'!A76</f>
        <v>D. Arvizu DEN</v>
      </c>
      <c r="C77" s="3" t="str">
        <f>INDEX('Player Ratings'!$B:$Y,MATCH(A:A,'Player Ratings'!$A:$A,0),3)</f>
        <v>DEN</v>
      </c>
      <c r="D77" s="3">
        <f>INDEX('Player Ratings'!$B:$Y,MATCH(A:A,'Player Ratings'!$A:$A,0),4)</f>
        <v>20</v>
      </c>
      <c r="F77" s="3">
        <f>INDEX('Player Ratings'!$B:$Y,MATCH($A:$A,'Player Ratings'!$A:$A,0),8)</f>
        <v>40</v>
      </c>
      <c r="G77" s="3">
        <f>INDEX('Player Ratings'!$B:$Y,MATCH($A:$A,'Player Ratings'!$A:$A,0),9)</f>
        <v>60</v>
      </c>
      <c r="H77" s="3">
        <f t="shared" si="15"/>
        <v>100</v>
      </c>
      <c r="J77" s="3" t="str">
        <f>IFERROR(INDEX('Advanced Stats'!$A:$AB,MATCH($A:$A,'Advanced Stats'!$A:$A,0),8),"N/A")</f>
        <v>N/A</v>
      </c>
      <c r="L77" s="3" t="str">
        <f>IFERROR(INDEX('Advanced Stats'!$A:$AB,MATCH($A:$A,'Advanced Stats'!$A:$A,0),9),"N/A")</f>
        <v>N/A</v>
      </c>
      <c r="M77" s="3" t="str">
        <f>IFERROR(INDEX('Advanced Stats'!$A:$AB,MATCH($A:$A,'Advanced Stats'!$A:$A,0),10),"N/A")</f>
        <v>N/A</v>
      </c>
      <c r="O77" s="3" t="str">
        <f>IFERROR(INDEX('Per 36 Stats'!$A:$AC,MATCH(A:A,'Per 36 Stats'!$A:$A,0),29),"N/A")</f>
        <v>N/A</v>
      </c>
      <c r="V77" s="8">
        <f t="shared" si="16"/>
        <v>-0.22506135221803839</v>
      </c>
      <c r="W77" s="5">
        <f t="shared" si="17"/>
        <v>0.85</v>
      </c>
      <c r="AA77" s="8">
        <f t="shared" si="18"/>
        <v>-1.127496061851164</v>
      </c>
      <c r="AB77" s="5">
        <f t="shared" si="23"/>
        <v>0.85</v>
      </c>
      <c r="AF77" s="8" t="str">
        <f t="shared" si="19"/>
        <v>N/A</v>
      </c>
      <c r="AG77" s="5" t="str">
        <f t="shared" si="24"/>
        <v>N/A</v>
      </c>
      <c r="AK77" s="8" t="str">
        <f t="shared" si="20"/>
        <v>N/A</v>
      </c>
      <c r="AL77" s="5" t="str">
        <f t="shared" si="25"/>
        <v>N/A</v>
      </c>
      <c r="AP77" s="8" t="str">
        <f t="shared" si="21"/>
        <v>N/A</v>
      </c>
      <c r="AQ77" s="5" t="str">
        <f t="shared" si="26"/>
        <v>N/A</v>
      </c>
      <c r="AU77" s="8" t="str">
        <f t="shared" si="22"/>
        <v>N/A</v>
      </c>
      <c r="AV77" s="5" t="str">
        <f t="shared" si="27"/>
        <v>N/A</v>
      </c>
      <c r="AW77" s="6">
        <f t="shared" si="28"/>
        <v>-165734.9538640918</v>
      </c>
      <c r="AX77" s="6">
        <f t="shared" si="29"/>
        <v>-164754.15386409179</v>
      </c>
    </row>
    <row r="78" spans="1:50" x14ac:dyDescent="0.25">
      <c r="A78" t="str">
        <f>+'Player Ratings'!A77</f>
        <v>D. Ayton CLE</v>
      </c>
      <c r="C78" s="3" t="str">
        <f>INDEX('Player Ratings'!$B:$Y,MATCH(A:A,'Player Ratings'!$A:$A,0),3)</f>
        <v>CLE</v>
      </c>
      <c r="D78" s="3">
        <f>INDEX('Player Ratings'!$B:$Y,MATCH(A:A,'Player Ratings'!$A:$A,0),4)</f>
        <v>26</v>
      </c>
      <c r="F78" s="3">
        <f>INDEX('Player Ratings'!$B:$Y,MATCH($A:$A,'Player Ratings'!$A:$A,0),8)</f>
        <v>71</v>
      </c>
      <c r="G78" s="3">
        <f>INDEX('Player Ratings'!$B:$Y,MATCH($A:$A,'Player Ratings'!$A:$A,0),9)</f>
        <v>74</v>
      </c>
      <c r="H78" s="3">
        <f t="shared" si="15"/>
        <v>145</v>
      </c>
      <c r="J78" s="3">
        <f>IFERROR(INDEX('Advanced Stats'!$A:$AB,MATCH($A:$A,'Advanced Stats'!$A:$A,0),8),"N/A")</f>
        <v>32.9</v>
      </c>
      <c r="L78" s="3">
        <f>IFERROR(INDEX('Advanced Stats'!$A:$AB,MATCH($A:$A,'Advanced Stats'!$A:$A,0),9),"N/A")</f>
        <v>21.7</v>
      </c>
      <c r="M78" s="3">
        <f>IFERROR(INDEX('Advanced Stats'!$A:$AB,MATCH($A:$A,'Advanced Stats'!$A:$A,0),10),"N/A")</f>
        <v>11.7</v>
      </c>
      <c r="O78" s="3">
        <f>IFERROR(INDEX('Per 36 Stats'!$A:$AC,MATCH(A:A,'Per 36 Stats'!$A:$A,0),29),"N/A")</f>
        <v>33.300000000000004</v>
      </c>
      <c r="V78" s="8">
        <f t="shared" si="16"/>
        <v>1.624797762141841</v>
      </c>
      <c r="W78" s="5">
        <f t="shared" si="17"/>
        <v>35</v>
      </c>
      <c r="AA78" s="8">
        <f t="shared" si="18"/>
        <v>1.6442030456530476</v>
      </c>
      <c r="AB78" s="5">
        <f t="shared" si="23"/>
        <v>35</v>
      </c>
      <c r="AF78" s="8">
        <f t="shared" si="19"/>
        <v>1.1865942811689754</v>
      </c>
      <c r="AG78" s="5">
        <f t="shared" si="24"/>
        <v>29.010119164861138</v>
      </c>
      <c r="AK78" s="8">
        <f t="shared" si="20"/>
        <v>1.4629833021143315</v>
      </c>
      <c r="AL78" s="5">
        <f t="shared" si="25"/>
        <v>31.831886237779443</v>
      </c>
      <c r="AP78" s="8">
        <f t="shared" si="21"/>
        <v>1.611386263075721</v>
      </c>
      <c r="AQ78" s="5">
        <f t="shared" si="26"/>
        <v>34.591257100518639</v>
      </c>
      <c r="AU78" s="8">
        <f t="shared" si="22"/>
        <v>1.4593632350610839</v>
      </c>
      <c r="AV78" s="5">
        <f t="shared" si="27"/>
        <v>33.243332891070736</v>
      </c>
      <c r="AW78" s="6">
        <f t="shared" si="28"/>
        <v>-168045.77359179984</v>
      </c>
      <c r="AX78" s="6">
        <f t="shared" si="29"/>
        <v>-167064.97359179982</v>
      </c>
    </row>
    <row r="79" spans="1:50" x14ac:dyDescent="0.25">
      <c r="A79" t="str">
        <f>+'Player Ratings'!A78</f>
        <v>D. Bacon MIA</v>
      </c>
      <c r="C79" s="3" t="str">
        <f>INDEX('Player Ratings'!$B:$Y,MATCH(A:A,'Player Ratings'!$A:$A,0),3)</f>
        <v>MIA</v>
      </c>
      <c r="D79" s="3">
        <f>INDEX('Player Ratings'!$B:$Y,MATCH(A:A,'Player Ratings'!$A:$A,0),4)</f>
        <v>29</v>
      </c>
      <c r="F79" s="3">
        <f>INDEX('Player Ratings'!$B:$Y,MATCH($A:$A,'Player Ratings'!$A:$A,0),8)</f>
        <v>52</v>
      </c>
      <c r="G79" s="3">
        <f>INDEX('Player Ratings'!$B:$Y,MATCH($A:$A,'Player Ratings'!$A:$A,0),9)</f>
        <v>52</v>
      </c>
      <c r="H79" s="3">
        <f t="shared" si="15"/>
        <v>104</v>
      </c>
      <c r="J79" s="3">
        <f>IFERROR(INDEX('Advanced Stats'!$A:$AB,MATCH($A:$A,'Advanced Stats'!$A:$A,0),8),"N/A")</f>
        <v>11.8</v>
      </c>
      <c r="L79" s="3">
        <f>IFERROR(INDEX('Advanced Stats'!$A:$AB,MATCH($A:$A,'Advanced Stats'!$A:$A,0),9),"N/A")</f>
        <v>3.4</v>
      </c>
      <c r="M79" s="3">
        <f>IFERROR(INDEX('Advanced Stats'!$A:$AB,MATCH($A:$A,'Advanced Stats'!$A:$A,0),10),"N/A")</f>
        <v>-2.2999999999999998</v>
      </c>
      <c r="O79" s="3">
        <f>IFERROR(INDEX('Per 36 Stats'!$A:$AC,MATCH(A:A,'Per 36 Stats'!$A:$A,0),29),"N/A")</f>
        <v>6</v>
      </c>
      <c r="V79" s="8">
        <f t="shared" si="16"/>
        <v>-1.2821237032808266</v>
      </c>
      <c r="W79" s="5">
        <f t="shared" si="17"/>
        <v>0.85</v>
      </c>
      <c r="AA79" s="8">
        <f t="shared" si="18"/>
        <v>-0.88112280785078956</v>
      </c>
      <c r="AB79" s="5">
        <f t="shared" si="23"/>
        <v>0.85</v>
      </c>
      <c r="AF79" s="8">
        <f t="shared" si="19"/>
        <v>-1.2750997984722658</v>
      </c>
      <c r="AG79" s="5">
        <f t="shared" si="24"/>
        <v>0.85</v>
      </c>
      <c r="AK79" s="8">
        <f t="shared" si="20"/>
        <v>-1.8677423822790939</v>
      </c>
      <c r="AL79" s="5">
        <f t="shared" si="25"/>
        <v>0.85</v>
      </c>
      <c r="AP79" s="8">
        <f t="shared" si="21"/>
        <v>-1.0543155586767035</v>
      </c>
      <c r="AQ79" s="5">
        <f t="shared" si="26"/>
        <v>0.85</v>
      </c>
      <c r="AU79" s="8">
        <f t="shared" si="22"/>
        <v>-1.1722433984091079</v>
      </c>
      <c r="AV79" s="5">
        <f t="shared" si="27"/>
        <v>0.85</v>
      </c>
      <c r="AW79" s="6">
        <f t="shared" si="28"/>
        <v>-170324.19998661682</v>
      </c>
      <c r="AX79" s="6">
        <f t="shared" si="29"/>
        <v>-169343.3999866168</v>
      </c>
    </row>
    <row r="80" spans="1:50" x14ac:dyDescent="0.25">
      <c r="A80" t="str">
        <f>+'Player Ratings'!A79</f>
        <v>D. Bembry KC</v>
      </c>
      <c r="C80" s="3" t="str">
        <f>INDEX('Player Ratings'!$B:$Y,MATCH(A:A,'Player Ratings'!$A:$A,0),3)</f>
        <v>KC</v>
      </c>
      <c r="D80" s="3">
        <f>INDEX('Player Ratings'!$B:$Y,MATCH(A:A,'Player Ratings'!$A:$A,0),4)</f>
        <v>30</v>
      </c>
      <c r="F80" s="3">
        <f>INDEX('Player Ratings'!$B:$Y,MATCH($A:$A,'Player Ratings'!$A:$A,0),8)</f>
        <v>56</v>
      </c>
      <c r="G80" s="3">
        <f>INDEX('Player Ratings'!$B:$Y,MATCH($A:$A,'Player Ratings'!$A:$A,0),9)</f>
        <v>56</v>
      </c>
      <c r="H80" s="3">
        <f t="shared" si="15"/>
        <v>112</v>
      </c>
      <c r="J80" s="3">
        <f>IFERROR(INDEX('Advanced Stats'!$A:$AB,MATCH($A:$A,'Advanced Stats'!$A:$A,0),8),"N/A")</f>
        <v>16</v>
      </c>
      <c r="L80" s="3">
        <f>IFERROR(INDEX('Advanced Stats'!$A:$AB,MATCH($A:$A,'Advanced Stats'!$A:$A,0),9),"N/A")</f>
        <v>7.6</v>
      </c>
      <c r="M80" s="3">
        <f>IFERROR(INDEX('Advanced Stats'!$A:$AB,MATCH($A:$A,'Advanced Stats'!$A:$A,0),10),"N/A")</f>
        <v>-1.3</v>
      </c>
      <c r="O80" s="3">
        <f>IFERROR(INDEX('Per 36 Stats'!$A:$AC,MATCH(A:A,'Per 36 Stats'!$A:$A,0),29),"N/A")</f>
        <v>9.3000000000000007</v>
      </c>
      <c r="V80" s="8">
        <f t="shared" si="16"/>
        <v>-0.75359252774943253</v>
      </c>
      <c r="W80" s="5">
        <f t="shared" si="17"/>
        <v>0.85</v>
      </c>
      <c r="AA80" s="8">
        <f t="shared" si="18"/>
        <v>-0.38837629985004085</v>
      </c>
      <c r="AB80" s="5">
        <f t="shared" si="23"/>
        <v>0.85</v>
      </c>
      <c r="AF80" s="8">
        <f t="shared" si="19"/>
        <v>-0.78509434186121319</v>
      </c>
      <c r="AG80" s="5">
        <f t="shared" si="24"/>
        <v>0.85</v>
      </c>
      <c r="AK80" s="8">
        <f t="shared" si="20"/>
        <v>-1.1033135366806028</v>
      </c>
      <c r="AL80" s="5">
        <f t="shared" si="25"/>
        <v>0.85</v>
      </c>
      <c r="AP80" s="8">
        <f t="shared" si="21"/>
        <v>-0.86390828569438749</v>
      </c>
      <c r="AQ80" s="5">
        <f t="shared" si="26"/>
        <v>0.85</v>
      </c>
      <c r="AU80" s="8">
        <f t="shared" si="22"/>
        <v>-0.85413710205556825</v>
      </c>
      <c r="AV80" s="5">
        <f t="shared" si="27"/>
        <v>0.85</v>
      </c>
      <c r="AW80" s="6">
        <f t="shared" si="28"/>
        <v>-172602.6263814338</v>
      </c>
      <c r="AX80" s="6">
        <f t="shared" si="29"/>
        <v>-171621.82638143378</v>
      </c>
    </row>
    <row r="81" spans="1:50" x14ac:dyDescent="0.25">
      <c r="A81" t="str">
        <f>+'Player Ratings'!A80</f>
        <v>D. Bender BOS</v>
      </c>
      <c r="C81" s="3" t="str">
        <f>INDEX('Player Ratings'!$B:$Y,MATCH(A:A,'Player Ratings'!$A:$A,0),3)</f>
        <v>BOS</v>
      </c>
      <c r="D81" s="3">
        <f>INDEX('Player Ratings'!$B:$Y,MATCH(A:A,'Player Ratings'!$A:$A,0),4)</f>
        <v>27</v>
      </c>
      <c r="F81" s="3">
        <f>INDEX('Player Ratings'!$B:$Y,MATCH($A:$A,'Player Ratings'!$A:$A,0),8)</f>
        <v>61</v>
      </c>
      <c r="G81" s="3">
        <f>INDEX('Player Ratings'!$B:$Y,MATCH($A:$A,'Player Ratings'!$A:$A,0),9)</f>
        <v>62</v>
      </c>
      <c r="H81" s="3">
        <f t="shared" si="15"/>
        <v>123</v>
      </c>
      <c r="J81" s="3">
        <f>IFERROR(INDEX('Advanced Stats'!$A:$AB,MATCH($A:$A,'Advanced Stats'!$A:$A,0),8),"N/A")</f>
        <v>26.9</v>
      </c>
      <c r="L81" s="3">
        <f>IFERROR(INDEX('Advanced Stats'!$A:$AB,MATCH($A:$A,'Advanced Stats'!$A:$A,0),9),"N/A")</f>
        <v>15.6</v>
      </c>
      <c r="M81" s="3">
        <f>IFERROR(INDEX('Advanced Stats'!$A:$AB,MATCH($A:$A,'Advanced Stats'!$A:$A,0),10),"N/A")</f>
        <v>4.2</v>
      </c>
      <c r="O81" s="3">
        <f>IFERROR(INDEX('Per 36 Stats'!$A:$AC,MATCH(A:A,'Per 36 Stats'!$A:$A,0),29),"N/A")</f>
        <v>22.9</v>
      </c>
      <c r="V81" s="8">
        <f t="shared" si="16"/>
        <v>3.9204235547658686E-2</v>
      </c>
      <c r="W81" s="5">
        <f t="shared" si="17"/>
        <v>0.85</v>
      </c>
      <c r="AA81" s="8">
        <f t="shared" si="18"/>
        <v>0.28915014865098865</v>
      </c>
      <c r="AB81" s="5">
        <f t="shared" si="23"/>
        <v>6.1551127943355812</v>
      </c>
      <c r="AF81" s="8">
        <f t="shared" si="19"/>
        <v>0.48658648601032845</v>
      </c>
      <c r="AG81" s="5">
        <f t="shared" si="24"/>
        <v>11.89617392160725</v>
      </c>
      <c r="AK81" s="8">
        <f t="shared" si="20"/>
        <v>0.35274140731652298</v>
      </c>
      <c r="AL81" s="5">
        <f t="shared" si="25"/>
        <v>7.6750188008477247</v>
      </c>
      <c r="AP81" s="8">
        <f t="shared" si="21"/>
        <v>0.18333171570835083</v>
      </c>
      <c r="AQ81" s="5">
        <f t="shared" si="26"/>
        <v>3.93553963941714</v>
      </c>
      <c r="AU81" s="8">
        <f t="shared" si="22"/>
        <v>0.45684642231053418</v>
      </c>
      <c r="AV81" s="5">
        <f t="shared" si="27"/>
        <v>10.406660474990035</v>
      </c>
      <c r="AW81" s="6">
        <f t="shared" si="28"/>
        <v>-174893.68360416638</v>
      </c>
      <c r="AX81" s="6">
        <f t="shared" si="29"/>
        <v>-173912.88360416636</v>
      </c>
    </row>
    <row r="82" spans="1:50" x14ac:dyDescent="0.25">
      <c r="A82" t="str">
        <f>+'Player Ratings'!A81</f>
        <v>D. Booker MEM</v>
      </c>
      <c r="C82" s="3" t="str">
        <f>INDEX('Player Ratings'!$B:$Y,MATCH(A:A,'Player Ratings'!$A:$A,0),3)</f>
        <v>MEM</v>
      </c>
      <c r="D82" s="3">
        <f>INDEX('Player Ratings'!$B:$Y,MATCH(A:A,'Player Ratings'!$A:$A,0),4)</f>
        <v>28</v>
      </c>
      <c r="F82" s="3">
        <f>INDEX('Player Ratings'!$B:$Y,MATCH($A:$A,'Player Ratings'!$A:$A,0),8)</f>
        <v>73</v>
      </c>
      <c r="G82" s="3">
        <f>INDEX('Player Ratings'!$B:$Y,MATCH($A:$A,'Player Ratings'!$A:$A,0),9)</f>
        <v>74</v>
      </c>
      <c r="H82" s="3">
        <f t="shared" si="15"/>
        <v>147</v>
      </c>
      <c r="J82" s="3">
        <f>IFERROR(INDEX('Advanced Stats'!$A:$AB,MATCH($A:$A,'Advanced Stats'!$A:$A,0),8),"N/A")</f>
        <v>33.799999999999997</v>
      </c>
      <c r="L82" s="3">
        <f>IFERROR(INDEX('Advanced Stats'!$A:$AB,MATCH($A:$A,'Advanced Stats'!$A:$A,0),9),"N/A")</f>
        <v>19.100000000000001</v>
      </c>
      <c r="M82" s="3">
        <f>IFERROR(INDEX('Advanced Stats'!$A:$AB,MATCH($A:$A,'Advanced Stats'!$A:$A,0),10),"N/A")</f>
        <v>8.3000000000000007</v>
      </c>
      <c r="O82" s="3">
        <f>IFERROR(INDEX('Per 36 Stats'!$A:$AC,MATCH(A:A,'Per 36 Stats'!$A:$A,0),29),"N/A")</f>
        <v>28.500000000000004</v>
      </c>
      <c r="V82" s="8">
        <f t="shared" si="16"/>
        <v>1.624797762141841</v>
      </c>
      <c r="W82" s="5">
        <f t="shared" si="17"/>
        <v>35</v>
      </c>
      <c r="AA82" s="8">
        <f t="shared" si="18"/>
        <v>1.767389672653235</v>
      </c>
      <c r="AB82" s="5">
        <f t="shared" si="23"/>
        <v>37.622262473242223</v>
      </c>
      <c r="AF82" s="8">
        <f t="shared" si="19"/>
        <v>1.2915954504427722</v>
      </c>
      <c r="AG82" s="5">
        <f t="shared" si="24"/>
        <v>31.577210951349219</v>
      </c>
      <c r="AK82" s="8">
        <f t="shared" si="20"/>
        <v>0.98976544531526589</v>
      </c>
      <c r="AL82" s="5">
        <f t="shared" si="25"/>
        <v>21.535516510562651</v>
      </c>
      <c r="AP82" s="8">
        <f t="shared" si="21"/>
        <v>0.96400153493584673</v>
      </c>
      <c r="AQ82" s="5">
        <f t="shared" si="26"/>
        <v>20.693998518152632</v>
      </c>
      <c r="AU82" s="8">
        <f t="shared" si="22"/>
        <v>0.99666316763775342</v>
      </c>
      <c r="AV82" s="5">
        <f t="shared" si="27"/>
        <v>22.703330237495031</v>
      </c>
      <c r="AW82" s="6">
        <f t="shared" si="28"/>
        <v>-177174.33416642397</v>
      </c>
      <c r="AX82" s="6">
        <f t="shared" si="29"/>
        <v>-176193.53416642395</v>
      </c>
    </row>
    <row r="83" spans="1:50" x14ac:dyDescent="0.25">
      <c r="A83" t="str">
        <f>+'Player Ratings'!A82</f>
        <v>D. Carton PHX</v>
      </c>
      <c r="C83" s="3" t="str">
        <f>INDEX('Player Ratings'!$B:$Y,MATCH(A:A,'Player Ratings'!$A:$A,0),3)</f>
        <v>PHX</v>
      </c>
      <c r="D83" s="3">
        <f>INDEX('Player Ratings'!$B:$Y,MATCH(A:A,'Player Ratings'!$A:$A,0),4)</f>
        <v>24</v>
      </c>
      <c r="F83" s="3">
        <f>INDEX('Player Ratings'!$B:$Y,MATCH($A:$A,'Player Ratings'!$A:$A,0),8)</f>
        <v>56</v>
      </c>
      <c r="G83" s="3">
        <f>INDEX('Player Ratings'!$B:$Y,MATCH($A:$A,'Player Ratings'!$A:$A,0),9)</f>
        <v>61</v>
      </c>
      <c r="H83" s="3">
        <f t="shared" si="15"/>
        <v>117</v>
      </c>
      <c r="J83" s="3">
        <f>IFERROR(INDEX('Advanced Stats'!$A:$AB,MATCH($A:$A,'Advanced Stats'!$A:$A,0),8),"N/A")</f>
        <v>15.5</v>
      </c>
      <c r="L83" s="3">
        <f>IFERROR(INDEX('Advanced Stats'!$A:$AB,MATCH($A:$A,'Advanced Stats'!$A:$A,0),9),"N/A")</f>
        <v>12.1</v>
      </c>
      <c r="M83" s="3">
        <f>IFERROR(INDEX('Advanced Stats'!$A:$AB,MATCH($A:$A,'Advanced Stats'!$A:$A,0),10),"N/A")</f>
        <v>0.5</v>
      </c>
      <c r="O83" s="3">
        <f>IFERROR(INDEX('Per 36 Stats'!$A:$AC,MATCH(A:A,'Per 36 Stats'!$A:$A,0),29),"N/A")</f>
        <v>10</v>
      </c>
      <c r="V83" s="8">
        <f t="shared" si="16"/>
        <v>-9.2928558335189843E-2</v>
      </c>
      <c r="W83" s="5">
        <f t="shared" si="17"/>
        <v>0.85</v>
      </c>
      <c r="AA83" s="8">
        <f t="shared" si="18"/>
        <v>-8.0409732349572882E-2</v>
      </c>
      <c r="AB83" s="5">
        <f t="shared" si="23"/>
        <v>0.85</v>
      </c>
      <c r="AF83" s="8">
        <f t="shared" si="19"/>
        <v>-0.84342832479110041</v>
      </c>
      <c r="AG83" s="5">
        <f t="shared" si="24"/>
        <v>0.85</v>
      </c>
      <c r="AK83" s="8">
        <f t="shared" si="20"/>
        <v>-0.28428263068221959</v>
      </c>
      <c r="AL83" s="5">
        <f t="shared" si="25"/>
        <v>0.85</v>
      </c>
      <c r="AP83" s="8">
        <f t="shared" si="21"/>
        <v>-0.5211751943262185</v>
      </c>
      <c r="AQ83" s="5">
        <f t="shared" si="26"/>
        <v>0.85</v>
      </c>
      <c r="AU83" s="8">
        <f t="shared" si="22"/>
        <v>-0.78666000888966592</v>
      </c>
      <c r="AV83" s="5">
        <f t="shared" si="27"/>
        <v>0.85</v>
      </c>
      <c r="AW83" s="6">
        <f t="shared" si="28"/>
        <v>-179432.28139844409</v>
      </c>
      <c r="AX83" s="6">
        <f t="shared" si="29"/>
        <v>-178451.48139844404</v>
      </c>
    </row>
    <row r="84" spans="1:50" x14ac:dyDescent="0.25">
      <c r="A84" t="str">
        <f>+'Player Ratings'!A83</f>
        <v>D. Cousins SAC</v>
      </c>
      <c r="C84" s="3" t="str">
        <f>INDEX('Player Ratings'!$B:$Y,MATCH(A:A,'Player Ratings'!$A:$A,0),3)</f>
        <v>SAC</v>
      </c>
      <c r="D84" s="3">
        <f>INDEX('Player Ratings'!$B:$Y,MATCH(A:A,'Player Ratings'!$A:$A,0),4)</f>
        <v>34</v>
      </c>
      <c r="F84" s="3">
        <f>INDEX('Player Ratings'!$B:$Y,MATCH($A:$A,'Player Ratings'!$A:$A,0),8)</f>
        <v>60</v>
      </c>
      <c r="G84" s="3">
        <f>INDEX('Player Ratings'!$B:$Y,MATCH($A:$A,'Player Ratings'!$A:$A,0),9)</f>
        <v>60</v>
      </c>
      <c r="H84" s="3">
        <f t="shared" si="15"/>
        <v>120</v>
      </c>
      <c r="J84" s="3">
        <f>IFERROR(INDEX('Advanced Stats'!$A:$AB,MATCH($A:$A,'Advanced Stats'!$A:$A,0),8),"N/A")</f>
        <v>26.7</v>
      </c>
      <c r="L84" s="3">
        <f>IFERROR(INDEX('Advanced Stats'!$A:$AB,MATCH($A:$A,'Advanced Stats'!$A:$A,0),9),"N/A")</f>
        <v>13.1</v>
      </c>
      <c r="M84" s="3">
        <f>IFERROR(INDEX('Advanced Stats'!$A:$AB,MATCH($A:$A,'Advanced Stats'!$A:$A,0),10),"N/A")</f>
        <v>2.1</v>
      </c>
      <c r="O84" s="3">
        <f>IFERROR(INDEX('Per 36 Stats'!$A:$AC,MATCH(A:A,'Per 36 Stats'!$A:$A,0),29),"N/A")</f>
        <v>21.7</v>
      </c>
      <c r="V84" s="8">
        <f t="shared" si="16"/>
        <v>-0.22506135221803839</v>
      </c>
      <c r="W84" s="5">
        <f t="shared" si="17"/>
        <v>0.85</v>
      </c>
      <c r="AA84" s="8">
        <f t="shared" si="18"/>
        <v>0.1043702081507079</v>
      </c>
      <c r="AB84" s="5">
        <f t="shared" si="23"/>
        <v>1.3547067588245434</v>
      </c>
      <c r="AF84" s="8">
        <f t="shared" si="19"/>
        <v>0.46325289283837362</v>
      </c>
      <c r="AG84" s="5">
        <f t="shared" si="24"/>
        <v>6.9059201708325944</v>
      </c>
      <c r="AK84" s="8">
        <f t="shared" si="20"/>
        <v>-0.10227576268257886</v>
      </c>
      <c r="AL84" s="5">
        <f t="shared" si="25"/>
        <v>0.85</v>
      </c>
      <c r="AP84" s="8">
        <f t="shared" si="21"/>
        <v>-0.21652355755451286</v>
      </c>
      <c r="AQ84" s="5">
        <f t="shared" si="26"/>
        <v>0.85</v>
      </c>
      <c r="AU84" s="8">
        <f t="shared" si="22"/>
        <v>0.3411714054547017</v>
      </c>
      <c r="AV84" s="5">
        <f t="shared" si="27"/>
        <v>4.7388169582903119</v>
      </c>
      <c r="AW84" s="6">
        <f t="shared" si="28"/>
        <v>-181689.3786304642</v>
      </c>
      <c r="AX84" s="6">
        <f t="shared" si="29"/>
        <v>-180708.57863046415</v>
      </c>
    </row>
    <row r="85" spans="1:50" x14ac:dyDescent="0.25">
      <c r="A85" t="str">
        <f>+'Player Ratings'!A84</f>
        <v>D. Davis LAC</v>
      </c>
      <c r="C85" s="3" t="str">
        <f>INDEX('Player Ratings'!$B:$Y,MATCH(A:A,'Player Ratings'!$A:$A,0),3)</f>
        <v>LAC</v>
      </c>
      <c r="D85" s="3">
        <f>INDEX('Player Ratings'!$B:$Y,MATCH(A:A,'Player Ratings'!$A:$A,0),4)</f>
        <v>28</v>
      </c>
      <c r="F85" s="3">
        <f>INDEX('Player Ratings'!$B:$Y,MATCH($A:$A,'Player Ratings'!$A:$A,0),8)</f>
        <v>54</v>
      </c>
      <c r="G85" s="3">
        <f>INDEX('Player Ratings'!$B:$Y,MATCH($A:$A,'Player Ratings'!$A:$A,0),9)</f>
        <v>55</v>
      </c>
      <c r="H85" s="3">
        <f t="shared" si="15"/>
        <v>109</v>
      </c>
      <c r="J85" s="3">
        <f>IFERROR(INDEX('Advanced Stats'!$A:$AB,MATCH($A:$A,'Advanced Stats'!$A:$A,0),8),"N/A")</f>
        <v>13.4</v>
      </c>
      <c r="L85" s="3">
        <f>IFERROR(INDEX('Advanced Stats'!$A:$AB,MATCH($A:$A,'Advanced Stats'!$A:$A,0),9),"N/A")</f>
        <v>4.8</v>
      </c>
      <c r="M85" s="3">
        <f>IFERROR(INDEX('Advanced Stats'!$A:$AB,MATCH($A:$A,'Advanced Stats'!$A:$A,0),10),"N/A")</f>
        <v>-2.5</v>
      </c>
      <c r="O85" s="3">
        <f>IFERROR(INDEX('Per 36 Stats'!$A:$AC,MATCH(A:A,'Per 36 Stats'!$A:$A,0),29),"N/A")</f>
        <v>8.8000000000000007</v>
      </c>
      <c r="V85" s="8">
        <f t="shared" si="16"/>
        <v>-0.88572532163228102</v>
      </c>
      <c r="W85" s="5">
        <f t="shared" si="17"/>
        <v>0.85</v>
      </c>
      <c r="AA85" s="8">
        <f t="shared" si="18"/>
        <v>-0.57315624035032164</v>
      </c>
      <c r="AB85" s="5">
        <f t="shared" si="23"/>
        <v>0.85</v>
      </c>
      <c r="AF85" s="8">
        <f t="shared" si="19"/>
        <v>-1.0884310530966268</v>
      </c>
      <c r="AG85" s="5">
        <f t="shared" si="24"/>
        <v>0.85</v>
      </c>
      <c r="AK85" s="8">
        <f t="shared" si="20"/>
        <v>-1.6129327670795968</v>
      </c>
      <c r="AL85" s="5">
        <f t="shared" si="25"/>
        <v>0.85</v>
      </c>
      <c r="AP85" s="8">
        <f t="shared" si="21"/>
        <v>-1.0923970132731666</v>
      </c>
      <c r="AQ85" s="5">
        <f t="shared" si="26"/>
        <v>0.85</v>
      </c>
      <c r="AU85" s="8">
        <f t="shared" si="22"/>
        <v>-0.90233502574549851</v>
      </c>
      <c r="AV85" s="5">
        <f t="shared" si="27"/>
        <v>0.85</v>
      </c>
      <c r="AW85" s="6">
        <f t="shared" si="28"/>
        <v>-183942.58704552602</v>
      </c>
      <c r="AX85" s="6">
        <f t="shared" si="29"/>
        <v>-182961.78704552597</v>
      </c>
    </row>
    <row r="86" spans="1:50" x14ac:dyDescent="0.25">
      <c r="A86" t="str">
        <f>+'Player Ratings'!A85</f>
        <v>D. DeRozan TOR</v>
      </c>
      <c r="C86" s="3" t="str">
        <f>INDEX('Player Ratings'!$B:$Y,MATCH(A:A,'Player Ratings'!$A:$A,0),3)</f>
        <v>TOR</v>
      </c>
      <c r="D86" s="3">
        <f>INDEX('Player Ratings'!$B:$Y,MATCH(A:A,'Player Ratings'!$A:$A,0),4)</f>
        <v>35</v>
      </c>
      <c r="F86" s="3">
        <f>INDEX('Player Ratings'!$B:$Y,MATCH($A:$A,'Player Ratings'!$A:$A,0),8)</f>
        <v>54</v>
      </c>
      <c r="G86" s="3">
        <f>INDEX('Player Ratings'!$B:$Y,MATCH($A:$A,'Player Ratings'!$A:$A,0),9)</f>
        <v>54</v>
      </c>
      <c r="H86" s="3">
        <f t="shared" si="15"/>
        <v>108</v>
      </c>
      <c r="J86" s="3">
        <f>IFERROR(INDEX('Advanced Stats'!$A:$AB,MATCH($A:$A,'Advanced Stats'!$A:$A,0),8),"N/A")</f>
        <v>11.9</v>
      </c>
      <c r="L86" s="3">
        <f>IFERROR(INDEX('Advanced Stats'!$A:$AB,MATCH($A:$A,'Advanced Stats'!$A:$A,0),9),"N/A")</f>
        <v>10.3</v>
      </c>
      <c r="M86" s="3">
        <f>IFERROR(INDEX('Advanced Stats'!$A:$AB,MATCH($A:$A,'Advanced Stats'!$A:$A,0),10),"N/A")</f>
        <v>-0.1</v>
      </c>
      <c r="O86" s="3">
        <f>IFERROR(INDEX('Per 36 Stats'!$A:$AC,MATCH(A:A,'Per 36 Stats'!$A:$A,0),29),"N/A")</f>
        <v>7.6</v>
      </c>
      <c r="V86" s="8">
        <f t="shared" si="16"/>
        <v>-1.0178581155151296</v>
      </c>
      <c r="W86" s="5">
        <f t="shared" si="17"/>
        <v>0.85</v>
      </c>
      <c r="AA86" s="8">
        <f t="shared" si="18"/>
        <v>-0.6347495538504152</v>
      </c>
      <c r="AB86" s="5">
        <f t="shared" si="23"/>
        <v>0.85</v>
      </c>
      <c r="AF86" s="8">
        <f t="shared" si="19"/>
        <v>-1.2634330018862885</v>
      </c>
      <c r="AG86" s="5">
        <f t="shared" si="24"/>
        <v>0.85</v>
      </c>
      <c r="AK86" s="8">
        <f t="shared" si="20"/>
        <v>-0.61189499308157269</v>
      </c>
      <c r="AL86" s="5">
        <f t="shared" si="25"/>
        <v>0.85</v>
      </c>
      <c r="AP86" s="8">
        <f t="shared" si="21"/>
        <v>-0.63541955811560813</v>
      </c>
      <c r="AQ86" s="5">
        <f t="shared" si="26"/>
        <v>0.85</v>
      </c>
      <c r="AU86" s="8">
        <f t="shared" si="22"/>
        <v>-1.0180100426013312</v>
      </c>
      <c r="AV86" s="5">
        <f t="shared" si="27"/>
        <v>0.85</v>
      </c>
      <c r="AW86" s="6">
        <f t="shared" si="28"/>
        <v>-186195.79546058783</v>
      </c>
      <c r="AX86" s="6">
        <f t="shared" si="29"/>
        <v>-185214.99546058779</v>
      </c>
    </row>
    <row r="87" spans="1:50" x14ac:dyDescent="0.25">
      <c r="A87" t="str">
        <f>+'Player Ratings'!A86</f>
        <v>D. Dotson LAL</v>
      </c>
      <c r="C87" s="3" t="str">
        <f>INDEX('Player Ratings'!$B:$Y,MATCH(A:A,'Player Ratings'!$A:$A,0),3)</f>
        <v>LAL</v>
      </c>
      <c r="D87" s="3">
        <f>INDEX('Player Ratings'!$B:$Y,MATCH(A:A,'Player Ratings'!$A:$A,0),4)</f>
        <v>25</v>
      </c>
      <c r="F87" s="3">
        <f>INDEX('Player Ratings'!$B:$Y,MATCH($A:$A,'Player Ratings'!$A:$A,0),8)</f>
        <v>57</v>
      </c>
      <c r="G87" s="3">
        <f>INDEX('Player Ratings'!$B:$Y,MATCH($A:$A,'Player Ratings'!$A:$A,0),9)</f>
        <v>61</v>
      </c>
      <c r="H87" s="3">
        <f t="shared" si="15"/>
        <v>118</v>
      </c>
      <c r="J87" s="3">
        <f>IFERROR(INDEX('Advanced Stats'!$A:$AB,MATCH($A:$A,'Advanced Stats'!$A:$A,0),8),"N/A")</f>
        <v>17.600000000000001</v>
      </c>
      <c r="L87" s="3">
        <f>IFERROR(INDEX('Advanced Stats'!$A:$AB,MATCH($A:$A,'Advanced Stats'!$A:$A,0),9),"N/A")</f>
        <v>12.6</v>
      </c>
      <c r="M87" s="3">
        <f>IFERROR(INDEX('Advanced Stats'!$A:$AB,MATCH($A:$A,'Advanced Stats'!$A:$A,0),10),"N/A")</f>
        <v>0.9</v>
      </c>
      <c r="O87" s="3">
        <f>IFERROR(INDEX('Per 36 Stats'!$A:$AC,MATCH(A:A,'Per 36 Stats'!$A:$A,0),29),"N/A")</f>
        <v>12.2</v>
      </c>
      <c r="V87" s="8">
        <f t="shared" si="16"/>
        <v>-9.2928558335189843E-2</v>
      </c>
      <c r="W87" s="5">
        <f t="shared" si="17"/>
        <v>0.85</v>
      </c>
      <c r="AA87" s="8">
        <f t="shared" si="18"/>
        <v>-1.8816418849479294E-2</v>
      </c>
      <c r="AB87" s="5">
        <f t="shared" si="23"/>
        <v>0.85</v>
      </c>
      <c r="AF87" s="8">
        <f t="shared" si="19"/>
        <v>-0.59842559648557381</v>
      </c>
      <c r="AG87" s="5">
        <f t="shared" si="24"/>
        <v>0.85</v>
      </c>
      <c r="AK87" s="8">
        <f t="shared" si="20"/>
        <v>-0.19327919668239923</v>
      </c>
      <c r="AL87" s="5">
        <f t="shared" si="25"/>
        <v>0.85</v>
      </c>
      <c r="AP87" s="8">
        <f t="shared" si="21"/>
        <v>-0.44501228513329211</v>
      </c>
      <c r="AQ87" s="5">
        <f t="shared" si="26"/>
        <v>0.85</v>
      </c>
      <c r="AU87" s="8">
        <f t="shared" si="22"/>
        <v>-0.57458914465397293</v>
      </c>
      <c r="AV87" s="5">
        <f t="shared" si="27"/>
        <v>0.85</v>
      </c>
      <c r="AW87" s="6">
        <f t="shared" si="28"/>
        <v>-188466.90470489205</v>
      </c>
      <c r="AX87" s="6">
        <f t="shared" si="29"/>
        <v>-187486.104704892</v>
      </c>
    </row>
    <row r="88" spans="1:50" x14ac:dyDescent="0.25">
      <c r="A88" t="str">
        <f>+'Player Ratings'!A87</f>
        <v>D. Favors LAL</v>
      </c>
      <c r="C88" s="3" t="str">
        <f>INDEX('Player Ratings'!$B:$Y,MATCH(A:A,'Player Ratings'!$A:$A,0),3)</f>
        <v>LAL</v>
      </c>
      <c r="D88" s="3">
        <f>INDEX('Player Ratings'!$B:$Y,MATCH(A:A,'Player Ratings'!$A:$A,0),4)</f>
        <v>33</v>
      </c>
      <c r="F88" s="3">
        <f>INDEX('Player Ratings'!$B:$Y,MATCH($A:$A,'Player Ratings'!$A:$A,0),8)</f>
        <v>56</v>
      </c>
      <c r="G88" s="3">
        <f>INDEX('Player Ratings'!$B:$Y,MATCH($A:$A,'Player Ratings'!$A:$A,0),9)</f>
        <v>56</v>
      </c>
      <c r="H88" s="3">
        <f t="shared" si="15"/>
        <v>112</v>
      </c>
      <c r="J88" s="3">
        <f>IFERROR(INDEX('Advanced Stats'!$A:$AB,MATCH($A:$A,'Advanced Stats'!$A:$A,0),8),"N/A")</f>
        <v>12.3</v>
      </c>
      <c r="L88" s="3">
        <f>IFERROR(INDEX('Advanced Stats'!$A:$AB,MATCH($A:$A,'Advanced Stats'!$A:$A,0),9),"N/A")</f>
        <v>6.2</v>
      </c>
      <c r="M88" s="3">
        <f>IFERROR(INDEX('Advanced Stats'!$A:$AB,MATCH($A:$A,'Advanced Stats'!$A:$A,0),10),"N/A")</f>
        <v>-2</v>
      </c>
      <c r="O88" s="3">
        <f>IFERROR(INDEX('Per 36 Stats'!$A:$AC,MATCH(A:A,'Per 36 Stats'!$A:$A,0),29),"N/A")</f>
        <v>8.5</v>
      </c>
      <c r="V88" s="8">
        <f t="shared" si="16"/>
        <v>-0.75359252774943253</v>
      </c>
      <c r="W88" s="5">
        <f t="shared" si="17"/>
        <v>0.85</v>
      </c>
      <c r="AA88" s="8">
        <f t="shared" si="18"/>
        <v>-0.38837629985004085</v>
      </c>
      <c r="AB88" s="5">
        <f t="shared" si="23"/>
        <v>0.85</v>
      </c>
      <c r="AF88" s="8">
        <f t="shared" si="19"/>
        <v>-1.2167658155423786</v>
      </c>
      <c r="AG88" s="5">
        <f t="shared" si="24"/>
        <v>0.85</v>
      </c>
      <c r="AK88" s="8">
        <f t="shared" si="20"/>
        <v>-1.3581231518800998</v>
      </c>
      <c r="AL88" s="5">
        <f t="shared" si="25"/>
        <v>0.85</v>
      </c>
      <c r="AP88" s="8">
        <f t="shared" si="21"/>
        <v>-0.99719337678200848</v>
      </c>
      <c r="AQ88" s="5">
        <f t="shared" si="26"/>
        <v>0.85</v>
      </c>
      <c r="AU88" s="8">
        <f t="shared" si="22"/>
        <v>-0.93125377995945668</v>
      </c>
      <c r="AV88" s="5">
        <f t="shared" si="27"/>
        <v>0.85</v>
      </c>
      <c r="AW88" s="6">
        <f t="shared" si="28"/>
        <v>-190738.01394919626</v>
      </c>
      <c r="AX88" s="6">
        <f t="shared" si="29"/>
        <v>-189757.21394919622</v>
      </c>
    </row>
    <row r="89" spans="1:50" x14ac:dyDescent="0.25">
      <c r="A89" t="str">
        <f>+'Player Ratings'!A88</f>
        <v>D. Fox DEN</v>
      </c>
      <c r="C89" s="3" t="str">
        <f>INDEX('Player Ratings'!$B:$Y,MATCH(A:A,'Player Ratings'!$A:$A,0),3)</f>
        <v>DEN</v>
      </c>
      <c r="D89" s="3">
        <f>INDEX('Player Ratings'!$B:$Y,MATCH(A:A,'Player Ratings'!$A:$A,0),4)</f>
        <v>27</v>
      </c>
      <c r="F89" s="3">
        <f>INDEX('Player Ratings'!$B:$Y,MATCH($A:$A,'Player Ratings'!$A:$A,0),8)</f>
        <v>64</v>
      </c>
      <c r="G89" s="3">
        <f>INDEX('Player Ratings'!$B:$Y,MATCH($A:$A,'Player Ratings'!$A:$A,0),9)</f>
        <v>64</v>
      </c>
      <c r="H89" s="3">
        <f t="shared" si="15"/>
        <v>128</v>
      </c>
      <c r="J89" s="3">
        <f>IFERROR(INDEX('Advanced Stats'!$A:$AB,MATCH($A:$A,'Advanced Stats'!$A:$A,0),8),"N/A")</f>
        <v>31.8</v>
      </c>
      <c r="L89" s="3">
        <f>IFERROR(INDEX('Advanced Stats'!$A:$AB,MATCH($A:$A,'Advanced Stats'!$A:$A,0),9),"N/A")</f>
        <v>17.899999999999999</v>
      </c>
      <c r="M89" s="3">
        <f>IFERROR(INDEX('Advanced Stats'!$A:$AB,MATCH($A:$A,'Advanced Stats'!$A:$A,0),10),"N/A")</f>
        <v>7.1</v>
      </c>
      <c r="O89" s="3">
        <f>IFERROR(INDEX('Per 36 Stats'!$A:$AC,MATCH(A:A,'Per 36 Stats'!$A:$A,0),29),"N/A")</f>
        <v>25.400000000000002</v>
      </c>
      <c r="V89" s="8">
        <f t="shared" si="16"/>
        <v>0.30346982331335576</v>
      </c>
      <c r="W89" s="5">
        <f t="shared" si="17"/>
        <v>6.5370866845397737</v>
      </c>
      <c r="AA89" s="8">
        <f t="shared" si="18"/>
        <v>0.59711671615145667</v>
      </c>
      <c r="AB89" s="5">
        <f t="shared" si="23"/>
        <v>12.710768977441132</v>
      </c>
      <c r="AF89" s="8">
        <f t="shared" si="19"/>
        <v>1.0582595187232235</v>
      </c>
      <c r="AG89" s="5">
        <f t="shared" si="24"/>
        <v>25.872562536931262</v>
      </c>
      <c r="AK89" s="8">
        <f t="shared" si="20"/>
        <v>0.77135720371569649</v>
      </c>
      <c r="AL89" s="5">
        <f t="shared" si="25"/>
        <v>16.783345867231812</v>
      </c>
      <c r="AP89" s="8">
        <f t="shared" si="21"/>
        <v>0.73551280735706726</v>
      </c>
      <c r="AQ89" s="5">
        <f t="shared" si="26"/>
        <v>15.789083724376386</v>
      </c>
      <c r="AU89" s="8">
        <f t="shared" si="22"/>
        <v>0.69783604076018579</v>
      </c>
      <c r="AV89" s="5">
        <f t="shared" si="27"/>
        <v>15.896245190394055</v>
      </c>
      <c r="AW89" s="6">
        <f t="shared" si="28"/>
        <v>-193018.19093265399</v>
      </c>
      <c r="AX89" s="6">
        <f t="shared" si="29"/>
        <v>-192037.39093265394</v>
      </c>
    </row>
    <row r="90" spans="1:50" x14ac:dyDescent="0.25">
      <c r="A90" t="str">
        <f>+'Player Ratings'!A89</f>
        <v>D. Gafford HOU</v>
      </c>
      <c r="C90" s="3" t="str">
        <f>INDEX('Player Ratings'!$B:$Y,MATCH(A:A,'Player Ratings'!$A:$A,0),3)</f>
        <v>HOU</v>
      </c>
      <c r="D90" s="3">
        <f>INDEX('Player Ratings'!$B:$Y,MATCH(A:A,'Player Ratings'!$A:$A,0),4)</f>
        <v>26</v>
      </c>
      <c r="F90" s="3">
        <f>INDEX('Player Ratings'!$B:$Y,MATCH($A:$A,'Player Ratings'!$A:$A,0),8)</f>
        <v>62</v>
      </c>
      <c r="G90" s="3">
        <f>INDEX('Player Ratings'!$B:$Y,MATCH($A:$A,'Player Ratings'!$A:$A,0),9)</f>
        <v>66</v>
      </c>
      <c r="H90" s="3">
        <f t="shared" si="15"/>
        <v>128</v>
      </c>
      <c r="J90" s="3">
        <f>IFERROR(INDEX('Advanced Stats'!$A:$AB,MATCH($A:$A,'Advanced Stats'!$A:$A,0),8),"N/A")</f>
        <v>28.4</v>
      </c>
      <c r="L90" s="3">
        <f>IFERROR(INDEX('Advanced Stats'!$A:$AB,MATCH($A:$A,'Advanced Stats'!$A:$A,0),9),"N/A")</f>
        <v>16</v>
      </c>
      <c r="M90" s="3">
        <f>IFERROR(INDEX('Advanced Stats'!$A:$AB,MATCH($A:$A,'Advanced Stats'!$A:$A,0),10),"N/A")</f>
        <v>4.5</v>
      </c>
      <c r="O90" s="3">
        <f>IFERROR(INDEX('Per 36 Stats'!$A:$AC,MATCH(A:A,'Per 36 Stats'!$A:$A,0),29),"N/A")</f>
        <v>22</v>
      </c>
      <c r="V90" s="8">
        <f t="shared" si="16"/>
        <v>0.56773541107905279</v>
      </c>
      <c r="W90" s="5">
        <f t="shared" si="17"/>
        <v>12.229669347631818</v>
      </c>
      <c r="AA90" s="8">
        <f t="shared" si="18"/>
        <v>0.59711671615145667</v>
      </c>
      <c r="AB90" s="5">
        <f t="shared" si="23"/>
        <v>12.710768977441132</v>
      </c>
      <c r="AF90" s="8">
        <f t="shared" si="19"/>
        <v>0.66158843479999019</v>
      </c>
      <c r="AG90" s="5">
        <f t="shared" si="24"/>
        <v>16.174660232420724</v>
      </c>
      <c r="AK90" s="8">
        <f t="shared" si="20"/>
        <v>0.42554415451637934</v>
      </c>
      <c r="AL90" s="5">
        <f t="shared" si="25"/>
        <v>9.2590756819580022</v>
      </c>
      <c r="AP90" s="8">
        <f t="shared" si="21"/>
        <v>0.24045389760304561</v>
      </c>
      <c r="AQ90" s="5">
        <f t="shared" si="26"/>
        <v>5.1617683378611998</v>
      </c>
      <c r="AU90" s="8">
        <f t="shared" si="22"/>
        <v>0.37009015966865988</v>
      </c>
      <c r="AV90" s="5">
        <f t="shared" si="27"/>
        <v>8.4304099774445937</v>
      </c>
      <c r="AW90" s="6">
        <f t="shared" si="28"/>
        <v>-195283.32167092132</v>
      </c>
      <c r="AX90" s="6">
        <f t="shared" si="29"/>
        <v>-194302.52167092127</v>
      </c>
    </row>
    <row r="91" spans="1:50" x14ac:dyDescent="0.25">
      <c r="A91" t="str">
        <f>+'Player Ratings'!A90</f>
        <v>D. Garland TOR</v>
      </c>
      <c r="C91" s="3" t="str">
        <f>INDEX('Player Ratings'!$B:$Y,MATCH(A:A,'Player Ratings'!$A:$A,0),3)</f>
        <v>TOR</v>
      </c>
      <c r="D91" s="3">
        <f>INDEX('Player Ratings'!$B:$Y,MATCH(A:A,'Player Ratings'!$A:$A,0),4)</f>
        <v>24</v>
      </c>
      <c r="F91" s="3">
        <f>INDEX('Player Ratings'!$B:$Y,MATCH($A:$A,'Player Ratings'!$A:$A,0),8)</f>
        <v>53</v>
      </c>
      <c r="G91" s="3">
        <f>INDEX('Player Ratings'!$B:$Y,MATCH($A:$A,'Player Ratings'!$A:$A,0),9)</f>
        <v>61</v>
      </c>
      <c r="H91" s="3">
        <f t="shared" si="15"/>
        <v>114</v>
      </c>
      <c r="J91" s="3" t="str">
        <f>IFERROR(INDEX('Advanced Stats'!$A:$AB,MATCH($A:$A,'Advanced Stats'!$A:$A,0),8),"N/A")</f>
        <v>N/A</v>
      </c>
      <c r="L91" s="3" t="str">
        <f>IFERROR(INDEX('Advanced Stats'!$A:$AB,MATCH($A:$A,'Advanced Stats'!$A:$A,0),9),"N/A")</f>
        <v>N/A</v>
      </c>
      <c r="M91" s="3" t="str">
        <f>IFERROR(INDEX('Advanced Stats'!$A:$AB,MATCH($A:$A,'Advanced Stats'!$A:$A,0),10),"N/A")</f>
        <v>N/A</v>
      </c>
      <c r="O91" s="3" t="str">
        <f>IFERROR(INDEX('Per 36 Stats'!$A:$AC,MATCH(A:A,'Per 36 Stats'!$A:$A,0),29),"N/A")</f>
        <v>N/A</v>
      </c>
      <c r="V91" s="8">
        <f t="shared" si="16"/>
        <v>-9.2928558335189843E-2</v>
      </c>
      <c r="W91" s="5">
        <f t="shared" si="17"/>
        <v>0.85</v>
      </c>
      <c r="AA91" s="8">
        <f t="shared" si="18"/>
        <v>-0.26518967284985367</v>
      </c>
      <c r="AB91" s="5">
        <f t="shared" si="23"/>
        <v>0.85</v>
      </c>
      <c r="AF91" s="8" t="str">
        <f t="shared" si="19"/>
        <v>N/A</v>
      </c>
      <c r="AG91" s="5" t="str">
        <f t="shared" si="24"/>
        <v>N/A</v>
      </c>
      <c r="AK91" s="8" t="str">
        <f t="shared" si="20"/>
        <v>N/A</v>
      </c>
      <c r="AL91" s="5" t="str">
        <f t="shared" si="25"/>
        <v>N/A</v>
      </c>
      <c r="AP91" s="8" t="str">
        <f t="shared" si="21"/>
        <v>N/A</v>
      </c>
      <c r="AQ91" s="5" t="str">
        <f t="shared" si="26"/>
        <v>N/A</v>
      </c>
      <c r="AU91" s="8" t="str">
        <f t="shared" si="22"/>
        <v>N/A</v>
      </c>
      <c r="AV91" s="5" t="str">
        <f t="shared" si="27"/>
        <v>N/A</v>
      </c>
      <c r="AW91" s="6">
        <f t="shared" si="28"/>
        <v>-197540.8719992112</v>
      </c>
      <c r="AX91" s="6">
        <f t="shared" si="29"/>
        <v>-196560.07199921116</v>
      </c>
    </row>
    <row r="92" spans="1:50" x14ac:dyDescent="0.25">
      <c r="A92" t="str">
        <f>+'Player Ratings'!A91</f>
        <v>D. Graham OKC</v>
      </c>
      <c r="C92" s="3" t="str">
        <f>INDEX('Player Ratings'!$B:$Y,MATCH(A:A,'Player Ratings'!$A:$A,0),3)</f>
        <v>OKC</v>
      </c>
      <c r="D92" s="3">
        <f>INDEX('Player Ratings'!$B:$Y,MATCH(A:A,'Player Ratings'!$A:$A,0),4)</f>
        <v>29</v>
      </c>
      <c r="F92" s="3">
        <f>INDEX('Player Ratings'!$B:$Y,MATCH($A:$A,'Player Ratings'!$A:$A,0),8)</f>
        <v>56</v>
      </c>
      <c r="G92" s="3">
        <f>INDEX('Player Ratings'!$B:$Y,MATCH($A:$A,'Player Ratings'!$A:$A,0),9)</f>
        <v>56</v>
      </c>
      <c r="H92" s="3">
        <f t="shared" si="15"/>
        <v>112</v>
      </c>
      <c r="J92" s="3">
        <f>IFERROR(INDEX('Advanced Stats'!$A:$AB,MATCH($A:$A,'Advanced Stats'!$A:$A,0),8),"N/A")</f>
        <v>29.9</v>
      </c>
      <c r="L92" s="3">
        <f>IFERROR(INDEX('Advanced Stats'!$A:$AB,MATCH($A:$A,'Advanced Stats'!$A:$A,0),9),"N/A")</f>
        <v>8.6</v>
      </c>
      <c r="M92" s="3">
        <f>IFERROR(INDEX('Advanced Stats'!$A:$AB,MATCH($A:$A,'Advanced Stats'!$A:$A,0),10),"N/A")</f>
        <v>-2.2999999999999998</v>
      </c>
      <c r="O92" s="3">
        <f>IFERROR(INDEX('Per 36 Stats'!$A:$AC,MATCH(A:A,'Per 36 Stats'!$A:$A,0),29),"N/A")</f>
        <v>16.099999999999998</v>
      </c>
      <c r="V92" s="8">
        <f t="shared" si="16"/>
        <v>-0.75359252774943253</v>
      </c>
      <c r="W92" s="5">
        <f t="shared" si="17"/>
        <v>0.85</v>
      </c>
      <c r="AA92" s="8">
        <f t="shared" si="18"/>
        <v>-0.38837629985004085</v>
      </c>
      <c r="AB92" s="5">
        <f t="shared" si="23"/>
        <v>0.85</v>
      </c>
      <c r="AF92" s="8">
        <f t="shared" si="19"/>
        <v>0.83659038358965188</v>
      </c>
      <c r="AG92" s="5">
        <f t="shared" si="24"/>
        <v>20.453146543234194</v>
      </c>
      <c r="AK92" s="8">
        <f t="shared" si="20"/>
        <v>-0.92130666868096223</v>
      </c>
      <c r="AL92" s="5">
        <f t="shared" si="25"/>
        <v>0.85</v>
      </c>
      <c r="AP92" s="8">
        <f t="shared" si="21"/>
        <v>-1.0543155586767035</v>
      </c>
      <c r="AQ92" s="5">
        <f t="shared" si="26"/>
        <v>0.85</v>
      </c>
      <c r="AU92" s="8">
        <f t="shared" si="22"/>
        <v>-0.1986453398725172</v>
      </c>
      <c r="AV92" s="5">
        <f t="shared" si="27"/>
        <v>0.85</v>
      </c>
      <c r="AW92" s="6">
        <f t="shared" si="28"/>
        <v>-199826.17607567675</v>
      </c>
      <c r="AX92" s="6">
        <f t="shared" si="29"/>
        <v>-198845.3760756767</v>
      </c>
    </row>
    <row r="93" spans="1:50" x14ac:dyDescent="0.25">
      <c r="A93" t="str">
        <f>+'Player Ratings'!A92</f>
        <v>D. Green NYK</v>
      </c>
      <c r="C93" s="3" t="str">
        <f>INDEX('Player Ratings'!$B:$Y,MATCH(A:A,'Player Ratings'!$A:$A,0),3)</f>
        <v>NYK</v>
      </c>
      <c r="D93" s="3">
        <f>INDEX('Player Ratings'!$B:$Y,MATCH(A:A,'Player Ratings'!$A:$A,0),4)</f>
        <v>33</v>
      </c>
      <c r="F93" s="3">
        <f>INDEX('Player Ratings'!$B:$Y,MATCH($A:$A,'Player Ratings'!$A:$A,0),8)</f>
        <v>61</v>
      </c>
      <c r="G93" s="3">
        <f>INDEX('Player Ratings'!$B:$Y,MATCH($A:$A,'Player Ratings'!$A:$A,0),9)</f>
        <v>61</v>
      </c>
      <c r="H93" s="3">
        <f t="shared" si="15"/>
        <v>122</v>
      </c>
      <c r="J93" s="3">
        <f>IFERROR(INDEX('Advanced Stats'!$A:$AB,MATCH($A:$A,'Advanced Stats'!$A:$A,0),8),"N/A")</f>
        <v>25.3</v>
      </c>
      <c r="L93" s="3">
        <f>IFERROR(INDEX('Advanced Stats'!$A:$AB,MATCH($A:$A,'Advanced Stats'!$A:$A,0),9),"N/A")</f>
        <v>12.3</v>
      </c>
      <c r="M93" s="3">
        <f>IFERROR(INDEX('Advanced Stats'!$A:$AB,MATCH($A:$A,'Advanced Stats'!$A:$A,0),10),"N/A")</f>
        <v>1.4</v>
      </c>
      <c r="O93" s="3">
        <f>IFERROR(INDEX('Per 36 Stats'!$A:$AC,MATCH(A:A,'Per 36 Stats'!$A:$A,0),29),"N/A")</f>
        <v>21.799999999999997</v>
      </c>
      <c r="V93" s="8">
        <f t="shared" si="16"/>
        <v>-9.2928558335189843E-2</v>
      </c>
      <c r="W93" s="5">
        <f t="shared" si="17"/>
        <v>0.85</v>
      </c>
      <c r="AA93" s="8">
        <f t="shared" si="18"/>
        <v>0.22755683515089509</v>
      </c>
      <c r="AB93" s="5">
        <f t="shared" si="23"/>
        <v>3.5617511453782882</v>
      </c>
      <c r="AF93" s="8">
        <f t="shared" si="19"/>
        <v>0.29991774063468951</v>
      </c>
      <c r="AG93" s="5">
        <f t="shared" si="24"/>
        <v>5.3915111691712401</v>
      </c>
      <c r="AK93" s="8">
        <f t="shared" si="20"/>
        <v>-0.24788125708229125</v>
      </c>
      <c r="AL93" s="5">
        <f t="shared" si="25"/>
        <v>0.85</v>
      </c>
      <c r="AP93" s="8">
        <f t="shared" si="21"/>
        <v>-0.34980864864213412</v>
      </c>
      <c r="AQ93" s="5">
        <f t="shared" si="26"/>
        <v>0.85</v>
      </c>
      <c r="AU93" s="8">
        <f t="shared" si="22"/>
        <v>0.35081099019268752</v>
      </c>
      <c r="AV93" s="5">
        <f t="shared" si="27"/>
        <v>5.8759141178031378</v>
      </c>
      <c r="AW93" s="6">
        <f t="shared" si="28"/>
        <v>-202110.63015214229</v>
      </c>
      <c r="AX93" s="6">
        <f t="shared" si="29"/>
        <v>-201129.83015214224</v>
      </c>
    </row>
    <row r="94" spans="1:50" x14ac:dyDescent="0.25">
      <c r="A94" t="str">
        <f>+'Player Ratings'!A93</f>
        <v>D. Hunter ORL</v>
      </c>
      <c r="C94" s="3" t="str">
        <f>INDEX('Player Ratings'!$B:$Y,MATCH(A:A,'Player Ratings'!$A:$A,0),3)</f>
        <v>ORL</v>
      </c>
      <c r="D94" s="3">
        <f>INDEX('Player Ratings'!$B:$Y,MATCH(A:A,'Player Ratings'!$A:$A,0),4)</f>
        <v>27</v>
      </c>
      <c r="F94" s="3">
        <f>INDEX('Player Ratings'!$B:$Y,MATCH($A:$A,'Player Ratings'!$A:$A,0),8)</f>
        <v>62</v>
      </c>
      <c r="G94" s="3">
        <f>INDEX('Player Ratings'!$B:$Y,MATCH($A:$A,'Player Ratings'!$A:$A,0),9)</f>
        <v>63</v>
      </c>
      <c r="H94" s="3">
        <f t="shared" si="15"/>
        <v>125</v>
      </c>
      <c r="J94" s="3">
        <f>IFERROR(INDEX('Advanced Stats'!$A:$AB,MATCH($A:$A,'Advanced Stats'!$A:$A,0),8),"N/A")</f>
        <v>19.399999999999999</v>
      </c>
      <c r="L94" s="3">
        <f>IFERROR(INDEX('Advanced Stats'!$A:$AB,MATCH($A:$A,'Advanced Stats'!$A:$A,0),9),"N/A")</f>
        <v>11.8</v>
      </c>
      <c r="M94" s="3">
        <f>IFERROR(INDEX('Advanced Stats'!$A:$AB,MATCH($A:$A,'Advanced Stats'!$A:$A,0),10),"N/A")</f>
        <v>0.8</v>
      </c>
      <c r="O94" s="3">
        <f>IFERROR(INDEX('Per 36 Stats'!$A:$AC,MATCH(A:A,'Per 36 Stats'!$A:$A,0),29),"N/A")</f>
        <v>11.899999999999999</v>
      </c>
      <c r="V94" s="8">
        <f t="shared" si="16"/>
        <v>0.17133702943050722</v>
      </c>
      <c r="W94" s="5">
        <f t="shared" si="17"/>
        <v>3.6907953529937507</v>
      </c>
      <c r="AA94" s="8">
        <f t="shared" si="18"/>
        <v>0.41233677565117588</v>
      </c>
      <c r="AB94" s="5">
        <f t="shared" si="23"/>
        <v>8.7773752675778027</v>
      </c>
      <c r="AF94" s="8">
        <f t="shared" si="19"/>
        <v>-0.3884232579379801</v>
      </c>
      <c r="AG94" s="5">
        <f t="shared" si="24"/>
        <v>0.85</v>
      </c>
      <c r="AK94" s="8">
        <f t="shared" si="20"/>
        <v>-0.33888469108211161</v>
      </c>
      <c r="AL94" s="5">
        <f t="shared" si="25"/>
        <v>0.85</v>
      </c>
      <c r="AP94" s="8">
        <f t="shared" si="21"/>
        <v>-0.46405301243152369</v>
      </c>
      <c r="AQ94" s="5">
        <f t="shared" si="26"/>
        <v>0.85</v>
      </c>
      <c r="AU94" s="8">
        <f t="shared" si="22"/>
        <v>-0.60350789886793121</v>
      </c>
      <c r="AV94" s="5">
        <f t="shared" si="27"/>
        <v>0.85</v>
      </c>
      <c r="AW94" s="6">
        <f t="shared" si="28"/>
        <v>-204410.81372778444</v>
      </c>
      <c r="AX94" s="6">
        <f t="shared" si="29"/>
        <v>-203430.01372778439</v>
      </c>
    </row>
    <row r="95" spans="1:50" x14ac:dyDescent="0.25">
      <c r="A95" t="str">
        <f>+'Player Ratings'!A94</f>
        <v>D. Inglis SAS</v>
      </c>
      <c r="C95" s="3" t="str">
        <f>INDEX('Player Ratings'!$B:$Y,MATCH(A:A,'Player Ratings'!$A:$A,0),3)</f>
        <v>SAS</v>
      </c>
      <c r="D95" s="3">
        <f>INDEX('Player Ratings'!$B:$Y,MATCH(A:A,'Player Ratings'!$A:$A,0),4)</f>
        <v>29</v>
      </c>
      <c r="F95" s="3">
        <f>INDEX('Player Ratings'!$B:$Y,MATCH($A:$A,'Player Ratings'!$A:$A,0),8)</f>
        <v>61</v>
      </c>
      <c r="G95" s="3">
        <f>INDEX('Player Ratings'!$B:$Y,MATCH($A:$A,'Player Ratings'!$A:$A,0),9)</f>
        <v>61</v>
      </c>
      <c r="H95" s="3">
        <f t="shared" si="15"/>
        <v>122</v>
      </c>
      <c r="J95" s="3">
        <f>IFERROR(INDEX('Advanced Stats'!$A:$AB,MATCH($A:$A,'Advanced Stats'!$A:$A,0),8),"N/A")</f>
        <v>27.7</v>
      </c>
      <c r="L95" s="3">
        <f>IFERROR(INDEX('Advanced Stats'!$A:$AB,MATCH($A:$A,'Advanced Stats'!$A:$A,0),9),"N/A")</f>
        <v>10.1</v>
      </c>
      <c r="M95" s="3">
        <f>IFERROR(INDEX('Advanced Stats'!$A:$AB,MATCH($A:$A,'Advanced Stats'!$A:$A,0),10),"N/A")</f>
        <v>-0.3</v>
      </c>
      <c r="O95" s="3">
        <f>IFERROR(INDEX('Per 36 Stats'!$A:$AC,MATCH(A:A,'Per 36 Stats'!$A:$A,0),29),"N/A")</f>
        <v>19.7</v>
      </c>
      <c r="V95" s="8">
        <f t="shared" si="16"/>
        <v>-9.2928558335189843E-2</v>
      </c>
      <c r="W95" s="5">
        <f t="shared" si="17"/>
        <v>0.85</v>
      </c>
      <c r="AA95" s="8">
        <f t="shared" si="18"/>
        <v>0.22755683515089509</v>
      </c>
      <c r="AB95" s="5">
        <f t="shared" si="23"/>
        <v>4.8439815577144714</v>
      </c>
      <c r="AF95" s="8">
        <f t="shared" si="19"/>
        <v>0.57992085869814813</v>
      </c>
      <c r="AG95" s="5">
        <f t="shared" si="24"/>
        <v>14.178033287374438</v>
      </c>
      <c r="AK95" s="8">
        <f t="shared" si="20"/>
        <v>-0.64829636668150104</v>
      </c>
      <c r="AL95" s="5">
        <f t="shared" si="25"/>
        <v>0.85</v>
      </c>
      <c r="AP95" s="8">
        <f t="shared" si="21"/>
        <v>-0.6735010127120713</v>
      </c>
      <c r="AQ95" s="5">
        <f t="shared" si="26"/>
        <v>0.85</v>
      </c>
      <c r="AU95" s="8">
        <f t="shared" si="22"/>
        <v>0.14837971069498071</v>
      </c>
      <c r="AV95" s="5">
        <f t="shared" si="27"/>
        <v>3.3799920392729019</v>
      </c>
      <c r="AW95" s="6">
        <f t="shared" si="28"/>
        <v>-206710.99730342659</v>
      </c>
      <c r="AX95" s="6">
        <f t="shared" si="29"/>
        <v>-205730.19730342654</v>
      </c>
    </row>
    <row r="96" spans="1:50" x14ac:dyDescent="0.25">
      <c r="A96" t="str">
        <f>+'Player Ratings'!A95</f>
        <v>D. Jackson CHA</v>
      </c>
      <c r="C96" s="3" t="str">
        <f>INDEX('Player Ratings'!$B:$Y,MATCH(A:A,'Player Ratings'!$A:$A,0),3)</f>
        <v>CHA</v>
      </c>
      <c r="D96" s="3">
        <f>INDEX('Player Ratings'!$B:$Y,MATCH(A:A,'Player Ratings'!$A:$A,0),4)</f>
        <v>30</v>
      </c>
      <c r="F96" s="3">
        <f>INDEX('Player Ratings'!$B:$Y,MATCH($A:$A,'Player Ratings'!$A:$A,0),8)</f>
        <v>55</v>
      </c>
      <c r="G96" s="3">
        <f>INDEX('Player Ratings'!$B:$Y,MATCH($A:$A,'Player Ratings'!$A:$A,0),9)</f>
        <v>55</v>
      </c>
      <c r="H96" s="3">
        <f t="shared" si="15"/>
        <v>110</v>
      </c>
      <c r="J96" s="3">
        <f>IFERROR(INDEX('Advanced Stats'!$A:$AB,MATCH($A:$A,'Advanced Stats'!$A:$A,0),8),"N/A")</f>
        <v>15.9</v>
      </c>
      <c r="L96" s="3">
        <f>IFERROR(INDEX('Advanced Stats'!$A:$AB,MATCH($A:$A,'Advanced Stats'!$A:$A,0),9),"N/A")</f>
        <v>11.7</v>
      </c>
      <c r="M96" s="3">
        <f>IFERROR(INDEX('Advanced Stats'!$A:$AB,MATCH($A:$A,'Advanced Stats'!$A:$A,0),10),"N/A")</f>
        <v>0.4</v>
      </c>
      <c r="O96" s="3">
        <f>IFERROR(INDEX('Per 36 Stats'!$A:$AC,MATCH(A:A,'Per 36 Stats'!$A:$A,0),29),"N/A")</f>
        <v>9.7000000000000011</v>
      </c>
      <c r="V96" s="8">
        <f t="shared" si="16"/>
        <v>-0.88572532163228102</v>
      </c>
      <c r="W96" s="5">
        <f t="shared" si="17"/>
        <v>0.85</v>
      </c>
      <c r="AA96" s="8">
        <f t="shared" si="18"/>
        <v>-0.51156292685022808</v>
      </c>
      <c r="AB96" s="5">
        <f t="shared" si="23"/>
        <v>0.85</v>
      </c>
      <c r="AF96" s="8">
        <f t="shared" si="19"/>
        <v>-0.79676113844719054</v>
      </c>
      <c r="AG96" s="5">
        <f t="shared" si="24"/>
        <v>0.85</v>
      </c>
      <c r="AK96" s="8">
        <f t="shared" si="20"/>
        <v>-0.35708537788207595</v>
      </c>
      <c r="AL96" s="5">
        <f t="shared" si="25"/>
        <v>0.85</v>
      </c>
      <c r="AP96" s="8">
        <f t="shared" si="21"/>
        <v>-0.5402159216244502</v>
      </c>
      <c r="AQ96" s="5">
        <f t="shared" si="26"/>
        <v>0.85</v>
      </c>
      <c r="AU96" s="8">
        <f t="shared" si="22"/>
        <v>-0.81557876310362398</v>
      </c>
      <c r="AV96" s="5">
        <f t="shared" si="27"/>
        <v>0.85</v>
      </c>
      <c r="AW96" s="6">
        <f t="shared" si="28"/>
        <v>-209007.80088702947</v>
      </c>
      <c r="AX96" s="6">
        <f t="shared" si="29"/>
        <v>-208027.00088702943</v>
      </c>
    </row>
    <row r="97" spans="1:50" x14ac:dyDescent="0.25">
      <c r="A97" t="str">
        <f>+'Player Ratings'!A96</f>
        <v>D. Jones WAS</v>
      </c>
      <c r="C97" s="3" t="str">
        <f>INDEX('Player Ratings'!$B:$Y,MATCH(A:A,'Player Ratings'!$A:$A,0),3)</f>
        <v>WAS</v>
      </c>
      <c r="D97" s="3">
        <f>INDEX('Player Ratings'!$B:$Y,MATCH(A:A,'Player Ratings'!$A:$A,0),4)</f>
        <v>29</v>
      </c>
      <c r="F97" s="3">
        <f>INDEX('Player Ratings'!$B:$Y,MATCH($A:$A,'Player Ratings'!$A:$A,0),8)</f>
        <v>56</v>
      </c>
      <c r="G97" s="3">
        <f>INDEX('Player Ratings'!$B:$Y,MATCH($A:$A,'Player Ratings'!$A:$A,0),9)</f>
        <v>56</v>
      </c>
      <c r="H97" s="3">
        <f t="shared" si="15"/>
        <v>112</v>
      </c>
      <c r="J97" s="3">
        <f>IFERROR(INDEX('Advanced Stats'!$A:$AB,MATCH($A:$A,'Advanced Stats'!$A:$A,0),8),"N/A")</f>
        <v>21.6</v>
      </c>
      <c r="L97" s="3">
        <f>IFERROR(INDEX('Advanced Stats'!$A:$AB,MATCH($A:$A,'Advanced Stats'!$A:$A,0),9),"N/A")</f>
        <v>9.9</v>
      </c>
      <c r="M97" s="3">
        <f>IFERROR(INDEX('Advanced Stats'!$A:$AB,MATCH($A:$A,'Advanced Stats'!$A:$A,0),10),"N/A")</f>
        <v>-0.4</v>
      </c>
      <c r="O97" s="3">
        <f>IFERROR(INDEX('Per 36 Stats'!$A:$AC,MATCH(A:A,'Per 36 Stats'!$A:$A,0),29),"N/A")</f>
        <v>14.8</v>
      </c>
      <c r="V97" s="8">
        <f t="shared" si="16"/>
        <v>-0.75359252774943253</v>
      </c>
      <c r="W97" s="5">
        <f t="shared" si="17"/>
        <v>0.85</v>
      </c>
      <c r="AA97" s="8">
        <f t="shared" si="18"/>
        <v>-0.38837629985004085</v>
      </c>
      <c r="AB97" s="5">
        <f t="shared" si="23"/>
        <v>0.85</v>
      </c>
      <c r="AF97" s="8">
        <f t="shared" si="19"/>
        <v>-0.13175373304647595</v>
      </c>
      <c r="AG97" s="5">
        <f t="shared" si="24"/>
        <v>0.85</v>
      </c>
      <c r="AK97" s="8">
        <f t="shared" si="20"/>
        <v>-0.68469774028142905</v>
      </c>
      <c r="AL97" s="5">
        <f t="shared" si="25"/>
        <v>0.85</v>
      </c>
      <c r="AP97" s="8">
        <f t="shared" si="21"/>
        <v>-0.69254174001030289</v>
      </c>
      <c r="AQ97" s="5">
        <f t="shared" si="26"/>
        <v>0.85</v>
      </c>
      <c r="AU97" s="8">
        <f t="shared" si="22"/>
        <v>-0.32395994146633555</v>
      </c>
      <c r="AV97" s="5">
        <f t="shared" si="27"/>
        <v>0.85</v>
      </c>
      <c r="AW97" s="6">
        <f t="shared" si="28"/>
        <v>-211304.60447063236</v>
      </c>
      <c r="AX97" s="6">
        <f t="shared" si="29"/>
        <v>-210323.80447063231</v>
      </c>
    </row>
    <row r="98" spans="1:50" x14ac:dyDescent="0.25">
      <c r="A98" t="str">
        <f>+'Player Ratings'!A97</f>
        <v>D. Kersey IND</v>
      </c>
      <c r="C98" s="3" t="str">
        <f>INDEX('Player Ratings'!$B:$Y,MATCH(A:A,'Player Ratings'!$A:$A,0),3)</f>
        <v>IND</v>
      </c>
      <c r="D98" s="3">
        <f>INDEX('Player Ratings'!$B:$Y,MATCH(A:A,'Player Ratings'!$A:$A,0),4)</f>
        <v>22</v>
      </c>
      <c r="F98" s="3">
        <f>INDEX('Player Ratings'!$B:$Y,MATCH($A:$A,'Player Ratings'!$A:$A,0),8)</f>
        <v>52</v>
      </c>
      <c r="G98" s="3">
        <f>INDEX('Player Ratings'!$B:$Y,MATCH($A:$A,'Player Ratings'!$A:$A,0),9)</f>
        <v>61</v>
      </c>
      <c r="H98" s="3">
        <f t="shared" si="15"/>
        <v>113</v>
      </c>
      <c r="J98" s="3">
        <f>IFERROR(INDEX('Advanced Stats'!$A:$AB,MATCH($A:$A,'Advanced Stats'!$A:$A,0),8),"N/A")</f>
        <v>18.899999999999999</v>
      </c>
      <c r="L98" s="3">
        <f>IFERROR(INDEX('Advanced Stats'!$A:$AB,MATCH($A:$A,'Advanced Stats'!$A:$A,0),9),"N/A")</f>
        <v>8.6999999999999993</v>
      </c>
      <c r="M98" s="3">
        <f>IFERROR(INDEX('Advanced Stats'!$A:$AB,MATCH($A:$A,'Advanced Stats'!$A:$A,0),10),"N/A")</f>
        <v>-1.7</v>
      </c>
      <c r="O98" s="3">
        <f>IFERROR(INDEX('Per 36 Stats'!$A:$AC,MATCH(A:A,'Per 36 Stats'!$A:$A,0),29),"N/A")</f>
        <v>9.8000000000000007</v>
      </c>
      <c r="V98" s="8">
        <f t="shared" si="16"/>
        <v>-9.2928558335189843E-2</v>
      </c>
      <c r="W98" s="5">
        <f t="shared" si="17"/>
        <v>0.85</v>
      </c>
      <c r="AA98" s="8">
        <f t="shared" si="18"/>
        <v>-0.32678298634994724</v>
      </c>
      <c r="AB98" s="5">
        <f t="shared" si="23"/>
        <v>0.85</v>
      </c>
      <c r="AF98" s="8">
        <f t="shared" si="19"/>
        <v>-0.44675724086786739</v>
      </c>
      <c r="AG98" s="5">
        <f t="shared" si="24"/>
        <v>0.85</v>
      </c>
      <c r="AK98" s="8">
        <f t="shared" si="20"/>
        <v>-0.90310598188099822</v>
      </c>
      <c r="AL98" s="5">
        <f t="shared" si="25"/>
        <v>0.85</v>
      </c>
      <c r="AP98" s="8">
        <f t="shared" si="21"/>
        <v>-0.94007119488731372</v>
      </c>
      <c r="AQ98" s="5">
        <f t="shared" si="26"/>
        <v>0.85</v>
      </c>
      <c r="AU98" s="8">
        <f t="shared" si="22"/>
        <v>-0.805939178365638</v>
      </c>
      <c r="AV98" s="5">
        <f t="shared" si="27"/>
        <v>0.85</v>
      </c>
      <c r="AW98" s="6">
        <f t="shared" si="28"/>
        <v>-213609.71990704344</v>
      </c>
      <c r="AX98" s="6">
        <f t="shared" si="29"/>
        <v>-212628.9199070434</v>
      </c>
    </row>
    <row r="99" spans="1:50" x14ac:dyDescent="0.25">
      <c r="A99" t="str">
        <f>+'Player Ratings'!A98</f>
        <v>D. Lillard DET</v>
      </c>
      <c r="C99" s="3" t="str">
        <f>INDEX('Player Ratings'!$B:$Y,MATCH(A:A,'Player Ratings'!$A:$A,0),3)</f>
        <v>DET</v>
      </c>
      <c r="D99" s="3">
        <f>INDEX('Player Ratings'!$B:$Y,MATCH(A:A,'Player Ratings'!$A:$A,0),4)</f>
        <v>34</v>
      </c>
      <c r="F99" s="3">
        <f>INDEX('Player Ratings'!$B:$Y,MATCH($A:$A,'Player Ratings'!$A:$A,0),8)</f>
        <v>69</v>
      </c>
      <c r="G99" s="3">
        <f>INDEX('Player Ratings'!$B:$Y,MATCH($A:$A,'Player Ratings'!$A:$A,0),9)</f>
        <v>69</v>
      </c>
      <c r="H99" s="3">
        <f t="shared" si="15"/>
        <v>138</v>
      </c>
      <c r="J99" s="3">
        <f>IFERROR(INDEX('Advanced Stats'!$A:$AB,MATCH($A:$A,'Advanced Stats'!$A:$A,0),8),"N/A")</f>
        <v>31.5</v>
      </c>
      <c r="L99" s="3">
        <f>IFERROR(INDEX('Advanced Stats'!$A:$AB,MATCH($A:$A,'Advanced Stats'!$A:$A,0),9),"N/A")</f>
        <v>23.3</v>
      </c>
      <c r="M99" s="3">
        <f>IFERROR(INDEX('Advanced Stats'!$A:$AB,MATCH($A:$A,'Advanced Stats'!$A:$A,0),10),"N/A")</f>
        <v>10.6</v>
      </c>
      <c r="O99" s="3">
        <f>IFERROR(INDEX('Per 36 Stats'!$A:$AC,MATCH(A:A,'Per 36 Stats'!$A:$A,0),29),"N/A")</f>
        <v>34.099999999999994</v>
      </c>
      <c r="V99" s="8">
        <f t="shared" si="16"/>
        <v>0.96413379272759847</v>
      </c>
      <c r="W99" s="5">
        <f t="shared" si="17"/>
        <v>12.663745940408466</v>
      </c>
      <c r="AA99" s="8">
        <f t="shared" si="18"/>
        <v>1.2130498511523926</v>
      </c>
      <c r="AB99" s="5">
        <f t="shared" si="23"/>
        <v>15.745171551007457</v>
      </c>
      <c r="AF99" s="8">
        <f t="shared" si="19"/>
        <v>1.0232591289652913</v>
      </c>
      <c r="AG99" s="5">
        <f t="shared" si="24"/>
        <v>15.254186143151566</v>
      </c>
      <c r="AK99" s="8">
        <f t="shared" si="20"/>
        <v>1.7541942909137569</v>
      </c>
      <c r="AL99" s="5">
        <f t="shared" si="25"/>
        <v>23.273240098914972</v>
      </c>
      <c r="AP99" s="8">
        <f t="shared" si="21"/>
        <v>1.4019382627951735</v>
      </c>
      <c r="AQ99" s="5">
        <f t="shared" si="26"/>
        <v>18.350661711112046</v>
      </c>
      <c r="AU99" s="8">
        <f t="shared" si="22"/>
        <v>1.5364799129649713</v>
      </c>
      <c r="AV99" s="5">
        <f t="shared" si="27"/>
        <v>21.341463414634145</v>
      </c>
      <c r="AW99" s="6">
        <f t="shared" si="28"/>
        <v>-215913.98534345452</v>
      </c>
      <c r="AX99" s="6">
        <f t="shared" si="29"/>
        <v>-214933.18534345448</v>
      </c>
    </row>
    <row r="100" spans="1:50" x14ac:dyDescent="0.25">
      <c r="A100" t="str">
        <f>+'Player Ratings'!A99</f>
        <v>D. Mitchell DAL</v>
      </c>
      <c r="C100" s="3" t="str">
        <f>INDEX('Player Ratings'!$B:$Y,MATCH(A:A,'Player Ratings'!$A:$A,0),3)</f>
        <v>DAL</v>
      </c>
      <c r="D100" s="3">
        <f>INDEX('Player Ratings'!$B:$Y,MATCH(A:A,'Player Ratings'!$A:$A,0),4)</f>
        <v>28</v>
      </c>
      <c r="F100" s="3">
        <f>INDEX('Player Ratings'!$B:$Y,MATCH($A:$A,'Player Ratings'!$A:$A,0),8)</f>
        <v>74</v>
      </c>
      <c r="G100" s="3">
        <f>INDEX('Player Ratings'!$B:$Y,MATCH($A:$A,'Player Ratings'!$A:$A,0),9)</f>
        <v>74</v>
      </c>
      <c r="H100" s="3">
        <f t="shared" si="15"/>
        <v>148</v>
      </c>
      <c r="J100" s="3">
        <f>IFERROR(INDEX('Advanced Stats'!$A:$AB,MATCH($A:$A,'Advanced Stats'!$A:$A,0),8),"N/A")</f>
        <v>35.4</v>
      </c>
      <c r="L100" s="3">
        <f>IFERROR(INDEX('Advanced Stats'!$A:$AB,MATCH($A:$A,'Advanced Stats'!$A:$A,0),9),"N/A")</f>
        <v>23</v>
      </c>
      <c r="M100" s="3">
        <f>IFERROR(INDEX('Advanced Stats'!$A:$AB,MATCH($A:$A,'Advanced Stats'!$A:$A,0),10),"N/A")</f>
        <v>13.9</v>
      </c>
      <c r="O100" s="3">
        <f>IFERROR(INDEX('Per 36 Stats'!$A:$AC,MATCH(A:A,'Per 36 Stats'!$A:$A,0),29),"N/A")</f>
        <v>33.1</v>
      </c>
      <c r="V100" s="8">
        <f t="shared" si="16"/>
        <v>1.624797762141841</v>
      </c>
      <c r="W100" s="5">
        <f t="shared" si="17"/>
        <v>35</v>
      </c>
      <c r="AA100" s="8">
        <f t="shared" si="18"/>
        <v>1.8289829861533284</v>
      </c>
      <c r="AB100" s="5">
        <f t="shared" si="23"/>
        <v>38.933393709863331</v>
      </c>
      <c r="AF100" s="8">
        <f t="shared" si="19"/>
        <v>1.4782641958184115</v>
      </c>
      <c r="AG100" s="5">
        <f t="shared" si="24"/>
        <v>36.140929682883588</v>
      </c>
      <c r="AK100" s="8">
        <f t="shared" si="20"/>
        <v>1.6995922305138644</v>
      </c>
      <c r="AL100" s="5">
        <f t="shared" si="25"/>
        <v>36.980071101387843</v>
      </c>
      <c r="AP100" s="8">
        <f t="shared" si="21"/>
        <v>2.0302822636368165</v>
      </c>
      <c r="AQ100" s="5">
        <f t="shared" si="26"/>
        <v>43.583600889108418</v>
      </c>
      <c r="AU100" s="8">
        <f t="shared" si="22"/>
        <v>1.4400840655851115</v>
      </c>
      <c r="AV100" s="5">
        <f t="shared" si="27"/>
        <v>32.804166113838406</v>
      </c>
      <c r="AW100" s="6">
        <f t="shared" si="28"/>
        <v>-218197.75931645097</v>
      </c>
      <c r="AX100" s="6">
        <f t="shared" si="29"/>
        <v>-217216.95931645093</v>
      </c>
    </row>
    <row r="101" spans="1:50" x14ac:dyDescent="0.25">
      <c r="A101" t="str">
        <f>+'Player Ratings'!A100</f>
        <v>D. Nowitzki Jr. SAS</v>
      </c>
      <c r="C101" s="3" t="str">
        <f>INDEX('Player Ratings'!$B:$Y,MATCH(A:A,'Player Ratings'!$A:$A,0),3)</f>
        <v>SAS</v>
      </c>
      <c r="D101" s="3">
        <f>INDEX('Player Ratings'!$B:$Y,MATCH(A:A,'Player Ratings'!$A:$A,0),4)</f>
        <v>27</v>
      </c>
      <c r="F101" s="3">
        <f>INDEX('Player Ratings'!$B:$Y,MATCH($A:$A,'Player Ratings'!$A:$A,0),8)</f>
        <v>55</v>
      </c>
      <c r="G101" s="3">
        <f>INDEX('Player Ratings'!$B:$Y,MATCH($A:$A,'Player Ratings'!$A:$A,0),9)</f>
        <v>57</v>
      </c>
      <c r="H101" s="3">
        <f t="shared" si="15"/>
        <v>112</v>
      </c>
      <c r="J101" s="3">
        <f>IFERROR(INDEX('Advanced Stats'!$A:$AB,MATCH($A:$A,'Advanced Stats'!$A:$A,0),8),"N/A")</f>
        <v>18.600000000000001</v>
      </c>
      <c r="L101" s="3">
        <f>IFERROR(INDEX('Advanced Stats'!$A:$AB,MATCH($A:$A,'Advanced Stats'!$A:$A,0),9),"N/A")</f>
        <v>8.1999999999999993</v>
      </c>
      <c r="M101" s="3">
        <f>IFERROR(INDEX('Advanced Stats'!$A:$AB,MATCH($A:$A,'Advanced Stats'!$A:$A,0),10),"N/A")</f>
        <v>-1.7</v>
      </c>
      <c r="O101" s="3">
        <f>IFERROR(INDEX('Per 36 Stats'!$A:$AC,MATCH(A:A,'Per 36 Stats'!$A:$A,0),29),"N/A")</f>
        <v>10.8</v>
      </c>
      <c r="V101" s="8">
        <f t="shared" si="16"/>
        <v>-0.62145973386658404</v>
      </c>
      <c r="W101" s="5">
        <f t="shared" si="17"/>
        <v>0.85</v>
      </c>
      <c r="AA101" s="8">
        <f t="shared" si="18"/>
        <v>-0.38837629985004085</v>
      </c>
      <c r="AB101" s="5">
        <f t="shared" si="23"/>
        <v>0.85</v>
      </c>
      <c r="AF101" s="8">
        <f t="shared" si="19"/>
        <v>-0.4817576306257994</v>
      </c>
      <c r="AG101" s="5">
        <f t="shared" si="24"/>
        <v>0.85</v>
      </c>
      <c r="AK101" s="8">
        <f t="shared" si="20"/>
        <v>-0.99410941588081858</v>
      </c>
      <c r="AL101" s="5">
        <f t="shared" si="25"/>
        <v>0.85</v>
      </c>
      <c r="AP101" s="8">
        <f t="shared" si="21"/>
        <v>-0.94007119488731372</v>
      </c>
      <c r="AQ101" s="5">
        <f t="shared" si="26"/>
        <v>0.85</v>
      </c>
      <c r="AU101" s="8">
        <f t="shared" si="22"/>
        <v>-0.70954333098577749</v>
      </c>
      <c r="AV101" s="5">
        <f t="shared" si="27"/>
        <v>0.85</v>
      </c>
      <c r="AW101" s="6">
        <f t="shared" si="28"/>
        <v>-220448.72912333359</v>
      </c>
      <c r="AX101" s="6">
        <f t="shared" si="29"/>
        <v>-219467.92912333354</v>
      </c>
    </row>
    <row r="102" spans="1:50" x14ac:dyDescent="0.25">
      <c r="A102" t="str">
        <f>+'Player Ratings'!A101</f>
        <v>D. Nurnberger ORL</v>
      </c>
      <c r="C102" s="3" t="str">
        <f>INDEX('Player Ratings'!$B:$Y,MATCH(A:A,'Player Ratings'!$A:$A,0),3)</f>
        <v>ORL</v>
      </c>
      <c r="D102" s="3">
        <f>INDEX('Player Ratings'!$B:$Y,MATCH(A:A,'Player Ratings'!$A:$A,0),4)</f>
        <v>23</v>
      </c>
      <c r="F102" s="3">
        <f>INDEX('Player Ratings'!$B:$Y,MATCH($A:$A,'Player Ratings'!$A:$A,0),8)</f>
        <v>42</v>
      </c>
      <c r="G102" s="3">
        <f>INDEX('Player Ratings'!$B:$Y,MATCH($A:$A,'Player Ratings'!$A:$A,0),9)</f>
        <v>55</v>
      </c>
      <c r="H102" s="3">
        <f t="shared" si="15"/>
        <v>97</v>
      </c>
      <c r="J102" s="3" t="str">
        <f>IFERROR(INDEX('Advanced Stats'!$A:$AB,MATCH($A:$A,'Advanced Stats'!$A:$A,0),8),"N/A")</f>
        <v>N/A</v>
      </c>
      <c r="L102" s="3" t="str">
        <f>IFERROR(INDEX('Advanced Stats'!$A:$AB,MATCH($A:$A,'Advanced Stats'!$A:$A,0),9),"N/A")</f>
        <v>N/A</v>
      </c>
      <c r="M102" s="3" t="str">
        <f>IFERROR(INDEX('Advanced Stats'!$A:$AB,MATCH($A:$A,'Advanced Stats'!$A:$A,0),10),"N/A")</f>
        <v>N/A</v>
      </c>
      <c r="O102" s="3" t="str">
        <f>IFERROR(INDEX('Per 36 Stats'!$A:$AC,MATCH(A:A,'Per 36 Stats'!$A:$A,0),29),"N/A")</f>
        <v>N/A</v>
      </c>
      <c r="V102" s="8">
        <f t="shared" si="16"/>
        <v>-0.88572532163228102</v>
      </c>
      <c r="W102" s="5">
        <f t="shared" si="17"/>
        <v>0.85</v>
      </c>
      <c r="AA102" s="8">
        <f t="shared" si="18"/>
        <v>-1.3122760023514448</v>
      </c>
      <c r="AB102" s="5">
        <f t="shared" si="23"/>
        <v>0.85</v>
      </c>
      <c r="AF102" s="8" t="str">
        <f t="shared" si="19"/>
        <v>N/A</v>
      </c>
      <c r="AG102" s="5" t="str">
        <f t="shared" si="24"/>
        <v>N/A</v>
      </c>
      <c r="AK102" s="8" t="str">
        <f t="shared" si="20"/>
        <v>N/A</v>
      </c>
      <c r="AL102" s="5" t="str">
        <f t="shared" si="25"/>
        <v>N/A</v>
      </c>
      <c r="AP102" s="8" t="str">
        <f t="shared" si="21"/>
        <v>N/A</v>
      </c>
      <c r="AQ102" s="5" t="str">
        <f t="shared" si="26"/>
        <v>N/A</v>
      </c>
      <c r="AU102" s="8" t="str">
        <f t="shared" si="22"/>
        <v>N/A</v>
      </c>
      <c r="AV102" s="5" t="str">
        <f t="shared" si="27"/>
        <v>N/A</v>
      </c>
      <c r="AW102" s="6">
        <f t="shared" si="28"/>
        <v>-222700.25267175792</v>
      </c>
      <c r="AX102" s="6">
        <f t="shared" si="29"/>
        <v>-221719.45267175787</v>
      </c>
    </row>
    <row r="103" spans="1:50" x14ac:dyDescent="0.25">
      <c r="A103" t="str">
        <f>+'Player Ratings'!A102</f>
        <v>D. Robinson DET</v>
      </c>
      <c r="C103" s="3" t="str">
        <f>INDEX('Player Ratings'!$B:$Y,MATCH(A:A,'Player Ratings'!$A:$A,0),3)</f>
        <v>DET</v>
      </c>
      <c r="D103" s="3">
        <f>INDEX('Player Ratings'!$B:$Y,MATCH(A:A,'Player Ratings'!$A:$A,0),4)</f>
        <v>20</v>
      </c>
      <c r="F103" s="3">
        <f>INDEX('Player Ratings'!$B:$Y,MATCH($A:$A,'Player Ratings'!$A:$A,0),8)</f>
        <v>40</v>
      </c>
      <c r="G103" s="3">
        <f>INDEX('Player Ratings'!$B:$Y,MATCH($A:$A,'Player Ratings'!$A:$A,0),9)</f>
        <v>60</v>
      </c>
      <c r="H103" s="3">
        <f t="shared" si="15"/>
        <v>100</v>
      </c>
      <c r="J103" s="3" t="str">
        <f>IFERROR(INDEX('Advanced Stats'!$A:$AB,MATCH($A:$A,'Advanced Stats'!$A:$A,0),8),"N/A")</f>
        <v>N/A</v>
      </c>
      <c r="L103" s="3" t="str">
        <f>IFERROR(INDEX('Advanced Stats'!$A:$AB,MATCH($A:$A,'Advanced Stats'!$A:$A,0),9),"N/A")</f>
        <v>N/A</v>
      </c>
      <c r="M103" s="3" t="str">
        <f>IFERROR(INDEX('Advanced Stats'!$A:$AB,MATCH($A:$A,'Advanced Stats'!$A:$A,0),10),"N/A")</f>
        <v>N/A</v>
      </c>
      <c r="O103" s="3" t="str">
        <f>IFERROR(INDEX('Per 36 Stats'!$A:$AC,MATCH(A:A,'Per 36 Stats'!$A:$A,0),29),"N/A")</f>
        <v>N/A</v>
      </c>
      <c r="V103" s="8">
        <f t="shared" si="16"/>
        <v>-0.22506135221803839</v>
      </c>
      <c r="W103" s="5">
        <f t="shared" si="17"/>
        <v>0.85</v>
      </c>
      <c r="AA103" s="8">
        <f t="shared" si="18"/>
        <v>-1.127496061851164</v>
      </c>
      <c r="AB103" s="5">
        <f t="shared" si="23"/>
        <v>0.85</v>
      </c>
      <c r="AF103" s="8" t="str">
        <f t="shared" si="19"/>
        <v>N/A</v>
      </c>
      <c r="AG103" s="5" t="str">
        <f t="shared" si="24"/>
        <v>N/A</v>
      </c>
      <c r="AK103" s="8" t="str">
        <f t="shared" si="20"/>
        <v>N/A</v>
      </c>
      <c r="AL103" s="5" t="str">
        <f t="shared" si="25"/>
        <v>N/A</v>
      </c>
      <c r="AP103" s="8" t="str">
        <f t="shared" si="21"/>
        <v>N/A</v>
      </c>
      <c r="AQ103" s="5" t="str">
        <f t="shared" si="26"/>
        <v>N/A</v>
      </c>
      <c r="AU103" s="8" t="str">
        <f t="shared" si="22"/>
        <v>N/A</v>
      </c>
      <c r="AV103" s="5" t="str">
        <f t="shared" si="27"/>
        <v>N/A</v>
      </c>
      <c r="AW103" s="6">
        <f t="shared" si="28"/>
        <v>-224958.23037966216</v>
      </c>
      <c r="AX103" s="6">
        <f t="shared" si="29"/>
        <v>-223977.43037966211</v>
      </c>
    </row>
    <row r="104" spans="1:50" x14ac:dyDescent="0.25">
      <c r="A104" t="str">
        <f>+'Player Ratings'!A103</f>
        <v>D. Russell CLE</v>
      </c>
      <c r="C104" s="3" t="str">
        <f>INDEX('Player Ratings'!$B:$Y,MATCH(A:A,'Player Ratings'!$A:$A,0),3)</f>
        <v>CLE</v>
      </c>
      <c r="D104" s="3">
        <f>INDEX('Player Ratings'!$B:$Y,MATCH(A:A,'Player Ratings'!$A:$A,0),4)</f>
        <v>28</v>
      </c>
      <c r="F104" s="3">
        <f>INDEX('Player Ratings'!$B:$Y,MATCH($A:$A,'Player Ratings'!$A:$A,0),8)</f>
        <v>72</v>
      </c>
      <c r="G104" s="3">
        <f>INDEX('Player Ratings'!$B:$Y,MATCH($A:$A,'Player Ratings'!$A:$A,0),9)</f>
        <v>72</v>
      </c>
      <c r="H104" s="3">
        <f t="shared" si="15"/>
        <v>144</v>
      </c>
      <c r="J104" s="3">
        <f>IFERROR(INDEX('Advanced Stats'!$A:$AB,MATCH($A:$A,'Advanced Stats'!$A:$A,0),8),"N/A")</f>
        <v>36.5</v>
      </c>
      <c r="L104" s="3">
        <f>IFERROR(INDEX('Advanced Stats'!$A:$AB,MATCH($A:$A,'Advanced Stats'!$A:$A,0),9),"N/A")</f>
        <v>18.5</v>
      </c>
      <c r="M104" s="3">
        <f>IFERROR(INDEX('Advanced Stats'!$A:$AB,MATCH($A:$A,'Advanced Stats'!$A:$A,0),10),"N/A")</f>
        <v>9.1999999999999993</v>
      </c>
      <c r="O104" s="3">
        <f>IFERROR(INDEX('Per 36 Stats'!$A:$AC,MATCH(A:A,'Per 36 Stats'!$A:$A,0),29),"N/A")</f>
        <v>29.900000000000006</v>
      </c>
      <c r="V104" s="8">
        <f t="shared" si="16"/>
        <v>1.360532174376144</v>
      </c>
      <c r="W104" s="5">
        <f t="shared" si="17"/>
        <v>29.307417336907957</v>
      </c>
      <c r="AA104" s="8">
        <f t="shared" si="18"/>
        <v>1.5826097321529542</v>
      </c>
      <c r="AB104" s="5">
        <f t="shared" si="23"/>
        <v>33.688868763378892</v>
      </c>
      <c r="AF104" s="8">
        <f t="shared" si="19"/>
        <v>1.6065989582641635</v>
      </c>
      <c r="AG104" s="5">
        <f t="shared" si="24"/>
        <v>39.27848631081347</v>
      </c>
      <c r="AK104" s="8">
        <f t="shared" si="20"/>
        <v>0.88056132451548119</v>
      </c>
      <c r="AL104" s="5">
        <f t="shared" si="25"/>
        <v>19.15943118889723</v>
      </c>
      <c r="AP104" s="8">
        <f t="shared" si="21"/>
        <v>1.1353680806199309</v>
      </c>
      <c r="AQ104" s="5">
        <f t="shared" si="26"/>
        <v>24.372684613484807</v>
      </c>
      <c r="AU104" s="8">
        <f t="shared" si="22"/>
        <v>1.1316173539695582</v>
      </c>
      <c r="AV104" s="5">
        <f t="shared" si="27"/>
        <v>25.777497678121282</v>
      </c>
      <c r="AW104" s="6">
        <f t="shared" si="28"/>
        <v>-227240.2289181356</v>
      </c>
      <c r="AX104" s="6">
        <f t="shared" si="29"/>
        <v>-226259.42891813556</v>
      </c>
    </row>
    <row r="105" spans="1:50" x14ac:dyDescent="0.25">
      <c r="A105" t="str">
        <f>+'Player Ratings'!A104</f>
        <v>D. Sabonis LAL</v>
      </c>
      <c r="C105" s="3" t="str">
        <f>INDEX('Player Ratings'!$B:$Y,MATCH(A:A,'Player Ratings'!$A:$A,0),3)</f>
        <v>LAL</v>
      </c>
      <c r="D105" s="3">
        <f>INDEX('Player Ratings'!$B:$Y,MATCH(A:A,'Player Ratings'!$A:$A,0),4)</f>
        <v>28</v>
      </c>
      <c r="F105" s="3">
        <f>INDEX('Player Ratings'!$B:$Y,MATCH($A:$A,'Player Ratings'!$A:$A,0),8)</f>
        <v>61</v>
      </c>
      <c r="G105" s="3">
        <f>INDEX('Player Ratings'!$B:$Y,MATCH($A:$A,'Player Ratings'!$A:$A,0),9)</f>
        <v>62</v>
      </c>
      <c r="H105" s="3">
        <f t="shared" si="15"/>
        <v>123</v>
      </c>
      <c r="J105" s="3">
        <f>IFERROR(INDEX('Advanced Stats'!$A:$AB,MATCH($A:$A,'Advanced Stats'!$A:$A,0),8),"N/A")</f>
        <v>21</v>
      </c>
      <c r="L105" s="3">
        <f>IFERROR(INDEX('Advanced Stats'!$A:$AB,MATCH($A:$A,'Advanced Stats'!$A:$A,0),9),"N/A")</f>
        <v>12.8</v>
      </c>
      <c r="M105" s="3">
        <f>IFERROR(INDEX('Advanced Stats'!$A:$AB,MATCH($A:$A,'Advanced Stats'!$A:$A,0),10),"N/A")</f>
        <v>0.9</v>
      </c>
      <c r="O105" s="3">
        <f>IFERROR(INDEX('Per 36 Stats'!$A:$AC,MATCH(A:A,'Per 36 Stats'!$A:$A,0),29),"N/A")</f>
        <v>16.299999999999997</v>
      </c>
      <c r="V105" s="8">
        <f t="shared" si="16"/>
        <v>3.9204235547658686E-2</v>
      </c>
      <c r="W105" s="5">
        <f t="shared" si="17"/>
        <v>0.85</v>
      </c>
      <c r="AA105" s="8">
        <f t="shared" si="18"/>
        <v>0.28915014865098865</v>
      </c>
      <c r="AB105" s="5">
        <f t="shared" si="23"/>
        <v>6.1551127943355812</v>
      </c>
      <c r="AF105" s="8">
        <f t="shared" si="19"/>
        <v>-0.20175451256234081</v>
      </c>
      <c r="AG105" s="5">
        <f t="shared" si="24"/>
        <v>0.85</v>
      </c>
      <c r="AK105" s="8">
        <f t="shared" si="20"/>
        <v>-0.15687782308247089</v>
      </c>
      <c r="AL105" s="5">
        <f t="shared" si="25"/>
        <v>0.85</v>
      </c>
      <c r="AP105" s="8">
        <f t="shared" si="21"/>
        <v>-0.44501228513329211</v>
      </c>
      <c r="AQ105" s="5">
        <f t="shared" si="26"/>
        <v>0.85</v>
      </c>
      <c r="AU105" s="8">
        <f t="shared" si="22"/>
        <v>-0.17936617039654515</v>
      </c>
      <c r="AV105" s="5">
        <f t="shared" si="27"/>
        <v>0.85</v>
      </c>
      <c r="AW105" s="6">
        <f t="shared" si="28"/>
        <v>-229497.2999589309</v>
      </c>
      <c r="AX105" s="6">
        <f t="shared" si="29"/>
        <v>-228516.49995893086</v>
      </c>
    </row>
    <row r="106" spans="1:50" x14ac:dyDescent="0.25">
      <c r="A106" t="str">
        <f>+'Player Ratings'!A105</f>
        <v>D. Sima MIN</v>
      </c>
      <c r="C106" s="3" t="str">
        <f>INDEX('Player Ratings'!$B:$Y,MATCH(A:A,'Player Ratings'!$A:$A,0),3)</f>
        <v>MIN</v>
      </c>
      <c r="D106" s="3">
        <f>INDEX('Player Ratings'!$B:$Y,MATCH(A:A,'Player Ratings'!$A:$A,0),4)</f>
        <v>21</v>
      </c>
      <c r="F106" s="3">
        <f>INDEX('Player Ratings'!$B:$Y,MATCH($A:$A,'Player Ratings'!$A:$A,0),8)</f>
        <v>34</v>
      </c>
      <c r="G106" s="3">
        <f>INDEX('Player Ratings'!$B:$Y,MATCH($A:$A,'Player Ratings'!$A:$A,0),9)</f>
        <v>54</v>
      </c>
      <c r="H106" s="3">
        <f t="shared" si="15"/>
        <v>88</v>
      </c>
      <c r="J106" s="3" t="str">
        <f>IFERROR(INDEX('Advanced Stats'!$A:$AB,MATCH($A:$A,'Advanced Stats'!$A:$A,0),8),"N/A")</f>
        <v>N/A</v>
      </c>
      <c r="L106" s="3" t="str">
        <f>IFERROR(INDEX('Advanced Stats'!$A:$AB,MATCH($A:$A,'Advanced Stats'!$A:$A,0),9),"N/A")</f>
        <v>N/A</v>
      </c>
      <c r="M106" s="3" t="str">
        <f>IFERROR(INDEX('Advanced Stats'!$A:$AB,MATCH($A:$A,'Advanced Stats'!$A:$A,0),10),"N/A")</f>
        <v>N/A</v>
      </c>
      <c r="O106" s="3" t="str">
        <f>IFERROR(INDEX('Per 36 Stats'!$A:$AC,MATCH(A:A,'Per 36 Stats'!$A:$A,0),29),"N/A")</f>
        <v>N/A</v>
      </c>
      <c r="V106" s="8">
        <f t="shared" si="16"/>
        <v>-1.0178581155151296</v>
      </c>
      <c r="W106" s="5">
        <f t="shared" si="17"/>
        <v>0.85</v>
      </c>
      <c r="AA106" s="8">
        <f t="shared" si="18"/>
        <v>-1.866615823852287</v>
      </c>
      <c r="AB106" s="5">
        <f t="shared" si="23"/>
        <v>0.85</v>
      </c>
      <c r="AF106" s="8" t="str">
        <f t="shared" si="19"/>
        <v>N/A</v>
      </c>
      <c r="AG106" s="5" t="str">
        <f t="shared" si="24"/>
        <v>N/A</v>
      </c>
      <c r="AK106" s="8" t="str">
        <f t="shared" si="20"/>
        <v>N/A</v>
      </c>
      <c r="AL106" s="5" t="str">
        <f t="shared" si="25"/>
        <v>N/A</v>
      </c>
      <c r="AP106" s="8" t="str">
        <f t="shared" si="21"/>
        <v>N/A</v>
      </c>
      <c r="AQ106" s="5" t="str">
        <f t="shared" si="26"/>
        <v>N/A</v>
      </c>
      <c r="AU106" s="8" t="str">
        <f t="shared" si="22"/>
        <v>N/A</v>
      </c>
      <c r="AV106" s="5" t="str">
        <f t="shared" si="27"/>
        <v>N/A</v>
      </c>
      <c r="AW106" s="6">
        <f t="shared" si="28"/>
        <v>-231755.14432465655</v>
      </c>
      <c r="AX106" s="6">
        <f t="shared" si="29"/>
        <v>-230774.3443246565</v>
      </c>
    </row>
    <row r="107" spans="1:50" x14ac:dyDescent="0.25">
      <c r="A107" t="str">
        <f>+'Player Ratings'!A106</f>
        <v>D. Sirvydis DET</v>
      </c>
      <c r="C107" s="3" t="str">
        <f>INDEX('Player Ratings'!$B:$Y,MATCH(A:A,'Player Ratings'!$A:$A,0),3)</f>
        <v>DET</v>
      </c>
      <c r="D107" s="3">
        <f>INDEX('Player Ratings'!$B:$Y,MATCH(A:A,'Player Ratings'!$A:$A,0),4)</f>
        <v>24</v>
      </c>
      <c r="F107" s="3">
        <f>INDEX('Player Ratings'!$B:$Y,MATCH($A:$A,'Player Ratings'!$A:$A,0),8)</f>
        <v>53</v>
      </c>
      <c r="G107" s="3">
        <f>INDEX('Player Ratings'!$B:$Y,MATCH($A:$A,'Player Ratings'!$A:$A,0),9)</f>
        <v>58</v>
      </c>
      <c r="H107" s="3">
        <f t="shared" si="15"/>
        <v>111</v>
      </c>
      <c r="J107" s="3">
        <f>IFERROR(INDEX('Advanced Stats'!$A:$AB,MATCH($A:$A,'Advanced Stats'!$A:$A,0),8),"N/A")</f>
        <v>9.6</v>
      </c>
      <c r="L107" s="3">
        <f>IFERROR(INDEX('Advanced Stats'!$A:$AB,MATCH($A:$A,'Advanced Stats'!$A:$A,0),9),"N/A")</f>
        <v>7</v>
      </c>
      <c r="M107" s="3">
        <f>IFERROR(INDEX('Advanced Stats'!$A:$AB,MATCH($A:$A,'Advanced Stats'!$A:$A,0),10),"N/A")</f>
        <v>-1.1000000000000001</v>
      </c>
      <c r="O107" s="3">
        <f>IFERROR(INDEX('Per 36 Stats'!$A:$AC,MATCH(A:A,'Per 36 Stats'!$A:$A,0),29),"N/A")</f>
        <v>5.3000000000000007</v>
      </c>
      <c r="V107" s="8">
        <f t="shared" si="16"/>
        <v>-0.48932693998373544</v>
      </c>
      <c r="W107" s="5">
        <f t="shared" si="17"/>
        <v>0.85</v>
      </c>
      <c r="AA107" s="8">
        <f t="shared" si="18"/>
        <v>-0.44996961335013447</v>
      </c>
      <c r="AB107" s="5">
        <f t="shared" si="23"/>
        <v>0.85</v>
      </c>
      <c r="AF107" s="8">
        <f t="shared" si="19"/>
        <v>-1.5317693233637699</v>
      </c>
      <c r="AG107" s="5">
        <f t="shared" si="24"/>
        <v>0.85</v>
      </c>
      <c r="AK107" s="8">
        <f t="shared" si="20"/>
        <v>-1.2125176574803873</v>
      </c>
      <c r="AL107" s="5">
        <f t="shared" si="25"/>
        <v>0.85</v>
      </c>
      <c r="AP107" s="8">
        <f t="shared" si="21"/>
        <v>-0.82582683109792421</v>
      </c>
      <c r="AQ107" s="5">
        <f t="shared" si="26"/>
        <v>0.85</v>
      </c>
      <c r="AU107" s="8">
        <f t="shared" si="22"/>
        <v>-1.2397204915750102</v>
      </c>
      <c r="AV107" s="5">
        <f t="shared" si="27"/>
        <v>0.85</v>
      </c>
      <c r="AW107" s="6">
        <f t="shared" si="28"/>
        <v>-234012.98869038219</v>
      </c>
      <c r="AX107" s="6">
        <f t="shared" si="29"/>
        <v>-233032.18869038214</v>
      </c>
    </row>
    <row r="108" spans="1:50" x14ac:dyDescent="0.25">
      <c r="A108" t="str">
        <f>+'Player Ratings'!A107</f>
        <v>D. Smith HOU</v>
      </c>
      <c r="C108" s="3" t="str">
        <f>INDEX('Player Ratings'!$B:$Y,MATCH(A:A,'Player Ratings'!$A:$A,0),3)</f>
        <v>HOU</v>
      </c>
      <c r="D108" s="3">
        <f>INDEX('Player Ratings'!$B:$Y,MATCH(A:A,'Player Ratings'!$A:$A,0),4)</f>
        <v>27</v>
      </c>
      <c r="F108" s="3">
        <f>INDEX('Player Ratings'!$B:$Y,MATCH($A:$A,'Player Ratings'!$A:$A,0),8)</f>
        <v>73</v>
      </c>
      <c r="G108" s="3">
        <f>INDEX('Player Ratings'!$B:$Y,MATCH($A:$A,'Player Ratings'!$A:$A,0),9)</f>
        <v>75</v>
      </c>
      <c r="H108" s="3">
        <f t="shared" si="15"/>
        <v>148</v>
      </c>
      <c r="J108" s="3">
        <f>IFERROR(INDEX('Advanced Stats'!$A:$AB,MATCH($A:$A,'Advanced Stats'!$A:$A,0),8),"N/A")</f>
        <v>37.700000000000003</v>
      </c>
      <c r="L108" s="3">
        <f>IFERROR(INDEX('Advanced Stats'!$A:$AB,MATCH($A:$A,'Advanced Stats'!$A:$A,0),9),"N/A")</f>
        <v>21.8</v>
      </c>
      <c r="M108" s="3">
        <f>IFERROR(INDEX('Advanced Stats'!$A:$AB,MATCH($A:$A,'Advanced Stats'!$A:$A,0),10),"N/A")</f>
        <v>13.2</v>
      </c>
      <c r="O108" s="3">
        <f>IFERROR(INDEX('Per 36 Stats'!$A:$AC,MATCH(A:A,'Per 36 Stats'!$A:$A,0),29),"N/A")</f>
        <v>38.299999999999997</v>
      </c>
      <c r="V108" s="8">
        <f t="shared" si="16"/>
        <v>1.7569305560246897</v>
      </c>
      <c r="W108" s="5">
        <f t="shared" si="17"/>
        <v>37.846291331546027</v>
      </c>
      <c r="AA108" s="8">
        <f t="shared" si="18"/>
        <v>1.8289829861533284</v>
      </c>
      <c r="AB108" s="5">
        <f t="shared" si="23"/>
        <v>38.933393709863331</v>
      </c>
      <c r="AF108" s="8">
        <f t="shared" si="19"/>
        <v>1.7466005172958934</v>
      </c>
      <c r="AG108" s="5">
        <f t="shared" si="24"/>
        <v>42.701275359464262</v>
      </c>
      <c r="AK108" s="8">
        <f t="shared" si="20"/>
        <v>1.4811839889142957</v>
      </c>
      <c r="AL108" s="5">
        <f t="shared" si="25"/>
        <v>32.227900458057015</v>
      </c>
      <c r="AP108" s="8">
        <f t="shared" si="21"/>
        <v>1.896997172549195</v>
      </c>
      <c r="AQ108" s="5">
        <f t="shared" si="26"/>
        <v>40.722400592738943</v>
      </c>
      <c r="AU108" s="8">
        <f t="shared" si="22"/>
        <v>1.9413424719603856</v>
      </c>
      <c r="AV108" s="5">
        <f t="shared" si="27"/>
        <v>44.222502321878743</v>
      </c>
      <c r="AW108" s="6">
        <f t="shared" si="28"/>
        <v>-236270.83305610783</v>
      </c>
      <c r="AX108" s="6">
        <f t="shared" si="29"/>
        <v>-235290.03305610779</v>
      </c>
    </row>
    <row r="109" spans="1:50" x14ac:dyDescent="0.25">
      <c r="A109" t="str">
        <f>+'Player Ratings'!A108</f>
        <v>D. Stone SAC</v>
      </c>
      <c r="C109" s="3" t="str">
        <f>INDEX('Player Ratings'!$B:$Y,MATCH(A:A,'Player Ratings'!$A:$A,0),3)</f>
        <v>SAC</v>
      </c>
      <c r="D109" s="3">
        <f>INDEX('Player Ratings'!$B:$Y,MATCH(A:A,'Player Ratings'!$A:$A,0),4)</f>
        <v>27</v>
      </c>
      <c r="F109" s="3">
        <f>INDEX('Player Ratings'!$B:$Y,MATCH($A:$A,'Player Ratings'!$A:$A,0),8)</f>
        <v>58</v>
      </c>
      <c r="G109" s="3">
        <f>INDEX('Player Ratings'!$B:$Y,MATCH($A:$A,'Player Ratings'!$A:$A,0),9)</f>
        <v>60</v>
      </c>
      <c r="H109" s="3">
        <f t="shared" si="15"/>
        <v>118</v>
      </c>
      <c r="J109" s="3">
        <f>IFERROR(INDEX('Advanced Stats'!$A:$AB,MATCH($A:$A,'Advanced Stats'!$A:$A,0),8),"N/A")</f>
        <v>22.9</v>
      </c>
      <c r="L109" s="3">
        <f>IFERROR(INDEX('Advanced Stats'!$A:$AB,MATCH($A:$A,'Advanced Stats'!$A:$A,0),9),"N/A")</f>
        <v>13.3</v>
      </c>
      <c r="M109" s="3">
        <f>IFERROR(INDEX('Advanced Stats'!$A:$AB,MATCH($A:$A,'Advanced Stats'!$A:$A,0),10),"N/A")</f>
        <v>1.3</v>
      </c>
      <c r="O109" s="3">
        <f>IFERROR(INDEX('Per 36 Stats'!$A:$AC,MATCH(A:A,'Per 36 Stats'!$A:$A,0),29),"N/A")</f>
        <v>18.7</v>
      </c>
      <c r="V109" s="8">
        <f t="shared" si="16"/>
        <v>-0.22506135221803839</v>
      </c>
      <c r="W109" s="5">
        <f t="shared" si="17"/>
        <v>0.85</v>
      </c>
      <c r="AA109" s="8">
        <f t="shared" si="18"/>
        <v>-1.8816418849479294E-2</v>
      </c>
      <c r="AB109" s="5">
        <f t="shared" si="23"/>
        <v>0.85</v>
      </c>
      <c r="AF109" s="8">
        <f t="shared" si="19"/>
        <v>1.9914622571230538E-2</v>
      </c>
      <c r="AG109" s="5">
        <f t="shared" si="24"/>
        <v>0.85</v>
      </c>
      <c r="AK109" s="8">
        <f t="shared" si="20"/>
        <v>-6.5874389082650531E-2</v>
      </c>
      <c r="AL109" s="5">
        <f t="shared" si="25"/>
        <v>0.85</v>
      </c>
      <c r="AP109" s="8">
        <f t="shared" si="21"/>
        <v>-0.36884937594036571</v>
      </c>
      <c r="AQ109" s="5">
        <f t="shared" si="26"/>
        <v>0.85</v>
      </c>
      <c r="AU109" s="8">
        <f t="shared" si="22"/>
        <v>5.198386331512022E-2</v>
      </c>
      <c r="AV109" s="5">
        <f t="shared" si="27"/>
        <v>1.1841581531112975</v>
      </c>
      <c r="AW109" s="6">
        <f t="shared" si="28"/>
        <v>-238488.2740783281</v>
      </c>
      <c r="AX109" s="6">
        <f t="shared" si="29"/>
        <v>-237507.47407832806</v>
      </c>
    </row>
    <row r="110" spans="1:50" x14ac:dyDescent="0.25">
      <c r="A110" t="str">
        <f>+'Player Ratings'!A109</f>
        <v>D. Taylor TOR</v>
      </c>
      <c r="C110" s="3" t="str">
        <f>INDEX('Player Ratings'!$B:$Y,MATCH(A:A,'Player Ratings'!$A:$A,0),3)</f>
        <v>TOR</v>
      </c>
      <c r="D110" s="3">
        <f>INDEX('Player Ratings'!$B:$Y,MATCH(A:A,'Player Ratings'!$A:$A,0),4)</f>
        <v>21</v>
      </c>
      <c r="F110" s="3">
        <f>INDEX('Player Ratings'!$B:$Y,MATCH($A:$A,'Player Ratings'!$A:$A,0),8)</f>
        <v>52</v>
      </c>
      <c r="G110" s="3">
        <f>INDEX('Player Ratings'!$B:$Y,MATCH($A:$A,'Player Ratings'!$A:$A,0),9)</f>
        <v>65</v>
      </c>
      <c r="H110" s="3">
        <f t="shared" si="15"/>
        <v>117</v>
      </c>
      <c r="J110" s="3" t="str">
        <f>IFERROR(INDEX('Advanced Stats'!$A:$AB,MATCH($A:$A,'Advanced Stats'!$A:$A,0),8),"N/A")</f>
        <v>N/A</v>
      </c>
      <c r="L110" s="3" t="str">
        <f>IFERROR(INDEX('Advanced Stats'!$A:$AB,MATCH($A:$A,'Advanced Stats'!$A:$A,0),9),"N/A")</f>
        <v>N/A</v>
      </c>
      <c r="M110" s="3" t="str">
        <f>IFERROR(INDEX('Advanced Stats'!$A:$AB,MATCH($A:$A,'Advanced Stats'!$A:$A,0),10),"N/A")</f>
        <v>N/A</v>
      </c>
      <c r="O110" s="3" t="str">
        <f>IFERROR(INDEX('Per 36 Stats'!$A:$AC,MATCH(A:A,'Per 36 Stats'!$A:$A,0),29),"N/A")</f>
        <v>N/A</v>
      </c>
      <c r="V110" s="8">
        <f t="shared" si="16"/>
        <v>0.4356026171962043</v>
      </c>
      <c r="W110" s="5">
        <f t="shared" si="17"/>
        <v>9.3833780160857962</v>
      </c>
      <c r="AA110" s="8">
        <f t="shared" si="18"/>
        <v>-8.0409732349572882E-2</v>
      </c>
      <c r="AB110" s="5">
        <f t="shared" si="23"/>
        <v>0.85</v>
      </c>
      <c r="AF110" s="8" t="str">
        <f t="shared" si="19"/>
        <v>N/A</v>
      </c>
      <c r="AG110" s="5" t="str">
        <f t="shared" si="24"/>
        <v>N/A</v>
      </c>
      <c r="AK110" s="8" t="str">
        <f t="shared" si="20"/>
        <v>N/A</v>
      </c>
      <c r="AL110" s="5" t="str">
        <f t="shared" si="25"/>
        <v>N/A</v>
      </c>
      <c r="AP110" s="8" t="str">
        <f t="shared" si="21"/>
        <v>N/A</v>
      </c>
      <c r="AQ110" s="5" t="str">
        <f t="shared" si="26"/>
        <v>N/A</v>
      </c>
      <c r="AU110" s="8" t="str">
        <f t="shared" si="22"/>
        <v>N/A</v>
      </c>
      <c r="AV110" s="5" t="str">
        <f t="shared" si="27"/>
        <v>N/A</v>
      </c>
      <c r="AW110" s="6">
        <f t="shared" si="28"/>
        <v>-240704.53094239527</v>
      </c>
      <c r="AX110" s="6">
        <f t="shared" si="29"/>
        <v>-239723.73094239522</v>
      </c>
    </row>
    <row r="111" spans="1:50" x14ac:dyDescent="0.25">
      <c r="A111" t="str">
        <f>+'Player Ratings'!A110</f>
        <v>D. Valentine CLE</v>
      </c>
      <c r="C111" s="3" t="str">
        <f>INDEX('Player Ratings'!$B:$Y,MATCH(A:A,'Player Ratings'!$A:$A,0),3)</f>
        <v>CLE</v>
      </c>
      <c r="D111" s="3">
        <f>INDEX('Player Ratings'!$B:$Y,MATCH(A:A,'Player Ratings'!$A:$A,0),4)</f>
        <v>31</v>
      </c>
      <c r="F111" s="3">
        <f>INDEX('Player Ratings'!$B:$Y,MATCH($A:$A,'Player Ratings'!$A:$A,0),8)</f>
        <v>56</v>
      </c>
      <c r="G111" s="3">
        <f>INDEX('Player Ratings'!$B:$Y,MATCH($A:$A,'Player Ratings'!$A:$A,0),9)</f>
        <v>56</v>
      </c>
      <c r="H111" s="3">
        <f t="shared" si="15"/>
        <v>112</v>
      </c>
      <c r="J111" s="3">
        <f>IFERROR(INDEX('Advanced Stats'!$A:$AB,MATCH($A:$A,'Advanced Stats'!$A:$A,0),8),"N/A")</f>
        <v>7.1</v>
      </c>
      <c r="L111" s="3">
        <f>IFERROR(INDEX('Advanced Stats'!$A:$AB,MATCH($A:$A,'Advanced Stats'!$A:$A,0),9),"N/A")</f>
        <v>6.2</v>
      </c>
      <c r="M111" s="3">
        <f>IFERROR(INDEX('Advanced Stats'!$A:$AB,MATCH($A:$A,'Advanced Stats'!$A:$A,0),10),"N/A")</f>
        <v>-0.8</v>
      </c>
      <c r="O111" s="3">
        <f>IFERROR(INDEX('Per 36 Stats'!$A:$AC,MATCH(A:A,'Per 36 Stats'!$A:$A,0),29),"N/A")</f>
        <v>3.2</v>
      </c>
      <c r="V111" s="8">
        <f t="shared" si="16"/>
        <v>-0.75359252774943253</v>
      </c>
      <c r="W111" s="5">
        <f t="shared" si="17"/>
        <v>0.85</v>
      </c>
      <c r="AA111" s="8">
        <f t="shared" si="18"/>
        <v>-0.38837629985004085</v>
      </c>
      <c r="AB111" s="5">
        <f t="shared" si="23"/>
        <v>0.85</v>
      </c>
      <c r="AF111" s="8">
        <f t="shared" si="19"/>
        <v>-1.8234392380132061</v>
      </c>
      <c r="AG111" s="5">
        <f t="shared" si="24"/>
        <v>0.85</v>
      </c>
      <c r="AK111" s="8">
        <f t="shared" si="20"/>
        <v>-1.3581231518800998</v>
      </c>
      <c r="AL111" s="5">
        <f t="shared" si="25"/>
        <v>0.85</v>
      </c>
      <c r="AP111" s="8">
        <f t="shared" si="21"/>
        <v>-0.76870464920322945</v>
      </c>
      <c r="AQ111" s="5">
        <f t="shared" si="26"/>
        <v>0.85</v>
      </c>
      <c r="AU111" s="8">
        <f t="shared" si="22"/>
        <v>-1.4421517710727174</v>
      </c>
      <c r="AV111" s="5">
        <f t="shared" si="27"/>
        <v>0.85</v>
      </c>
      <c r="AW111" s="6">
        <f t="shared" si="28"/>
        <v>-242964.13197522986</v>
      </c>
      <c r="AX111" s="6">
        <f t="shared" si="29"/>
        <v>-241983.33197522981</v>
      </c>
    </row>
    <row r="112" spans="1:50" x14ac:dyDescent="0.25">
      <c r="A112" t="str">
        <f>+'Player Ratings'!A111</f>
        <v>D. White BKN</v>
      </c>
      <c r="C112" s="3" t="str">
        <f>INDEX('Player Ratings'!$B:$Y,MATCH(A:A,'Player Ratings'!$A:$A,0),3)</f>
        <v>BKN</v>
      </c>
      <c r="D112" s="3">
        <f>INDEX('Player Ratings'!$B:$Y,MATCH(A:A,'Player Ratings'!$A:$A,0),4)</f>
        <v>30</v>
      </c>
      <c r="F112" s="3">
        <f>INDEX('Player Ratings'!$B:$Y,MATCH($A:$A,'Player Ratings'!$A:$A,0),8)</f>
        <v>56</v>
      </c>
      <c r="G112" s="3">
        <f>INDEX('Player Ratings'!$B:$Y,MATCH($A:$A,'Player Ratings'!$A:$A,0),9)</f>
        <v>56</v>
      </c>
      <c r="H112" s="3">
        <f t="shared" si="15"/>
        <v>112</v>
      </c>
      <c r="J112" s="3">
        <f>IFERROR(INDEX('Advanced Stats'!$A:$AB,MATCH($A:$A,'Advanced Stats'!$A:$A,0),8),"N/A")</f>
        <v>20.5</v>
      </c>
      <c r="L112" s="3">
        <f>IFERROR(INDEX('Advanced Stats'!$A:$AB,MATCH($A:$A,'Advanced Stats'!$A:$A,0),9),"N/A")</f>
        <v>9.4</v>
      </c>
      <c r="M112" s="3">
        <f>IFERROR(INDEX('Advanced Stats'!$A:$AB,MATCH($A:$A,'Advanced Stats'!$A:$A,0),10),"N/A")</f>
        <v>-0.9</v>
      </c>
      <c r="O112" s="3">
        <f>IFERROR(INDEX('Per 36 Stats'!$A:$AC,MATCH(A:A,'Per 36 Stats'!$A:$A,0),29),"N/A")</f>
        <v>13.6</v>
      </c>
      <c r="V112" s="8">
        <f t="shared" si="16"/>
        <v>-0.75359252774943253</v>
      </c>
      <c r="W112" s="5">
        <f t="shared" si="17"/>
        <v>0.85</v>
      </c>
      <c r="AA112" s="8">
        <f t="shared" si="18"/>
        <v>-0.38837629985004085</v>
      </c>
      <c r="AB112" s="5">
        <f t="shared" si="23"/>
        <v>0.85</v>
      </c>
      <c r="AF112" s="8">
        <f t="shared" si="19"/>
        <v>-0.26008849549222807</v>
      </c>
      <c r="AG112" s="5">
        <f t="shared" si="24"/>
        <v>0.85</v>
      </c>
      <c r="AK112" s="8">
        <f t="shared" si="20"/>
        <v>-0.77570117428124952</v>
      </c>
      <c r="AL112" s="5">
        <f t="shared" si="25"/>
        <v>0.85</v>
      </c>
      <c r="AP112" s="8">
        <f t="shared" si="21"/>
        <v>-0.78774537650146093</v>
      </c>
      <c r="AQ112" s="5">
        <f t="shared" si="26"/>
        <v>0.85</v>
      </c>
      <c r="AU112" s="8">
        <f t="shared" si="22"/>
        <v>-0.43963495832216826</v>
      </c>
      <c r="AV112" s="5">
        <f t="shared" si="27"/>
        <v>0.85</v>
      </c>
      <c r="AW112" s="6">
        <f t="shared" si="28"/>
        <v>-245223.73300806445</v>
      </c>
      <c r="AX112" s="6">
        <f t="shared" si="29"/>
        <v>-244242.9330080644</v>
      </c>
    </row>
    <row r="113" spans="1:50" x14ac:dyDescent="0.25">
      <c r="A113" t="str">
        <f>+'Player Ratings'!A112</f>
        <v>D. Wilson DAL</v>
      </c>
      <c r="C113" s="3" t="str">
        <f>INDEX('Player Ratings'!$B:$Y,MATCH(A:A,'Player Ratings'!$A:$A,0),3)</f>
        <v>DAL</v>
      </c>
      <c r="D113" s="3">
        <f>INDEX('Player Ratings'!$B:$Y,MATCH(A:A,'Player Ratings'!$A:$A,0),4)</f>
        <v>28</v>
      </c>
      <c r="F113" s="3">
        <f>INDEX('Player Ratings'!$B:$Y,MATCH($A:$A,'Player Ratings'!$A:$A,0),8)</f>
        <v>50</v>
      </c>
      <c r="G113" s="3">
        <f>INDEX('Player Ratings'!$B:$Y,MATCH($A:$A,'Player Ratings'!$A:$A,0),9)</f>
        <v>51</v>
      </c>
      <c r="H113" s="3">
        <f t="shared" si="15"/>
        <v>101</v>
      </c>
      <c r="J113" s="3" t="str">
        <f>IFERROR(INDEX('Advanced Stats'!$A:$AB,MATCH($A:$A,'Advanced Stats'!$A:$A,0),8),"N/A")</f>
        <v>N/A</v>
      </c>
      <c r="L113" s="3" t="str">
        <f>IFERROR(INDEX('Advanced Stats'!$A:$AB,MATCH($A:$A,'Advanced Stats'!$A:$A,0),9),"N/A")</f>
        <v>N/A</v>
      </c>
      <c r="M113" s="3" t="str">
        <f>IFERROR(INDEX('Advanced Stats'!$A:$AB,MATCH($A:$A,'Advanced Stats'!$A:$A,0),10),"N/A")</f>
        <v>N/A</v>
      </c>
      <c r="O113" s="3" t="str">
        <f>IFERROR(INDEX('Per 36 Stats'!$A:$AC,MATCH(A:A,'Per 36 Stats'!$A:$A,0),29),"N/A")</f>
        <v>N/A</v>
      </c>
      <c r="V113" s="8">
        <f t="shared" si="16"/>
        <v>-1.4142564971636753</v>
      </c>
      <c r="W113" s="5">
        <f t="shared" si="17"/>
        <v>0.85</v>
      </c>
      <c r="AA113" s="8">
        <f t="shared" si="18"/>
        <v>-1.0659027483510704</v>
      </c>
      <c r="AB113" s="5">
        <f t="shared" si="23"/>
        <v>0.85</v>
      </c>
      <c r="AF113" s="8" t="str">
        <f t="shared" si="19"/>
        <v>N/A</v>
      </c>
      <c r="AG113" s="5" t="str">
        <f t="shared" si="24"/>
        <v>N/A</v>
      </c>
      <c r="AK113" s="8" t="str">
        <f t="shared" si="20"/>
        <v>N/A</v>
      </c>
      <c r="AL113" s="5" t="str">
        <f t="shared" si="25"/>
        <v>N/A</v>
      </c>
      <c r="AP113" s="8" t="str">
        <f t="shared" si="21"/>
        <v>N/A</v>
      </c>
      <c r="AQ113" s="5" t="str">
        <f t="shared" si="26"/>
        <v>N/A</v>
      </c>
      <c r="AU113" s="8" t="str">
        <f t="shared" si="22"/>
        <v>N/A</v>
      </c>
      <c r="AV113" s="5" t="str">
        <f t="shared" si="27"/>
        <v>N/A</v>
      </c>
      <c r="AW113" s="6">
        <f t="shared" si="28"/>
        <v>-247483.33404089903</v>
      </c>
      <c r="AX113" s="6">
        <f t="shared" si="29"/>
        <v>-246502.53404089899</v>
      </c>
    </row>
    <row r="114" spans="1:50" x14ac:dyDescent="0.25">
      <c r="A114" t="str">
        <f>+'Player Ratings'!A113</f>
        <v>D. Windler DAL</v>
      </c>
      <c r="C114" s="3" t="str">
        <f>INDEX('Player Ratings'!$B:$Y,MATCH(A:A,'Player Ratings'!$A:$A,0),3)</f>
        <v>DAL</v>
      </c>
      <c r="D114" s="3">
        <f>INDEX('Player Ratings'!$B:$Y,MATCH(A:A,'Player Ratings'!$A:$A,0),4)</f>
        <v>28</v>
      </c>
      <c r="F114" s="3">
        <f>INDEX('Player Ratings'!$B:$Y,MATCH($A:$A,'Player Ratings'!$A:$A,0),8)</f>
        <v>50</v>
      </c>
      <c r="G114" s="3">
        <f>INDEX('Player Ratings'!$B:$Y,MATCH($A:$A,'Player Ratings'!$A:$A,0),9)</f>
        <v>53</v>
      </c>
      <c r="H114" s="3">
        <f t="shared" si="15"/>
        <v>103</v>
      </c>
      <c r="J114" s="3" t="str">
        <f>IFERROR(INDEX('Advanced Stats'!$A:$AB,MATCH($A:$A,'Advanced Stats'!$A:$A,0),8),"N/A")</f>
        <v>N/A</v>
      </c>
      <c r="L114" s="3" t="str">
        <f>IFERROR(INDEX('Advanced Stats'!$A:$AB,MATCH($A:$A,'Advanced Stats'!$A:$A,0),9),"N/A")</f>
        <v>N/A</v>
      </c>
      <c r="M114" s="3" t="str">
        <f>IFERROR(INDEX('Advanced Stats'!$A:$AB,MATCH($A:$A,'Advanced Stats'!$A:$A,0),10),"N/A")</f>
        <v>N/A</v>
      </c>
      <c r="O114" s="3" t="str">
        <f>IFERROR(INDEX('Per 36 Stats'!$A:$AC,MATCH(A:A,'Per 36 Stats'!$A:$A,0),29),"N/A")</f>
        <v>N/A</v>
      </c>
      <c r="V114" s="8">
        <f t="shared" si="16"/>
        <v>-1.1499909093979781</v>
      </c>
      <c r="W114" s="5">
        <f t="shared" si="17"/>
        <v>0.85</v>
      </c>
      <c r="AA114" s="8">
        <f t="shared" si="18"/>
        <v>-0.94271612135088323</v>
      </c>
      <c r="AB114" s="5">
        <f t="shared" si="23"/>
        <v>0.85</v>
      </c>
      <c r="AF114" s="8" t="str">
        <f t="shared" si="19"/>
        <v>N/A</v>
      </c>
      <c r="AG114" s="5" t="str">
        <f t="shared" si="24"/>
        <v>N/A</v>
      </c>
      <c r="AK114" s="8" t="str">
        <f t="shared" si="20"/>
        <v>N/A</v>
      </c>
      <c r="AL114" s="5" t="str">
        <f t="shared" si="25"/>
        <v>N/A</v>
      </c>
      <c r="AP114" s="8" t="str">
        <f t="shared" si="21"/>
        <v>N/A</v>
      </c>
      <c r="AQ114" s="5" t="str">
        <f t="shared" si="26"/>
        <v>N/A</v>
      </c>
      <c r="AU114" s="8" t="str">
        <f t="shared" si="22"/>
        <v>N/A</v>
      </c>
      <c r="AV114" s="5" t="str">
        <f t="shared" si="27"/>
        <v>N/A</v>
      </c>
      <c r="AW114" s="6">
        <f t="shared" si="28"/>
        <v>-249742.93507373362</v>
      </c>
      <c r="AX114" s="6">
        <f t="shared" si="29"/>
        <v>-248762.13507373357</v>
      </c>
    </row>
    <row r="115" spans="1:50" x14ac:dyDescent="0.25">
      <c r="A115" t="str">
        <f>+'Player Ratings'!A114</f>
        <v>E. Adebayo DEN</v>
      </c>
      <c r="C115" s="3" t="str">
        <f>INDEX('Player Ratings'!$B:$Y,MATCH(A:A,'Player Ratings'!$A:$A,0),3)</f>
        <v>DEN</v>
      </c>
      <c r="D115" s="3">
        <f>INDEX('Player Ratings'!$B:$Y,MATCH(A:A,'Player Ratings'!$A:$A,0),4)</f>
        <v>27</v>
      </c>
      <c r="F115" s="3">
        <f>INDEX('Player Ratings'!$B:$Y,MATCH($A:$A,'Player Ratings'!$A:$A,0),8)</f>
        <v>66</v>
      </c>
      <c r="G115" s="3">
        <f>INDEX('Player Ratings'!$B:$Y,MATCH($A:$A,'Player Ratings'!$A:$A,0),9)</f>
        <v>66</v>
      </c>
      <c r="H115" s="3">
        <f t="shared" si="15"/>
        <v>132</v>
      </c>
      <c r="J115" s="3">
        <f>IFERROR(INDEX('Advanced Stats'!$A:$AB,MATCH($A:$A,'Advanced Stats'!$A:$A,0),8),"N/A")</f>
        <v>33.5</v>
      </c>
      <c r="L115" s="3">
        <f>IFERROR(INDEX('Advanced Stats'!$A:$AB,MATCH($A:$A,'Advanced Stats'!$A:$A,0),9),"N/A")</f>
        <v>14.2</v>
      </c>
      <c r="M115" s="3">
        <f>IFERROR(INDEX('Advanced Stats'!$A:$AB,MATCH($A:$A,'Advanced Stats'!$A:$A,0),10),"N/A")</f>
        <v>3.3</v>
      </c>
      <c r="O115" s="3">
        <f>IFERROR(INDEX('Per 36 Stats'!$A:$AC,MATCH(A:A,'Per 36 Stats'!$A:$A,0),29),"N/A")</f>
        <v>31.699999999999996</v>
      </c>
      <c r="V115" s="8">
        <f t="shared" si="16"/>
        <v>0.56773541107905279</v>
      </c>
      <c r="W115" s="5">
        <f t="shared" si="17"/>
        <v>12.229669347631818</v>
      </c>
      <c r="AA115" s="8">
        <f t="shared" si="18"/>
        <v>0.84348997015183103</v>
      </c>
      <c r="AB115" s="5">
        <f t="shared" si="23"/>
        <v>17.955293923925574</v>
      </c>
      <c r="AF115" s="8">
        <f t="shared" si="19"/>
        <v>1.2565950606848402</v>
      </c>
      <c r="AG115" s="5">
        <f t="shared" si="24"/>
        <v>30.72151368918653</v>
      </c>
      <c r="AK115" s="8">
        <f t="shared" si="20"/>
        <v>9.7931792117025879E-2</v>
      </c>
      <c r="AL115" s="5">
        <f t="shared" si="25"/>
        <v>2.1308197169617547</v>
      </c>
      <c r="AP115" s="8">
        <f t="shared" si="21"/>
        <v>1.1965170024266336E-2</v>
      </c>
      <c r="AQ115" s="5">
        <f t="shared" si="26"/>
        <v>0.85</v>
      </c>
      <c r="AU115" s="8">
        <f t="shared" si="22"/>
        <v>1.3051298792533061</v>
      </c>
      <c r="AV115" s="5">
        <f t="shared" si="27"/>
        <v>29.729998673212148</v>
      </c>
      <c r="AW115" s="6">
        <f t="shared" si="28"/>
        <v>-252003.38610656821</v>
      </c>
      <c r="AX115" s="6">
        <f t="shared" si="29"/>
        <v>-251022.58610656817</v>
      </c>
    </row>
    <row r="116" spans="1:50" x14ac:dyDescent="0.25">
      <c r="A116" t="str">
        <f>+'Player Ratings'!A115</f>
        <v>E. Akot PHX</v>
      </c>
      <c r="C116" s="3" t="str">
        <f>INDEX('Player Ratings'!$B:$Y,MATCH(A:A,'Player Ratings'!$A:$A,0),3)</f>
        <v>PHX</v>
      </c>
      <c r="D116" s="3">
        <f>INDEX('Player Ratings'!$B:$Y,MATCH(A:A,'Player Ratings'!$A:$A,0),4)</f>
        <v>25</v>
      </c>
      <c r="F116" s="3">
        <f>INDEX('Player Ratings'!$B:$Y,MATCH($A:$A,'Player Ratings'!$A:$A,0),8)</f>
        <v>57</v>
      </c>
      <c r="G116" s="3">
        <f>INDEX('Player Ratings'!$B:$Y,MATCH($A:$A,'Player Ratings'!$A:$A,0),9)</f>
        <v>60</v>
      </c>
      <c r="H116" s="3">
        <f t="shared" si="15"/>
        <v>117</v>
      </c>
      <c r="J116" s="3" t="str">
        <f>IFERROR(INDEX('Advanced Stats'!$A:$AB,MATCH($A:$A,'Advanced Stats'!$A:$A,0),8),"N/A")</f>
        <v>N/A</v>
      </c>
      <c r="L116" s="3" t="str">
        <f>IFERROR(INDEX('Advanced Stats'!$A:$AB,MATCH($A:$A,'Advanced Stats'!$A:$A,0),9),"N/A")</f>
        <v>N/A</v>
      </c>
      <c r="M116" s="3" t="str">
        <f>IFERROR(INDEX('Advanced Stats'!$A:$AB,MATCH($A:$A,'Advanced Stats'!$A:$A,0),10),"N/A")</f>
        <v>N/A</v>
      </c>
      <c r="O116" s="3" t="str">
        <f>IFERROR(INDEX('Per 36 Stats'!$A:$AC,MATCH(A:A,'Per 36 Stats'!$A:$A,0),29),"N/A")</f>
        <v>N/A</v>
      </c>
      <c r="V116" s="8">
        <f t="shared" si="16"/>
        <v>-0.22506135221803839</v>
      </c>
      <c r="W116" s="5">
        <f t="shared" si="17"/>
        <v>0.85</v>
      </c>
      <c r="AA116" s="8">
        <f t="shared" si="18"/>
        <v>-8.0409732349572882E-2</v>
      </c>
      <c r="AB116" s="5">
        <f t="shared" si="23"/>
        <v>0.85</v>
      </c>
      <c r="AF116" s="8" t="str">
        <f t="shared" si="19"/>
        <v>N/A</v>
      </c>
      <c r="AG116" s="5" t="str">
        <f t="shared" si="24"/>
        <v>N/A</v>
      </c>
      <c r="AK116" s="8" t="str">
        <f t="shared" si="20"/>
        <v>N/A</v>
      </c>
      <c r="AL116" s="5" t="str">
        <f t="shared" si="25"/>
        <v>N/A</v>
      </c>
      <c r="AP116" s="8" t="str">
        <f t="shared" si="21"/>
        <v>N/A</v>
      </c>
      <c r="AQ116" s="5" t="str">
        <f t="shared" si="26"/>
        <v>N/A</v>
      </c>
      <c r="AU116" s="8" t="str">
        <f t="shared" si="22"/>
        <v>N/A</v>
      </c>
      <c r="AV116" s="5" t="str">
        <f t="shared" si="27"/>
        <v>N/A</v>
      </c>
      <c r="AW116" s="6">
        <f t="shared" si="28"/>
        <v>-254264.93505634589</v>
      </c>
      <c r="AX116" s="6">
        <f t="shared" si="29"/>
        <v>-253284.13505634584</v>
      </c>
    </row>
    <row r="117" spans="1:50" x14ac:dyDescent="0.25">
      <c r="A117" t="str">
        <f>+'Player Ratings'!A116</f>
        <v>E. Bates OKC</v>
      </c>
      <c r="C117" s="3" t="str">
        <f>INDEX('Player Ratings'!$B:$Y,MATCH(A:A,'Player Ratings'!$A:$A,0),3)</f>
        <v>OKC</v>
      </c>
      <c r="D117" s="3">
        <f>INDEX('Player Ratings'!$B:$Y,MATCH(A:A,'Player Ratings'!$A:$A,0),4)</f>
        <v>20</v>
      </c>
      <c r="F117" s="3">
        <f>INDEX('Player Ratings'!$B:$Y,MATCH($A:$A,'Player Ratings'!$A:$A,0),8)</f>
        <v>54</v>
      </c>
      <c r="G117" s="3">
        <f>INDEX('Player Ratings'!$B:$Y,MATCH($A:$A,'Player Ratings'!$A:$A,0),9)</f>
        <v>64</v>
      </c>
      <c r="H117" s="3">
        <f t="shared" si="15"/>
        <v>118</v>
      </c>
      <c r="J117" s="3">
        <f>IFERROR(INDEX('Advanced Stats'!$A:$AB,MATCH($A:$A,'Advanced Stats'!$A:$A,0),8),"N/A")</f>
        <v>12.5</v>
      </c>
      <c r="L117" s="3">
        <f>IFERROR(INDEX('Advanced Stats'!$A:$AB,MATCH($A:$A,'Advanced Stats'!$A:$A,0),9),"N/A")</f>
        <v>8.5</v>
      </c>
      <c r="M117" s="3">
        <f>IFERROR(INDEX('Advanced Stats'!$A:$AB,MATCH($A:$A,'Advanced Stats'!$A:$A,0),10),"N/A")</f>
        <v>-1</v>
      </c>
      <c r="O117" s="3">
        <f>IFERROR(INDEX('Per 36 Stats'!$A:$AC,MATCH(A:A,'Per 36 Stats'!$A:$A,0),29),"N/A")</f>
        <v>6.7</v>
      </c>
      <c r="V117" s="8">
        <f t="shared" si="16"/>
        <v>0.30346982331335576</v>
      </c>
      <c r="W117" s="5">
        <f t="shared" si="17"/>
        <v>6.5370866845397737</v>
      </c>
      <c r="AA117" s="8">
        <f t="shared" si="18"/>
        <v>-1.8816418849479294E-2</v>
      </c>
      <c r="AB117" s="5">
        <f t="shared" si="23"/>
        <v>0.85</v>
      </c>
      <c r="AF117" s="8">
        <f t="shared" si="19"/>
        <v>-1.1934322223704239</v>
      </c>
      <c r="AG117" s="5">
        <f t="shared" si="24"/>
        <v>0.85</v>
      </c>
      <c r="AK117" s="8">
        <f t="shared" si="20"/>
        <v>-0.93950735548092623</v>
      </c>
      <c r="AL117" s="5">
        <f t="shared" si="25"/>
        <v>0.85</v>
      </c>
      <c r="AP117" s="8">
        <f t="shared" si="21"/>
        <v>-0.80678610379969251</v>
      </c>
      <c r="AQ117" s="5">
        <f t="shared" si="26"/>
        <v>0.85</v>
      </c>
      <c r="AU117" s="8">
        <f t="shared" si="22"/>
        <v>-1.1047663052432057</v>
      </c>
      <c r="AV117" s="5">
        <f t="shared" si="27"/>
        <v>0.85</v>
      </c>
      <c r="AW117" s="6">
        <f t="shared" si="28"/>
        <v>-256527.33400612356</v>
      </c>
      <c r="AX117" s="6">
        <f t="shared" si="29"/>
        <v>-255546.53400612352</v>
      </c>
    </row>
    <row r="118" spans="1:50" x14ac:dyDescent="0.25">
      <c r="A118" t="str">
        <f>+'Player Ratings'!A117</f>
        <v>E. Fisher TOR</v>
      </c>
      <c r="C118" s="3" t="str">
        <f>INDEX('Player Ratings'!$B:$Y,MATCH(A:A,'Player Ratings'!$A:$A,0),3)</f>
        <v>TOR</v>
      </c>
      <c r="D118" s="3">
        <f>INDEX('Player Ratings'!$B:$Y,MATCH(A:A,'Player Ratings'!$A:$A,0),4)</f>
        <v>20</v>
      </c>
      <c r="F118" s="3">
        <f>INDEX('Player Ratings'!$B:$Y,MATCH($A:$A,'Player Ratings'!$A:$A,0),8)</f>
        <v>56</v>
      </c>
      <c r="G118" s="3">
        <f>INDEX('Player Ratings'!$B:$Y,MATCH($A:$A,'Player Ratings'!$A:$A,0),9)</f>
        <v>69</v>
      </c>
      <c r="H118" s="3">
        <f t="shared" si="15"/>
        <v>125</v>
      </c>
      <c r="J118" s="3">
        <f>IFERROR(INDEX('Advanced Stats'!$A:$AB,MATCH($A:$A,'Advanced Stats'!$A:$A,0),8),"N/A")</f>
        <v>19.899999999999999</v>
      </c>
      <c r="L118" s="3">
        <f>IFERROR(INDEX('Advanced Stats'!$A:$AB,MATCH($A:$A,'Advanced Stats'!$A:$A,0),9),"N/A")</f>
        <v>10.8</v>
      </c>
      <c r="M118" s="3">
        <f>IFERROR(INDEX('Advanced Stats'!$A:$AB,MATCH($A:$A,'Advanced Stats'!$A:$A,0),10),"N/A")</f>
        <v>0.2</v>
      </c>
      <c r="O118" s="3">
        <f>IFERROR(INDEX('Per 36 Stats'!$A:$AC,MATCH(A:A,'Per 36 Stats'!$A:$A,0),29),"N/A")</f>
        <v>12.600000000000001</v>
      </c>
      <c r="V118" s="8">
        <f t="shared" si="16"/>
        <v>0.96413379272759847</v>
      </c>
      <c r="W118" s="5">
        <f t="shared" si="17"/>
        <v>20.768543342269886</v>
      </c>
      <c r="AA118" s="8">
        <f t="shared" si="18"/>
        <v>0.41233677565117588</v>
      </c>
      <c r="AB118" s="5">
        <f t="shared" si="23"/>
        <v>8.7773752675778027</v>
      </c>
      <c r="AF118" s="8">
        <f t="shared" si="19"/>
        <v>-0.33008927500809288</v>
      </c>
      <c r="AG118" s="5">
        <f t="shared" si="24"/>
        <v>0.85</v>
      </c>
      <c r="AK118" s="8">
        <f t="shared" si="20"/>
        <v>-0.52089155908175233</v>
      </c>
      <c r="AL118" s="5">
        <f t="shared" si="25"/>
        <v>0.85</v>
      </c>
      <c r="AP118" s="8">
        <f t="shared" si="21"/>
        <v>-0.57829737622091326</v>
      </c>
      <c r="AQ118" s="5">
        <f t="shared" si="26"/>
        <v>0.85</v>
      </c>
      <c r="AU118" s="8">
        <f t="shared" si="22"/>
        <v>-0.53603080570202855</v>
      </c>
      <c r="AV118" s="5">
        <f t="shared" si="27"/>
        <v>0.85</v>
      </c>
      <c r="AW118" s="6">
        <f t="shared" si="28"/>
        <v>-258788.88295590124</v>
      </c>
      <c r="AX118" s="6">
        <f t="shared" si="29"/>
        <v>-257808.08295590119</v>
      </c>
    </row>
    <row r="119" spans="1:50" x14ac:dyDescent="0.25">
      <c r="A119" t="str">
        <f>+'Player Ratings'!A118</f>
        <v>E. Kanter SEA</v>
      </c>
      <c r="C119" s="3" t="str">
        <f>INDEX('Player Ratings'!$B:$Y,MATCH(A:A,'Player Ratings'!$A:$A,0),3)</f>
        <v>SEA</v>
      </c>
      <c r="D119" s="3">
        <f>INDEX('Player Ratings'!$B:$Y,MATCH(A:A,'Player Ratings'!$A:$A,0),4)</f>
        <v>32</v>
      </c>
      <c r="F119" s="3">
        <f>INDEX('Player Ratings'!$B:$Y,MATCH($A:$A,'Player Ratings'!$A:$A,0),8)</f>
        <v>54</v>
      </c>
      <c r="G119" s="3">
        <f>INDEX('Player Ratings'!$B:$Y,MATCH($A:$A,'Player Ratings'!$A:$A,0),9)</f>
        <v>54</v>
      </c>
      <c r="H119" s="3">
        <f t="shared" si="15"/>
        <v>108</v>
      </c>
      <c r="J119" s="3">
        <f>IFERROR(INDEX('Advanced Stats'!$A:$AB,MATCH($A:$A,'Advanced Stats'!$A:$A,0),8),"N/A")</f>
        <v>25.8</v>
      </c>
      <c r="L119" s="3">
        <f>IFERROR(INDEX('Advanced Stats'!$A:$AB,MATCH($A:$A,'Advanced Stats'!$A:$A,0),9),"N/A")</f>
        <v>7.8</v>
      </c>
      <c r="M119" s="3">
        <f>IFERROR(INDEX('Advanced Stats'!$A:$AB,MATCH($A:$A,'Advanced Stats'!$A:$A,0),10),"N/A")</f>
        <v>-2.4</v>
      </c>
      <c r="O119" s="3">
        <f>IFERROR(INDEX('Per 36 Stats'!$A:$AC,MATCH(A:A,'Per 36 Stats'!$A:$A,0),29),"N/A")</f>
        <v>18.399999999999999</v>
      </c>
      <c r="V119" s="8">
        <f t="shared" si="16"/>
        <v>-1.0178581155151296</v>
      </c>
      <c r="W119" s="5">
        <f t="shared" si="17"/>
        <v>0.85</v>
      </c>
      <c r="AA119" s="8">
        <f t="shared" si="18"/>
        <v>-0.6347495538504152</v>
      </c>
      <c r="AB119" s="5">
        <f t="shared" si="23"/>
        <v>0.85</v>
      </c>
      <c r="AF119" s="8">
        <f t="shared" si="19"/>
        <v>0.3582517235645768</v>
      </c>
      <c r="AG119" s="5">
        <f t="shared" si="24"/>
        <v>7.5505321497218754</v>
      </c>
      <c r="AK119" s="8">
        <f t="shared" si="20"/>
        <v>-1.0669121630806748</v>
      </c>
      <c r="AL119" s="5">
        <f t="shared" si="25"/>
        <v>0.85</v>
      </c>
      <c r="AP119" s="8">
        <f t="shared" si="21"/>
        <v>-1.073356285974935</v>
      </c>
      <c r="AQ119" s="5">
        <f t="shared" si="26"/>
        <v>0.85</v>
      </c>
      <c r="AU119" s="8">
        <f t="shared" si="22"/>
        <v>2.3065109101162006E-2</v>
      </c>
      <c r="AV119" s="5">
        <f t="shared" si="27"/>
        <v>0.85</v>
      </c>
      <c r="AW119" s="6">
        <f t="shared" si="28"/>
        <v>-261065.47815086931</v>
      </c>
      <c r="AX119" s="6">
        <f t="shared" si="29"/>
        <v>-260084.67815086927</v>
      </c>
    </row>
    <row r="120" spans="1:50" x14ac:dyDescent="0.25">
      <c r="A120" t="str">
        <f>+'Player Ratings'!A119</f>
        <v>E. Mobley POR</v>
      </c>
      <c r="C120" s="3" t="str">
        <f>INDEX('Player Ratings'!$B:$Y,MATCH(A:A,'Player Ratings'!$A:$A,0),3)</f>
        <v>POR</v>
      </c>
      <c r="D120" s="3">
        <f>INDEX('Player Ratings'!$B:$Y,MATCH(A:A,'Player Ratings'!$A:$A,0),4)</f>
        <v>23</v>
      </c>
      <c r="F120" s="3">
        <f>INDEX('Player Ratings'!$B:$Y,MATCH($A:$A,'Player Ratings'!$A:$A,0),8)</f>
        <v>64</v>
      </c>
      <c r="G120" s="3">
        <f>INDEX('Player Ratings'!$B:$Y,MATCH($A:$A,'Player Ratings'!$A:$A,0),9)</f>
        <v>69</v>
      </c>
      <c r="H120" s="3">
        <f t="shared" si="15"/>
        <v>133</v>
      </c>
      <c r="J120" s="3">
        <f>IFERROR(INDEX('Advanced Stats'!$A:$AB,MATCH($A:$A,'Advanced Stats'!$A:$A,0),8),"N/A")</f>
        <v>29</v>
      </c>
      <c r="L120" s="3">
        <f>IFERROR(INDEX('Advanced Stats'!$A:$AB,MATCH($A:$A,'Advanced Stats'!$A:$A,0),9),"N/A")</f>
        <v>15.4</v>
      </c>
      <c r="M120" s="3">
        <f>IFERROR(INDEX('Advanced Stats'!$A:$AB,MATCH($A:$A,'Advanced Stats'!$A:$A,0),10),"N/A")</f>
        <v>3.8</v>
      </c>
      <c r="O120" s="3">
        <f>IFERROR(INDEX('Per 36 Stats'!$A:$AC,MATCH(A:A,'Per 36 Stats'!$A:$A,0),29),"N/A")</f>
        <v>24.5</v>
      </c>
      <c r="V120" s="8">
        <f t="shared" si="16"/>
        <v>0.96413379272759847</v>
      </c>
      <c r="W120" s="5">
        <f t="shared" si="17"/>
        <v>20.768543342269886</v>
      </c>
      <c r="AA120" s="8">
        <f t="shared" si="18"/>
        <v>0.90508328365192459</v>
      </c>
      <c r="AB120" s="5">
        <f t="shared" si="23"/>
        <v>19.266425160546682</v>
      </c>
      <c r="AF120" s="8">
        <f t="shared" si="19"/>
        <v>0.731589214315855</v>
      </c>
      <c r="AG120" s="5">
        <f t="shared" si="24"/>
        <v>17.886054756746113</v>
      </c>
      <c r="AK120" s="8">
        <f t="shared" si="20"/>
        <v>0.31634003371659497</v>
      </c>
      <c r="AL120" s="5">
        <f t="shared" si="25"/>
        <v>6.882990360292589</v>
      </c>
      <c r="AP120" s="8">
        <f t="shared" si="21"/>
        <v>0.10716880651542435</v>
      </c>
      <c r="AQ120" s="5">
        <f t="shared" si="26"/>
        <v>2.3005680414917249</v>
      </c>
      <c r="AU120" s="8">
        <f t="shared" si="22"/>
        <v>0.61107977811831116</v>
      </c>
      <c r="AV120" s="5">
        <f t="shared" si="27"/>
        <v>13.919994692848606</v>
      </c>
      <c r="AW120" s="6">
        <f t="shared" si="28"/>
        <v>-263347.00699266687</v>
      </c>
      <c r="AX120" s="6">
        <f t="shared" si="29"/>
        <v>-262366.20699266682</v>
      </c>
    </row>
    <row r="121" spans="1:50" x14ac:dyDescent="0.25">
      <c r="A121" t="str">
        <f>+'Player Ratings'!A120</f>
        <v>E. Mudiay IND</v>
      </c>
      <c r="C121" s="3" t="str">
        <f>INDEX('Player Ratings'!$B:$Y,MATCH(A:A,'Player Ratings'!$A:$A,0),3)</f>
        <v>IND</v>
      </c>
      <c r="D121" s="3">
        <f>INDEX('Player Ratings'!$B:$Y,MATCH(A:A,'Player Ratings'!$A:$A,0),4)</f>
        <v>28</v>
      </c>
      <c r="F121" s="3">
        <f>INDEX('Player Ratings'!$B:$Y,MATCH($A:$A,'Player Ratings'!$A:$A,0),8)</f>
        <v>69</v>
      </c>
      <c r="G121" s="3">
        <f>INDEX('Player Ratings'!$B:$Y,MATCH($A:$A,'Player Ratings'!$A:$A,0),9)</f>
        <v>70</v>
      </c>
      <c r="H121" s="3">
        <f t="shared" si="15"/>
        <v>139</v>
      </c>
      <c r="J121" s="3">
        <f>IFERROR(INDEX('Advanced Stats'!$A:$AB,MATCH($A:$A,'Advanced Stats'!$A:$A,0),8),"N/A")</f>
        <v>35.9</v>
      </c>
      <c r="L121" s="3">
        <f>IFERROR(INDEX('Advanced Stats'!$A:$AB,MATCH($A:$A,'Advanced Stats'!$A:$A,0),9),"N/A")</f>
        <v>21.3</v>
      </c>
      <c r="M121" s="3">
        <f>IFERROR(INDEX('Advanced Stats'!$A:$AB,MATCH($A:$A,'Advanced Stats'!$A:$A,0),10),"N/A")</f>
        <v>12</v>
      </c>
      <c r="O121" s="3">
        <f>IFERROR(INDEX('Per 36 Stats'!$A:$AC,MATCH(A:A,'Per 36 Stats'!$A:$A,0),29),"N/A")</f>
        <v>39.4</v>
      </c>
      <c r="V121" s="8">
        <f t="shared" si="16"/>
        <v>1.0962665866104471</v>
      </c>
      <c r="W121" s="5">
        <f t="shared" si="17"/>
        <v>23.614834673815913</v>
      </c>
      <c r="AA121" s="8">
        <f t="shared" si="18"/>
        <v>1.2746431646524861</v>
      </c>
      <c r="AB121" s="5">
        <f t="shared" si="23"/>
        <v>27.133212580273341</v>
      </c>
      <c r="AF121" s="8">
        <f t="shared" si="19"/>
        <v>1.5365981787482987</v>
      </c>
      <c r="AG121" s="5">
        <f t="shared" si="24"/>
        <v>37.567091786488078</v>
      </c>
      <c r="AK121" s="8">
        <f t="shared" si="20"/>
        <v>1.3901805549144755</v>
      </c>
      <c r="AL121" s="5">
        <f t="shared" si="25"/>
        <v>30.247829356669172</v>
      </c>
      <c r="AP121" s="8">
        <f t="shared" si="21"/>
        <v>1.6685084449704159</v>
      </c>
      <c r="AQ121" s="5">
        <f t="shared" si="26"/>
        <v>35.817485798962707</v>
      </c>
      <c r="AU121" s="8">
        <f t="shared" si="22"/>
        <v>2.0473779040782323</v>
      </c>
      <c r="AV121" s="5">
        <f t="shared" si="27"/>
        <v>46.637919596656509</v>
      </c>
      <c r="AW121" s="6">
        <f t="shared" si="28"/>
        <v>-265614.61583977158</v>
      </c>
      <c r="AX121" s="6">
        <f t="shared" si="29"/>
        <v>-264633.81583977153</v>
      </c>
    </row>
    <row r="122" spans="1:50" x14ac:dyDescent="0.25">
      <c r="A122" t="str">
        <f>+'Player Ratings'!A121</f>
        <v>E. Williams NOP</v>
      </c>
      <c r="C122" s="3" t="str">
        <f>INDEX('Player Ratings'!$B:$Y,MATCH(A:A,'Player Ratings'!$A:$A,0),3)</f>
        <v>NOP</v>
      </c>
      <c r="D122" s="3">
        <f>INDEX('Player Ratings'!$B:$Y,MATCH(A:A,'Player Ratings'!$A:$A,0),4)</f>
        <v>26</v>
      </c>
      <c r="F122" s="3">
        <f>INDEX('Player Ratings'!$B:$Y,MATCH($A:$A,'Player Ratings'!$A:$A,0),8)</f>
        <v>55</v>
      </c>
      <c r="G122" s="3">
        <f>INDEX('Player Ratings'!$B:$Y,MATCH($A:$A,'Player Ratings'!$A:$A,0),9)</f>
        <v>56</v>
      </c>
      <c r="H122" s="3">
        <f t="shared" si="15"/>
        <v>111</v>
      </c>
      <c r="J122" s="3">
        <f>IFERROR(INDEX('Advanced Stats'!$A:$AB,MATCH($A:$A,'Advanced Stats'!$A:$A,0),8),"N/A")</f>
        <v>21.8</v>
      </c>
      <c r="L122" s="3">
        <f>IFERROR(INDEX('Advanced Stats'!$A:$AB,MATCH($A:$A,'Advanced Stats'!$A:$A,0),9),"N/A")</f>
        <v>9.5</v>
      </c>
      <c r="M122" s="3">
        <f>IFERROR(INDEX('Advanced Stats'!$A:$AB,MATCH($A:$A,'Advanced Stats'!$A:$A,0),10),"N/A")</f>
        <v>-1</v>
      </c>
      <c r="O122" s="3">
        <f>IFERROR(INDEX('Per 36 Stats'!$A:$AC,MATCH(A:A,'Per 36 Stats'!$A:$A,0),29),"N/A")</f>
        <v>13.700000000000001</v>
      </c>
      <c r="V122" s="8">
        <f t="shared" si="16"/>
        <v>-0.75359252774943253</v>
      </c>
      <c r="W122" s="5">
        <f t="shared" si="17"/>
        <v>0.85</v>
      </c>
      <c r="AA122" s="8">
        <f t="shared" si="18"/>
        <v>-0.44996961335013447</v>
      </c>
      <c r="AB122" s="5">
        <f t="shared" si="23"/>
        <v>0.85</v>
      </c>
      <c r="AF122" s="8">
        <f t="shared" si="19"/>
        <v>-0.10842013987452113</v>
      </c>
      <c r="AG122" s="5">
        <f t="shared" si="24"/>
        <v>0.85</v>
      </c>
      <c r="AK122" s="8">
        <f t="shared" si="20"/>
        <v>-0.75750048748128551</v>
      </c>
      <c r="AL122" s="5">
        <f t="shared" si="25"/>
        <v>0.85</v>
      </c>
      <c r="AP122" s="8">
        <f t="shared" si="21"/>
        <v>-0.80678610379969251</v>
      </c>
      <c r="AQ122" s="5">
        <f t="shared" si="26"/>
        <v>0.85</v>
      </c>
      <c r="AU122" s="8">
        <f t="shared" si="22"/>
        <v>-0.42999537358418205</v>
      </c>
      <c r="AV122" s="5">
        <f t="shared" si="27"/>
        <v>0.85</v>
      </c>
      <c r="AW122" s="6">
        <f t="shared" si="28"/>
        <v>-267835.5867672796</v>
      </c>
      <c r="AX122" s="6">
        <f t="shared" si="29"/>
        <v>-266854.78676727955</v>
      </c>
    </row>
    <row r="123" spans="1:50" x14ac:dyDescent="0.25">
      <c r="A123" t="str">
        <f>+'Player Ratings'!A122</f>
        <v>F. Baker WAS</v>
      </c>
      <c r="C123" s="3" t="str">
        <f>INDEX('Player Ratings'!$B:$Y,MATCH(A:A,'Player Ratings'!$A:$A,0),3)</f>
        <v>WAS</v>
      </c>
      <c r="D123" s="3">
        <f>INDEX('Player Ratings'!$B:$Y,MATCH(A:A,'Player Ratings'!$A:$A,0),4)</f>
        <v>22</v>
      </c>
      <c r="F123" s="3">
        <f>INDEX('Player Ratings'!$B:$Y,MATCH($A:$A,'Player Ratings'!$A:$A,0),8)</f>
        <v>37</v>
      </c>
      <c r="G123" s="3">
        <f>INDEX('Player Ratings'!$B:$Y,MATCH($A:$A,'Player Ratings'!$A:$A,0),9)</f>
        <v>52</v>
      </c>
      <c r="H123" s="3">
        <f t="shared" si="15"/>
        <v>89</v>
      </c>
      <c r="J123" s="3" t="str">
        <f>IFERROR(INDEX('Advanced Stats'!$A:$AB,MATCH($A:$A,'Advanced Stats'!$A:$A,0),8),"N/A")</f>
        <v>N/A</v>
      </c>
      <c r="L123" s="3" t="str">
        <f>IFERROR(INDEX('Advanced Stats'!$A:$AB,MATCH($A:$A,'Advanced Stats'!$A:$A,0),9),"N/A")</f>
        <v>N/A</v>
      </c>
      <c r="M123" s="3" t="str">
        <f>IFERROR(INDEX('Advanced Stats'!$A:$AB,MATCH($A:$A,'Advanced Stats'!$A:$A,0),10),"N/A")</f>
        <v>N/A</v>
      </c>
      <c r="O123" s="3" t="str">
        <f>IFERROR(INDEX('Per 36 Stats'!$A:$AC,MATCH(A:A,'Per 36 Stats'!$A:$A,0),29),"N/A")</f>
        <v>N/A</v>
      </c>
      <c r="V123" s="8">
        <f t="shared" si="16"/>
        <v>-1.2821237032808266</v>
      </c>
      <c r="W123" s="5">
        <f t="shared" si="17"/>
        <v>0.85</v>
      </c>
      <c r="AA123" s="8">
        <f t="shared" si="18"/>
        <v>-1.8050225103521935</v>
      </c>
      <c r="AB123" s="5">
        <f t="shared" si="23"/>
        <v>0.85</v>
      </c>
      <c r="AF123" s="8" t="str">
        <f t="shared" si="19"/>
        <v>N/A</v>
      </c>
      <c r="AG123" s="5" t="str">
        <f t="shared" si="24"/>
        <v>N/A</v>
      </c>
      <c r="AK123" s="8" t="str">
        <f t="shared" si="20"/>
        <v>N/A</v>
      </c>
      <c r="AL123" s="5" t="str">
        <f t="shared" si="25"/>
        <v>N/A</v>
      </c>
      <c r="AP123" s="8" t="str">
        <f t="shared" si="21"/>
        <v>N/A</v>
      </c>
      <c r="AQ123" s="5" t="str">
        <f t="shared" si="26"/>
        <v>N/A</v>
      </c>
      <c r="AU123" s="8" t="str">
        <f t="shared" si="22"/>
        <v>N/A</v>
      </c>
      <c r="AV123" s="5" t="str">
        <f t="shared" si="27"/>
        <v>N/A</v>
      </c>
      <c r="AW123" s="6">
        <f t="shared" si="28"/>
        <v>-270056.55769478763</v>
      </c>
      <c r="AX123" s="6">
        <f t="shared" si="29"/>
        <v>-269075.75769478758</v>
      </c>
    </row>
    <row r="124" spans="1:50" x14ac:dyDescent="0.25">
      <c r="A124" t="str">
        <f>+'Player Ratings'!A123</f>
        <v>F. Korkmaz TOR</v>
      </c>
      <c r="C124" s="3" t="str">
        <f>INDEX('Player Ratings'!$B:$Y,MATCH(A:A,'Player Ratings'!$A:$A,0),3)</f>
        <v>TOR</v>
      </c>
      <c r="D124" s="3">
        <f>INDEX('Player Ratings'!$B:$Y,MATCH(A:A,'Player Ratings'!$A:$A,0),4)</f>
        <v>27</v>
      </c>
      <c r="F124" s="3">
        <f>INDEX('Player Ratings'!$B:$Y,MATCH($A:$A,'Player Ratings'!$A:$A,0),8)</f>
        <v>58</v>
      </c>
      <c r="G124" s="3">
        <f>INDEX('Player Ratings'!$B:$Y,MATCH($A:$A,'Player Ratings'!$A:$A,0),9)</f>
        <v>60</v>
      </c>
      <c r="H124" s="3">
        <f t="shared" si="15"/>
        <v>118</v>
      </c>
      <c r="J124" s="3">
        <f>IFERROR(INDEX('Advanced Stats'!$A:$AB,MATCH($A:$A,'Advanced Stats'!$A:$A,0),8),"N/A")</f>
        <v>16.2</v>
      </c>
      <c r="L124" s="3">
        <f>IFERROR(INDEX('Advanced Stats'!$A:$AB,MATCH($A:$A,'Advanced Stats'!$A:$A,0),9),"N/A")</f>
        <v>11.6</v>
      </c>
      <c r="M124" s="3">
        <f>IFERROR(INDEX('Advanced Stats'!$A:$AB,MATCH($A:$A,'Advanced Stats'!$A:$A,0),10),"N/A")</f>
        <v>0.6</v>
      </c>
      <c r="O124" s="3">
        <f>IFERROR(INDEX('Per 36 Stats'!$A:$AC,MATCH(A:A,'Per 36 Stats'!$A:$A,0),29),"N/A")</f>
        <v>11.5</v>
      </c>
      <c r="V124" s="8">
        <f t="shared" si="16"/>
        <v>-0.22506135221803839</v>
      </c>
      <c r="W124" s="5">
        <f t="shared" si="17"/>
        <v>0.85</v>
      </c>
      <c r="AA124" s="8">
        <f t="shared" si="18"/>
        <v>-1.8816418849479294E-2</v>
      </c>
      <c r="AB124" s="5">
        <f t="shared" si="23"/>
        <v>0.85</v>
      </c>
      <c r="AF124" s="8">
        <f t="shared" si="19"/>
        <v>-0.76176074868925836</v>
      </c>
      <c r="AG124" s="5">
        <f t="shared" si="24"/>
        <v>0.85</v>
      </c>
      <c r="AK124" s="8">
        <f t="shared" si="20"/>
        <v>-0.37528606468203995</v>
      </c>
      <c r="AL124" s="5">
        <f t="shared" si="25"/>
        <v>0.85</v>
      </c>
      <c r="AP124" s="8">
        <f t="shared" si="21"/>
        <v>-0.50213446702798692</v>
      </c>
      <c r="AQ124" s="5">
        <f t="shared" si="26"/>
        <v>0.85</v>
      </c>
      <c r="AU124" s="8">
        <f t="shared" si="22"/>
        <v>-0.64206623781987526</v>
      </c>
      <c r="AV124" s="5">
        <f t="shared" si="27"/>
        <v>0.85</v>
      </c>
      <c r="AW124" s="6">
        <f t="shared" si="28"/>
        <v>-272325.70362561266</v>
      </c>
      <c r="AX124" s="6">
        <f t="shared" si="29"/>
        <v>-271344.90362561261</v>
      </c>
    </row>
    <row r="125" spans="1:50" x14ac:dyDescent="0.25">
      <c r="A125" t="str">
        <f>+'Player Ratings'!A124</f>
        <v>F. Ntilikina ATL</v>
      </c>
      <c r="C125" s="3" t="str">
        <f>INDEX('Player Ratings'!$B:$Y,MATCH(A:A,'Player Ratings'!$A:$A,0),3)</f>
        <v>ATL</v>
      </c>
      <c r="D125" s="3">
        <f>INDEX('Player Ratings'!$B:$Y,MATCH(A:A,'Player Ratings'!$A:$A,0),4)</f>
        <v>26</v>
      </c>
      <c r="F125" s="3">
        <f>INDEX('Player Ratings'!$B:$Y,MATCH($A:$A,'Player Ratings'!$A:$A,0),8)</f>
        <v>58</v>
      </c>
      <c r="G125" s="3">
        <f>INDEX('Player Ratings'!$B:$Y,MATCH($A:$A,'Player Ratings'!$A:$A,0),9)</f>
        <v>60</v>
      </c>
      <c r="H125" s="3">
        <f t="shared" si="15"/>
        <v>118</v>
      </c>
      <c r="J125" s="3">
        <f>IFERROR(INDEX('Advanced Stats'!$A:$AB,MATCH($A:$A,'Advanced Stats'!$A:$A,0),8),"N/A")</f>
        <v>24.3</v>
      </c>
      <c r="L125" s="3">
        <f>IFERROR(INDEX('Advanced Stats'!$A:$AB,MATCH($A:$A,'Advanced Stats'!$A:$A,0),9),"N/A")</f>
        <v>12.1</v>
      </c>
      <c r="M125" s="3">
        <f>IFERROR(INDEX('Advanced Stats'!$A:$AB,MATCH($A:$A,'Advanced Stats'!$A:$A,0),10),"N/A")</f>
        <v>0.9</v>
      </c>
      <c r="O125" s="3">
        <f>IFERROR(INDEX('Per 36 Stats'!$A:$AC,MATCH(A:A,'Per 36 Stats'!$A:$A,0),29),"N/A")</f>
        <v>16.8</v>
      </c>
      <c r="V125" s="8">
        <f t="shared" si="16"/>
        <v>-0.22506135221803839</v>
      </c>
      <c r="W125" s="5">
        <f t="shared" si="17"/>
        <v>0.85</v>
      </c>
      <c r="AA125" s="8">
        <f t="shared" si="18"/>
        <v>-1.8816418849479294E-2</v>
      </c>
      <c r="AB125" s="5">
        <f t="shared" si="23"/>
        <v>0.85</v>
      </c>
      <c r="AF125" s="8">
        <f t="shared" si="19"/>
        <v>0.18324977477491505</v>
      </c>
      <c r="AG125" s="5">
        <f t="shared" si="24"/>
        <v>4.4801309828639049</v>
      </c>
      <c r="AK125" s="8">
        <f t="shared" si="20"/>
        <v>-0.28428263068221959</v>
      </c>
      <c r="AL125" s="5">
        <f t="shared" si="25"/>
        <v>0.85</v>
      </c>
      <c r="AP125" s="8">
        <f t="shared" si="21"/>
        <v>-0.44501228513329211</v>
      </c>
      <c r="AQ125" s="5">
        <f t="shared" si="26"/>
        <v>0.85</v>
      </c>
      <c r="AU125" s="8">
        <f t="shared" si="22"/>
        <v>-0.13116824670661456</v>
      </c>
      <c r="AV125" s="5">
        <f t="shared" si="27"/>
        <v>0.85</v>
      </c>
      <c r="AW125" s="6">
        <f t="shared" si="28"/>
        <v>-274594.84955643769</v>
      </c>
      <c r="AX125" s="6">
        <f t="shared" si="29"/>
        <v>-273614.04955643765</v>
      </c>
    </row>
    <row r="126" spans="1:50" x14ac:dyDescent="0.25">
      <c r="A126" t="str">
        <f>+'Player Ratings'!A125</f>
        <v>F. Petrusev BKN</v>
      </c>
      <c r="C126" s="3" t="str">
        <f>INDEX('Player Ratings'!$B:$Y,MATCH(A:A,'Player Ratings'!$A:$A,0),3)</f>
        <v>BKN</v>
      </c>
      <c r="D126" s="3">
        <f>INDEX('Player Ratings'!$B:$Y,MATCH(A:A,'Player Ratings'!$A:$A,0),4)</f>
        <v>24</v>
      </c>
      <c r="F126" s="3">
        <f>INDEX('Player Ratings'!$B:$Y,MATCH($A:$A,'Player Ratings'!$A:$A,0),8)</f>
        <v>36</v>
      </c>
      <c r="G126" s="3">
        <f>INDEX('Player Ratings'!$B:$Y,MATCH($A:$A,'Player Ratings'!$A:$A,0),9)</f>
        <v>44</v>
      </c>
      <c r="H126" s="3">
        <f t="shared" si="15"/>
        <v>80</v>
      </c>
      <c r="J126" s="3" t="str">
        <f>IFERROR(INDEX('Advanced Stats'!$A:$AB,MATCH($A:$A,'Advanced Stats'!$A:$A,0),8),"N/A")</f>
        <v>N/A</v>
      </c>
      <c r="L126" s="3" t="str">
        <f>IFERROR(INDEX('Advanced Stats'!$A:$AB,MATCH($A:$A,'Advanced Stats'!$A:$A,0),9),"N/A")</f>
        <v>N/A</v>
      </c>
      <c r="M126" s="3" t="str">
        <f>IFERROR(INDEX('Advanced Stats'!$A:$AB,MATCH($A:$A,'Advanced Stats'!$A:$A,0),10),"N/A")</f>
        <v>N/A</v>
      </c>
      <c r="O126" s="3" t="str">
        <f>IFERROR(INDEX('Per 36 Stats'!$A:$AC,MATCH(A:A,'Per 36 Stats'!$A:$A,0),29),"N/A")</f>
        <v>N/A</v>
      </c>
      <c r="V126" s="8">
        <f t="shared" si="16"/>
        <v>-2.3391860543436152</v>
      </c>
      <c r="W126" s="5">
        <f t="shared" si="17"/>
        <v>0.85</v>
      </c>
      <c r="AA126" s="8">
        <f t="shared" si="18"/>
        <v>-2.3593623318530357</v>
      </c>
      <c r="AB126" s="5">
        <f t="shared" si="23"/>
        <v>0.85</v>
      </c>
      <c r="AF126" s="8" t="str">
        <f t="shared" si="19"/>
        <v>N/A</v>
      </c>
      <c r="AG126" s="5" t="str">
        <f t="shared" si="24"/>
        <v>N/A</v>
      </c>
      <c r="AK126" s="8" t="str">
        <f t="shared" si="20"/>
        <v>N/A</v>
      </c>
      <c r="AL126" s="5" t="str">
        <f t="shared" si="25"/>
        <v>N/A</v>
      </c>
      <c r="AP126" s="8" t="str">
        <f t="shared" si="21"/>
        <v>N/A</v>
      </c>
      <c r="AQ126" s="5" t="str">
        <f t="shared" si="26"/>
        <v>N/A</v>
      </c>
      <c r="AU126" s="8" t="str">
        <f t="shared" si="22"/>
        <v>N/A</v>
      </c>
      <c r="AV126" s="5" t="str">
        <f t="shared" si="27"/>
        <v>N/A</v>
      </c>
      <c r="AW126" s="6">
        <f t="shared" si="28"/>
        <v>-276863.99548726273</v>
      </c>
      <c r="AX126" s="6">
        <f t="shared" si="29"/>
        <v>-275883.19548726268</v>
      </c>
    </row>
    <row r="127" spans="1:50" x14ac:dyDescent="0.25">
      <c r="A127" t="str">
        <f>+'Player Ratings'!A126</f>
        <v>F. Russell TOR</v>
      </c>
      <c r="C127" s="3" t="str">
        <f>INDEX('Player Ratings'!$B:$Y,MATCH(A:A,'Player Ratings'!$A:$A,0),3)</f>
        <v>TOR</v>
      </c>
      <c r="D127" s="3">
        <f>INDEX('Player Ratings'!$B:$Y,MATCH(A:A,'Player Ratings'!$A:$A,0),4)</f>
        <v>25</v>
      </c>
      <c r="F127" s="3">
        <f>INDEX('Player Ratings'!$B:$Y,MATCH($A:$A,'Player Ratings'!$A:$A,0),8)</f>
        <v>55</v>
      </c>
      <c r="G127" s="3">
        <f>INDEX('Player Ratings'!$B:$Y,MATCH($A:$A,'Player Ratings'!$A:$A,0),9)</f>
        <v>60</v>
      </c>
      <c r="H127" s="3">
        <f t="shared" si="15"/>
        <v>115</v>
      </c>
      <c r="J127" s="3">
        <f>IFERROR(INDEX('Advanced Stats'!$A:$AB,MATCH($A:$A,'Advanced Stats'!$A:$A,0),8),"N/A")</f>
        <v>13.5</v>
      </c>
      <c r="L127" s="3">
        <f>IFERROR(INDEX('Advanced Stats'!$A:$AB,MATCH($A:$A,'Advanced Stats'!$A:$A,0),9),"N/A")</f>
        <v>6.5</v>
      </c>
      <c r="M127" s="3">
        <f>IFERROR(INDEX('Advanced Stats'!$A:$AB,MATCH($A:$A,'Advanced Stats'!$A:$A,0),10),"N/A")</f>
        <v>-1.8</v>
      </c>
      <c r="O127" s="3">
        <f>IFERROR(INDEX('Per 36 Stats'!$A:$AC,MATCH(A:A,'Per 36 Stats'!$A:$A,0),29),"N/A")</f>
        <v>9.6999999999999993</v>
      </c>
      <c r="V127" s="8">
        <f t="shared" si="16"/>
        <v>-0.22506135221803839</v>
      </c>
      <c r="W127" s="5">
        <f t="shared" si="17"/>
        <v>0.85</v>
      </c>
      <c r="AA127" s="8">
        <f t="shared" si="18"/>
        <v>-0.20359635934976006</v>
      </c>
      <c r="AB127" s="5">
        <f t="shared" si="23"/>
        <v>0.85</v>
      </c>
      <c r="AF127" s="8">
        <f t="shared" si="19"/>
        <v>-1.0767642565106494</v>
      </c>
      <c r="AG127" s="5">
        <f t="shared" si="24"/>
        <v>0.85</v>
      </c>
      <c r="AK127" s="8">
        <f t="shared" si="20"/>
        <v>-1.3035210914802078</v>
      </c>
      <c r="AL127" s="5">
        <f t="shared" si="25"/>
        <v>0.85</v>
      </c>
      <c r="AP127" s="8">
        <f t="shared" si="21"/>
        <v>-0.95911192218554542</v>
      </c>
      <c r="AQ127" s="5">
        <f t="shared" si="26"/>
        <v>0.85</v>
      </c>
      <c r="AU127" s="8">
        <f t="shared" si="22"/>
        <v>-0.8155787631036242</v>
      </c>
      <c r="AV127" s="5">
        <f t="shared" si="27"/>
        <v>0.85</v>
      </c>
      <c r="AW127" s="6">
        <f t="shared" si="28"/>
        <v>-279133.99141808774</v>
      </c>
      <c r="AX127" s="6">
        <f t="shared" si="29"/>
        <v>-278153.19141808769</v>
      </c>
    </row>
    <row r="128" spans="1:50" x14ac:dyDescent="0.25">
      <c r="A128" t="str">
        <f>+'Player Ratings'!A127</f>
        <v>F. Wagner SAC</v>
      </c>
      <c r="C128" s="3" t="str">
        <f>INDEX('Player Ratings'!$B:$Y,MATCH(A:A,'Player Ratings'!$A:$A,0),3)</f>
        <v>SAC</v>
      </c>
      <c r="D128" s="3">
        <f>INDEX('Player Ratings'!$B:$Y,MATCH(A:A,'Player Ratings'!$A:$A,0),4)</f>
        <v>23</v>
      </c>
      <c r="F128" s="3">
        <f>INDEX('Player Ratings'!$B:$Y,MATCH($A:$A,'Player Ratings'!$A:$A,0),8)</f>
        <v>46</v>
      </c>
      <c r="G128" s="3">
        <f>INDEX('Player Ratings'!$B:$Y,MATCH($A:$A,'Player Ratings'!$A:$A,0),9)</f>
        <v>55</v>
      </c>
      <c r="H128" s="3">
        <f t="shared" si="15"/>
        <v>101</v>
      </c>
      <c r="J128" s="3" t="str">
        <f>IFERROR(INDEX('Advanced Stats'!$A:$AB,MATCH($A:$A,'Advanced Stats'!$A:$A,0),8),"N/A")</f>
        <v>N/A</v>
      </c>
      <c r="L128" s="3" t="str">
        <f>IFERROR(INDEX('Advanced Stats'!$A:$AB,MATCH($A:$A,'Advanced Stats'!$A:$A,0),9),"N/A")</f>
        <v>N/A</v>
      </c>
      <c r="M128" s="3" t="str">
        <f>IFERROR(INDEX('Advanced Stats'!$A:$AB,MATCH($A:$A,'Advanced Stats'!$A:$A,0),10),"N/A")</f>
        <v>N/A</v>
      </c>
      <c r="O128" s="3" t="str">
        <f>IFERROR(INDEX('Per 36 Stats'!$A:$AC,MATCH(A:A,'Per 36 Stats'!$A:$A,0),29),"N/A")</f>
        <v>N/A</v>
      </c>
      <c r="V128" s="8">
        <f t="shared" si="16"/>
        <v>-0.88572532163228102</v>
      </c>
      <c r="W128" s="5">
        <f t="shared" si="17"/>
        <v>0.85</v>
      </c>
      <c r="AA128" s="8">
        <f t="shared" si="18"/>
        <v>-1.0659027483510704</v>
      </c>
      <c r="AB128" s="5">
        <f t="shared" si="23"/>
        <v>0.85</v>
      </c>
      <c r="AF128" s="8" t="str">
        <f t="shared" si="19"/>
        <v>N/A</v>
      </c>
      <c r="AG128" s="5" t="str">
        <f t="shared" si="24"/>
        <v>N/A</v>
      </c>
      <c r="AK128" s="8" t="str">
        <f t="shared" si="20"/>
        <v>N/A</v>
      </c>
      <c r="AL128" s="5" t="str">
        <f t="shared" si="25"/>
        <v>N/A</v>
      </c>
      <c r="AP128" s="8" t="str">
        <f t="shared" si="21"/>
        <v>N/A</v>
      </c>
      <c r="AQ128" s="5" t="str">
        <f t="shared" si="26"/>
        <v>N/A</v>
      </c>
      <c r="AU128" s="8" t="str">
        <f t="shared" si="22"/>
        <v>N/A</v>
      </c>
      <c r="AV128" s="5" t="str">
        <f t="shared" si="27"/>
        <v>N/A</v>
      </c>
      <c r="AW128" s="6">
        <f t="shared" si="28"/>
        <v>-281403.98734891275</v>
      </c>
      <c r="AX128" s="6">
        <f t="shared" si="29"/>
        <v>-280423.1873489127</v>
      </c>
    </row>
    <row r="129" spans="1:50" x14ac:dyDescent="0.25">
      <c r="A129" t="str">
        <f>+'Player Ratings'!A128</f>
        <v>G. Antetokounmpo MIL</v>
      </c>
      <c r="C129" s="3" t="str">
        <f>INDEX('Player Ratings'!$B:$Y,MATCH(A:A,'Player Ratings'!$A:$A,0),3)</f>
        <v>MIL</v>
      </c>
      <c r="D129" s="3">
        <f>INDEX('Player Ratings'!$B:$Y,MATCH(A:A,'Player Ratings'!$A:$A,0),4)</f>
        <v>30</v>
      </c>
      <c r="F129" s="3">
        <f>INDEX('Player Ratings'!$B:$Y,MATCH($A:$A,'Player Ratings'!$A:$A,0),8)</f>
        <v>79</v>
      </c>
      <c r="G129" s="3">
        <f>INDEX('Player Ratings'!$B:$Y,MATCH($A:$A,'Player Ratings'!$A:$A,0),9)</f>
        <v>79</v>
      </c>
      <c r="H129" s="3">
        <f t="shared" si="15"/>
        <v>158</v>
      </c>
      <c r="J129" s="3">
        <f>IFERROR(INDEX('Advanced Stats'!$A:$AB,MATCH($A:$A,'Advanced Stats'!$A:$A,0),8),"N/A")</f>
        <v>39.9</v>
      </c>
      <c r="L129" s="3">
        <f>IFERROR(INDEX('Advanced Stats'!$A:$AB,MATCH($A:$A,'Advanced Stats'!$A:$A,0),9),"N/A")</f>
        <v>24.4</v>
      </c>
      <c r="M129" s="3">
        <f>IFERROR(INDEX('Advanced Stats'!$A:$AB,MATCH($A:$A,'Advanced Stats'!$A:$A,0),10),"N/A")</f>
        <v>16.600000000000001</v>
      </c>
      <c r="O129" s="3">
        <f>IFERROR(INDEX('Per 36 Stats'!$A:$AC,MATCH(A:A,'Per 36 Stats'!$A:$A,0),29),"N/A")</f>
        <v>39.299999999999997</v>
      </c>
      <c r="V129" s="8">
        <f t="shared" si="16"/>
        <v>2.2854617315560839</v>
      </c>
      <c r="W129" s="5">
        <f t="shared" si="17"/>
        <v>49.231456657730114</v>
      </c>
      <c r="AA129" s="8">
        <f t="shared" si="18"/>
        <v>2.4449161211542645</v>
      </c>
      <c r="AB129" s="5">
        <f t="shared" si="23"/>
        <v>52.044706076074434</v>
      </c>
      <c r="AF129" s="8">
        <f t="shared" si="19"/>
        <v>2.0032700421873968</v>
      </c>
      <c r="AG129" s="5">
        <f t="shared" si="24"/>
        <v>48.976388615324012</v>
      </c>
      <c r="AK129" s="8">
        <f t="shared" si="20"/>
        <v>1.9544018457133614</v>
      </c>
      <c r="AL129" s="5">
        <f t="shared" si="25"/>
        <v>42.524270185273807</v>
      </c>
      <c r="AP129" s="8">
        <f t="shared" si="21"/>
        <v>2.54438190068907</v>
      </c>
      <c r="AQ129" s="5">
        <f t="shared" si="26"/>
        <v>54.619659175104964</v>
      </c>
      <c r="AU129" s="8">
        <f t="shared" si="22"/>
        <v>2.0377383193402463</v>
      </c>
      <c r="AV129" s="5">
        <f t="shared" si="27"/>
        <v>46.418336208040351</v>
      </c>
      <c r="AW129" s="6">
        <f t="shared" si="28"/>
        <v>-283674.83327973774</v>
      </c>
      <c r="AX129" s="6">
        <f t="shared" si="29"/>
        <v>-282694.03327973769</v>
      </c>
    </row>
    <row r="130" spans="1:50" x14ac:dyDescent="0.25">
      <c r="A130" t="str">
        <f>+'Player Ratings'!A129</f>
        <v>G. Bitadze MIA</v>
      </c>
      <c r="C130" s="3" t="str">
        <f>INDEX('Player Ratings'!$B:$Y,MATCH(A:A,'Player Ratings'!$A:$A,0),3)</f>
        <v>MIA</v>
      </c>
      <c r="D130" s="3">
        <f>INDEX('Player Ratings'!$B:$Y,MATCH(A:A,'Player Ratings'!$A:$A,0),4)</f>
        <v>25</v>
      </c>
      <c r="F130" s="3">
        <f>INDEX('Player Ratings'!$B:$Y,MATCH($A:$A,'Player Ratings'!$A:$A,0),8)</f>
        <v>53</v>
      </c>
      <c r="G130" s="3">
        <f>INDEX('Player Ratings'!$B:$Y,MATCH($A:$A,'Player Ratings'!$A:$A,0),9)</f>
        <v>56</v>
      </c>
      <c r="H130" s="3">
        <f t="shared" si="15"/>
        <v>109</v>
      </c>
      <c r="J130" s="3">
        <f>IFERROR(INDEX('Advanced Stats'!$A:$AB,MATCH($A:$A,'Advanced Stats'!$A:$A,0),8),"N/A")</f>
        <v>14.2</v>
      </c>
      <c r="L130" s="3">
        <f>IFERROR(INDEX('Advanced Stats'!$A:$AB,MATCH($A:$A,'Advanced Stats'!$A:$A,0),9),"N/A")</f>
        <v>12.2</v>
      </c>
      <c r="M130" s="3">
        <f>IFERROR(INDEX('Advanced Stats'!$A:$AB,MATCH($A:$A,'Advanced Stats'!$A:$A,0),10),"N/A")</f>
        <v>0.7</v>
      </c>
      <c r="O130" s="3">
        <f>IFERROR(INDEX('Per 36 Stats'!$A:$AC,MATCH(A:A,'Per 36 Stats'!$A:$A,0),29),"N/A")</f>
        <v>9.8000000000000007</v>
      </c>
      <c r="V130" s="8">
        <f t="shared" si="16"/>
        <v>-0.75359252774943253</v>
      </c>
      <c r="W130" s="5">
        <f t="shared" si="17"/>
        <v>0.85</v>
      </c>
      <c r="AA130" s="8">
        <f t="shared" si="18"/>
        <v>-0.57315624035032164</v>
      </c>
      <c r="AB130" s="5">
        <f t="shared" si="23"/>
        <v>0.85</v>
      </c>
      <c r="AF130" s="8">
        <f t="shared" si="19"/>
        <v>-0.99509668040880728</v>
      </c>
      <c r="AG130" s="5">
        <f t="shared" si="24"/>
        <v>0.85</v>
      </c>
      <c r="AK130" s="8">
        <f t="shared" si="20"/>
        <v>-0.26608194388225559</v>
      </c>
      <c r="AL130" s="5">
        <f t="shared" si="25"/>
        <v>0.85</v>
      </c>
      <c r="AP130" s="8">
        <f t="shared" si="21"/>
        <v>-0.48309373972975539</v>
      </c>
      <c r="AQ130" s="5">
        <f t="shared" si="26"/>
        <v>0.85</v>
      </c>
      <c r="AU130" s="8">
        <f t="shared" si="22"/>
        <v>-0.805939178365638</v>
      </c>
      <c r="AV130" s="5">
        <f t="shared" si="27"/>
        <v>0.85</v>
      </c>
      <c r="AW130" s="6">
        <f t="shared" si="28"/>
        <v>-285900.11087435472</v>
      </c>
      <c r="AX130" s="6">
        <f t="shared" si="29"/>
        <v>-284919.31087435468</v>
      </c>
    </row>
    <row r="131" spans="1:50" x14ac:dyDescent="0.25">
      <c r="A131" t="str">
        <f>+'Player Ratings'!A130</f>
        <v>G. Brown III CHA</v>
      </c>
      <c r="C131" s="3" t="str">
        <f>INDEX('Player Ratings'!$B:$Y,MATCH(A:A,'Player Ratings'!$A:$A,0),3)</f>
        <v>CHA</v>
      </c>
      <c r="D131" s="3">
        <f>INDEX('Player Ratings'!$B:$Y,MATCH(A:A,'Player Ratings'!$A:$A,0),4)</f>
        <v>23</v>
      </c>
      <c r="F131" s="3">
        <f>INDEX('Player Ratings'!$B:$Y,MATCH($A:$A,'Player Ratings'!$A:$A,0),8)</f>
        <v>61</v>
      </c>
      <c r="G131" s="3">
        <f>INDEX('Player Ratings'!$B:$Y,MATCH($A:$A,'Player Ratings'!$A:$A,0),9)</f>
        <v>66</v>
      </c>
      <c r="H131" s="3">
        <f t="shared" ref="H131:H194" si="30">+F131+G131</f>
        <v>127</v>
      </c>
      <c r="J131" s="3">
        <f>IFERROR(INDEX('Advanced Stats'!$A:$AB,MATCH($A:$A,'Advanced Stats'!$A:$A,0),8),"N/A")</f>
        <v>24.9</v>
      </c>
      <c r="L131" s="3">
        <f>IFERROR(INDEX('Advanced Stats'!$A:$AB,MATCH($A:$A,'Advanced Stats'!$A:$A,0),9),"N/A")</f>
        <v>15.7</v>
      </c>
      <c r="M131" s="3">
        <f>IFERROR(INDEX('Advanced Stats'!$A:$AB,MATCH($A:$A,'Advanced Stats'!$A:$A,0),10),"N/A")</f>
        <v>3.8</v>
      </c>
      <c r="O131" s="3">
        <f>IFERROR(INDEX('Per 36 Stats'!$A:$AC,MATCH(A:A,'Per 36 Stats'!$A:$A,0),29),"N/A")</f>
        <v>17.7</v>
      </c>
      <c r="V131" s="8">
        <f t="shared" ref="V131:V194" si="31">STANDARDIZE(G131,AVERAGE(G:G),_xlfn.STDEV.P(G:G))</f>
        <v>0.56773541107905279</v>
      </c>
      <c r="W131" s="5">
        <f t="shared" ref="W131:W194" si="32">IF(V131="N/A","N/A",IF(D131&gt;$T$7,IF((V131*$W$1)/(1+((D131-$T$7)/$T$8)^2)&lt;$T$2,$T$2,(V131*$W$1)/(1+((D131-$T$7)/$T$8)^2)),IF(V131*$W$1&lt;$T$2,$T$2,V131*$W$1)))</f>
        <v>12.229669347631818</v>
      </c>
      <c r="AA131" s="8">
        <f t="shared" ref="AA131:AA194" si="33">STANDARDIZE(H131,AVERAGE(H:H),_xlfn.STDEV.P(H:H))</f>
        <v>0.535523402651363</v>
      </c>
      <c r="AB131" s="5">
        <f t="shared" si="23"/>
        <v>11.399637740820021</v>
      </c>
      <c r="AF131" s="8">
        <f t="shared" ref="AF131:AF194" si="34">IF(J131="N/A","N/A",IF(J131=0,"N/A",STANDARDIZE(J131,AVERAGE(J:J),_xlfn.STDEV.P(J:J))))</f>
        <v>0.25325055429077947</v>
      </c>
      <c r="AG131" s="5">
        <f t="shared" si="24"/>
        <v>6.1915255071892874</v>
      </c>
      <c r="AK131" s="8">
        <f t="shared" ref="AK131:AK194" si="35">IF(L131="N/A","N/A",STANDARDIZE(L131,AVERAGE(L:L),_xlfn.STDEV.P(L:L)))</f>
        <v>0.37094209411648699</v>
      </c>
      <c r="AL131" s="5">
        <f t="shared" si="25"/>
        <v>8.0710330211252916</v>
      </c>
      <c r="AP131" s="8">
        <f t="shared" ref="AP131:AP194" si="36">IF(M131="N/A","N/A",STANDARDIZE(M131,AVERAGE(M:M),_xlfn.STDEV.P(M:M)))</f>
        <v>0.10716880651542435</v>
      </c>
      <c r="AQ131" s="5">
        <f t="shared" si="26"/>
        <v>2.3005680414917249</v>
      </c>
      <c r="AU131" s="8">
        <f t="shared" ref="AU131:AU194" si="37">IF(O131="N/A","N/A",STANDARDIZE(O131,AVERAGE(O:O),_xlfn.STDEV.P(O:O)))</f>
        <v>-4.441198406474027E-2</v>
      </c>
      <c r="AV131" s="5">
        <f t="shared" si="27"/>
        <v>0.85</v>
      </c>
      <c r="AW131" s="6">
        <f t="shared" si="28"/>
        <v>-288125.38846897171</v>
      </c>
      <c r="AX131" s="6">
        <f t="shared" si="29"/>
        <v>-287144.58846897166</v>
      </c>
    </row>
    <row r="132" spans="1:50" x14ac:dyDescent="0.25">
      <c r="A132" t="str">
        <f>+'Player Ratings'!A131</f>
        <v>G. Hernangómez MIN</v>
      </c>
      <c r="C132" s="3" t="str">
        <f>INDEX('Player Ratings'!$B:$Y,MATCH(A:A,'Player Ratings'!$A:$A,0),3)</f>
        <v>MIN</v>
      </c>
      <c r="D132" s="3">
        <f>INDEX('Player Ratings'!$B:$Y,MATCH(A:A,'Player Ratings'!$A:$A,0),4)</f>
        <v>30</v>
      </c>
      <c r="F132" s="3">
        <f>INDEX('Player Ratings'!$B:$Y,MATCH($A:$A,'Player Ratings'!$A:$A,0),8)</f>
        <v>51</v>
      </c>
      <c r="G132" s="3">
        <f>INDEX('Player Ratings'!$B:$Y,MATCH($A:$A,'Player Ratings'!$A:$A,0),9)</f>
        <v>51</v>
      </c>
      <c r="H132" s="3">
        <f t="shared" si="30"/>
        <v>102</v>
      </c>
      <c r="J132" s="3">
        <f>IFERROR(INDEX('Advanced Stats'!$A:$AB,MATCH($A:$A,'Advanced Stats'!$A:$A,0),8),"N/A")</f>
        <v>9.9</v>
      </c>
      <c r="L132" s="3">
        <f>IFERROR(INDEX('Advanced Stats'!$A:$AB,MATCH($A:$A,'Advanced Stats'!$A:$A,0),9),"N/A")</f>
        <v>7.1</v>
      </c>
      <c r="M132" s="3">
        <f>IFERROR(INDEX('Advanced Stats'!$A:$AB,MATCH($A:$A,'Advanced Stats'!$A:$A,0),10),"N/A")</f>
        <v>-0.7</v>
      </c>
      <c r="O132" s="3">
        <f>IFERROR(INDEX('Per 36 Stats'!$A:$AC,MATCH(A:A,'Per 36 Stats'!$A:$A,0),29),"N/A")</f>
        <v>5.9</v>
      </c>
      <c r="V132" s="8">
        <f t="shared" si="31"/>
        <v>-1.4142564971636753</v>
      </c>
      <c r="W132" s="5">
        <f t="shared" si="32"/>
        <v>0.85</v>
      </c>
      <c r="AA132" s="8">
        <f t="shared" si="33"/>
        <v>-1.0043094348509767</v>
      </c>
      <c r="AB132" s="5">
        <f t="shared" ref="AB132:AB195" si="38">IF(AA132="N/A","N/A",IF(D132&gt;$T$7,IF((AA132*$AB$1)/(1+((D132-$T$7)/$T$8)^2)&lt;$T$2,$T$2,(AA132*$AB$1)/(1+((D132-$T$7)/$T$8)^2)),IF(AA132*$AB$1&lt;$T$2,$T$2,AA132*$AB$1)))</f>
        <v>0.85</v>
      </c>
      <c r="AF132" s="8">
        <f t="shared" si="34"/>
        <v>-1.4967689336058374</v>
      </c>
      <c r="AG132" s="5">
        <f t="shared" ref="AG132:AG195" si="39">IF(AF132="N/A","N/A",IF(D132&gt;$T$7,IF((AF132*$AG$1)/(1+((D132-$T$7)/$T$8)^2)&lt;$T$2,$T$2,(AF132*$AG$1)/(1+((D132-$T$7)/$T$8)^2)),IF(AF132*$AG$1&lt;$T$2,$T$2,AF132*$AG$1)))</f>
        <v>0.85</v>
      </c>
      <c r="AK132" s="8">
        <f t="shared" si="35"/>
        <v>-1.1943169706804233</v>
      </c>
      <c r="AL132" s="5">
        <f t="shared" ref="AL132:AL195" si="40">IF(AK132="N/A","N/A",IF(D132&gt;$T$7,IF((AK132*$AL$1)/(1+((D132-$T$7)/$T$8)^2)&lt;$T$2,$T$2,(AK132*$AL$1)/(1+((D132-$T$7)/$T$8)^2)),IF(AK132*$AL$1&lt;$T$2,$T$2,AK132*$AL$1)))</f>
        <v>0.85</v>
      </c>
      <c r="AP132" s="8">
        <f t="shared" si="36"/>
        <v>-0.74966392190499775</v>
      </c>
      <c r="AQ132" s="5">
        <f t="shared" ref="AQ132:AQ195" si="41">IF(AP132="N/A","N/A",IF(D132&gt;$T$7,IF((AP132*$AQ$1)/(1+((D132-$T$7)/$T$8)^2)&lt;$T$2,$T$2,(AP132*$AQ$1)/(1+((D132-$T$7)/$T$8)^2)),IF(AP132*$AQ$1&lt;$T$2,$T$2,AP132*$AQ$1)))</f>
        <v>0.85</v>
      </c>
      <c r="AU132" s="8">
        <f t="shared" si="37"/>
        <v>-1.1818829831470938</v>
      </c>
      <c r="AV132" s="5">
        <f t="shared" ref="AV132:AV195" si="42">IF(AU132="N/A","N/A",IF(D132&gt;$T$7,IF((AU132*$AV$1)/(1+((D132-$T$7)/$T$8)^2)&lt;$T$2,$T$2,(AU132*$AV$1)/(1+((D132-$T$7)/$T$8)^2)),IF(AU132*$AV$1&lt;$T$2,$T$2,AU132*$AV$1)))</f>
        <v>0.85</v>
      </c>
      <c r="AW132" s="6">
        <f t="shared" ref="AW132:AW195" si="43">+AW131-SUM(AV132:AV440)</f>
        <v>-290349.81606358866</v>
      </c>
      <c r="AX132" s="6">
        <f t="shared" ref="AX132:AX195" si="44">+AX131-SUM(AV132:AV440)</f>
        <v>-289369.01606358861</v>
      </c>
    </row>
    <row r="133" spans="1:50" x14ac:dyDescent="0.25">
      <c r="A133" t="str">
        <f>+'Player Ratings'!A132</f>
        <v>G. Hubbard HOU</v>
      </c>
      <c r="C133" s="3" t="str">
        <f>INDEX('Player Ratings'!$B:$Y,MATCH(A:A,'Player Ratings'!$A:$A,0),3)</f>
        <v>HOU</v>
      </c>
      <c r="D133" s="3">
        <f>INDEX('Player Ratings'!$B:$Y,MATCH(A:A,'Player Ratings'!$A:$A,0),4)</f>
        <v>26</v>
      </c>
      <c r="F133" s="3">
        <f>INDEX('Player Ratings'!$B:$Y,MATCH($A:$A,'Player Ratings'!$A:$A,0),8)</f>
        <v>65</v>
      </c>
      <c r="G133" s="3">
        <f>INDEX('Player Ratings'!$B:$Y,MATCH($A:$A,'Player Ratings'!$A:$A,0),9)</f>
        <v>68</v>
      </c>
      <c r="H133" s="3">
        <f t="shared" si="30"/>
        <v>133</v>
      </c>
      <c r="J133" s="3">
        <f>IFERROR(INDEX('Advanced Stats'!$A:$AB,MATCH($A:$A,'Advanced Stats'!$A:$A,0),8),"N/A")</f>
        <v>28.6</v>
      </c>
      <c r="L133" s="3">
        <f>IFERROR(INDEX('Advanced Stats'!$A:$AB,MATCH($A:$A,'Advanced Stats'!$A:$A,0),9),"N/A")</f>
        <v>17.2</v>
      </c>
      <c r="M133" s="3">
        <f>IFERROR(INDEX('Advanced Stats'!$A:$AB,MATCH($A:$A,'Advanced Stats'!$A:$A,0),10),"N/A")</f>
        <v>5.4</v>
      </c>
      <c r="O133" s="3">
        <f>IFERROR(INDEX('Per 36 Stats'!$A:$AC,MATCH(A:A,'Per 36 Stats'!$A:$A,0),29),"N/A")</f>
        <v>21.9</v>
      </c>
      <c r="V133" s="8">
        <f t="shared" si="31"/>
        <v>0.83200099884474987</v>
      </c>
      <c r="W133" s="5">
        <f t="shared" si="32"/>
        <v>17.922252010723863</v>
      </c>
      <c r="AA133" s="8">
        <f t="shared" si="33"/>
        <v>0.90508328365192459</v>
      </c>
      <c r="AB133" s="5">
        <f t="shared" si="38"/>
        <v>19.266425160546682</v>
      </c>
      <c r="AF133" s="8">
        <f t="shared" si="34"/>
        <v>0.68492202797194535</v>
      </c>
      <c r="AG133" s="5">
        <f t="shared" si="39"/>
        <v>16.745125073862525</v>
      </c>
      <c r="AK133" s="8">
        <f t="shared" si="35"/>
        <v>0.64395239611594812</v>
      </c>
      <c r="AL133" s="5">
        <f t="shared" si="40"/>
        <v>14.01124632528883</v>
      </c>
      <c r="AP133" s="8">
        <f t="shared" si="36"/>
        <v>0.41182044328713013</v>
      </c>
      <c r="AQ133" s="5">
        <f t="shared" si="41"/>
        <v>8.840454433193381</v>
      </c>
      <c r="AU133" s="8">
        <f t="shared" si="37"/>
        <v>0.36045057493067373</v>
      </c>
      <c r="AV133" s="5">
        <f t="shared" si="42"/>
        <v>8.2108265888284304</v>
      </c>
      <c r="AW133" s="6">
        <f t="shared" si="43"/>
        <v>-292574.24365820561</v>
      </c>
      <c r="AX133" s="6">
        <f t="shared" si="44"/>
        <v>-291593.44365820556</v>
      </c>
    </row>
    <row r="134" spans="1:50" x14ac:dyDescent="0.25">
      <c r="A134" t="str">
        <f>+'Player Ratings'!A133</f>
        <v>G. Jerrett PHI</v>
      </c>
      <c r="C134" s="3" t="str">
        <f>INDEX('Player Ratings'!$B:$Y,MATCH(A:A,'Player Ratings'!$A:$A,0),3)</f>
        <v>PHI</v>
      </c>
      <c r="D134" s="3">
        <f>INDEX('Player Ratings'!$B:$Y,MATCH(A:A,'Player Ratings'!$A:$A,0),4)</f>
        <v>31</v>
      </c>
      <c r="F134" s="3">
        <f>INDEX('Player Ratings'!$B:$Y,MATCH($A:$A,'Player Ratings'!$A:$A,0),8)</f>
        <v>61</v>
      </c>
      <c r="G134" s="3">
        <f>INDEX('Player Ratings'!$B:$Y,MATCH($A:$A,'Player Ratings'!$A:$A,0),9)</f>
        <v>61</v>
      </c>
      <c r="H134" s="3">
        <f t="shared" si="30"/>
        <v>122</v>
      </c>
      <c r="J134" s="3">
        <f>IFERROR(INDEX('Advanced Stats'!$A:$AB,MATCH($A:$A,'Advanced Stats'!$A:$A,0),8),"N/A")</f>
        <v>11.6</v>
      </c>
      <c r="L134" s="3">
        <f>IFERROR(INDEX('Advanced Stats'!$A:$AB,MATCH($A:$A,'Advanced Stats'!$A:$A,0),9),"N/A")</f>
        <v>14.9</v>
      </c>
      <c r="M134" s="3">
        <f>IFERROR(INDEX('Advanced Stats'!$A:$AB,MATCH($A:$A,'Advanced Stats'!$A:$A,0),10),"N/A")</f>
        <v>1.2</v>
      </c>
      <c r="O134" s="3">
        <f>IFERROR(INDEX('Per 36 Stats'!$A:$AC,MATCH(A:A,'Per 36 Stats'!$A:$A,0),29),"N/A")</f>
        <v>10.5</v>
      </c>
      <c r="V134" s="8">
        <f t="shared" si="31"/>
        <v>-9.2928558335189843E-2</v>
      </c>
      <c r="W134" s="5">
        <f t="shared" si="32"/>
        <v>0.85</v>
      </c>
      <c r="AA134" s="8">
        <f t="shared" si="33"/>
        <v>0.22755683515089509</v>
      </c>
      <c r="AB134" s="5">
        <f t="shared" si="38"/>
        <v>4.6576745747254531</v>
      </c>
      <c r="AF134" s="8">
        <f t="shared" si="34"/>
        <v>-1.298433391644221</v>
      </c>
      <c r="AG134" s="5">
        <f t="shared" si="39"/>
        <v>0.85</v>
      </c>
      <c r="AK134" s="8">
        <f t="shared" si="35"/>
        <v>0.22533659971677458</v>
      </c>
      <c r="AL134" s="5">
        <f t="shared" si="40"/>
        <v>4.7143454412545598</v>
      </c>
      <c r="AP134" s="8">
        <f t="shared" si="36"/>
        <v>-0.38789010323859735</v>
      </c>
      <c r="AQ134" s="5">
        <f t="shared" si="41"/>
        <v>0.85</v>
      </c>
      <c r="AU134" s="8">
        <f t="shared" si="37"/>
        <v>-0.73846208519973577</v>
      </c>
      <c r="AV134" s="5">
        <f t="shared" si="42"/>
        <v>0.85</v>
      </c>
      <c r="AW134" s="6">
        <f t="shared" si="43"/>
        <v>-294791.31042623374</v>
      </c>
      <c r="AX134" s="6">
        <f t="shared" si="44"/>
        <v>-293810.5104262337</v>
      </c>
    </row>
    <row r="135" spans="1:50" x14ac:dyDescent="0.25">
      <c r="A135" t="str">
        <f>+'Player Ratings'!A134</f>
        <v>G. Morrison NYK</v>
      </c>
      <c r="C135" s="3" t="str">
        <f>INDEX('Player Ratings'!$B:$Y,MATCH(A:A,'Player Ratings'!$A:$A,0),3)</f>
        <v>NYK</v>
      </c>
      <c r="D135" s="3">
        <f>INDEX('Player Ratings'!$B:$Y,MATCH(A:A,'Player Ratings'!$A:$A,0),4)</f>
        <v>21</v>
      </c>
      <c r="F135" s="3">
        <f>INDEX('Player Ratings'!$B:$Y,MATCH($A:$A,'Player Ratings'!$A:$A,0),8)</f>
        <v>39</v>
      </c>
      <c r="G135" s="3">
        <f>INDEX('Player Ratings'!$B:$Y,MATCH($A:$A,'Player Ratings'!$A:$A,0),9)</f>
        <v>55</v>
      </c>
      <c r="H135" s="3">
        <f t="shared" si="30"/>
        <v>94</v>
      </c>
      <c r="J135" s="3" t="str">
        <f>IFERROR(INDEX('Advanced Stats'!$A:$AB,MATCH($A:$A,'Advanced Stats'!$A:$A,0),8),"N/A")</f>
        <v>N/A</v>
      </c>
      <c r="L135" s="3" t="str">
        <f>IFERROR(INDEX('Advanced Stats'!$A:$AB,MATCH($A:$A,'Advanced Stats'!$A:$A,0),9),"N/A")</f>
        <v>N/A</v>
      </c>
      <c r="M135" s="3" t="str">
        <f>IFERROR(INDEX('Advanced Stats'!$A:$AB,MATCH($A:$A,'Advanced Stats'!$A:$A,0),10),"N/A")</f>
        <v>N/A</v>
      </c>
      <c r="O135" s="3" t="str">
        <f>IFERROR(INDEX('Per 36 Stats'!$A:$AC,MATCH(A:A,'Per 36 Stats'!$A:$A,0),29),"N/A")</f>
        <v>N/A</v>
      </c>
      <c r="V135" s="8">
        <f t="shared" si="31"/>
        <v>-0.88572532163228102</v>
      </c>
      <c r="W135" s="5">
        <f t="shared" si="32"/>
        <v>0.85</v>
      </c>
      <c r="AA135" s="8">
        <f t="shared" si="33"/>
        <v>-1.4970559428517256</v>
      </c>
      <c r="AB135" s="5">
        <f t="shared" si="38"/>
        <v>0.85</v>
      </c>
      <c r="AF135" s="8" t="str">
        <f t="shared" si="34"/>
        <v>N/A</v>
      </c>
      <c r="AG135" s="5" t="str">
        <f t="shared" si="39"/>
        <v>N/A</v>
      </c>
      <c r="AK135" s="8" t="str">
        <f t="shared" si="35"/>
        <v>N/A</v>
      </c>
      <c r="AL135" s="5" t="str">
        <f t="shared" si="40"/>
        <v>N/A</v>
      </c>
      <c r="AP135" s="8" t="str">
        <f t="shared" si="36"/>
        <v>N/A</v>
      </c>
      <c r="AQ135" s="5" t="str">
        <f t="shared" si="41"/>
        <v>N/A</v>
      </c>
      <c r="AU135" s="8" t="str">
        <f t="shared" si="37"/>
        <v>N/A</v>
      </c>
      <c r="AV135" s="5" t="str">
        <f t="shared" si="42"/>
        <v>N/A</v>
      </c>
      <c r="AW135" s="6">
        <f t="shared" si="43"/>
        <v>-297033.52427532861</v>
      </c>
      <c r="AX135" s="6">
        <f t="shared" si="44"/>
        <v>-296052.72427532857</v>
      </c>
    </row>
    <row r="136" spans="1:50" x14ac:dyDescent="0.25">
      <c r="A136" t="str">
        <f>+'Player Ratings'!A135</f>
        <v>G. Robinson III KC</v>
      </c>
      <c r="C136" s="3" t="str">
        <f>INDEX('Player Ratings'!$B:$Y,MATCH(A:A,'Player Ratings'!$A:$A,0),3)</f>
        <v>KC</v>
      </c>
      <c r="D136" s="3">
        <f>INDEX('Player Ratings'!$B:$Y,MATCH(A:A,'Player Ratings'!$A:$A,0),4)</f>
        <v>30</v>
      </c>
      <c r="F136" s="3">
        <f>INDEX('Player Ratings'!$B:$Y,MATCH($A:$A,'Player Ratings'!$A:$A,0),8)</f>
        <v>55</v>
      </c>
      <c r="G136" s="3">
        <f>INDEX('Player Ratings'!$B:$Y,MATCH($A:$A,'Player Ratings'!$A:$A,0),9)</f>
        <v>55</v>
      </c>
      <c r="H136" s="3">
        <f t="shared" si="30"/>
        <v>110</v>
      </c>
      <c r="J136" s="3">
        <f>IFERROR(INDEX('Advanced Stats'!$A:$AB,MATCH($A:$A,'Advanced Stats'!$A:$A,0),8),"N/A")</f>
        <v>11.1</v>
      </c>
      <c r="L136" s="3">
        <f>IFERROR(INDEX('Advanced Stats'!$A:$AB,MATCH($A:$A,'Advanced Stats'!$A:$A,0),9),"N/A")</f>
        <v>10.3</v>
      </c>
      <c r="M136" s="3">
        <f>IFERROR(INDEX('Advanced Stats'!$A:$AB,MATCH($A:$A,'Advanced Stats'!$A:$A,0),10),"N/A")</f>
        <v>-0.1</v>
      </c>
      <c r="O136" s="3">
        <f>IFERROR(INDEX('Per 36 Stats'!$A:$AC,MATCH(A:A,'Per 36 Stats'!$A:$A,0),29),"N/A")</f>
        <v>7.6000000000000005</v>
      </c>
      <c r="V136" s="8">
        <f t="shared" si="31"/>
        <v>-0.88572532163228102</v>
      </c>
      <c r="W136" s="5">
        <f t="shared" si="32"/>
        <v>0.85</v>
      </c>
      <c r="AA136" s="8">
        <f t="shared" si="33"/>
        <v>-0.51156292685022808</v>
      </c>
      <c r="AB136" s="5">
        <f t="shared" si="38"/>
        <v>0.85</v>
      </c>
      <c r="AF136" s="8">
        <f t="shared" si="34"/>
        <v>-1.3567673745741082</v>
      </c>
      <c r="AG136" s="5">
        <f t="shared" si="39"/>
        <v>0.85</v>
      </c>
      <c r="AK136" s="8">
        <f t="shared" si="35"/>
        <v>-0.61189499308157269</v>
      </c>
      <c r="AL136" s="5">
        <f t="shared" si="40"/>
        <v>0.85</v>
      </c>
      <c r="AP136" s="8">
        <f t="shared" si="36"/>
        <v>-0.63541955811560813</v>
      </c>
      <c r="AQ136" s="5">
        <f t="shared" si="41"/>
        <v>0.85</v>
      </c>
      <c r="AU136" s="8">
        <f t="shared" si="37"/>
        <v>-1.018010042601331</v>
      </c>
      <c r="AV136" s="5">
        <f t="shared" si="42"/>
        <v>0.85</v>
      </c>
      <c r="AW136" s="6">
        <f t="shared" si="43"/>
        <v>-299275.73812442349</v>
      </c>
      <c r="AX136" s="6">
        <f t="shared" si="44"/>
        <v>-298294.93812442344</v>
      </c>
    </row>
    <row r="137" spans="1:50" x14ac:dyDescent="0.25">
      <c r="A137" t="str">
        <f>+'Player Ratings'!A136</f>
        <v>G. Trent Jr. LAC</v>
      </c>
      <c r="C137" s="3" t="str">
        <f>INDEX('Player Ratings'!$B:$Y,MATCH(A:A,'Player Ratings'!$A:$A,0),3)</f>
        <v>LAC</v>
      </c>
      <c r="D137" s="3">
        <f>INDEX('Player Ratings'!$B:$Y,MATCH(A:A,'Player Ratings'!$A:$A,0),4)</f>
        <v>26</v>
      </c>
      <c r="F137" s="3">
        <f>INDEX('Player Ratings'!$B:$Y,MATCH($A:$A,'Player Ratings'!$A:$A,0),8)</f>
        <v>61</v>
      </c>
      <c r="G137" s="3">
        <f>INDEX('Player Ratings'!$B:$Y,MATCH($A:$A,'Player Ratings'!$A:$A,0),9)</f>
        <v>63</v>
      </c>
      <c r="H137" s="3">
        <f t="shared" si="30"/>
        <v>124</v>
      </c>
      <c r="J137" s="3">
        <f>IFERROR(INDEX('Advanced Stats'!$A:$AB,MATCH($A:$A,'Advanced Stats'!$A:$A,0),8),"N/A")</f>
        <v>31.2</v>
      </c>
      <c r="L137" s="3">
        <f>IFERROR(INDEX('Advanced Stats'!$A:$AB,MATCH($A:$A,'Advanced Stats'!$A:$A,0),9),"N/A")</f>
        <v>16.399999999999999</v>
      </c>
      <c r="M137" s="3">
        <f>IFERROR(INDEX('Advanced Stats'!$A:$AB,MATCH($A:$A,'Advanced Stats'!$A:$A,0),10),"N/A")</f>
        <v>5</v>
      </c>
      <c r="O137" s="3">
        <f>IFERROR(INDEX('Per 36 Stats'!$A:$AC,MATCH(A:A,'Per 36 Stats'!$A:$A,0),29),"N/A")</f>
        <v>22.9</v>
      </c>
      <c r="V137" s="8">
        <f t="shared" si="31"/>
        <v>0.17133702943050722</v>
      </c>
      <c r="W137" s="5">
        <f t="shared" si="32"/>
        <v>3.6907953529937507</v>
      </c>
      <c r="AA137" s="8">
        <f t="shared" si="33"/>
        <v>0.35074346215108226</v>
      </c>
      <c r="AB137" s="5">
        <f t="shared" si="38"/>
        <v>7.4662440309566911</v>
      </c>
      <c r="AF137" s="8">
        <f t="shared" si="34"/>
        <v>0.98825873920735874</v>
      </c>
      <c r="AG137" s="5">
        <f t="shared" si="39"/>
        <v>24.16116801260587</v>
      </c>
      <c r="AK137" s="8">
        <f t="shared" si="35"/>
        <v>0.49834690171623536</v>
      </c>
      <c r="AL137" s="5">
        <f t="shared" si="40"/>
        <v>10.843132563068274</v>
      </c>
      <c r="AP137" s="8">
        <f t="shared" si="36"/>
        <v>0.33565753409420362</v>
      </c>
      <c r="AQ137" s="5">
        <f t="shared" si="41"/>
        <v>7.2054828352679658</v>
      </c>
      <c r="AU137" s="8">
        <f t="shared" si="37"/>
        <v>0.45684642231053418</v>
      </c>
      <c r="AV137" s="5">
        <f t="shared" si="42"/>
        <v>10.406660474990035</v>
      </c>
      <c r="AW137" s="6">
        <f t="shared" si="43"/>
        <v>-301517.95197351836</v>
      </c>
      <c r="AX137" s="6">
        <f t="shared" si="44"/>
        <v>-300537.15197351831</v>
      </c>
    </row>
    <row r="138" spans="1:50" x14ac:dyDescent="0.25">
      <c r="A138" t="str">
        <f>+'Player Ratings'!A137</f>
        <v>G. Williams OKC</v>
      </c>
      <c r="C138" s="3" t="str">
        <f>INDEX('Player Ratings'!$B:$Y,MATCH(A:A,'Player Ratings'!$A:$A,0),3)</f>
        <v>OKC</v>
      </c>
      <c r="D138" s="3">
        <f>INDEX('Player Ratings'!$B:$Y,MATCH(A:A,'Player Ratings'!$A:$A,0),4)</f>
        <v>26</v>
      </c>
      <c r="F138" s="3">
        <f>INDEX('Player Ratings'!$B:$Y,MATCH($A:$A,'Player Ratings'!$A:$A,0),8)</f>
        <v>54</v>
      </c>
      <c r="G138" s="3">
        <f>INDEX('Player Ratings'!$B:$Y,MATCH($A:$A,'Player Ratings'!$A:$A,0),9)</f>
        <v>57</v>
      </c>
      <c r="H138" s="3">
        <f t="shared" si="30"/>
        <v>111</v>
      </c>
      <c r="J138" s="3">
        <f>IFERROR(INDEX('Advanced Stats'!$A:$AB,MATCH($A:$A,'Advanced Stats'!$A:$A,0),8),"N/A")</f>
        <v>9.4</v>
      </c>
      <c r="L138" s="3">
        <f>IFERROR(INDEX('Advanced Stats'!$A:$AB,MATCH($A:$A,'Advanced Stats'!$A:$A,0),9),"N/A")</f>
        <v>5.9</v>
      </c>
      <c r="M138" s="3">
        <f>IFERROR(INDEX('Advanced Stats'!$A:$AB,MATCH($A:$A,'Advanced Stats'!$A:$A,0),10),"N/A")</f>
        <v>-1.4</v>
      </c>
      <c r="O138" s="3">
        <f>IFERROR(INDEX('Per 36 Stats'!$A:$AC,MATCH(A:A,'Per 36 Stats'!$A:$A,0),29),"N/A")</f>
        <v>5.8000000000000007</v>
      </c>
      <c r="V138" s="8">
        <f t="shared" si="31"/>
        <v>-0.62145973386658404</v>
      </c>
      <c r="W138" s="5">
        <f t="shared" si="32"/>
        <v>0.85</v>
      </c>
      <c r="AA138" s="8">
        <f t="shared" si="33"/>
        <v>-0.44996961335013447</v>
      </c>
      <c r="AB138" s="5">
        <f t="shared" si="38"/>
        <v>0.85</v>
      </c>
      <c r="AF138" s="8">
        <f t="shared" si="34"/>
        <v>-1.5551029165357246</v>
      </c>
      <c r="AG138" s="5">
        <f t="shared" si="39"/>
        <v>0.85</v>
      </c>
      <c r="AK138" s="8">
        <f t="shared" si="35"/>
        <v>-1.412725212279992</v>
      </c>
      <c r="AL138" s="5">
        <f t="shared" si="40"/>
        <v>0.85</v>
      </c>
      <c r="AP138" s="8">
        <f t="shared" si="36"/>
        <v>-0.88294901299261896</v>
      </c>
      <c r="AQ138" s="5">
        <f t="shared" si="41"/>
        <v>0.85</v>
      </c>
      <c r="AU138" s="8">
        <f t="shared" si="37"/>
        <v>-1.19152256788508</v>
      </c>
      <c r="AV138" s="5">
        <f t="shared" si="42"/>
        <v>0.85</v>
      </c>
      <c r="AW138" s="6">
        <f t="shared" si="43"/>
        <v>-303749.75916213827</v>
      </c>
      <c r="AX138" s="6">
        <f t="shared" si="44"/>
        <v>-302768.95916213823</v>
      </c>
    </row>
    <row r="139" spans="1:50" x14ac:dyDescent="0.25">
      <c r="A139" t="str">
        <f>+'Player Ratings'!A138</f>
        <v>G. Yabusele CHI</v>
      </c>
      <c r="C139" s="3" t="str">
        <f>INDEX('Player Ratings'!$B:$Y,MATCH(A:A,'Player Ratings'!$A:$A,0),3)</f>
        <v>CHI</v>
      </c>
      <c r="D139" s="3">
        <f>INDEX('Player Ratings'!$B:$Y,MATCH(A:A,'Player Ratings'!$A:$A,0),4)</f>
        <v>29</v>
      </c>
      <c r="F139" s="3">
        <f>INDEX('Player Ratings'!$B:$Y,MATCH($A:$A,'Player Ratings'!$A:$A,0),8)</f>
        <v>63</v>
      </c>
      <c r="G139" s="3">
        <f>INDEX('Player Ratings'!$B:$Y,MATCH($A:$A,'Player Ratings'!$A:$A,0),9)</f>
        <v>63</v>
      </c>
      <c r="H139" s="3">
        <f t="shared" si="30"/>
        <v>126</v>
      </c>
      <c r="J139" s="3">
        <f>IFERROR(INDEX('Advanced Stats'!$A:$AB,MATCH($A:$A,'Advanced Stats'!$A:$A,0),8),"N/A")</f>
        <v>26</v>
      </c>
      <c r="L139" s="3">
        <f>IFERROR(INDEX('Advanced Stats'!$A:$AB,MATCH($A:$A,'Advanced Stats'!$A:$A,0),9),"N/A")</f>
        <v>14.1</v>
      </c>
      <c r="M139" s="3">
        <f>IFERROR(INDEX('Advanced Stats'!$A:$AB,MATCH($A:$A,'Advanced Stats'!$A:$A,0),10),"N/A")</f>
        <v>2.2000000000000002</v>
      </c>
      <c r="O139" s="3">
        <f>IFERROR(INDEX('Per 36 Stats'!$A:$AC,MATCH(A:A,'Per 36 Stats'!$A:$A,0),29),"N/A")</f>
        <v>20.5</v>
      </c>
      <c r="V139" s="8">
        <f t="shared" si="31"/>
        <v>0.17133702943050722</v>
      </c>
      <c r="W139" s="5">
        <f t="shared" si="32"/>
        <v>3.6907953529937507</v>
      </c>
      <c r="AA139" s="8">
        <f t="shared" si="33"/>
        <v>0.47393008915126944</v>
      </c>
      <c r="AB139" s="5">
        <f t="shared" si="38"/>
        <v>10.088506504198911</v>
      </c>
      <c r="AF139" s="8">
        <f t="shared" si="34"/>
        <v>0.38158531673653157</v>
      </c>
      <c r="AG139" s="5">
        <f t="shared" si="39"/>
        <v>9.3290821351191706</v>
      </c>
      <c r="AK139" s="8">
        <f t="shared" si="35"/>
        <v>7.9731105317061873E-2</v>
      </c>
      <c r="AL139" s="5">
        <f t="shared" si="40"/>
        <v>1.7348054966841873</v>
      </c>
      <c r="AP139" s="8">
        <f t="shared" si="36"/>
        <v>-0.19748283025628124</v>
      </c>
      <c r="AQ139" s="5">
        <f t="shared" si="41"/>
        <v>0.85</v>
      </c>
      <c r="AU139" s="8">
        <f t="shared" si="37"/>
        <v>0.22549638859886917</v>
      </c>
      <c r="AV139" s="5">
        <f t="shared" si="42"/>
        <v>5.1366591482021873</v>
      </c>
      <c r="AW139" s="6">
        <f t="shared" si="43"/>
        <v>-305981.56635075819</v>
      </c>
      <c r="AX139" s="6">
        <f t="shared" si="44"/>
        <v>-305000.76635075815</v>
      </c>
    </row>
    <row r="140" spans="1:50" x14ac:dyDescent="0.25">
      <c r="A140" t="str">
        <f>+'Player Ratings'!A139</f>
        <v>H. Barnes BOS</v>
      </c>
      <c r="C140" s="3" t="str">
        <f>INDEX('Player Ratings'!$B:$Y,MATCH(A:A,'Player Ratings'!$A:$A,0),3)</f>
        <v>BOS</v>
      </c>
      <c r="D140" s="3">
        <f>INDEX('Player Ratings'!$B:$Y,MATCH(A:A,'Player Ratings'!$A:$A,0),4)</f>
        <v>32</v>
      </c>
      <c r="F140" s="3">
        <f>INDEX('Player Ratings'!$B:$Y,MATCH($A:$A,'Player Ratings'!$A:$A,0),8)</f>
        <v>59</v>
      </c>
      <c r="G140" s="3">
        <f>INDEX('Player Ratings'!$B:$Y,MATCH($A:$A,'Player Ratings'!$A:$A,0),9)</f>
        <v>59</v>
      </c>
      <c r="H140" s="3">
        <f t="shared" si="30"/>
        <v>118</v>
      </c>
      <c r="J140" s="3">
        <f>IFERROR(INDEX('Advanced Stats'!$A:$AB,MATCH($A:$A,'Advanced Stats'!$A:$A,0),8),"N/A")</f>
        <v>22.7</v>
      </c>
      <c r="L140" s="3">
        <f>IFERROR(INDEX('Advanced Stats'!$A:$AB,MATCH($A:$A,'Advanced Stats'!$A:$A,0),9),"N/A")</f>
        <v>10.3</v>
      </c>
      <c r="M140" s="3">
        <f>IFERROR(INDEX('Advanced Stats'!$A:$AB,MATCH($A:$A,'Advanced Stats'!$A:$A,0),10),"N/A")</f>
        <v>-0.1</v>
      </c>
      <c r="O140" s="3">
        <f>IFERROR(INDEX('Per 36 Stats'!$A:$AC,MATCH(A:A,'Per 36 Stats'!$A:$A,0),29),"N/A")</f>
        <v>16.3</v>
      </c>
      <c r="V140" s="8">
        <f t="shared" si="31"/>
        <v>-0.3571941461008869</v>
      </c>
      <c r="W140" s="5">
        <f t="shared" si="32"/>
        <v>0.85</v>
      </c>
      <c r="AA140" s="8">
        <f t="shared" si="33"/>
        <v>-1.8816418849479294E-2</v>
      </c>
      <c r="AB140" s="5">
        <f t="shared" si="38"/>
        <v>0.85</v>
      </c>
      <c r="AF140" s="8">
        <f t="shared" si="34"/>
        <v>-3.4189706007242745E-3</v>
      </c>
      <c r="AG140" s="5">
        <f t="shared" si="39"/>
        <v>0.85</v>
      </c>
      <c r="AK140" s="8">
        <f t="shared" si="35"/>
        <v>-0.61189499308157269</v>
      </c>
      <c r="AL140" s="5">
        <f t="shared" si="40"/>
        <v>0.85</v>
      </c>
      <c r="AP140" s="8">
        <f t="shared" si="36"/>
        <v>-0.63541955811560813</v>
      </c>
      <c r="AQ140" s="5">
        <f t="shared" si="41"/>
        <v>0.85</v>
      </c>
      <c r="AU140" s="8">
        <f t="shared" si="37"/>
        <v>-0.17936617039654482</v>
      </c>
      <c r="AV140" s="5">
        <f t="shared" si="42"/>
        <v>0.85</v>
      </c>
      <c r="AW140" s="6">
        <f t="shared" si="43"/>
        <v>-308208.2368802299</v>
      </c>
      <c r="AX140" s="6">
        <f t="shared" si="44"/>
        <v>-307227.43688022986</v>
      </c>
    </row>
    <row r="141" spans="1:50" x14ac:dyDescent="0.25">
      <c r="A141" t="str">
        <f>+'Player Ratings'!A140</f>
        <v>H. Diallo MEM</v>
      </c>
      <c r="C141" s="3" t="str">
        <f>INDEX('Player Ratings'!$B:$Y,MATCH(A:A,'Player Ratings'!$A:$A,0),3)</f>
        <v>MEM</v>
      </c>
      <c r="D141" s="3">
        <f>INDEX('Player Ratings'!$B:$Y,MATCH(A:A,'Player Ratings'!$A:$A,0),4)</f>
        <v>26</v>
      </c>
      <c r="F141" s="3">
        <f>INDEX('Player Ratings'!$B:$Y,MATCH($A:$A,'Player Ratings'!$A:$A,0),8)</f>
        <v>50</v>
      </c>
      <c r="G141" s="3">
        <f>INDEX('Player Ratings'!$B:$Y,MATCH($A:$A,'Player Ratings'!$A:$A,0),9)</f>
        <v>55</v>
      </c>
      <c r="H141" s="3">
        <f t="shared" si="30"/>
        <v>105</v>
      </c>
      <c r="J141" s="3">
        <f>IFERROR(INDEX('Advanced Stats'!$A:$AB,MATCH($A:$A,'Advanced Stats'!$A:$A,0),8),"N/A")</f>
        <v>9.1999999999999993</v>
      </c>
      <c r="L141" s="3">
        <f>IFERROR(INDEX('Advanced Stats'!$A:$AB,MATCH($A:$A,'Advanced Stats'!$A:$A,0),9),"N/A")</f>
        <v>12.7</v>
      </c>
      <c r="M141" s="3">
        <f>IFERROR(INDEX('Advanced Stats'!$A:$AB,MATCH($A:$A,'Advanced Stats'!$A:$A,0),10),"N/A")</f>
        <v>0.6</v>
      </c>
      <c r="O141" s="3">
        <f>IFERROR(INDEX('Per 36 Stats'!$A:$AC,MATCH(A:A,'Per 36 Stats'!$A:$A,0),29),"N/A")</f>
        <v>5.3</v>
      </c>
      <c r="V141" s="8">
        <f t="shared" si="31"/>
        <v>-0.88572532163228102</v>
      </c>
      <c r="W141" s="5">
        <f t="shared" si="32"/>
        <v>0.85</v>
      </c>
      <c r="AA141" s="8">
        <f t="shared" si="33"/>
        <v>-0.819529494350696</v>
      </c>
      <c r="AB141" s="5">
        <f t="shared" si="38"/>
        <v>0.85</v>
      </c>
      <c r="AF141" s="8">
        <f t="shared" si="34"/>
        <v>-1.5784365097076798</v>
      </c>
      <c r="AG141" s="5">
        <f t="shared" si="39"/>
        <v>0.85</v>
      </c>
      <c r="AK141" s="8">
        <f t="shared" si="35"/>
        <v>-0.17507850988243523</v>
      </c>
      <c r="AL141" s="5">
        <f t="shared" si="40"/>
        <v>0.85</v>
      </c>
      <c r="AP141" s="8">
        <f t="shared" si="36"/>
        <v>-0.50213446702798692</v>
      </c>
      <c r="AQ141" s="5">
        <f t="shared" si="41"/>
        <v>0.85</v>
      </c>
      <c r="AU141" s="8">
        <f t="shared" si="37"/>
        <v>-1.2397204915750102</v>
      </c>
      <c r="AV141" s="5">
        <f t="shared" si="42"/>
        <v>0.85</v>
      </c>
      <c r="AW141" s="6">
        <f t="shared" si="43"/>
        <v>-310434.05740970158</v>
      </c>
      <c r="AX141" s="6">
        <f t="shared" si="44"/>
        <v>-309453.25740970153</v>
      </c>
    </row>
    <row r="142" spans="1:50" x14ac:dyDescent="0.25">
      <c r="A142" t="str">
        <f>+'Player Ratings'!A141</f>
        <v>H. Dickinson MIA</v>
      </c>
      <c r="C142" s="3" t="str">
        <f>INDEX('Player Ratings'!$B:$Y,MATCH(A:A,'Player Ratings'!$A:$A,0),3)</f>
        <v>MIA</v>
      </c>
      <c r="D142" s="3">
        <f>INDEX('Player Ratings'!$B:$Y,MATCH(A:A,'Player Ratings'!$A:$A,0),4)</f>
        <v>24</v>
      </c>
      <c r="F142" s="3">
        <f>INDEX('Player Ratings'!$B:$Y,MATCH($A:$A,'Player Ratings'!$A:$A,0),8)</f>
        <v>52</v>
      </c>
      <c r="G142" s="3">
        <f>INDEX('Player Ratings'!$B:$Y,MATCH($A:$A,'Player Ratings'!$A:$A,0),9)</f>
        <v>56</v>
      </c>
      <c r="H142" s="3">
        <f t="shared" si="30"/>
        <v>108</v>
      </c>
      <c r="J142" s="3">
        <f>IFERROR(INDEX('Advanced Stats'!$A:$AB,MATCH($A:$A,'Advanced Stats'!$A:$A,0),8),"N/A")</f>
        <v>24.6</v>
      </c>
      <c r="L142" s="3">
        <f>IFERROR(INDEX('Advanced Stats'!$A:$AB,MATCH($A:$A,'Advanced Stats'!$A:$A,0),9),"N/A")</f>
        <v>10.5</v>
      </c>
      <c r="M142" s="3">
        <f>IFERROR(INDEX('Advanced Stats'!$A:$AB,MATCH($A:$A,'Advanced Stats'!$A:$A,0),10),"N/A")</f>
        <v>-0.1</v>
      </c>
      <c r="O142" s="3">
        <f>IFERROR(INDEX('Per 36 Stats'!$A:$AC,MATCH(A:A,'Per 36 Stats'!$A:$A,0),29),"N/A")</f>
        <v>16</v>
      </c>
      <c r="V142" s="8">
        <f t="shared" si="31"/>
        <v>-0.75359252774943253</v>
      </c>
      <c r="W142" s="5">
        <f t="shared" si="32"/>
        <v>0.85</v>
      </c>
      <c r="AA142" s="8">
        <f t="shared" si="33"/>
        <v>-0.6347495538504152</v>
      </c>
      <c r="AB142" s="5">
        <f t="shared" si="38"/>
        <v>0.85</v>
      </c>
      <c r="AF142" s="8">
        <f t="shared" si="34"/>
        <v>0.21825016453284748</v>
      </c>
      <c r="AG142" s="5">
        <f t="shared" si="39"/>
        <v>5.3358282450266019</v>
      </c>
      <c r="AK142" s="8">
        <f t="shared" si="35"/>
        <v>-0.57549361948164468</v>
      </c>
      <c r="AL142" s="5">
        <f t="shared" si="40"/>
        <v>0.85</v>
      </c>
      <c r="AP142" s="8">
        <f t="shared" si="36"/>
        <v>-0.63541955811560813</v>
      </c>
      <c r="AQ142" s="5">
        <f t="shared" si="41"/>
        <v>0.85</v>
      </c>
      <c r="AU142" s="8">
        <f t="shared" si="37"/>
        <v>-0.20828492461050302</v>
      </c>
      <c r="AV142" s="5">
        <f t="shared" si="42"/>
        <v>0.85</v>
      </c>
      <c r="AW142" s="6">
        <f t="shared" si="43"/>
        <v>-312668.77584948239</v>
      </c>
      <c r="AX142" s="6">
        <f t="shared" si="44"/>
        <v>-311687.97584948235</v>
      </c>
    </row>
    <row r="143" spans="1:50" x14ac:dyDescent="0.25">
      <c r="A143" t="str">
        <f>+'Player Ratings'!A142</f>
        <v>H. Ellenson PHI</v>
      </c>
      <c r="C143" s="3" t="str">
        <f>INDEX('Player Ratings'!$B:$Y,MATCH(A:A,'Player Ratings'!$A:$A,0),3)</f>
        <v>PHI</v>
      </c>
      <c r="D143" s="3">
        <f>INDEX('Player Ratings'!$B:$Y,MATCH(A:A,'Player Ratings'!$A:$A,0),4)</f>
        <v>27</v>
      </c>
      <c r="F143" s="3">
        <f>INDEX('Player Ratings'!$B:$Y,MATCH($A:$A,'Player Ratings'!$A:$A,0),8)</f>
        <v>62</v>
      </c>
      <c r="G143" s="3">
        <f>INDEX('Player Ratings'!$B:$Y,MATCH($A:$A,'Player Ratings'!$A:$A,0),9)</f>
        <v>62</v>
      </c>
      <c r="H143" s="3">
        <f t="shared" si="30"/>
        <v>124</v>
      </c>
      <c r="J143" s="3">
        <f>IFERROR(INDEX('Advanced Stats'!$A:$AB,MATCH($A:$A,'Advanced Stats'!$A:$A,0),8),"N/A")</f>
        <v>20</v>
      </c>
      <c r="L143" s="3">
        <f>IFERROR(INDEX('Advanced Stats'!$A:$AB,MATCH($A:$A,'Advanced Stats'!$A:$A,0),9),"N/A")</f>
        <v>11.3</v>
      </c>
      <c r="M143" s="3">
        <f>IFERROR(INDEX('Advanced Stats'!$A:$AB,MATCH($A:$A,'Advanced Stats'!$A:$A,0),10),"N/A")</f>
        <v>-0.1</v>
      </c>
      <c r="O143" s="3">
        <f>IFERROR(INDEX('Per 36 Stats'!$A:$AC,MATCH(A:A,'Per 36 Stats'!$A:$A,0),29),"N/A")</f>
        <v>15.9</v>
      </c>
      <c r="V143" s="8">
        <f t="shared" si="31"/>
        <v>3.9204235547658686E-2</v>
      </c>
      <c r="W143" s="5">
        <f t="shared" si="32"/>
        <v>0.85</v>
      </c>
      <c r="AA143" s="8">
        <f t="shared" si="33"/>
        <v>0.35074346215108226</v>
      </c>
      <c r="AB143" s="5">
        <f t="shared" si="38"/>
        <v>7.4662440309566911</v>
      </c>
      <c r="AF143" s="8">
        <f t="shared" si="34"/>
        <v>-0.3184224784221153</v>
      </c>
      <c r="AG143" s="5">
        <f t="shared" si="39"/>
        <v>0.85</v>
      </c>
      <c r="AK143" s="8">
        <f t="shared" si="35"/>
        <v>-0.42988812508193203</v>
      </c>
      <c r="AL143" s="5">
        <f t="shared" si="40"/>
        <v>0.85</v>
      </c>
      <c r="AP143" s="8">
        <f t="shared" si="36"/>
        <v>-0.63541955811560813</v>
      </c>
      <c r="AQ143" s="5">
        <f t="shared" si="41"/>
        <v>0.85</v>
      </c>
      <c r="AU143" s="8">
        <f t="shared" si="37"/>
        <v>-0.21792450934848906</v>
      </c>
      <c r="AV143" s="5">
        <f t="shared" si="42"/>
        <v>0.85</v>
      </c>
      <c r="AW143" s="6">
        <f t="shared" si="43"/>
        <v>-314940.05970653798</v>
      </c>
      <c r="AX143" s="6">
        <f t="shared" si="44"/>
        <v>-313959.25970653794</v>
      </c>
    </row>
    <row r="144" spans="1:50" x14ac:dyDescent="0.25">
      <c r="A144" t="str">
        <f>+'Player Ratings'!A143</f>
        <v>H. Giles OKC</v>
      </c>
      <c r="C144" s="3" t="str">
        <f>INDEX('Player Ratings'!$B:$Y,MATCH(A:A,'Player Ratings'!$A:$A,0),3)</f>
        <v>OKC</v>
      </c>
      <c r="D144" s="3">
        <f>INDEX('Player Ratings'!$B:$Y,MATCH(A:A,'Player Ratings'!$A:$A,0),4)</f>
        <v>26</v>
      </c>
      <c r="F144" s="3">
        <f>INDEX('Player Ratings'!$B:$Y,MATCH($A:$A,'Player Ratings'!$A:$A,0),8)</f>
        <v>55</v>
      </c>
      <c r="G144" s="3">
        <f>INDEX('Player Ratings'!$B:$Y,MATCH($A:$A,'Player Ratings'!$A:$A,0),9)</f>
        <v>57</v>
      </c>
      <c r="H144" s="3">
        <f t="shared" si="30"/>
        <v>112</v>
      </c>
      <c r="J144" s="3">
        <f>IFERROR(INDEX('Advanced Stats'!$A:$AB,MATCH($A:$A,'Advanced Stats'!$A:$A,0),8),"N/A")</f>
        <v>17.100000000000001</v>
      </c>
      <c r="L144" s="3">
        <f>IFERROR(INDEX('Advanced Stats'!$A:$AB,MATCH($A:$A,'Advanced Stats'!$A:$A,0),9),"N/A")</f>
        <v>10.4</v>
      </c>
      <c r="M144" s="3">
        <f>IFERROR(INDEX('Advanced Stats'!$A:$AB,MATCH($A:$A,'Advanced Stats'!$A:$A,0),10),"N/A")</f>
        <v>-0.5</v>
      </c>
      <c r="O144" s="3">
        <f>IFERROR(INDEX('Per 36 Stats'!$A:$AC,MATCH(A:A,'Per 36 Stats'!$A:$A,0),29),"N/A")</f>
        <v>11.3</v>
      </c>
      <c r="V144" s="8">
        <f t="shared" si="31"/>
        <v>-0.62145973386658404</v>
      </c>
      <c r="W144" s="5">
        <f t="shared" si="32"/>
        <v>0.85</v>
      </c>
      <c r="AA144" s="8">
        <f t="shared" si="33"/>
        <v>-0.38837629985004085</v>
      </c>
      <c r="AB144" s="5">
        <f t="shared" si="38"/>
        <v>0.85</v>
      </c>
      <c r="AF144" s="8">
        <f t="shared" si="34"/>
        <v>-0.65675957941546115</v>
      </c>
      <c r="AG144" s="5">
        <f t="shared" si="39"/>
        <v>0.85</v>
      </c>
      <c r="AK144" s="8">
        <f t="shared" si="35"/>
        <v>-0.59369430628160869</v>
      </c>
      <c r="AL144" s="5">
        <f t="shared" si="40"/>
        <v>0.85</v>
      </c>
      <c r="AP144" s="8">
        <f t="shared" si="36"/>
        <v>-0.71158246730853458</v>
      </c>
      <c r="AQ144" s="5">
        <f t="shared" si="41"/>
        <v>0.85</v>
      </c>
      <c r="AU144" s="8">
        <f t="shared" si="37"/>
        <v>-0.66134540729584723</v>
      </c>
      <c r="AV144" s="5">
        <f t="shared" si="42"/>
        <v>0.85</v>
      </c>
      <c r="AW144" s="6">
        <f t="shared" si="43"/>
        <v>-317211.34356359357</v>
      </c>
      <c r="AX144" s="6">
        <f t="shared" si="44"/>
        <v>-316230.54356359353</v>
      </c>
    </row>
    <row r="145" spans="1:50" x14ac:dyDescent="0.25">
      <c r="A145" t="str">
        <f>+'Player Ratings'!A144</f>
        <v>I. Anigbogu LAC</v>
      </c>
      <c r="C145" s="3" t="str">
        <f>INDEX('Player Ratings'!$B:$Y,MATCH(A:A,'Player Ratings'!$A:$A,0),3)</f>
        <v>LAC</v>
      </c>
      <c r="D145" s="3">
        <f>INDEX('Player Ratings'!$B:$Y,MATCH(A:A,'Player Ratings'!$A:$A,0),4)</f>
        <v>26</v>
      </c>
      <c r="F145" s="3">
        <f>INDEX('Player Ratings'!$B:$Y,MATCH($A:$A,'Player Ratings'!$A:$A,0),8)</f>
        <v>59</v>
      </c>
      <c r="G145" s="3">
        <f>INDEX('Player Ratings'!$B:$Y,MATCH($A:$A,'Player Ratings'!$A:$A,0),9)</f>
        <v>62</v>
      </c>
      <c r="H145" s="3">
        <f t="shared" si="30"/>
        <v>121</v>
      </c>
      <c r="J145" s="3">
        <f>IFERROR(INDEX('Advanced Stats'!$A:$AB,MATCH($A:$A,'Advanced Stats'!$A:$A,0),8),"N/A")</f>
        <v>16.899999999999999</v>
      </c>
      <c r="L145" s="3">
        <f>IFERROR(INDEX('Advanced Stats'!$A:$AB,MATCH($A:$A,'Advanced Stats'!$A:$A,0),9),"N/A")</f>
        <v>11.2</v>
      </c>
      <c r="M145" s="3">
        <f>IFERROR(INDEX('Advanced Stats'!$A:$AB,MATCH($A:$A,'Advanced Stats'!$A:$A,0),10),"N/A")</f>
        <v>0.3</v>
      </c>
      <c r="O145" s="3">
        <f>IFERROR(INDEX('Per 36 Stats'!$A:$AC,MATCH(A:A,'Per 36 Stats'!$A:$A,0),29),"N/A")</f>
        <v>12.700000000000001</v>
      </c>
      <c r="V145" s="8">
        <f t="shared" si="31"/>
        <v>3.9204235547658686E-2</v>
      </c>
      <c r="W145" s="5">
        <f t="shared" si="32"/>
        <v>0.85</v>
      </c>
      <c r="AA145" s="8">
        <f t="shared" si="33"/>
        <v>0.16596352165080147</v>
      </c>
      <c r="AB145" s="5">
        <f t="shared" si="38"/>
        <v>3.5328503210933611</v>
      </c>
      <c r="AF145" s="8">
        <f t="shared" si="34"/>
        <v>-0.68009317258741631</v>
      </c>
      <c r="AG145" s="5">
        <f t="shared" si="39"/>
        <v>0.85</v>
      </c>
      <c r="AK145" s="8">
        <f t="shared" si="35"/>
        <v>-0.44808881188189631</v>
      </c>
      <c r="AL145" s="5">
        <f t="shared" si="40"/>
        <v>0.85</v>
      </c>
      <c r="AP145" s="8">
        <f t="shared" si="36"/>
        <v>-0.55925664892268179</v>
      </c>
      <c r="AQ145" s="5">
        <f t="shared" si="41"/>
        <v>0.85</v>
      </c>
      <c r="AU145" s="8">
        <f t="shared" si="37"/>
        <v>-0.52639122096404256</v>
      </c>
      <c r="AV145" s="5">
        <f t="shared" si="42"/>
        <v>0.85</v>
      </c>
      <c r="AW145" s="6">
        <f t="shared" si="43"/>
        <v>-319481.77742064919</v>
      </c>
      <c r="AX145" s="6">
        <f t="shared" si="44"/>
        <v>-318500.97742064914</v>
      </c>
    </row>
    <row r="146" spans="1:50" x14ac:dyDescent="0.25">
      <c r="A146" t="str">
        <f>+'Player Ratings'!A145</f>
        <v>I. Bonga KC</v>
      </c>
      <c r="C146" s="3" t="str">
        <f>INDEX('Player Ratings'!$B:$Y,MATCH(A:A,'Player Ratings'!$A:$A,0),3)</f>
        <v>KC</v>
      </c>
      <c r="D146" s="3">
        <f>INDEX('Player Ratings'!$B:$Y,MATCH(A:A,'Player Ratings'!$A:$A,0),4)</f>
        <v>25</v>
      </c>
      <c r="F146" s="3">
        <f>INDEX('Player Ratings'!$B:$Y,MATCH($A:$A,'Player Ratings'!$A:$A,0),8)</f>
        <v>64</v>
      </c>
      <c r="G146" s="3">
        <f>INDEX('Player Ratings'!$B:$Y,MATCH($A:$A,'Player Ratings'!$A:$A,0),9)</f>
        <v>65</v>
      </c>
      <c r="H146" s="3">
        <f t="shared" si="30"/>
        <v>129</v>
      </c>
      <c r="J146" s="3">
        <f>IFERROR(INDEX('Advanced Stats'!$A:$AB,MATCH($A:$A,'Advanced Stats'!$A:$A,0),8),"N/A")</f>
        <v>25.1</v>
      </c>
      <c r="L146" s="3">
        <f>IFERROR(INDEX('Advanced Stats'!$A:$AB,MATCH($A:$A,'Advanced Stats'!$A:$A,0),9),"N/A")</f>
        <v>16.5</v>
      </c>
      <c r="M146" s="3">
        <f>IFERROR(INDEX('Advanced Stats'!$A:$AB,MATCH($A:$A,'Advanced Stats'!$A:$A,0),10),"N/A")</f>
        <v>4.3</v>
      </c>
      <c r="O146" s="3">
        <f>IFERROR(INDEX('Per 36 Stats'!$A:$AC,MATCH(A:A,'Per 36 Stats'!$A:$A,0),29),"N/A")</f>
        <v>24.1</v>
      </c>
      <c r="V146" s="8">
        <f t="shared" si="31"/>
        <v>0.4356026171962043</v>
      </c>
      <c r="W146" s="5">
        <f t="shared" si="32"/>
        <v>9.3833780160857962</v>
      </c>
      <c r="AA146" s="8">
        <f t="shared" si="33"/>
        <v>0.65871002965155023</v>
      </c>
      <c r="AB146" s="5">
        <f t="shared" si="38"/>
        <v>14.021900214062242</v>
      </c>
      <c r="AF146" s="8">
        <f t="shared" si="34"/>
        <v>0.27658414746273474</v>
      </c>
      <c r="AG146" s="5">
        <f t="shared" si="39"/>
        <v>6.7619903486310928</v>
      </c>
      <c r="AK146" s="8">
        <f t="shared" si="35"/>
        <v>0.51654758851619975</v>
      </c>
      <c r="AL146" s="5">
        <f t="shared" si="40"/>
        <v>11.239146783345848</v>
      </c>
      <c r="AP146" s="8">
        <f t="shared" si="36"/>
        <v>0.20237244300658236</v>
      </c>
      <c r="AQ146" s="5">
        <f t="shared" si="41"/>
        <v>4.3442825388984918</v>
      </c>
      <c r="AU146" s="8">
        <f t="shared" si="37"/>
        <v>0.57252143916636711</v>
      </c>
      <c r="AV146" s="5">
        <f t="shared" si="42"/>
        <v>13.041661138383969</v>
      </c>
      <c r="AW146" s="6">
        <f t="shared" si="43"/>
        <v>-321752.2112777048</v>
      </c>
      <c r="AX146" s="6">
        <f t="shared" si="44"/>
        <v>-320771.41127770476</v>
      </c>
    </row>
    <row r="147" spans="1:50" x14ac:dyDescent="0.25">
      <c r="A147" t="str">
        <f>+'Player Ratings'!A146</f>
        <v>I. Briscoe CHA</v>
      </c>
      <c r="C147" s="3" t="str">
        <f>INDEX('Player Ratings'!$B:$Y,MATCH(A:A,'Player Ratings'!$A:$A,0),3)</f>
        <v>CHA</v>
      </c>
      <c r="D147" s="3">
        <f>INDEX('Player Ratings'!$B:$Y,MATCH(A:A,'Player Ratings'!$A:$A,0),4)</f>
        <v>26</v>
      </c>
      <c r="F147" s="3">
        <f>INDEX('Player Ratings'!$B:$Y,MATCH($A:$A,'Player Ratings'!$A:$A,0),8)</f>
        <v>72</v>
      </c>
      <c r="G147" s="3">
        <f>INDEX('Player Ratings'!$B:$Y,MATCH($A:$A,'Player Ratings'!$A:$A,0),9)</f>
        <v>73</v>
      </c>
      <c r="H147" s="3">
        <f t="shared" si="30"/>
        <v>145</v>
      </c>
      <c r="J147" s="3">
        <f>IFERROR(INDEX('Advanced Stats'!$A:$AB,MATCH($A:$A,'Advanced Stats'!$A:$A,0),8),"N/A")</f>
        <v>33.6</v>
      </c>
      <c r="L147" s="3">
        <f>IFERROR(INDEX('Advanced Stats'!$A:$AB,MATCH($A:$A,'Advanced Stats'!$A:$A,0),9),"N/A")</f>
        <v>22.9</v>
      </c>
      <c r="M147" s="3">
        <f>IFERROR(INDEX('Advanced Stats'!$A:$AB,MATCH($A:$A,'Advanced Stats'!$A:$A,0),10),"N/A")</f>
        <v>12.7</v>
      </c>
      <c r="O147" s="3">
        <f>IFERROR(INDEX('Per 36 Stats'!$A:$AC,MATCH(A:A,'Per 36 Stats'!$A:$A,0),29),"N/A")</f>
        <v>32.9</v>
      </c>
      <c r="V147" s="8">
        <f t="shared" si="31"/>
        <v>1.4926649682589925</v>
      </c>
      <c r="W147" s="5">
        <f t="shared" si="32"/>
        <v>32.15370866845398</v>
      </c>
      <c r="AA147" s="8">
        <f t="shared" si="33"/>
        <v>1.6442030456530476</v>
      </c>
      <c r="AB147" s="5">
        <f t="shared" si="38"/>
        <v>35</v>
      </c>
      <c r="AF147" s="8">
        <f t="shared" si="34"/>
        <v>1.2682618572708177</v>
      </c>
      <c r="AG147" s="5">
        <f t="shared" si="39"/>
        <v>31.006746109907432</v>
      </c>
      <c r="AK147" s="8">
        <f t="shared" si="35"/>
        <v>1.6813915437139002</v>
      </c>
      <c r="AL147" s="5">
        <f t="shared" si="40"/>
        <v>36.584056881110271</v>
      </c>
      <c r="AP147" s="8">
        <f t="shared" si="36"/>
        <v>1.801793536058037</v>
      </c>
      <c r="AQ147" s="5">
        <f t="shared" si="41"/>
        <v>38.678686095332175</v>
      </c>
      <c r="AU147" s="8">
        <f t="shared" si="37"/>
        <v>1.4208048961091391</v>
      </c>
      <c r="AV147" s="5">
        <f t="shared" si="42"/>
        <v>32.364999336606083</v>
      </c>
      <c r="AW147" s="6">
        <f t="shared" si="43"/>
        <v>-324018.47305037669</v>
      </c>
      <c r="AX147" s="6">
        <f t="shared" si="44"/>
        <v>-323037.67305037664</v>
      </c>
    </row>
    <row r="148" spans="1:50" x14ac:dyDescent="0.25">
      <c r="A148" t="str">
        <f>+'Player Ratings'!A147</f>
        <v>I. Brooks CHA</v>
      </c>
      <c r="C148" s="3" t="str">
        <f>INDEX('Player Ratings'!$B:$Y,MATCH(A:A,'Player Ratings'!$A:$A,0),3)</f>
        <v>CHA</v>
      </c>
      <c r="D148" s="3">
        <f>INDEX('Player Ratings'!$B:$Y,MATCH(A:A,'Player Ratings'!$A:$A,0),4)</f>
        <v>25</v>
      </c>
      <c r="F148" s="3">
        <f>INDEX('Player Ratings'!$B:$Y,MATCH($A:$A,'Player Ratings'!$A:$A,0),8)</f>
        <v>54</v>
      </c>
      <c r="G148" s="3">
        <f>INDEX('Player Ratings'!$B:$Y,MATCH($A:$A,'Player Ratings'!$A:$A,0),9)</f>
        <v>57</v>
      </c>
      <c r="H148" s="3">
        <f t="shared" si="30"/>
        <v>111</v>
      </c>
      <c r="J148" s="3">
        <f>IFERROR(INDEX('Advanced Stats'!$A:$AB,MATCH($A:$A,'Advanced Stats'!$A:$A,0),8),"N/A")</f>
        <v>15.6</v>
      </c>
      <c r="L148" s="3">
        <f>IFERROR(INDEX('Advanced Stats'!$A:$AB,MATCH($A:$A,'Advanced Stats'!$A:$A,0),9),"N/A")</f>
        <v>10.199999999999999</v>
      </c>
      <c r="M148" s="3">
        <f>IFERROR(INDEX('Advanced Stats'!$A:$AB,MATCH($A:$A,'Advanced Stats'!$A:$A,0),10),"N/A")</f>
        <v>-0.6</v>
      </c>
      <c r="O148" s="3">
        <f>IFERROR(INDEX('Per 36 Stats'!$A:$AC,MATCH(A:A,'Per 36 Stats'!$A:$A,0),29),"N/A")</f>
        <v>8.3999999999999986</v>
      </c>
      <c r="V148" s="8">
        <f t="shared" si="31"/>
        <v>-0.62145973386658404</v>
      </c>
      <c r="W148" s="5">
        <f t="shared" si="32"/>
        <v>0.85</v>
      </c>
      <c r="AA148" s="8">
        <f t="shared" si="33"/>
        <v>-0.44996961335013447</v>
      </c>
      <c r="AB148" s="5">
        <f t="shared" si="38"/>
        <v>0.85</v>
      </c>
      <c r="AF148" s="8">
        <f t="shared" si="34"/>
        <v>-0.83176152820512306</v>
      </c>
      <c r="AG148" s="5">
        <f t="shared" si="39"/>
        <v>0.85</v>
      </c>
      <c r="AK148" s="8">
        <f t="shared" si="35"/>
        <v>-0.63009567988153703</v>
      </c>
      <c r="AL148" s="5">
        <f t="shared" si="40"/>
        <v>0.85</v>
      </c>
      <c r="AP148" s="8">
        <f t="shared" si="36"/>
        <v>-0.73062319460676617</v>
      </c>
      <c r="AQ148" s="5">
        <f t="shared" si="41"/>
        <v>0.85</v>
      </c>
      <c r="AU148" s="8">
        <f t="shared" si="37"/>
        <v>-0.94089336469744289</v>
      </c>
      <c r="AV148" s="5">
        <f t="shared" si="42"/>
        <v>0.85</v>
      </c>
      <c r="AW148" s="6">
        <f t="shared" si="43"/>
        <v>-326253.21982371196</v>
      </c>
      <c r="AX148" s="6">
        <f t="shared" si="44"/>
        <v>-325272.41982371191</v>
      </c>
    </row>
    <row r="149" spans="1:50" x14ac:dyDescent="0.25">
      <c r="A149" t="str">
        <f>+'Player Ratings'!A148</f>
        <v>I. Cordinier BOS</v>
      </c>
      <c r="C149" s="3" t="str">
        <f>INDEX('Player Ratings'!$B:$Y,MATCH(A:A,'Player Ratings'!$A:$A,0),3)</f>
        <v>BOS</v>
      </c>
      <c r="D149" s="3">
        <f>INDEX('Player Ratings'!$B:$Y,MATCH(A:A,'Player Ratings'!$A:$A,0),4)</f>
        <v>28</v>
      </c>
      <c r="F149" s="3">
        <f>INDEX('Player Ratings'!$B:$Y,MATCH($A:$A,'Player Ratings'!$A:$A,0),8)</f>
        <v>64</v>
      </c>
      <c r="G149" s="3">
        <f>INDEX('Player Ratings'!$B:$Y,MATCH($A:$A,'Player Ratings'!$A:$A,0),9)</f>
        <v>64</v>
      </c>
      <c r="H149" s="3">
        <f t="shared" si="30"/>
        <v>128</v>
      </c>
      <c r="J149" s="3">
        <f>IFERROR(INDEX('Advanced Stats'!$A:$AB,MATCH($A:$A,'Advanced Stats'!$A:$A,0),8),"N/A")</f>
        <v>30.5</v>
      </c>
      <c r="L149" s="3">
        <f>IFERROR(INDEX('Advanced Stats'!$A:$AB,MATCH($A:$A,'Advanced Stats'!$A:$A,0),9),"N/A")</f>
        <v>17.100000000000001</v>
      </c>
      <c r="M149" s="3">
        <f>IFERROR(INDEX('Advanced Stats'!$A:$AB,MATCH($A:$A,'Advanced Stats'!$A:$A,0),10),"N/A")</f>
        <v>6.6</v>
      </c>
      <c r="O149" s="3">
        <f>IFERROR(INDEX('Per 36 Stats'!$A:$AC,MATCH(A:A,'Per 36 Stats'!$A:$A,0),29),"N/A")</f>
        <v>26.4</v>
      </c>
      <c r="V149" s="8">
        <f t="shared" si="31"/>
        <v>0.30346982331335576</v>
      </c>
      <c r="W149" s="5">
        <f t="shared" si="32"/>
        <v>6.5370866845397737</v>
      </c>
      <c r="AA149" s="8">
        <f t="shared" si="33"/>
        <v>0.59711671615145667</v>
      </c>
      <c r="AB149" s="5">
        <f t="shared" si="38"/>
        <v>12.710768977441132</v>
      </c>
      <c r="AF149" s="8">
        <f t="shared" si="34"/>
        <v>0.90659116310551668</v>
      </c>
      <c r="AG149" s="5">
        <f t="shared" si="39"/>
        <v>22.164541067559586</v>
      </c>
      <c r="AK149" s="8">
        <f t="shared" si="35"/>
        <v>0.62575170931598445</v>
      </c>
      <c r="AL149" s="5">
        <f t="shared" si="40"/>
        <v>13.61523210501127</v>
      </c>
      <c r="AP149" s="8">
        <f t="shared" si="36"/>
        <v>0.64030917086590922</v>
      </c>
      <c r="AQ149" s="5">
        <f t="shared" si="41"/>
        <v>13.745369226969618</v>
      </c>
      <c r="AU149" s="8">
        <f t="shared" si="37"/>
        <v>0.79423188814004597</v>
      </c>
      <c r="AV149" s="5">
        <f t="shared" si="42"/>
        <v>18.092079076555653</v>
      </c>
      <c r="AW149" s="6">
        <f t="shared" si="43"/>
        <v>-328527.38659837405</v>
      </c>
      <c r="AX149" s="6">
        <f t="shared" si="44"/>
        <v>-327546.58659837401</v>
      </c>
    </row>
    <row r="150" spans="1:50" x14ac:dyDescent="0.25">
      <c r="A150" t="str">
        <f>+'Player Ratings'!A149</f>
        <v>I. Dianko Badji SEA</v>
      </c>
      <c r="C150" s="3" t="str">
        <f>INDEX('Player Ratings'!$B:$Y,MATCH(A:A,'Player Ratings'!$A:$A,0),3)</f>
        <v>SEA</v>
      </c>
      <c r="D150" s="3">
        <f>INDEX('Player Ratings'!$B:$Y,MATCH(A:A,'Player Ratings'!$A:$A,0),4)</f>
        <v>22</v>
      </c>
      <c r="F150" s="3">
        <f>INDEX('Player Ratings'!$B:$Y,MATCH($A:$A,'Player Ratings'!$A:$A,0),8)</f>
        <v>52</v>
      </c>
      <c r="G150" s="3">
        <f>INDEX('Player Ratings'!$B:$Y,MATCH($A:$A,'Player Ratings'!$A:$A,0),9)</f>
        <v>60</v>
      </c>
      <c r="H150" s="3">
        <f t="shared" si="30"/>
        <v>112</v>
      </c>
      <c r="J150" s="3" t="str">
        <f>IFERROR(INDEX('Advanced Stats'!$A:$AB,MATCH($A:$A,'Advanced Stats'!$A:$A,0),8),"N/A")</f>
        <v>N/A</v>
      </c>
      <c r="L150" s="3" t="str">
        <f>IFERROR(INDEX('Advanced Stats'!$A:$AB,MATCH($A:$A,'Advanced Stats'!$A:$A,0),9),"N/A")</f>
        <v>N/A</v>
      </c>
      <c r="M150" s="3" t="str">
        <f>IFERROR(INDEX('Advanced Stats'!$A:$AB,MATCH($A:$A,'Advanced Stats'!$A:$A,0),10),"N/A")</f>
        <v>N/A</v>
      </c>
      <c r="O150" s="3" t="str">
        <f>IFERROR(INDEX('Per 36 Stats'!$A:$AC,MATCH(A:A,'Per 36 Stats'!$A:$A,0),29),"N/A")</f>
        <v>N/A</v>
      </c>
      <c r="V150" s="8">
        <f t="shared" si="31"/>
        <v>-0.22506135221803839</v>
      </c>
      <c r="W150" s="5">
        <f t="shared" si="32"/>
        <v>0.85</v>
      </c>
      <c r="AA150" s="8">
        <f t="shared" si="33"/>
        <v>-0.38837629985004085</v>
      </c>
      <c r="AB150" s="5">
        <f t="shared" si="38"/>
        <v>0.85</v>
      </c>
      <c r="AF150" s="8" t="str">
        <f t="shared" si="34"/>
        <v>N/A</v>
      </c>
      <c r="AG150" s="5" t="str">
        <f t="shared" si="39"/>
        <v>N/A</v>
      </c>
      <c r="AK150" s="8" t="str">
        <f t="shared" si="35"/>
        <v>N/A</v>
      </c>
      <c r="AL150" s="5" t="str">
        <f t="shared" si="40"/>
        <v>N/A</v>
      </c>
      <c r="AP150" s="8" t="str">
        <f t="shared" si="36"/>
        <v>N/A</v>
      </c>
      <c r="AQ150" s="5" t="str">
        <f t="shared" si="41"/>
        <v>N/A</v>
      </c>
      <c r="AU150" s="8" t="str">
        <f t="shared" si="37"/>
        <v>N/A</v>
      </c>
      <c r="AV150" s="5" t="str">
        <f t="shared" si="42"/>
        <v>N/A</v>
      </c>
      <c r="AW150" s="6">
        <f t="shared" si="43"/>
        <v>-330783.46129395958</v>
      </c>
      <c r="AX150" s="6">
        <f t="shared" si="44"/>
        <v>-329802.66129395954</v>
      </c>
    </row>
    <row r="151" spans="1:50" x14ac:dyDescent="0.25">
      <c r="A151" t="str">
        <f>+'Player Ratings'!A150</f>
        <v>I. Hartenstein SEA</v>
      </c>
      <c r="C151" s="3" t="str">
        <f>INDEX('Player Ratings'!$B:$Y,MATCH(A:A,'Player Ratings'!$A:$A,0),3)</f>
        <v>SEA</v>
      </c>
      <c r="D151" s="3">
        <f>INDEX('Player Ratings'!$B:$Y,MATCH(A:A,'Player Ratings'!$A:$A,0),4)</f>
        <v>26</v>
      </c>
      <c r="F151" s="3">
        <f>INDEX('Player Ratings'!$B:$Y,MATCH($A:$A,'Player Ratings'!$A:$A,0),8)</f>
        <v>54</v>
      </c>
      <c r="G151" s="3">
        <f>INDEX('Player Ratings'!$B:$Y,MATCH($A:$A,'Player Ratings'!$A:$A,0),9)</f>
        <v>56</v>
      </c>
      <c r="H151" s="3">
        <f t="shared" si="30"/>
        <v>110</v>
      </c>
      <c r="J151" s="3">
        <f>IFERROR(INDEX('Advanced Stats'!$A:$AB,MATCH($A:$A,'Advanced Stats'!$A:$A,0),8),"N/A")</f>
        <v>20.9</v>
      </c>
      <c r="L151" s="3">
        <f>IFERROR(INDEX('Advanced Stats'!$A:$AB,MATCH($A:$A,'Advanced Stats'!$A:$A,0),9),"N/A")</f>
        <v>7.9</v>
      </c>
      <c r="M151" s="3">
        <f>IFERROR(INDEX('Advanced Stats'!$A:$AB,MATCH($A:$A,'Advanced Stats'!$A:$A,0),10),"N/A")</f>
        <v>-2.1</v>
      </c>
      <c r="O151" s="3">
        <f>IFERROR(INDEX('Per 36 Stats'!$A:$AC,MATCH(A:A,'Per 36 Stats'!$A:$A,0),29),"N/A")</f>
        <v>13.3</v>
      </c>
      <c r="V151" s="8">
        <f t="shared" si="31"/>
        <v>-0.75359252774943253</v>
      </c>
      <c r="W151" s="5">
        <f t="shared" si="32"/>
        <v>0.85</v>
      </c>
      <c r="AA151" s="8">
        <f t="shared" si="33"/>
        <v>-0.51156292685022808</v>
      </c>
      <c r="AB151" s="5">
        <f t="shared" si="38"/>
        <v>0.85</v>
      </c>
      <c r="AF151" s="8">
        <f t="shared" si="34"/>
        <v>-0.21342130914831842</v>
      </c>
      <c r="AG151" s="5">
        <f t="shared" si="39"/>
        <v>0.85</v>
      </c>
      <c r="AK151" s="8">
        <f t="shared" si="35"/>
        <v>-1.0487114762807106</v>
      </c>
      <c r="AL151" s="5">
        <f t="shared" si="40"/>
        <v>0.85</v>
      </c>
      <c r="AP151" s="8">
        <f t="shared" si="36"/>
        <v>-1.0162341040802403</v>
      </c>
      <c r="AQ151" s="5">
        <f t="shared" si="41"/>
        <v>0.85</v>
      </c>
      <c r="AU151" s="8">
        <f t="shared" si="37"/>
        <v>-0.46855371253612627</v>
      </c>
      <c r="AV151" s="5">
        <f t="shared" si="42"/>
        <v>0.85</v>
      </c>
      <c r="AW151" s="6">
        <f t="shared" si="43"/>
        <v>-333039.53598954511</v>
      </c>
      <c r="AX151" s="6">
        <f t="shared" si="44"/>
        <v>-332058.73598954506</v>
      </c>
    </row>
    <row r="152" spans="1:50" x14ac:dyDescent="0.25">
      <c r="A152" t="str">
        <f>+'Player Ratings'!A151</f>
        <v>I. Jackson TOR</v>
      </c>
      <c r="C152" s="3" t="str">
        <f>INDEX('Player Ratings'!$B:$Y,MATCH(A:A,'Player Ratings'!$A:$A,0),3)</f>
        <v>TOR</v>
      </c>
      <c r="D152" s="3">
        <f>INDEX('Player Ratings'!$B:$Y,MATCH(A:A,'Player Ratings'!$A:$A,0),4)</f>
        <v>22</v>
      </c>
      <c r="F152" s="3">
        <f>INDEX('Player Ratings'!$B:$Y,MATCH($A:$A,'Player Ratings'!$A:$A,0),8)</f>
        <v>64</v>
      </c>
      <c r="G152" s="3">
        <f>INDEX('Player Ratings'!$B:$Y,MATCH($A:$A,'Player Ratings'!$A:$A,0),9)</f>
        <v>73</v>
      </c>
      <c r="H152" s="3">
        <f t="shared" si="30"/>
        <v>137</v>
      </c>
      <c r="J152" s="3">
        <f>IFERROR(INDEX('Advanced Stats'!$A:$AB,MATCH($A:$A,'Advanced Stats'!$A:$A,0),8),"N/A")</f>
        <v>32.700000000000003</v>
      </c>
      <c r="L152" s="3">
        <f>IFERROR(INDEX('Advanced Stats'!$A:$AB,MATCH($A:$A,'Advanced Stats'!$A:$A,0),9),"N/A")</f>
        <v>14.5</v>
      </c>
      <c r="M152" s="3">
        <f>IFERROR(INDEX('Advanced Stats'!$A:$AB,MATCH($A:$A,'Advanced Stats'!$A:$A,0),10),"N/A")</f>
        <v>3.2</v>
      </c>
      <c r="O152" s="3">
        <f>IFERROR(INDEX('Per 36 Stats'!$A:$AC,MATCH(A:A,'Per 36 Stats'!$A:$A,0),29),"N/A")</f>
        <v>26.2</v>
      </c>
      <c r="V152" s="8">
        <f t="shared" si="31"/>
        <v>1.4926649682589925</v>
      </c>
      <c r="W152" s="5">
        <f t="shared" si="32"/>
        <v>32.15370866845398</v>
      </c>
      <c r="AA152" s="8">
        <f t="shared" si="33"/>
        <v>1.1514565376522989</v>
      </c>
      <c r="AB152" s="5">
        <f t="shared" si="38"/>
        <v>24.510950107031121</v>
      </c>
      <c r="AF152" s="8">
        <f t="shared" si="34"/>
        <v>1.1632606879970209</v>
      </c>
      <c r="AG152" s="5">
        <f t="shared" si="39"/>
        <v>28.439654323419351</v>
      </c>
      <c r="AK152" s="8">
        <f t="shared" si="35"/>
        <v>0.15253385251691823</v>
      </c>
      <c r="AL152" s="5">
        <f t="shared" si="40"/>
        <v>3.3188623777944652</v>
      </c>
      <c r="AP152" s="8">
        <f t="shared" si="36"/>
        <v>-7.0755572739651992E-3</v>
      </c>
      <c r="AQ152" s="5">
        <f t="shared" si="41"/>
        <v>0.85</v>
      </c>
      <c r="AU152" s="8">
        <f t="shared" si="37"/>
        <v>0.77495271866407389</v>
      </c>
      <c r="AV152" s="5">
        <f t="shared" si="42"/>
        <v>17.652912299323333</v>
      </c>
      <c r="AW152" s="6">
        <f t="shared" si="43"/>
        <v>-335294.76068513066</v>
      </c>
      <c r="AX152" s="6">
        <f t="shared" si="44"/>
        <v>-334313.96068513062</v>
      </c>
    </row>
    <row r="153" spans="1:50" x14ac:dyDescent="0.25">
      <c r="A153" t="str">
        <f>+'Player Ratings'!A152</f>
        <v>I. Koprivica DAL</v>
      </c>
      <c r="C153" s="3" t="str">
        <f>INDEX('Player Ratings'!$B:$Y,MATCH(A:A,'Player Ratings'!$A:$A,0),3)</f>
        <v>DAL</v>
      </c>
      <c r="D153" s="3">
        <f>INDEX('Player Ratings'!$B:$Y,MATCH(A:A,'Player Ratings'!$A:$A,0),4)</f>
        <v>20</v>
      </c>
      <c r="F153" s="3">
        <f>INDEX('Player Ratings'!$B:$Y,MATCH($A:$A,'Player Ratings'!$A:$A,0),8)</f>
        <v>30</v>
      </c>
      <c r="G153" s="3">
        <f>INDEX('Player Ratings'!$B:$Y,MATCH($A:$A,'Player Ratings'!$A:$A,0),9)</f>
        <v>54</v>
      </c>
      <c r="H153" s="3">
        <f t="shared" si="30"/>
        <v>84</v>
      </c>
      <c r="J153" s="3" t="str">
        <f>IFERROR(INDEX('Advanced Stats'!$A:$AB,MATCH($A:$A,'Advanced Stats'!$A:$A,0),8),"N/A")</f>
        <v>N/A</v>
      </c>
      <c r="L153" s="3" t="str">
        <f>IFERROR(INDEX('Advanced Stats'!$A:$AB,MATCH($A:$A,'Advanced Stats'!$A:$A,0),9),"N/A")</f>
        <v>N/A</v>
      </c>
      <c r="M153" s="3" t="str">
        <f>IFERROR(INDEX('Advanced Stats'!$A:$AB,MATCH($A:$A,'Advanced Stats'!$A:$A,0),10),"N/A")</f>
        <v>N/A</v>
      </c>
      <c r="O153" s="3" t="str">
        <f>IFERROR(INDEX('Per 36 Stats'!$A:$AC,MATCH(A:A,'Per 36 Stats'!$A:$A,0),29),"N/A")</f>
        <v>N/A</v>
      </c>
      <c r="V153" s="8">
        <f t="shared" si="31"/>
        <v>-1.0178581155151296</v>
      </c>
      <c r="W153" s="5">
        <f t="shared" si="32"/>
        <v>0.85</v>
      </c>
      <c r="AA153" s="8">
        <f t="shared" si="33"/>
        <v>-2.1129890778526614</v>
      </c>
      <c r="AB153" s="5">
        <f t="shared" si="38"/>
        <v>0.85</v>
      </c>
      <c r="AF153" s="8" t="str">
        <f t="shared" si="34"/>
        <v>N/A</v>
      </c>
      <c r="AG153" s="5" t="str">
        <f t="shared" si="39"/>
        <v>N/A</v>
      </c>
      <c r="AK153" s="8" t="str">
        <f t="shared" si="35"/>
        <v>N/A</v>
      </c>
      <c r="AL153" s="5" t="str">
        <f t="shared" si="40"/>
        <v>N/A</v>
      </c>
      <c r="AP153" s="8" t="str">
        <f t="shared" si="36"/>
        <v>N/A</v>
      </c>
      <c r="AQ153" s="5" t="str">
        <f t="shared" si="41"/>
        <v>N/A</v>
      </c>
      <c r="AU153" s="8" t="str">
        <f t="shared" si="37"/>
        <v>N/A</v>
      </c>
      <c r="AV153" s="5" t="str">
        <f t="shared" si="42"/>
        <v>N/A</v>
      </c>
      <c r="AW153" s="6">
        <f t="shared" si="43"/>
        <v>-337532.33246841689</v>
      </c>
      <c r="AX153" s="6">
        <f t="shared" si="44"/>
        <v>-336551.53246841684</v>
      </c>
    </row>
    <row r="154" spans="1:50" x14ac:dyDescent="0.25">
      <c r="A154" t="str">
        <f>+'Player Ratings'!A153</f>
        <v>I. Moore MIN</v>
      </c>
      <c r="C154" s="3" t="str">
        <f>INDEX('Player Ratings'!$B:$Y,MATCH(A:A,'Player Ratings'!$A:$A,0),3)</f>
        <v>MIN</v>
      </c>
      <c r="D154" s="3">
        <f>INDEX('Player Ratings'!$B:$Y,MATCH(A:A,'Player Ratings'!$A:$A,0),4)</f>
        <v>23</v>
      </c>
      <c r="F154" s="3">
        <f>INDEX('Player Ratings'!$B:$Y,MATCH($A:$A,'Player Ratings'!$A:$A,0),8)</f>
        <v>45</v>
      </c>
      <c r="G154" s="3">
        <f>INDEX('Player Ratings'!$B:$Y,MATCH($A:$A,'Player Ratings'!$A:$A,0),9)</f>
        <v>55</v>
      </c>
      <c r="H154" s="3">
        <f t="shared" si="30"/>
        <v>100</v>
      </c>
      <c r="J154" s="3" t="str">
        <f>IFERROR(INDEX('Advanced Stats'!$A:$AB,MATCH($A:$A,'Advanced Stats'!$A:$A,0),8),"N/A")</f>
        <v>N/A</v>
      </c>
      <c r="L154" s="3" t="str">
        <f>IFERROR(INDEX('Advanced Stats'!$A:$AB,MATCH($A:$A,'Advanced Stats'!$A:$A,0),9),"N/A")</f>
        <v>N/A</v>
      </c>
      <c r="M154" s="3" t="str">
        <f>IFERROR(INDEX('Advanced Stats'!$A:$AB,MATCH($A:$A,'Advanced Stats'!$A:$A,0),10),"N/A")</f>
        <v>N/A</v>
      </c>
      <c r="O154" s="3" t="str">
        <f>IFERROR(INDEX('Per 36 Stats'!$A:$AC,MATCH(A:A,'Per 36 Stats'!$A:$A,0),29),"N/A")</f>
        <v>N/A</v>
      </c>
      <c r="V154" s="8">
        <f t="shared" si="31"/>
        <v>-0.88572532163228102</v>
      </c>
      <c r="W154" s="5">
        <f t="shared" si="32"/>
        <v>0.85</v>
      </c>
      <c r="AA154" s="8">
        <f t="shared" si="33"/>
        <v>-1.127496061851164</v>
      </c>
      <c r="AB154" s="5">
        <f t="shared" si="38"/>
        <v>0.85</v>
      </c>
      <c r="AF154" s="8" t="str">
        <f t="shared" si="34"/>
        <v>N/A</v>
      </c>
      <c r="AG154" s="5" t="str">
        <f t="shared" si="39"/>
        <v>N/A</v>
      </c>
      <c r="AK154" s="8" t="str">
        <f t="shared" si="35"/>
        <v>N/A</v>
      </c>
      <c r="AL154" s="5" t="str">
        <f t="shared" si="40"/>
        <v>N/A</v>
      </c>
      <c r="AP154" s="8" t="str">
        <f t="shared" si="36"/>
        <v>N/A</v>
      </c>
      <c r="AQ154" s="5" t="str">
        <f t="shared" si="41"/>
        <v>N/A</v>
      </c>
      <c r="AU154" s="8" t="str">
        <f t="shared" si="37"/>
        <v>N/A</v>
      </c>
      <c r="AV154" s="5" t="str">
        <f t="shared" si="42"/>
        <v>N/A</v>
      </c>
      <c r="AW154" s="6">
        <f t="shared" si="43"/>
        <v>-339769.90425170312</v>
      </c>
      <c r="AX154" s="6">
        <f t="shared" si="44"/>
        <v>-338789.10425170307</v>
      </c>
    </row>
    <row r="155" spans="1:50" x14ac:dyDescent="0.25">
      <c r="A155" t="str">
        <f>+'Player Ratings'!A154</f>
        <v>I. Mooreland DET</v>
      </c>
      <c r="C155" s="3" t="str">
        <f>INDEX('Player Ratings'!$B:$Y,MATCH(A:A,'Player Ratings'!$A:$A,0),3)</f>
        <v>DET</v>
      </c>
      <c r="D155" s="3">
        <f>INDEX('Player Ratings'!$B:$Y,MATCH(A:A,'Player Ratings'!$A:$A,0),4)</f>
        <v>22</v>
      </c>
      <c r="F155" s="3">
        <f>INDEX('Player Ratings'!$B:$Y,MATCH($A:$A,'Player Ratings'!$A:$A,0),8)</f>
        <v>42</v>
      </c>
      <c r="G155" s="3">
        <f>INDEX('Player Ratings'!$B:$Y,MATCH($A:$A,'Player Ratings'!$A:$A,0),9)</f>
        <v>56</v>
      </c>
      <c r="H155" s="3">
        <f t="shared" si="30"/>
        <v>98</v>
      </c>
      <c r="J155" s="3" t="str">
        <f>IFERROR(INDEX('Advanced Stats'!$A:$AB,MATCH($A:$A,'Advanced Stats'!$A:$A,0),8),"N/A")</f>
        <v>N/A</v>
      </c>
      <c r="L155" s="3" t="str">
        <f>IFERROR(INDEX('Advanced Stats'!$A:$AB,MATCH($A:$A,'Advanced Stats'!$A:$A,0),9),"N/A")</f>
        <v>N/A</v>
      </c>
      <c r="M155" s="3" t="str">
        <f>IFERROR(INDEX('Advanced Stats'!$A:$AB,MATCH($A:$A,'Advanced Stats'!$A:$A,0),10),"N/A")</f>
        <v>N/A</v>
      </c>
      <c r="O155" s="3" t="str">
        <f>IFERROR(INDEX('Per 36 Stats'!$A:$AC,MATCH(A:A,'Per 36 Stats'!$A:$A,0),29),"N/A")</f>
        <v>N/A</v>
      </c>
      <c r="V155" s="8">
        <f t="shared" si="31"/>
        <v>-0.75359252774943253</v>
      </c>
      <c r="W155" s="5">
        <f t="shared" si="32"/>
        <v>0.85</v>
      </c>
      <c r="AA155" s="8">
        <f t="shared" si="33"/>
        <v>-1.2506826888513511</v>
      </c>
      <c r="AB155" s="5">
        <f t="shared" si="38"/>
        <v>0.85</v>
      </c>
      <c r="AF155" s="8" t="str">
        <f t="shared" si="34"/>
        <v>N/A</v>
      </c>
      <c r="AG155" s="5" t="str">
        <f t="shared" si="39"/>
        <v>N/A</v>
      </c>
      <c r="AK155" s="8" t="str">
        <f t="shared" si="35"/>
        <v>N/A</v>
      </c>
      <c r="AL155" s="5" t="str">
        <f t="shared" si="40"/>
        <v>N/A</v>
      </c>
      <c r="AP155" s="8" t="str">
        <f t="shared" si="36"/>
        <v>N/A</v>
      </c>
      <c r="AQ155" s="5" t="str">
        <f t="shared" si="41"/>
        <v>N/A</v>
      </c>
      <c r="AU155" s="8" t="str">
        <f t="shared" si="37"/>
        <v>N/A</v>
      </c>
      <c r="AV155" s="5" t="str">
        <f t="shared" si="42"/>
        <v>N/A</v>
      </c>
      <c r="AW155" s="6">
        <f t="shared" si="43"/>
        <v>-342007.47603498935</v>
      </c>
      <c r="AX155" s="6">
        <f t="shared" si="44"/>
        <v>-341026.6760349893</v>
      </c>
    </row>
    <row r="156" spans="1:50" x14ac:dyDescent="0.25">
      <c r="A156" t="str">
        <f>+'Player Ratings'!A155</f>
        <v>I. Rabb HOU</v>
      </c>
      <c r="C156" s="3" t="str">
        <f>INDEX('Player Ratings'!$B:$Y,MATCH(A:A,'Player Ratings'!$A:$A,0),3)</f>
        <v>HOU</v>
      </c>
      <c r="D156" s="3">
        <f>INDEX('Player Ratings'!$B:$Y,MATCH(A:A,'Player Ratings'!$A:$A,0),4)</f>
        <v>27</v>
      </c>
      <c r="F156" s="3">
        <f>INDEX('Player Ratings'!$B:$Y,MATCH($A:$A,'Player Ratings'!$A:$A,0),8)</f>
        <v>54</v>
      </c>
      <c r="G156" s="3">
        <f>INDEX('Player Ratings'!$B:$Y,MATCH($A:$A,'Player Ratings'!$A:$A,0),9)</f>
        <v>54</v>
      </c>
      <c r="H156" s="3">
        <f t="shared" si="30"/>
        <v>108</v>
      </c>
      <c r="J156" s="3">
        <f>IFERROR(INDEX('Advanced Stats'!$A:$AB,MATCH($A:$A,'Advanced Stats'!$A:$A,0),8),"N/A")</f>
        <v>18.3</v>
      </c>
      <c r="L156" s="3">
        <f>IFERROR(INDEX('Advanced Stats'!$A:$AB,MATCH($A:$A,'Advanced Stats'!$A:$A,0),9),"N/A")</f>
        <v>12.3</v>
      </c>
      <c r="M156" s="3">
        <f>IFERROR(INDEX('Advanced Stats'!$A:$AB,MATCH($A:$A,'Advanced Stats'!$A:$A,0),10),"N/A")</f>
        <v>0.5</v>
      </c>
      <c r="O156" s="3">
        <f>IFERROR(INDEX('Per 36 Stats'!$A:$AC,MATCH(A:A,'Per 36 Stats'!$A:$A,0),29),"N/A")</f>
        <v>12.099999999999998</v>
      </c>
      <c r="V156" s="8">
        <f t="shared" si="31"/>
        <v>-1.0178581155151296</v>
      </c>
      <c r="W156" s="5">
        <f t="shared" si="32"/>
        <v>0.85</v>
      </c>
      <c r="AA156" s="8">
        <f t="shared" si="33"/>
        <v>-0.6347495538504152</v>
      </c>
      <c r="AB156" s="5">
        <f t="shared" si="38"/>
        <v>0.85</v>
      </c>
      <c r="AF156" s="8">
        <f t="shared" si="34"/>
        <v>-0.51675802038373175</v>
      </c>
      <c r="AG156" s="5">
        <f t="shared" si="39"/>
        <v>0.85</v>
      </c>
      <c r="AK156" s="8">
        <f t="shared" si="35"/>
        <v>-0.24788125708229125</v>
      </c>
      <c r="AL156" s="5">
        <f t="shared" si="40"/>
        <v>0.85</v>
      </c>
      <c r="AP156" s="8">
        <f t="shared" si="36"/>
        <v>-0.5211751943262185</v>
      </c>
      <c r="AQ156" s="5">
        <f t="shared" si="41"/>
        <v>0.85</v>
      </c>
      <c r="AU156" s="8">
        <f t="shared" si="37"/>
        <v>-0.58422872939195913</v>
      </c>
      <c r="AV156" s="5">
        <f t="shared" si="42"/>
        <v>0.85</v>
      </c>
      <c r="AW156" s="6">
        <f t="shared" si="43"/>
        <v>-344245.04781827558</v>
      </c>
      <c r="AX156" s="6">
        <f t="shared" si="44"/>
        <v>-343264.24781827553</v>
      </c>
    </row>
    <row r="157" spans="1:50" x14ac:dyDescent="0.25">
      <c r="A157" t="str">
        <f>+'Player Ratings'!A156</f>
        <v>I. Roby ATL</v>
      </c>
      <c r="C157" s="3" t="str">
        <f>INDEX('Player Ratings'!$B:$Y,MATCH(A:A,'Player Ratings'!$A:$A,0),3)</f>
        <v>ATL</v>
      </c>
      <c r="D157" s="3">
        <f>INDEX('Player Ratings'!$B:$Y,MATCH(A:A,'Player Ratings'!$A:$A,0),4)</f>
        <v>26</v>
      </c>
      <c r="F157" s="3">
        <f>INDEX('Player Ratings'!$B:$Y,MATCH($A:$A,'Player Ratings'!$A:$A,0),8)</f>
        <v>57</v>
      </c>
      <c r="G157" s="3">
        <f>INDEX('Player Ratings'!$B:$Y,MATCH($A:$A,'Player Ratings'!$A:$A,0),9)</f>
        <v>60</v>
      </c>
      <c r="H157" s="3">
        <f t="shared" si="30"/>
        <v>117</v>
      </c>
      <c r="J157" s="3">
        <f>IFERROR(INDEX('Advanced Stats'!$A:$AB,MATCH($A:$A,'Advanced Stats'!$A:$A,0),8),"N/A")</f>
        <v>9.3000000000000007</v>
      </c>
      <c r="L157" s="3">
        <f>IFERROR(INDEX('Advanced Stats'!$A:$AB,MATCH($A:$A,'Advanced Stats'!$A:$A,0),9),"N/A")</f>
        <v>9.6</v>
      </c>
      <c r="M157" s="3">
        <f>IFERROR(INDEX('Advanced Stats'!$A:$AB,MATCH($A:$A,'Advanced Stats'!$A:$A,0),10),"N/A")</f>
        <v>-0.4</v>
      </c>
      <c r="O157" s="3">
        <f>IFERROR(INDEX('Per 36 Stats'!$A:$AC,MATCH(A:A,'Per 36 Stats'!$A:$A,0),29),"N/A")</f>
        <v>7</v>
      </c>
      <c r="V157" s="8">
        <f t="shared" si="31"/>
        <v>-0.22506135221803839</v>
      </c>
      <c r="W157" s="5">
        <f t="shared" si="32"/>
        <v>0.85</v>
      </c>
      <c r="AA157" s="8">
        <f t="shared" si="33"/>
        <v>-8.0409732349572882E-2</v>
      </c>
      <c r="AB157" s="5">
        <f t="shared" si="38"/>
        <v>0.85</v>
      </c>
      <c r="AF157" s="8">
        <f t="shared" si="34"/>
        <v>-1.566769713121702</v>
      </c>
      <c r="AG157" s="5">
        <f t="shared" si="39"/>
        <v>0.85</v>
      </c>
      <c r="AK157" s="8">
        <f t="shared" si="35"/>
        <v>-0.73929980068132151</v>
      </c>
      <c r="AL157" s="5">
        <f t="shared" si="40"/>
        <v>0.85</v>
      </c>
      <c r="AP157" s="8">
        <f t="shared" si="36"/>
        <v>-0.69254174001030289</v>
      </c>
      <c r="AQ157" s="5">
        <f t="shared" si="41"/>
        <v>0.85</v>
      </c>
      <c r="AU157" s="8">
        <f t="shared" si="37"/>
        <v>-1.0758475510292473</v>
      </c>
      <c r="AV157" s="5">
        <f t="shared" si="42"/>
        <v>0.85</v>
      </c>
      <c r="AW157" s="6">
        <f t="shared" si="43"/>
        <v>-346481.76960156177</v>
      </c>
      <c r="AX157" s="6">
        <f t="shared" si="44"/>
        <v>-345500.96960156172</v>
      </c>
    </row>
    <row r="158" spans="1:50" x14ac:dyDescent="0.25">
      <c r="A158" t="str">
        <f>+'Player Ratings'!A157</f>
        <v>I. Sanon LAL</v>
      </c>
      <c r="C158" s="3" t="str">
        <f>INDEX('Player Ratings'!$B:$Y,MATCH(A:A,'Player Ratings'!$A:$A,0),3)</f>
        <v>LAL</v>
      </c>
      <c r="D158" s="3">
        <f>INDEX('Player Ratings'!$B:$Y,MATCH(A:A,'Player Ratings'!$A:$A,0),4)</f>
        <v>25</v>
      </c>
      <c r="F158" s="3">
        <f>INDEX('Player Ratings'!$B:$Y,MATCH($A:$A,'Player Ratings'!$A:$A,0),8)</f>
        <v>66</v>
      </c>
      <c r="G158" s="3">
        <f>INDEX('Player Ratings'!$B:$Y,MATCH($A:$A,'Player Ratings'!$A:$A,0),9)</f>
        <v>69</v>
      </c>
      <c r="H158" s="3">
        <f t="shared" si="30"/>
        <v>135</v>
      </c>
      <c r="J158" s="3">
        <f>IFERROR(INDEX('Advanced Stats'!$A:$AB,MATCH($A:$A,'Advanced Stats'!$A:$A,0),8),"N/A")</f>
        <v>26.7</v>
      </c>
      <c r="L158" s="3">
        <f>IFERROR(INDEX('Advanced Stats'!$A:$AB,MATCH($A:$A,'Advanced Stats'!$A:$A,0),9),"N/A")</f>
        <v>19</v>
      </c>
      <c r="M158" s="3">
        <f>IFERROR(INDEX('Advanced Stats'!$A:$AB,MATCH($A:$A,'Advanced Stats'!$A:$A,0),10),"N/A")</f>
        <v>7.2</v>
      </c>
      <c r="O158" s="3">
        <f>IFERROR(INDEX('Per 36 Stats'!$A:$AC,MATCH(A:A,'Per 36 Stats'!$A:$A,0),29),"N/A")</f>
        <v>21.6</v>
      </c>
      <c r="V158" s="8">
        <f t="shared" si="31"/>
        <v>0.96413379272759847</v>
      </c>
      <c r="W158" s="5">
        <f t="shared" si="32"/>
        <v>20.768543342269886</v>
      </c>
      <c r="AA158" s="8">
        <f t="shared" si="33"/>
        <v>1.0282699106521118</v>
      </c>
      <c r="AB158" s="5">
        <f t="shared" si="38"/>
        <v>21.888687633788901</v>
      </c>
      <c r="AF158" s="8">
        <f t="shared" si="34"/>
        <v>0.46325289283837362</v>
      </c>
      <c r="AG158" s="5">
        <f t="shared" si="39"/>
        <v>11.325709080165456</v>
      </c>
      <c r="AK158" s="8">
        <f t="shared" si="35"/>
        <v>0.97156475851530155</v>
      </c>
      <c r="AL158" s="5">
        <f t="shared" si="40"/>
        <v>21.139502290285076</v>
      </c>
      <c r="AP158" s="8">
        <f t="shared" si="36"/>
        <v>0.75455353465529895</v>
      </c>
      <c r="AQ158" s="5">
        <f t="shared" si="41"/>
        <v>16.19782662385774</v>
      </c>
      <c r="AU158" s="8">
        <f t="shared" si="37"/>
        <v>0.33153182071671583</v>
      </c>
      <c r="AV158" s="5">
        <f t="shared" si="42"/>
        <v>7.5520764229799555</v>
      </c>
      <c r="AW158" s="6">
        <f t="shared" si="43"/>
        <v>-348717.64138484799</v>
      </c>
      <c r="AX158" s="6">
        <f t="shared" si="44"/>
        <v>-347736.84138484794</v>
      </c>
    </row>
    <row r="159" spans="1:50" x14ac:dyDescent="0.25">
      <c r="A159" t="str">
        <f>+'Player Ratings'!A158</f>
        <v>I. Stewart UTA</v>
      </c>
      <c r="C159" s="3" t="str">
        <f>INDEX('Player Ratings'!$B:$Y,MATCH(A:A,'Player Ratings'!$A:$A,0),3)</f>
        <v>UTA</v>
      </c>
      <c r="D159" s="3">
        <f>INDEX('Player Ratings'!$B:$Y,MATCH(A:A,'Player Ratings'!$A:$A,0),4)</f>
        <v>23</v>
      </c>
      <c r="F159" s="3">
        <f>INDEX('Player Ratings'!$B:$Y,MATCH($A:$A,'Player Ratings'!$A:$A,0),8)</f>
        <v>55</v>
      </c>
      <c r="G159" s="3">
        <f>INDEX('Player Ratings'!$B:$Y,MATCH($A:$A,'Player Ratings'!$A:$A,0),9)</f>
        <v>60</v>
      </c>
      <c r="H159" s="3">
        <f t="shared" si="30"/>
        <v>115</v>
      </c>
      <c r="J159" s="3">
        <f>IFERROR(INDEX('Advanced Stats'!$A:$AB,MATCH($A:$A,'Advanced Stats'!$A:$A,0),8),"N/A")</f>
        <v>21.3</v>
      </c>
      <c r="L159" s="3">
        <f>IFERROR(INDEX('Advanced Stats'!$A:$AB,MATCH($A:$A,'Advanced Stats'!$A:$A,0),9),"N/A")</f>
        <v>13.2</v>
      </c>
      <c r="M159" s="3">
        <f>IFERROR(INDEX('Advanced Stats'!$A:$AB,MATCH($A:$A,'Advanced Stats'!$A:$A,0),10),"N/A")</f>
        <v>1.5</v>
      </c>
      <c r="O159" s="3">
        <f>IFERROR(INDEX('Per 36 Stats'!$A:$AC,MATCH(A:A,'Per 36 Stats'!$A:$A,0),29),"N/A")</f>
        <v>14.1</v>
      </c>
      <c r="V159" s="8">
        <f t="shared" si="31"/>
        <v>-0.22506135221803839</v>
      </c>
      <c r="W159" s="5">
        <f t="shared" si="32"/>
        <v>0.85</v>
      </c>
      <c r="AA159" s="8">
        <f t="shared" si="33"/>
        <v>-0.20359635934976006</v>
      </c>
      <c r="AB159" s="5">
        <f t="shared" si="38"/>
        <v>0.85</v>
      </c>
      <c r="AF159" s="8">
        <f t="shared" si="34"/>
        <v>-0.16675412280440838</v>
      </c>
      <c r="AG159" s="5">
        <f t="shared" si="39"/>
        <v>0.85</v>
      </c>
      <c r="AK159" s="8">
        <f t="shared" si="35"/>
        <v>-8.4075075882614855E-2</v>
      </c>
      <c r="AL159" s="5">
        <f t="shared" si="40"/>
        <v>0.85</v>
      </c>
      <c r="AP159" s="8">
        <f t="shared" si="36"/>
        <v>-0.33076792134390248</v>
      </c>
      <c r="AQ159" s="5">
        <f t="shared" si="41"/>
        <v>0.85</v>
      </c>
      <c r="AU159" s="8">
        <f t="shared" si="37"/>
        <v>-0.391437034632238</v>
      </c>
      <c r="AV159" s="5">
        <f t="shared" si="42"/>
        <v>0.85</v>
      </c>
      <c r="AW159" s="6">
        <f t="shared" si="43"/>
        <v>-350945.96109171119</v>
      </c>
      <c r="AX159" s="6">
        <f t="shared" si="44"/>
        <v>-349965.16109171114</v>
      </c>
    </row>
    <row r="160" spans="1:50" x14ac:dyDescent="0.25">
      <c r="A160" t="str">
        <f>+'Player Ratings'!A159</f>
        <v>I. Thomas ORL</v>
      </c>
      <c r="C160" s="3" t="str">
        <f>INDEX('Player Ratings'!$B:$Y,MATCH(A:A,'Player Ratings'!$A:$A,0),3)</f>
        <v>ORL</v>
      </c>
      <c r="D160" s="3">
        <f>INDEX('Player Ratings'!$B:$Y,MATCH(A:A,'Player Ratings'!$A:$A,0),4)</f>
        <v>35</v>
      </c>
      <c r="F160" s="3">
        <f>INDEX('Player Ratings'!$B:$Y,MATCH($A:$A,'Player Ratings'!$A:$A,0),8)</f>
        <v>47</v>
      </c>
      <c r="G160" s="3">
        <f>INDEX('Player Ratings'!$B:$Y,MATCH($A:$A,'Player Ratings'!$A:$A,0),9)</f>
        <v>47</v>
      </c>
      <c r="H160" s="3">
        <f t="shared" si="30"/>
        <v>94</v>
      </c>
      <c r="J160" s="3">
        <f>IFERROR(INDEX('Advanced Stats'!$A:$AB,MATCH($A:$A,'Advanced Stats'!$A:$A,0),8),"N/A")</f>
        <v>7.1</v>
      </c>
      <c r="L160" s="3">
        <f>IFERROR(INDEX('Advanced Stats'!$A:$AB,MATCH($A:$A,'Advanced Stats'!$A:$A,0),9),"N/A")</f>
        <v>8.4</v>
      </c>
      <c r="M160" s="3">
        <f>IFERROR(INDEX('Advanced Stats'!$A:$AB,MATCH($A:$A,'Advanced Stats'!$A:$A,0),10),"N/A")</f>
        <v>-0.5</v>
      </c>
      <c r="O160" s="3">
        <f>IFERROR(INDEX('Per 36 Stats'!$A:$AC,MATCH(A:A,'Per 36 Stats'!$A:$A,0),29),"N/A")</f>
        <v>4.2</v>
      </c>
      <c r="V160" s="8">
        <f t="shared" si="31"/>
        <v>-1.9427876726950692</v>
      </c>
      <c r="W160" s="5">
        <f t="shared" si="32"/>
        <v>0.85</v>
      </c>
      <c r="AA160" s="8">
        <f t="shared" si="33"/>
        <v>-1.4970559428517256</v>
      </c>
      <c r="AB160" s="5">
        <f t="shared" si="38"/>
        <v>0.85</v>
      </c>
      <c r="AF160" s="8">
        <f t="shared" si="34"/>
        <v>-1.8234392380132061</v>
      </c>
      <c r="AG160" s="5">
        <f t="shared" si="39"/>
        <v>0.85</v>
      </c>
      <c r="AK160" s="8">
        <f t="shared" si="35"/>
        <v>-0.95770804228089024</v>
      </c>
      <c r="AL160" s="5">
        <f t="shared" si="40"/>
        <v>0.85</v>
      </c>
      <c r="AP160" s="8">
        <f t="shared" si="36"/>
        <v>-0.71158246730853458</v>
      </c>
      <c r="AQ160" s="5">
        <f t="shared" si="41"/>
        <v>0.85</v>
      </c>
      <c r="AU160" s="8">
        <f t="shared" si="37"/>
        <v>-1.3457559236928569</v>
      </c>
      <c r="AV160" s="5">
        <f t="shared" si="42"/>
        <v>0.85</v>
      </c>
      <c r="AW160" s="6">
        <f t="shared" si="43"/>
        <v>-353173.43079857441</v>
      </c>
      <c r="AX160" s="6">
        <f t="shared" si="44"/>
        <v>-352192.63079857436</v>
      </c>
    </row>
    <row r="161" spans="1:50" x14ac:dyDescent="0.25">
      <c r="A161" t="str">
        <f>+'Player Ratings'!A160</f>
        <v>I. Todd PHX</v>
      </c>
      <c r="C161" s="3" t="str">
        <f>INDEX('Player Ratings'!$B:$Y,MATCH(A:A,'Player Ratings'!$A:$A,0),3)</f>
        <v>PHX</v>
      </c>
      <c r="D161" s="3">
        <f>INDEX('Player Ratings'!$B:$Y,MATCH(A:A,'Player Ratings'!$A:$A,0),4)</f>
        <v>23</v>
      </c>
      <c r="F161" s="3">
        <f>INDEX('Player Ratings'!$B:$Y,MATCH($A:$A,'Player Ratings'!$A:$A,0),8)</f>
        <v>60</v>
      </c>
      <c r="G161" s="3">
        <f>INDEX('Player Ratings'!$B:$Y,MATCH($A:$A,'Player Ratings'!$A:$A,0),9)</f>
        <v>65</v>
      </c>
      <c r="H161" s="3">
        <f t="shared" si="30"/>
        <v>125</v>
      </c>
      <c r="J161" s="3">
        <f>IFERROR(INDEX('Advanced Stats'!$A:$AB,MATCH($A:$A,'Advanced Stats'!$A:$A,0),8),"N/A")</f>
        <v>25.7</v>
      </c>
      <c r="L161" s="3">
        <f>IFERROR(INDEX('Advanced Stats'!$A:$AB,MATCH($A:$A,'Advanced Stats'!$A:$A,0),9),"N/A")</f>
        <v>13.7</v>
      </c>
      <c r="M161" s="3">
        <f>IFERROR(INDEX('Advanced Stats'!$A:$AB,MATCH($A:$A,'Advanced Stats'!$A:$A,0),10),"N/A")</f>
        <v>1.5</v>
      </c>
      <c r="O161" s="3">
        <f>IFERROR(INDEX('Per 36 Stats'!$A:$AC,MATCH(A:A,'Per 36 Stats'!$A:$A,0),29),"N/A")</f>
        <v>20.100000000000001</v>
      </c>
      <c r="V161" s="8">
        <f t="shared" si="31"/>
        <v>0.4356026171962043</v>
      </c>
      <c r="W161" s="5">
        <f t="shared" si="32"/>
        <v>9.3833780160857962</v>
      </c>
      <c r="AA161" s="8">
        <f t="shared" si="33"/>
        <v>0.41233677565117588</v>
      </c>
      <c r="AB161" s="5">
        <f t="shared" si="38"/>
        <v>8.7773752675778027</v>
      </c>
      <c r="AF161" s="8">
        <f t="shared" si="34"/>
        <v>0.34658492697859916</v>
      </c>
      <c r="AG161" s="5">
        <f t="shared" si="39"/>
        <v>8.4733848729564745</v>
      </c>
      <c r="AK161" s="8">
        <f t="shared" si="35"/>
        <v>6.9283581172055134E-3</v>
      </c>
      <c r="AL161" s="5">
        <f t="shared" si="40"/>
        <v>0.85</v>
      </c>
      <c r="AP161" s="8">
        <f t="shared" si="36"/>
        <v>-0.33076792134390248</v>
      </c>
      <c r="AQ161" s="5">
        <f t="shared" si="41"/>
        <v>0.85</v>
      </c>
      <c r="AU161" s="8">
        <f t="shared" si="37"/>
        <v>0.18693804964692512</v>
      </c>
      <c r="AV161" s="5">
        <f t="shared" si="42"/>
        <v>4.258325593737549</v>
      </c>
      <c r="AW161" s="6">
        <f t="shared" si="43"/>
        <v>-355400.05050543766</v>
      </c>
      <c r="AX161" s="6">
        <f t="shared" si="44"/>
        <v>-354419.25050543761</v>
      </c>
    </row>
    <row r="162" spans="1:50" x14ac:dyDescent="0.25">
      <c r="A162" t="str">
        <f>+'Player Ratings'!A161</f>
        <v>I. Zubac NOP</v>
      </c>
      <c r="C162" s="3" t="str">
        <f>INDEX('Player Ratings'!$B:$Y,MATCH(A:A,'Player Ratings'!$A:$A,0),3)</f>
        <v>NOP</v>
      </c>
      <c r="D162" s="3">
        <f>INDEX('Player Ratings'!$B:$Y,MATCH(A:A,'Player Ratings'!$A:$A,0),4)</f>
        <v>27</v>
      </c>
      <c r="F162" s="3">
        <f>INDEX('Player Ratings'!$B:$Y,MATCH($A:$A,'Player Ratings'!$A:$A,0),8)</f>
        <v>64</v>
      </c>
      <c r="G162" s="3">
        <f>INDEX('Player Ratings'!$B:$Y,MATCH($A:$A,'Player Ratings'!$A:$A,0),9)</f>
        <v>66</v>
      </c>
      <c r="H162" s="3">
        <f t="shared" si="30"/>
        <v>130</v>
      </c>
      <c r="J162" s="3">
        <f>IFERROR(INDEX('Advanced Stats'!$A:$AB,MATCH($A:$A,'Advanced Stats'!$A:$A,0),8),"N/A")</f>
        <v>28.6</v>
      </c>
      <c r="L162" s="3">
        <f>IFERROR(INDEX('Advanced Stats'!$A:$AB,MATCH($A:$A,'Advanced Stats'!$A:$A,0),9),"N/A")</f>
        <v>12.2</v>
      </c>
      <c r="M162" s="3">
        <f>IFERROR(INDEX('Advanced Stats'!$A:$AB,MATCH($A:$A,'Advanced Stats'!$A:$A,0),10),"N/A")</f>
        <v>1.5</v>
      </c>
      <c r="O162" s="3">
        <f>IFERROR(INDEX('Per 36 Stats'!$A:$AC,MATCH(A:A,'Per 36 Stats'!$A:$A,0),29),"N/A")</f>
        <v>23.299999999999997</v>
      </c>
      <c r="V162" s="8">
        <f t="shared" si="31"/>
        <v>0.56773541107905279</v>
      </c>
      <c r="W162" s="5">
        <f t="shared" si="32"/>
        <v>12.229669347631818</v>
      </c>
      <c r="AA162" s="8">
        <f t="shared" si="33"/>
        <v>0.72030334315164379</v>
      </c>
      <c r="AB162" s="5">
        <f t="shared" si="38"/>
        <v>15.33303145068335</v>
      </c>
      <c r="AF162" s="8">
        <f t="shared" si="34"/>
        <v>0.68492202797194535</v>
      </c>
      <c r="AG162" s="5">
        <f t="shared" si="39"/>
        <v>16.745125073862525</v>
      </c>
      <c r="AK162" s="8">
        <f t="shared" si="35"/>
        <v>-0.26608194388225559</v>
      </c>
      <c r="AL162" s="5">
        <f t="shared" si="40"/>
        <v>0.85</v>
      </c>
      <c r="AP162" s="8">
        <f t="shared" si="36"/>
        <v>-0.33076792134390248</v>
      </c>
      <c r="AQ162" s="5">
        <f t="shared" si="41"/>
        <v>0.85</v>
      </c>
      <c r="AU162" s="8">
        <f t="shared" si="37"/>
        <v>0.49540476126247829</v>
      </c>
      <c r="AV162" s="5">
        <f t="shared" si="42"/>
        <v>11.284994029454674</v>
      </c>
      <c r="AW162" s="6">
        <f t="shared" si="43"/>
        <v>-357622.41188670712</v>
      </c>
      <c r="AX162" s="6">
        <f t="shared" si="44"/>
        <v>-356641.61188670708</v>
      </c>
    </row>
    <row r="163" spans="1:50" x14ac:dyDescent="0.25">
      <c r="A163" t="str">
        <f>+'Player Ratings'!A162</f>
        <v>J. Adams LAL</v>
      </c>
      <c r="C163" s="3" t="str">
        <f>INDEX('Player Ratings'!$B:$Y,MATCH(A:A,'Player Ratings'!$A:$A,0),3)</f>
        <v>LAL</v>
      </c>
      <c r="D163" s="3">
        <f>INDEX('Player Ratings'!$B:$Y,MATCH(A:A,'Player Ratings'!$A:$A,0),4)</f>
        <v>30</v>
      </c>
      <c r="F163" s="3">
        <f>INDEX('Player Ratings'!$B:$Y,MATCH($A:$A,'Player Ratings'!$A:$A,0),8)</f>
        <v>58</v>
      </c>
      <c r="G163" s="3">
        <f>INDEX('Player Ratings'!$B:$Y,MATCH($A:$A,'Player Ratings'!$A:$A,0),9)</f>
        <v>58</v>
      </c>
      <c r="H163" s="3">
        <f t="shared" si="30"/>
        <v>116</v>
      </c>
      <c r="J163" s="3">
        <f>IFERROR(INDEX('Advanced Stats'!$A:$AB,MATCH($A:$A,'Advanced Stats'!$A:$A,0),8),"N/A")</f>
        <v>13.1</v>
      </c>
      <c r="L163" s="3">
        <f>IFERROR(INDEX('Advanced Stats'!$A:$AB,MATCH($A:$A,'Advanced Stats'!$A:$A,0),9),"N/A")</f>
        <v>11.8</v>
      </c>
      <c r="M163" s="3">
        <f>IFERROR(INDEX('Advanced Stats'!$A:$AB,MATCH($A:$A,'Advanced Stats'!$A:$A,0),10),"N/A")</f>
        <v>0.5</v>
      </c>
      <c r="O163" s="3">
        <f>IFERROR(INDEX('Per 36 Stats'!$A:$AC,MATCH(A:A,'Per 36 Stats'!$A:$A,0),29),"N/A")</f>
        <v>10.099999999999998</v>
      </c>
      <c r="V163" s="8">
        <f t="shared" si="31"/>
        <v>-0.48932693998373544</v>
      </c>
      <c r="W163" s="5">
        <f t="shared" si="32"/>
        <v>0.85</v>
      </c>
      <c r="AA163" s="8">
        <f t="shared" si="33"/>
        <v>-0.14200304584966647</v>
      </c>
      <c r="AB163" s="5">
        <f t="shared" si="38"/>
        <v>0.85</v>
      </c>
      <c r="AF163" s="8">
        <f t="shared" si="34"/>
        <v>-1.1234314428545593</v>
      </c>
      <c r="AG163" s="5">
        <f t="shared" si="39"/>
        <v>0.85</v>
      </c>
      <c r="AK163" s="8">
        <f t="shared" si="35"/>
        <v>-0.33888469108211161</v>
      </c>
      <c r="AL163" s="5">
        <f t="shared" si="40"/>
        <v>0.85</v>
      </c>
      <c r="AP163" s="8">
        <f t="shared" si="36"/>
        <v>-0.5211751943262185</v>
      </c>
      <c r="AQ163" s="5">
        <f t="shared" si="41"/>
        <v>0.85</v>
      </c>
      <c r="AU163" s="8">
        <f t="shared" si="37"/>
        <v>-0.77702042415168016</v>
      </c>
      <c r="AV163" s="5">
        <f t="shared" si="42"/>
        <v>0.85</v>
      </c>
      <c r="AW163" s="6">
        <f t="shared" si="43"/>
        <v>-359833.48827394715</v>
      </c>
      <c r="AX163" s="6">
        <f t="shared" si="44"/>
        <v>-358852.6882739471</v>
      </c>
    </row>
    <row r="164" spans="1:50" x14ac:dyDescent="0.25">
      <c r="A164" t="str">
        <f>+'Player Ratings'!A163</f>
        <v>J. Allen CHA</v>
      </c>
      <c r="C164" s="3" t="str">
        <f>INDEX('Player Ratings'!$B:$Y,MATCH(A:A,'Player Ratings'!$A:$A,0),3)</f>
        <v>CHA</v>
      </c>
      <c r="D164" s="3">
        <f>INDEX('Player Ratings'!$B:$Y,MATCH(A:A,'Player Ratings'!$A:$A,0),4)</f>
        <v>26</v>
      </c>
      <c r="F164" s="3">
        <f>INDEX('Player Ratings'!$B:$Y,MATCH($A:$A,'Player Ratings'!$A:$A,0),8)</f>
        <v>52</v>
      </c>
      <c r="G164" s="3">
        <f>INDEX('Player Ratings'!$B:$Y,MATCH($A:$A,'Player Ratings'!$A:$A,0),9)</f>
        <v>55</v>
      </c>
      <c r="H164" s="3">
        <f t="shared" si="30"/>
        <v>107</v>
      </c>
      <c r="J164" s="3">
        <f>IFERROR(INDEX('Advanced Stats'!$A:$AB,MATCH($A:$A,'Advanced Stats'!$A:$A,0),8),"N/A")</f>
        <v>7.5</v>
      </c>
      <c r="L164" s="3">
        <f>IFERROR(INDEX('Advanced Stats'!$A:$AB,MATCH($A:$A,'Advanced Stats'!$A:$A,0),9),"N/A")</f>
        <v>13.2</v>
      </c>
      <c r="M164" s="3">
        <f>IFERROR(INDEX('Advanced Stats'!$A:$AB,MATCH($A:$A,'Advanced Stats'!$A:$A,0),10),"N/A")</f>
        <v>0.6</v>
      </c>
      <c r="O164" s="3">
        <f>IFERROR(INDEX('Per 36 Stats'!$A:$AC,MATCH(A:A,'Per 36 Stats'!$A:$A,0),29),"N/A")</f>
        <v>5</v>
      </c>
      <c r="V164" s="8">
        <f t="shared" si="31"/>
        <v>-0.88572532163228102</v>
      </c>
      <c r="W164" s="5">
        <f t="shared" si="32"/>
        <v>0.85</v>
      </c>
      <c r="AA164" s="8">
        <f t="shared" si="33"/>
        <v>-0.69634286735050877</v>
      </c>
      <c r="AB164" s="5">
        <f t="shared" si="38"/>
        <v>0.85</v>
      </c>
      <c r="AF164" s="8">
        <f t="shared" si="34"/>
        <v>-1.7767720516692962</v>
      </c>
      <c r="AG164" s="5">
        <f t="shared" si="39"/>
        <v>0.85</v>
      </c>
      <c r="AK164" s="8">
        <f t="shared" si="35"/>
        <v>-8.4075075882614855E-2</v>
      </c>
      <c r="AL164" s="5">
        <f t="shared" si="40"/>
        <v>0.85</v>
      </c>
      <c r="AP164" s="8">
        <f t="shared" si="36"/>
        <v>-0.50213446702798692</v>
      </c>
      <c r="AQ164" s="5">
        <f t="shared" si="41"/>
        <v>0.85</v>
      </c>
      <c r="AU164" s="8">
        <f t="shared" si="37"/>
        <v>-1.2686392457889684</v>
      </c>
      <c r="AV164" s="5">
        <f t="shared" si="42"/>
        <v>0.85</v>
      </c>
      <c r="AW164" s="6">
        <f t="shared" si="43"/>
        <v>-362043.7146611872</v>
      </c>
      <c r="AX164" s="6">
        <f t="shared" si="44"/>
        <v>-361062.91466118715</v>
      </c>
    </row>
    <row r="165" spans="1:50" x14ac:dyDescent="0.25">
      <c r="A165" t="str">
        <f>+'Player Ratings'!A164</f>
        <v>J. Anderson KC</v>
      </c>
      <c r="C165" s="3" t="str">
        <f>INDEX('Player Ratings'!$B:$Y,MATCH(A:A,'Player Ratings'!$A:$A,0),3)</f>
        <v>KC</v>
      </c>
      <c r="D165" s="3">
        <f>INDEX('Player Ratings'!$B:$Y,MATCH(A:A,'Player Ratings'!$A:$A,0),4)</f>
        <v>31</v>
      </c>
      <c r="F165" s="3">
        <f>INDEX('Player Ratings'!$B:$Y,MATCH($A:$A,'Player Ratings'!$A:$A,0),8)</f>
        <v>55</v>
      </c>
      <c r="G165" s="3">
        <f>INDEX('Player Ratings'!$B:$Y,MATCH($A:$A,'Player Ratings'!$A:$A,0),9)</f>
        <v>55</v>
      </c>
      <c r="H165" s="3">
        <f t="shared" si="30"/>
        <v>110</v>
      </c>
      <c r="J165" s="3">
        <f>IFERROR(INDEX('Advanced Stats'!$A:$AB,MATCH($A:$A,'Advanced Stats'!$A:$A,0),8),"N/A")</f>
        <v>21</v>
      </c>
      <c r="L165" s="3">
        <f>IFERROR(INDEX('Advanced Stats'!$A:$AB,MATCH($A:$A,'Advanced Stats'!$A:$A,0),9),"N/A")</f>
        <v>8.8000000000000007</v>
      </c>
      <c r="M165" s="3">
        <f>IFERROR(INDEX('Advanced Stats'!$A:$AB,MATCH($A:$A,'Advanced Stats'!$A:$A,0),10),"N/A")</f>
        <v>-1.1000000000000001</v>
      </c>
      <c r="O165" s="3">
        <f>IFERROR(INDEX('Per 36 Stats'!$A:$AC,MATCH(A:A,'Per 36 Stats'!$A:$A,0),29),"N/A")</f>
        <v>13.500000000000002</v>
      </c>
      <c r="V165" s="8">
        <f t="shared" si="31"/>
        <v>-0.88572532163228102</v>
      </c>
      <c r="W165" s="5">
        <f t="shared" si="32"/>
        <v>0.85</v>
      </c>
      <c r="AA165" s="8">
        <f t="shared" si="33"/>
        <v>-0.51156292685022808</v>
      </c>
      <c r="AB165" s="5">
        <f t="shared" si="38"/>
        <v>0.85</v>
      </c>
      <c r="AF165" s="8">
        <f t="shared" si="34"/>
        <v>-0.20175451256234081</v>
      </c>
      <c r="AG165" s="5">
        <f t="shared" si="39"/>
        <v>0.85</v>
      </c>
      <c r="AK165" s="8">
        <f t="shared" si="35"/>
        <v>-0.88490529508103388</v>
      </c>
      <c r="AL165" s="5">
        <f t="shared" si="40"/>
        <v>0.85</v>
      </c>
      <c r="AP165" s="8">
        <f t="shared" si="36"/>
        <v>-0.82582683109792421</v>
      </c>
      <c r="AQ165" s="5">
        <f t="shared" si="41"/>
        <v>0.85</v>
      </c>
      <c r="AU165" s="8">
        <f t="shared" si="37"/>
        <v>-0.44927454306015407</v>
      </c>
      <c r="AV165" s="5">
        <f t="shared" si="42"/>
        <v>0.85</v>
      </c>
      <c r="AW165" s="6">
        <f t="shared" si="43"/>
        <v>-364253.09104842722</v>
      </c>
      <c r="AX165" s="6">
        <f t="shared" si="44"/>
        <v>-363272.29104842717</v>
      </c>
    </row>
    <row r="166" spans="1:50" x14ac:dyDescent="0.25">
      <c r="A166" t="str">
        <f>+'Player Ratings'!A165</f>
        <v>J. Anthony MIA</v>
      </c>
      <c r="C166" s="3" t="str">
        <f>INDEX('Player Ratings'!$B:$Y,MATCH(A:A,'Player Ratings'!$A:$A,0),3)</f>
        <v>MIA</v>
      </c>
      <c r="D166" s="3">
        <f>INDEX('Player Ratings'!$B:$Y,MATCH(A:A,'Player Ratings'!$A:$A,0),4)</f>
        <v>20</v>
      </c>
      <c r="F166" s="3">
        <f>INDEX('Player Ratings'!$B:$Y,MATCH($A:$A,'Player Ratings'!$A:$A,0),8)</f>
        <v>55</v>
      </c>
      <c r="G166" s="3">
        <f>INDEX('Player Ratings'!$B:$Y,MATCH($A:$A,'Player Ratings'!$A:$A,0),9)</f>
        <v>72</v>
      </c>
      <c r="H166" s="3">
        <f t="shared" si="30"/>
        <v>127</v>
      </c>
      <c r="J166" s="3" t="str">
        <f>IFERROR(INDEX('Advanced Stats'!$A:$AB,MATCH($A:$A,'Advanced Stats'!$A:$A,0),8),"N/A")</f>
        <v>N/A</v>
      </c>
      <c r="L166" s="3" t="str">
        <f>IFERROR(INDEX('Advanced Stats'!$A:$AB,MATCH($A:$A,'Advanced Stats'!$A:$A,0),9),"N/A")</f>
        <v>N/A</v>
      </c>
      <c r="M166" s="3" t="str">
        <f>IFERROR(INDEX('Advanced Stats'!$A:$AB,MATCH($A:$A,'Advanced Stats'!$A:$A,0),10),"N/A")</f>
        <v>N/A</v>
      </c>
      <c r="O166" s="3" t="str">
        <f>IFERROR(INDEX('Per 36 Stats'!$A:$AC,MATCH(A:A,'Per 36 Stats'!$A:$A,0),29),"N/A")</f>
        <v>N/A</v>
      </c>
      <c r="V166" s="8">
        <f t="shared" si="31"/>
        <v>1.360532174376144</v>
      </c>
      <c r="W166" s="5">
        <f t="shared" si="32"/>
        <v>29.307417336907957</v>
      </c>
      <c r="AA166" s="8">
        <f t="shared" si="33"/>
        <v>0.535523402651363</v>
      </c>
      <c r="AB166" s="5">
        <f t="shared" si="38"/>
        <v>11.399637740820021</v>
      </c>
      <c r="AF166" s="8" t="str">
        <f t="shared" si="34"/>
        <v>N/A</v>
      </c>
      <c r="AG166" s="5" t="str">
        <f t="shared" si="39"/>
        <v>N/A</v>
      </c>
      <c r="AK166" s="8" t="str">
        <f t="shared" si="35"/>
        <v>N/A</v>
      </c>
      <c r="AL166" s="5" t="str">
        <f t="shared" si="40"/>
        <v>N/A</v>
      </c>
      <c r="AP166" s="8" t="str">
        <f t="shared" si="36"/>
        <v>N/A</v>
      </c>
      <c r="AQ166" s="5" t="str">
        <f t="shared" si="41"/>
        <v>N/A</v>
      </c>
      <c r="AU166" s="8" t="str">
        <f t="shared" si="37"/>
        <v>N/A</v>
      </c>
      <c r="AV166" s="5" t="str">
        <f t="shared" si="42"/>
        <v>N/A</v>
      </c>
      <c r="AW166" s="6">
        <f t="shared" si="43"/>
        <v>-366461.61743566726</v>
      </c>
      <c r="AX166" s="6">
        <f t="shared" si="44"/>
        <v>-365480.81743566721</v>
      </c>
    </row>
    <row r="167" spans="1:50" x14ac:dyDescent="0.25">
      <c r="A167" t="str">
        <f>+'Player Ratings'!A166</f>
        <v>J. Beard CHI</v>
      </c>
      <c r="C167" s="3" t="str">
        <f>INDEX('Player Ratings'!$B:$Y,MATCH(A:A,'Player Ratings'!$A:$A,0),3)</f>
        <v>CHI</v>
      </c>
      <c r="D167" s="3">
        <f>INDEX('Player Ratings'!$B:$Y,MATCH(A:A,'Player Ratings'!$A:$A,0),4)</f>
        <v>25</v>
      </c>
      <c r="F167" s="3">
        <f>INDEX('Player Ratings'!$B:$Y,MATCH($A:$A,'Player Ratings'!$A:$A,0),8)</f>
        <v>43</v>
      </c>
      <c r="G167" s="3">
        <f>INDEX('Player Ratings'!$B:$Y,MATCH($A:$A,'Player Ratings'!$A:$A,0),9)</f>
        <v>49</v>
      </c>
      <c r="H167" s="3">
        <f t="shared" si="30"/>
        <v>92</v>
      </c>
      <c r="J167" s="3">
        <f>IFERROR(INDEX('Advanced Stats'!$A:$AB,MATCH($A:$A,'Advanced Stats'!$A:$A,0),8),"N/A")</f>
        <v>7.2</v>
      </c>
      <c r="L167" s="3">
        <f>IFERROR(INDEX('Advanced Stats'!$A:$AB,MATCH($A:$A,'Advanced Stats'!$A:$A,0),9),"N/A")</f>
        <v>5.8</v>
      </c>
      <c r="M167" s="3">
        <f>IFERROR(INDEX('Advanced Stats'!$A:$AB,MATCH($A:$A,'Advanced Stats'!$A:$A,0),10),"N/A")</f>
        <v>-0.9</v>
      </c>
      <c r="O167" s="3">
        <f>IFERROR(INDEX('Per 36 Stats'!$A:$AC,MATCH(A:A,'Per 36 Stats'!$A:$A,0),29),"N/A")</f>
        <v>2.6</v>
      </c>
      <c r="V167" s="8">
        <f t="shared" si="31"/>
        <v>-1.6785220849293723</v>
      </c>
      <c r="W167" s="5">
        <f t="shared" si="32"/>
        <v>0.85</v>
      </c>
      <c r="AA167" s="8">
        <f t="shared" si="33"/>
        <v>-1.6202425698519127</v>
      </c>
      <c r="AB167" s="5">
        <f t="shared" si="38"/>
        <v>0.85</v>
      </c>
      <c r="AF167" s="8">
        <f t="shared" si="34"/>
        <v>-1.8117724414272287</v>
      </c>
      <c r="AG167" s="5">
        <f t="shared" si="39"/>
        <v>0.85</v>
      </c>
      <c r="AK167" s="8">
        <f t="shared" si="35"/>
        <v>-1.4309258990799563</v>
      </c>
      <c r="AL167" s="5">
        <f t="shared" si="40"/>
        <v>0.85</v>
      </c>
      <c r="AP167" s="8">
        <f t="shared" si="36"/>
        <v>-0.78774537650146093</v>
      </c>
      <c r="AQ167" s="5">
        <f t="shared" si="41"/>
        <v>0.85</v>
      </c>
      <c r="AU167" s="8">
        <f t="shared" si="37"/>
        <v>-1.4999892795006335</v>
      </c>
      <c r="AV167" s="5">
        <f t="shared" si="42"/>
        <v>0.85</v>
      </c>
      <c r="AW167" s="6">
        <f t="shared" si="43"/>
        <v>-368670.1438229073</v>
      </c>
      <c r="AX167" s="6">
        <f t="shared" si="44"/>
        <v>-367689.34382290725</v>
      </c>
    </row>
    <row r="168" spans="1:50" x14ac:dyDescent="0.25">
      <c r="A168" t="str">
        <f>+'Player Ratings'!A167</f>
        <v>J. Bernard GSW</v>
      </c>
      <c r="C168" s="3" t="str">
        <f>INDEX('Player Ratings'!$B:$Y,MATCH(A:A,'Player Ratings'!$A:$A,0),3)</f>
        <v>GSW</v>
      </c>
      <c r="D168" s="3">
        <f>INDEX('Player Ratings'!$B:$Y,MATCH(A:A,'Player Ratings'!$A:$A,0),4)</f>
        <v>24</v>
      </c>
      <c r="F168" s="3">
        <f>INDEX('Player Ratings'!$B:$Y,MATCH($A:$A,'Player Ratings'!$A:$A,0),8)</f>
        <v>49</v>
      </c>
      <c r="G168" s="3">
        <f>INDEX('Player Ratings'!$B:$Y,MATCH($A:$A,'Player Ratings'!$A:$A,0),9)</f>
        <v>55</v>
      </c>
      <c r="H168" s="3">
        <f t="shared" si="30"/>
        <v>104</v>
      </c>
      <c r="J168" s="3" t="str">
        <f>IFERROR(INDEX('Advanced Stats'!$A:$AB,MATCH($A:$A,'Advanced Stats'!$A:$A,0),8),"N/A")</f>
        <v>N/A</v>
      </c>
      <c r="L168" s="3" t="str">
        <f>IFERROR(INDEX('Advanced Stats'!$A:$AB,MATCH($A:$A,'Advanced Stats'!$A:$A,0),9),"N/A")</f>
        <v>N/A</v>
      </c>
      <c r="M168" s="3" t="str">
        <f>IFERROR(INDEX('Advanced Stats'!$A:$AB,MATCH($A:$A,'Advanced Stats'!$A:$A,0),10),"N/A")</f>
        <v>N/A</v>
      </c>
      <c r="O168" s="3" t="str">
        <f>IFERROR(INDEX('Per 36 Stats'!$A:$AC,MATCH(A:A,'Per 36 Stats'!$A:$A,0),29),"N/A")</f>
        <v>N/A</v>
      </c>
      <c r="V168" s="8">
        <f t="shared" si="31"/>
        <v>-0.88572532163228102</v>
      </c>
      <c r="W168" s="5">
        <f t="shared" si="32"/>
        <v>0.85</v>
      </c>
      <c r="AA168" s="8">
        <f t="shared" si="33"/>
        <v>-0.88112280785078956</v>
      </c>
      <c r="AB168" s="5">
        <f t="shared" si="38"/>
        <v>0.85</v>
      </c>
      <c r="AF168" s="8" t="str">
        <f t="shared" si="34"/>
        <v>N/A</v>
      </c>
      <c r="AG168" s="5" t="str">
        <f t="shared" si="39"/>
        <v>N/A</v>
      </c>
      <c r="AK168" s="8" t="str">
        <f t="shared" si="35"/>
        <v>N/A</v>
      </c>
      <c r="AL168" s="5" t="str">
        <f t="shared" si="40"/>
        <v>N/A</v>
      </c>
      <c r="AP168" s="8" t="str">
        <f t="shared" si="36"/>
        <v>N/A</v>
      </c>
      <c r="AQ168" s="5" t="str">
        <f t="shared" si="41"/>
        <v>N/A</v>
      </c>
      <c r="AU168" s="8" t="str">
        <f t="shared" si="37"/>
        <v>N/A</v>
      </c>
      <c r="AV168" s="5" t="str">
        <f t="shared" si="42"/>
        <v>N/A</v>
      </c>
      <c r="AW168" s="6">
        <f t="shared" si="43"/>
        <v>-370877.8202101473</v>
      </c>
      <c r="AX168" s="6">
        <f t="shared" si="44"/>
        <v>-369897.02021014725</v>
      </c>
    </row>
    <row r="169" spans="1:50" x14ac:dyDescent="0.25">
      <c r="A169" t="str">
        <f>+'Player Ratings'!A168</f>
        <v>J. Blossomgame BOS</v>
      </c>
      <c r="C169" s="3" t="str">
        <f>INDEX('Player Ratings'!$B:$Y,MATCH(A:A,'Player Ratings'!$A:$A,0),3)</f>
        <v>BOS</v>
      </c>
      <c r="D169" s="3">
        <f>INDEX('Player Ratings'!$B:$Y,MATCH(A:A,'Player Ratings'!$A:$A,0),4)</f>
        <v>31</v>
      </c>
      <c r="F169" s="3">
        <f>INDEX('Player Ratings'!$B:$Y,MATCH($A:$A,'Player Ratings'!$A:$A,0),8)</f>
        <v>55</v>
      </c>
      <c r="G169" s="3">
        <f>INDEX('Player Ratings'!$B:$Y,MATCH($A:$A,'Player Ratings'!$A:$A,0),9)</f>
        <v>55</v>
      </c>
      <c r="H169" s="3">
        <f t="shared" si="30"/>
        <v>110</v>
      </c>
      <c r="J169" s="3">
        <f>IFERROR(INDEX('Advanced Stats'!$A:$AB,MATCH($A:$A,'Advanced Stats'!$A:$A,0),8),"N/A")</f>
        <v>12.7</v>
      </c>
      <c r="L169" s="3">
        <f>IFERROR(INDEX('Advanced Stats'!$A:$AB,MATCH($A:$A,'Advanced Stats'!$A:$A,0),9),"N/A")</f>
        <v>6.5</v>
      </c>
      <c r="M169" s="3">
        <f>IFERROR(INDEX('Advanced Stats'!$A:$AB,MATCH($A:$A,'Advanced Stats'!$A:$A,0),10),"N/A")</f>
        <v>-1.5</v>
      </c>
      <c r="O169" s="3">
        <f>IFERROR(INDEX('Per 36 Stats'!$A:$AC,MATCH(A:A,'Per 36 Stats'!$A:$A,0),29),"N/A")</f>
        <v>7.8</v>
      </c>
      <c r="V169" s="8">
        <f t="shared" si="31"/>
        <v>-0.88572532163228102</v>
      </c>
      <c r="W169" s="5">
        <f t="shared" si="32"/>
        <v>0.85</v>
      </c>
      <c r="AA169" s="8">
        <f t="shared" si="33"/>
        <v>-0.51156292685022808</v>
      </c>
      <c r="AB169" s="5">
        <f t="shared" si="38"/>
        <v>0.85</v>
      </c>
      <c r="AF169" s="8">
        <f t="shared" si="34"/>
        <v>-1.170098629198469</v>
      </c>
      <c r="AG169" s="5">
        <f t="shared" si="39"/>
        <v>0.85</v>
      </c>
      <c r="AK169" s="8">
        <f t="shared" si="35"/>
        <v>-1.3035210914802078</v>
      </c>
      <c r="AL169" s="5">
        <f t="shared" si="40"/>
        <v>0.85</v>
      </c>
      <c r="AP169" s="8">
        <f t="shared" si="36"/>
        <v>-0.90198974029085055</v>
      </c>
      <c r="AQ169" s="5">
        <f t="shared" si="41"/>
        <v>0.85</v>
      </c>
      <c r="AU169" s="8">
        <f t="shared" si="37"/>
        <v>-0.99873087312535902</v>
      </c>
      <c r="AV169" s="5">
        <f t="shared" si="42"/>
        <v>0.85</v>
      </c>
      <c r="AW169" s="6">
        <f t="shared" si="43"/>
        <v>-373085.4965973873</v>
      </c>
      <c r="AX169" s="6">
        <f t="shared" si="44"/>
        <v>-372104.69659738726</v>
      </c>
    </row>
    <row r="170" spans="1:50" x14ac:dyDescent="0.25">
      <c r="A170" t="str">
        <f>+'Player Ratings'!A169</f>
        <v>J. Brakefield PHI</v>
      </c>
      <c r="C170" s="3" t="str">
        <f>INDEX('Player Ratings'!$B:$Y,MATCH(A:A,'Player Ratings'!$A:$A,0),3)</f>
        <v>PHI</v>
      </c>
      <c r="D170" s="3">
        <f>INDEX('Player Ratings'!$B:$Y,MATCH(A:A,'Player Ratings'!$A:$A,0),4)</f>
        <v>24</v>
      </c>
      <c r="F170" s="3">
        <f>INDEX('Player Ratings'!$B:$Y,MATCH($A:$A,'Player Ratings'!$A:$A,0),8)</f>
        <v>50</v>
      </c>
      <c r="G170" s="3">
        <f>INDEX('Player Ratings'!$B:$Y,MATCH($A:$A,'Player Ratings'!$A:$A,0),9)</f>
        <v>58</v>
      </c>
      <c r="H170" s="3">
        <f t="shared" si="30"/>
        <v>108</v>
      </c>
      <c r="J170" s="3" t="str">
        <f>IFERROR(INDEX('Advanced Stats'!$A:$AB,MATCH($A:$A,'Advanced Stats'!$A:$A,0),8),"N/A")</f>
        <v>N/A</v>
      </c>
      <c r="L170" s="3" t="str">
        <f>IFERROR(INDEX('Advanced Stats'!$A:$AB,MATCH($A:$A,'Advanced Stats'!$A:$A,0),9),"N/A")</f>
        <v>N/A</v>
      </c>
      <c r="M170" s="3" t="str">
        <f>IFERROR(INDEX('Advanced Stats'!$A:$AB,MATCH($A:$A,'Advanced Stats'!$A:$A,0),10),"N/A")</f>
        <v>N/A</v>
      </c>
      <c r="O170" s="3" t="str">
        <f>IFERROR(INDEX('Per 36 Stats'!$A:$AC,MATCH(A:A,'Per 36 Stats'!$A:$A,0),29),"N/A")</f>
        <v>N/A</v>
      </c>
      <c r="V170" s="8">
        <f t="shared" si="31"/>
        <v>-0.48932693998373544</v>
      </c>
      <c r="W170" s="5">
        <f t="shared" si="32"/>
        <v>0.85</v>
      </c>
      <c r="AA170" s="8">
        <f t="shared" si="33"/>
        <v>-0.6347495538504152</v>
      </c>
      <c r="AB170" s="5">
        <f t="shared" si="38"/>
        <v>0.85</v>
      </c>
      <c r="AF170" s="8" t="str">
        <f t="shared" si="34"/>
        <v>N/A</v>
      </c>
      <c r="AG170" s="5" t="str">
        <f t="shared" si="39"/>
        <v>N/A</v>
      </c>
      <c r="AK170" s="8" t="str">
        <f t="shared" si="35"/>
        <v>N/A</v>
      </c>
      <c r="AL170" s="5" t="str">
        <f t="shared" si="40"/>
        <v>N/A</v>
      </c>
      <c r="AP170" s="8" t="str">
        <f t="shared" si="36"/>
        <v>N/A</v>
      </c>
      <c r="AQ170" s="5" t="str">
        <f t="shared" si="41"/>
        <v>N/A</v>
      </c>
      <c r="AU170" s="8" t="str">
        <f t="shared" si="37"/>
        <v>N/A</v>
      </c>
      <c r="AV170" s="5" t="str">
        <f t="shared" si="42"/>
        <v>N/A</v>
      </c>
      <c r="AW170" s="6">
        <f t="shared" si="43"/>
        <v>-375292.32298462733</v>
      </c>
      <c r="AX170" s="6">
        <f t="shared" si="44"/>
        <v>-374311.52298462729</v>
      </c>
    </row>
    <row r="171" spans="1:50" x14ac:dyDescent="0.25">
      <c r="A171" t="str">
        <f>+'Player Ratings'!A170</f>
        <v>J. Brown KC</v>
      </c>
      <c r="C171" s="3" t="str">
        <f>INDEX('Player Ratings'!$B:$Y,MATCH(A:A,'Player Ratings'!$A:$A,0),3)</f>
        <v>KC</v>
      </c>
      <c r="D171" s="3">
        <f>INDEX('Player Ratings'!$B:$Y,MATCH(A:A,'Player Ratings'!$A:$A,0),4)</f>
        <v>28</v>
      </c>
      <c r="F171" s="3">
        <f>INDEX('Player Ratings'!$B:$Y,MATCH($A:$A,'Player Ratings'!$A:$A,0),8)</f>
        <v>64</v>
      </c>
      <c r="G171" s="3">
        <f>INDEX('Player Ratings'!$B:$Y,MATCH($A:$A,'Player Ratings'!$A:$A,0),9)</f>
        <v>64</v>
      </c>
      <c r="H171" s="3">
        <f t="shared" si="30"/>
        <v>128</v>
      </c>
      <c r="J171" s="3">
        <f>IFERROR(INDEX('Advanced Stats'!$A:$AB,MATCH($A:$A,'Advanced Stats'!$A:$A,0),8),"N/A")</f>
        <v>28.3</v>
      </c>
      <c r="L171" s="3">
        <f>IFERROR(INDEX('Advanced Stats'!$A:$AB,MATCH($A:$A,'Advanced Stats'!$A:$A,0),9),"N/A")</f>
        <v>16.3</v>
      </c>
      <c r="M171" s="3">
        <f>IFERROR(INDEX('Advanced Stats'!$A:$AB,MATCH($A:$A,'Advanced Stats'!$A:$A,0),10),"N/A")</f>
        <v>4.8</v>
      </c>
      <c r="O171" s="3">
        <f>IFERROR(INDEX('Per 36 Stats'!$A:$AC,MATCH(A:A,'Per 36 Stats'!$A:$A,0),29),"N/A")</f>
        <v>21.3</v>
      </c>
      <c r="V171" s="8">
        <f t="shared" si="31"/>
        <v>0.30346982331335576</v>
      </c>
      <c r="W171" s="5">
        <f t="shared" si="32"/>
        <v>6.5370866845397737</v>
      </c>
      <c r="AA171" s="8">
        <f t="shared" si="33"/>
        <v>0.59711671615145667</v>
      </c>
      <c r="AB171" s="5">
        <f t="shared" si="38"/>
        <v>12.710768977441132</v>
      </c>
      <c r="AF171" s="8">
        <f t="shared" si="34"/>
        <v>0.64992163821401294</v>
      </c>
      <c r="AG171" s="5">
        <f t="shared" si="39"/>
        <v>15.889427811699829</v>
      </c>
      <c r="AK171" s="8">
        <f t="shared" si="35"/>
        <v>0.48014621491627169</v>
      </c>
      <c r="AL171" s="5">
        <f t="shared" si="40"/>
        <v>10.447118342790713</v>
      </c>
      <c r="AP171" s="8">
        <f t="shared" si="36"/>
        <v>0.2975760794977404</v>
      </c>
      <c r="AQ171" s="5">
        <f t="shared" si="41"/>
        <v>6.3879970363052587</v>
      </c>
      <c r="AU171" s="8">
        <f t="shared" si="37"/>
        <v>0.30261306650275765</v>
      </c>
      <c r="AV171" s="5">
        <f t="shared" si="42"/>
        <v>6.8933262571314735</v>
      </c>
      <c r="AW171" s="6">
        <f t="shared" si="43"/>
        <v>-377499.14937186736</v>
      </c>
      <c r="AX171" s="6">
        <f t="shared" si="44"/>
        <v>-376518.34937186731</v>
      </c>
    </row>
    <row r="172" spans="1:50" x14ac:dyDescent="0.25">
      <c r="A172" t="str">
        <f>+'Player Ratings'!A171</f>
        <v>J. Brunson GSW</v>
      </c>
      <c r="C172" s="3" t="str">
        <f>INDEX('Player Ratings'!$B:$Y,MATCH(A:A,'Player Ratings'!$A:$A,0),3)</f>
        <v>GSW</v>
      </c>
      <c r="D172" s="3">
        <f>INDEX('Player Ratings'!$B:$Y,MATCH(A:A,'Player Ratings'!$A:$A,0),4)</f>
        <v>28</v>
      </c>
      <c r="F172" s="3">
        <f>INDEX('Player Ratings'!$B:$Y,MATCH($A:$A,'Player Ratings'!$A:$A,0),8)</f>
        <v>53</v>
      </c>
      <c r="G172" s="3">
        <f>INDEX('Player Ratings'!$B:$Y,MATCH($A:$A,'Player Ratings'!$A:$A,0),9)</f>
        <v>55</v>
      </c>
      <c r="H172" s="3">
        <f t="shared" si="30"/>
        <v>108</v>
      </c>
      <c r="J172" s="3">
        <f>IFERROR(INDEX('Advanced Stats'!$A:$AB,MATCH($A:$A,'Advanced Stats'!$A:$A,0),8),"N/A")</f>
        <v>9.1999999999999993</v>
      </c>
      <c r="L172" s="3">
        <f>IFERROR(INDEX('Advanced Stats'!$A:$AB,MATCH($A:$A,'Advanced Stats'!$A:$A,0),9),"N/A")</f>
        <v>7.5</v>
      </c>
      <c r="M172" s="3">
        <f>IFERROR(INDEX('Advanced Stats'!$A:$AB,MATCH($A:$A,'Advanced Stats'!$A:$A,0),10),"N/A")</f>
        <v>-1</v>
      </c>
      <c r="O172" s="3">
        <f>IFERROR(INDEX('Per 36 Stats'!$A:$AC,MATCH(A:A,'Per 36 Stats'!$A:$A,0),29),"N/A")</f>
        <v>4.3000000000000007</v>
      </c>
      <c r="V172" s="8">
        <f t="shared" si="31"/>
        <v>-0.88572532163228102</v>
      </c>
      <c r="W172" s="5">
        <f t="shared" si="32"/>
        <v>0.85</v>
      </c>
      <c r="AA172" s="8">
        <f t="shared" si="33"/>
        <v>-0.6347495538504152</v>
      </c>
      <c r="AB172" s="5">
        <f t="shared" si="38"/>
        <v>0.85</v>
      </c>
      <c r="AF172" s="8">
        <f t="shared" si="34"/>
        <v>-1.5784365097076798</v>
      </c>
      <c r="AG172" s="5">
        <f t="shared" si="39"/>
        <v>0.85</v>
      </c>
      <c r="AK172" s="8">
        <f t="shared" si="35"/>
        <v>-1.1215142234805668</v>
      </c>
      <c r="AL172" s="5">
        <f t="shared" si="40"/>
        <v>0.85</v>
      </c>
      <c r="AP172" s="8">
        <f t="shared" si="36"/>
        <v>-0.80678610379969251</v>
      </c>
      <c r="AQ172" s="5">
        <f t="shared" si="41"/>
        <v>0.85</v>
      </c>
      <c r="AU172" s="8">
        <f t="shared" si="37"/>
        <v>-1.3361163389548707</v>
      </c>
      <c r="AV172" s="5">
        <f t="shared" si="42"/>
        <v>0.85</v>
      </c>
      <c r="AW172" s="6">
        <f t="shared" si="43"/>
        <v>-379699.08243285026</v>
      </c>
      <c r="AX172" s="6">
        <f t="shared" si="44"/>
        <v>-378718.28243285022</v>
      </c>
    </row>
    <row r="173" spans="1:50" x14ac:dyDescent="0.25">
      <c r="A173" t="str">
        <f>+'Player Ratings'!A172</f>
        <v>J. Carter CHI</v>
      </c>
      <c r="C173" s="3" t="str">
        <f>INDEX('Player Ratings'!$B:$Y,MATCH(A:A,'Player Ratings'!$A:$A,0),3)</f>
        <v>CHI</v>
      </c>
      <c r="D173" s="3">
        <f>INDEX('Player Ratings'!$B:$Y,MATCH(A:A,'Player Ratings'!$A:$A,0),4)</f>
        <v>22</v>
      </c>
      <c r="F173" s="3">
        <f>INDEX('Player Ratings'!$B:$Y,MATCH($A:$A,'Player Ratings'!$A:$A,0),8)</f>
        <v>48</v>
      </c>
      <c r="G173" s="3">
        <f>INDEX('Player Ratings'!$B:$Y,MATCH($A:$A,'Player Ratings'!$A:$A,0),9)</f>
        <v>60</v>
      </c>
      <c r="H173" s="3">
        <f t="shared" si="30"/>
        <v>108</v>
      </c>
      <c r="J173" s="3">
        <f>IFERROR(INDEX('Advanced Stats'!$A:$AB,MATCH($A:$A,'Advanced Stats'!$A:$A,0),8),"N/A")</f>
        <v>17.2</v>
      </c>
      <c r="L173" s="3">
        <f>IFERROR(INDEX('Advanced Stats'!$A:$AB,MATCH($A:$A,'Advanced Stats'!$A:$A,0),9),"N/A")</f>
        <v>7.8</v>
      </c>
      <c r="M173" s="3">
        <f>IFERROR(INDEX('Advanced Stats'!$A:$AB,MATCH($A:$A,'Advanced Stats'!$A:$A,0),10),"N/A")</f>
        <v>-1.5</v>
      </c>
      <c r="O173" s="3">
        <f>IFERROR(INDEX('Per 36 Stats'!$A:$AC,MATCH(A:A,'Per 36 Stats'!$A:$A,0),29),"N/A")</f>
        <v>8.3999999999999986</v>
      </c>
      <c r="V173" s="8">
        <f t="shared" si="31"/>
        <v>-0.22506135221803839</v>
      </c>
      <c r="W173" s="5">
        <f t="shared" si="32"/>
        <v>0.85</v>
      </c>
      <c r="AA173" s="8">
        <f t="shared" si="33"/>
        <v>-0.6347495538504152</v>
      </c>
      <c r="AB173" s="5">
        <f t="shared" si="38"/>
        <v>0.85</v>
      </c>
      <c r="AF173" s="8">
        <f t="shared" si="34"/>
        <v>-0.6450927828294839</v>
      </c>
      <c r="AG173" s="5">
        <f t="shared" si="39"/>
        <v>0.85</v>
      </c>
      <c r="AK173" s="8">
        <f t="shared" si="35"/>
        <v>-1.0669121630806748</v>
      </c>
      <c r="AL173" s="5">
        <f t="shared" si="40"/>
        <v>0.85</v>
      </c>
      <c r="AP173" s="8">
        <f t="shared" si="36"/>
        <v>-0.90198974029085055</v>
      </c>
      <c r="AQ173" s="5">
        <f t="shared" si="41"/>
        <v>0.85</v>
      </c>
      <c r="AU173" s="8">
        <f t="shared" si="37"/>
        <v>-0.94089336469744289</v>
      </c>
      <c r="AV173" s="5">
        <f t="shared" si="42"/>
        <v>0.85</v>
      </c>
      <c r="AW173" s="6">
        <f t="shared" si="43"/>
        <v>-381898.16549383313</v>
      </c>
      <c r="AX173" s="6">
        <f t="shared" si="44"/>
        <v>-380917.36549383309</v>
      </c>
    </row>
    <row r="174" spans="1:50" x14ac:dyDescent="0.25">
      <c r="A174" t="str">
        <f>+'Player Ratings'!A173</f>
        <v>J. Christopher CHI</v>
      </c>
      <c r="C174" s="3" t="str">
        <f>INDEX('Player Ratings'!$B:$Y,MATCH(A:A,'Player Ratings'!$A:$A,0),3)</f>
        <v>CHI</v>
      </c>
      <c r="D174" s="3">
        <f>INDEX('Player Ratings'!$B:$Y,MATCH(A:A,'Player Ratings'!$A:$A,0),4)</f>
        <v>23</v>
      </c>
      <c r="F174" s="3">
        <f>INDEX('Player Ratings'!$B:$Y,MATCH($A:$A,'Player Ratings'!$A:$A,0),8)</f>
        <v>40</v>
      </c>
      <c r="G174" s="3">
        <f>INDEX('Player Ratings'!$B:$Y,MATCH($A:$A,'Player Ratings'!$A:$A,0),9)</f>
        <v>46</v>
      </c>
      <c r="H174" s="3">
        <f t="shared" si="30"/>
        <v>86</v>
      </c>
      <c r="J174" s="3" t="str">
        <f>IFERROR(INDEX('Advanced Stats'!$A:$AB,MATCH($A:$A,'Advanced Stats'!$A:$A,0),8),"N/A")</f>
        <v>N/A</v>
      </c>
      <c r="L174" s="3" t="str">
        <f>IFERROR(INDEX('Advanced Stats'!$A:$AB,MATCH($A:$A,'Advanced Stats'!$A:$A,0),9),"N/A")</f>
        <v>N/A</v>
      </c>
      <c r="M174" s="3" t="str">
        <f>IFERROR(INDEX('Advanced Stats'!$A:$AB,MATCH($A:$A,'Advanced Stats'!$A:$A,0),10),"N/A")</f>
        <v>N/A</v>
      </c>
      <c r="O174" s="3" t="str">
        <f>IFERROR(INDEX('Per 36 Stats'!$A:$AC,MATCH(A:A,'Per 36 Stats'!$A:$A,0),29),"N/A")</f>
        <v>N/A</v>
      </c>
      <c r="V174" s="8">
        <f t="shared" si="31"/>
        <v>-2.0749204665779177</v>
      </c>
      <c r="W174" s="5">
        <f t="shared" si="32"/>
        <v>0.85</v>
      </c>
      <c r="AA174" s="8">
        <f t="shared" si="33"/>
        <v>-1.9898024508524743</v>
      </c>
      <c r="AB174" s="5">
        <f t="shared" si="38"/>
        <v>0.85</v>
      </c>
      <c r="AF174" s="8" t="str">
        <f t="shared" si="34"/>
        <v>N/A</v>
      </c>
      <c r="AG174" s="5" t="str">
        <f t="shared" si="39"/>
        <v>N/A</v>
      </c>
      <c r="AK174" s="8" t="str">
        <f t="shared" si="35"/>
        <v>N/A</v>
      </c>
      <c r="AL174" s="5" t="str">
        <f t="shared" si="40"/>
        <v>N/A</v>
      </c>
      <c r="AP174" s="8" t="str">
        <f t="shared" si="36"/>
        <v>N/A</v>
      </c>
      <c r="AQ174" s="5" t="str">
        <f t="shared" si="41"/>
        <v>N/A</v>
      </c>
      <c r="AU174" s="8" t="str">
        <f t="shared" si="37"/>
        <v>N/A</v>
      </c>
      <c r="AV174" s="5" t="str">
        <f t="shared" si="42"/>
        <v>N/A</v>
      </c>
      <c r="AW174" s="6">
        <f t="shared" si="43"/>
        <v>-384096.39855481603</v>
      </c>
      <c r="AX174" s="6">
        <f t="shared" si="44"/>
        <v>-383115.59855481598</v>
      </c>
    </row>
    <row r="175" spans="1:50" x14ac:dyDescent="0.25">
      <c r="A175" t="str">
        <f>+'Player Ratings'!A174</f>
        <v>J. Collins HOU</v>
      </c>
      <c r="C175" s="3" t="str">
        <f>INDEX('Player Ratings'!$B:$Y,MATCH(A:A,'Player Ratings'!$A:$A,0),3)</f>
        <v>HOU</v>
      </c>
      <c r="D175" s="3">
        <f>INDEX('Player Ratings'!$B:$Y,MATCH(A:A,'Player Ratings'!$A:$A,0),4)</f>
        <v>27</v>
      </c>
      <c r="F175" s="3">
        <f>INDEX('Player Ratings'!$B:$Y,MATCH($A:$A,'Player Ratings'!$A:$A,0),8)</f>
        <v>54</v>
      </c>
      <c r="G175" s="3">
        <f>INDEX('Player Ratings'!$B:$Y,MATCH($A:$A,'Player Ratings'!$A:$A,0),9)</f>
        <v>55</v>
      </c>
      <c r="H175" s="3">
        <f t="shared" si="30"/>
        <v>109</v>
      </c>
      <c r="J175" s="3">
        <f>IFERROR(INDEX('Advanced Stats'!$A:$AB,MATCH($A:$A,'Advanced Stats'!$A:$A,0),8),"N/A")</f>
        <v>13</v>
      </c>
      <c r="L175" s="3">
        <f>IFERROR(INDEX('Advanced Stats'!$A:$AB,MATCH($A:$A,'Advanced Stats'!$A:$A,0),9),"N/A")</f>
        <v>9.6</v>
      </c>
      <c r="M175" s="3">
        <f>IFERROR(INDEX('Advanced Stats'!$A:$AB,MATCH($A:$A,'Advanced Stats'!$A:$A,0),10),"N/A")</f>
        <v>-0.8</v>
      </c>
      <c r="O175" s="3">
        <f>IFERROR(INDEX('Per 36 Stats'!$A:$AC,MATCH(A:A,'Per 36 Stats'!$A:$A,0),29),"N/A")</f>
        <v>8</v>
      </c>
      <c r="V175" s="8">
        <f t="shared" si="31"/>
        <v>-0.88572532163228102</v>
      </c>
      <c r="W175" s="5">
        <f t="shared" si="32"/>
        <v>0.85</v>
      </c>
      <c r="AA175" s="8">
        <f t="shared" si="33"/>
        <v>-0.57315624035032164</v>
      </c>
      <c r="AB175" s="5">
        <f t="shared" si="38"/>
        <v>0.85</v>
      </c>
      <c r="AF175" s="8">
        <f t="shared" si="34"/>
        <v>-1.1350982394405367</v>
      </c>
      <c r="AG175" s="5">
        <f t="shared" si="39"/>
        <v>0.85</v>
      </c>
      <c r="AK175" s="8">
        <f t="shared" si="35"/>
        <v>-0.73929980068132151</v>
      </c>
      <c r="AL175" s="5">
        <f t="shared" si="40"/>
        <v>0.85</v>
      </c>
      <c r="AP175" s="8">
        <f t="shared" si="36"/>
        <v>-0.76870464920322945</v>
      </c>
      <c r="AQ175" s="5">
        <f t="shared" si="41"/>
        <v>0.85</v>
      </c>
      <c r="AU175" s="8">
        <f t="shared" si="37"/>
        <v>-0.97945170364938694</v>
      </c>
      <c r="AV175" s="5">
        <f t="shared" si="42"/>
        <v>0.85</v>
      </c>
      <c r="AW175" s="6">
        <f t="shared" si="43"/>
        <v>-386294.63161579892</v>
      </c>
      <c r="AX175" s="6">
        <f t="shared" si="44"/>
        <v>-385313.83161579887</v>
      </c>
    </row>
    <row r="176" spans="1:50" x14ac:dyDescent="0.25">
      <c r="A176" t="str">
        <f>+'Player Ratings'!A175</f>
        <v>J. Cooper SEA</v>
      </c>
      <c r="C176" s="3" t="str">
        <f>INDEX('Player Ratings'!$B:$Y,MATCH(A:A,'Player Ratings'!$A:$A,0),3)</f>
        <v>SEA</v>
      </c>
      <c r="D176" s="3">
        <f>INDEX('Player Ratings'!$B:$Y,MATCH(A:A,'Player Ratings'!$A:$A,0),4)</f>
        <v>22</v>
      </c>
      <c r="F176" s="3">
        <f>INDEX('Player Ratings'!$B:$Y,MATCH($A:$A,'Player Ratings'!$A:$A,0),8)</f>
        <v>42</v>
      </c>
      <c r="G176" s="3">
        <f>INDEX('Player Ratings'!$B:$Y,MATCH($A:$A,'Player Ratings'!$A:$A,0),9)</f>
        <v>55</v>
      </c>
      <c r="H176" s="3">
        <f t="shared" si="30"/>
        <v>97</v>
      </c>
      <c r="J176" s="3" t="str">
        <f>IFERROR(INDEX('Advanced Stats'!$A:$AB,MATCH($A:$A,'Advanced Stats'!$A:$A,0),8),"N/A")</f>
        <v>N/A</v>
      </c>
      <c r="L176" s="3" t="str">
        <f>IFERROR(INDEX('Advanced Stats'!$A:$AB,MATCH($A:$A,'Advanced Stats'!$A:$A,0),9),"N/A")</f>
        <v>N/A</v>
      </c>
      <c r="M176" s="3" t="str">
        <f>IFERROR(INDEX('Advanced Stats'!$A:$AB,MATCH($A:$A,'Advanced Stats'!$A:$A,0),10),"N/A")</f>
        <v>N/A</v>
      </c>
      <c r="O176" s="3" t="str">
        <f>IFERROR(INDEX('Per 36 Stats'!$A:$AC,MATCH(A:A,'Per 36 Stats'!$A:$A,0),29),"N/A")</f>
        <v>N/A</v>
      </c>
      <c r="V176" s="8">
        <f t="shared" si="31"/>
        <v>-0.88572532163228102</v>
      </c>
      <c r="W176" s="5">
        <f t="shared" si="32"/>
        <v>0.85</v>
      </c>
      <c r="AA176" s="8">
        <f t="shared" si="33"/>
        <v>-1.3122760023514448</v>
      </c>
      <c r="AB176" s="5">
        <f t="shared" si="38"/>
        <v>0.85</v>
      </c>
      <c r="AF176" s="8" t="str">
        <f t="shared" si="34"/>
        <v>N/A</v>
      </c>
      <c r="AG176" s="5" t="str">
        <f t="shared" si="39"/>
        <v>N/A</v>
      </c>
      <c r="AK176" s="8" t="str">
        <f t="shared" si="35"/>
        <v>N/A</v>
      </c>
      <c r="AL176" s="5" t="str">
        <f t="shared" si="40"/>
        <v>N/A</v>
      </c>
      <c r="AP176" s="8" t="str">
        <f t="shared" si="36"/>
        <v>N/A</v>
      </c>
      <c r="AQ176" s="5" t="str">
        <f t="shared" si="41"/>
        <v>N/A</v>
      </c>
      <c r="AU176" s="8" t="str">
        <f t="shared" si="37"/>
        <v>N/A</v>
      </c>
      <c r="AV176" s="5" t="str">
        <f t="shared" si="42"/>
        <v>N/A</v>
      </c>
      <c r="AW176" s="6">
        <f t="shared" si="43"/>
        <v>-388492.01467678184</v>
      </c>
      <c r="AX176" s="6">
        <f t="shared" si="44"/>
        <v>-387511.21467678179</v>
      </c>
    </row>
    <row r="177" spans="1:50" x14ac:dyDescent="0.25">
      <c r="A177" t="str">
        <f>+'Player Ratings'!A176</f>
        <v>J. Culver CHI</v>
      </c>
      <c r="C177" s="3" t="str">
        <f>INDEX('Player Ratings'!$B:$Y,MATCH(A:A,'Player Ratings'!$A:$A,0),3)</f>
        <v>CHI</v>
      </c>
      <c r="D177" s="3">
        <f>INDEX('Player Ratings'!$B:$Y,MATCH(A:A,'Player Ratings'!$A:$A,0),4)</f>
        <v>25</v>
      </c>
      <c r="F177" s="3">
        <f>INDEX('Player Ratings'!$B:$Y,MATCH($A:$A,'Player Ratings'!$A:$A,0),8)</f>
        <v>77</v>
      </c>
      <c r="G177" s="3">
        <f>INDEX('Player Ratings'!$B:$Y,MATCH($A:$A,'Player Ratings'!$A:$A,0),9)</f>
        <v>80</v>
      </c>
      <c r="H177" s="3">
        <f t="shared" si="30"/>
        <v>157</v>
      </c>
      <c r="J177" s="3">
        <f>IFERROR(INDEX('Advanced Stats'!$A:$AB,MATCH($A:$A,'Advanced Stats'!$A:$A,0),8),"N/A")</f>
        <v>39.4</v>
      </c>
      <c r="L177" s="3">
        <f>IFERROR(INDEX('Advanced Stats'!$A:$AB,MATCH($A:$A,'Advanced Stats'!$A:$A,0),9),"N/A")</f>
        <v>28</v>
      </c>
      <c r="M177" s="3">
        <f>IFERROR(INDEX('Advanced Stats'!$A:$AB,MATCH($A:$A,'Advanced Stats'!$A:$A,0),10),"N/A")</f>
        <v>21.1</v>
      </c>
      <c r="O177" s="3">
        <f>IFERROR(INDEX('Per 36 Stats'!$A:$AC,MATCH(A:A,'Per 36 Stats'!$A:$A,0),29),"N/A")</f>
        <v>44.699999999999996</v>
      </c>
      <c r="V177" s="8">
        <f t="shared" si="31"/>
        <v>2.4175945254389322</v>
      </c>
      <c r="W177" s="5">
        <f t="shared" si="32"/>
        <v>52.077747989276133</v>
      </c>
      <c r="AA177" s="8">
        <f t="shared" si="33"/>
        <v>2.3833228076541708</v>
      </c>
      <c r="AB177" s="5">
        <f t="shared" si="38"/>
        <v>50.733574839453318</v>
      </c>
      <c r="AF177" s="8">
        <f t="shared" si="34"/>
        <v>1.9449360592575093</v>
      </c>
      <c r="AG177" s="5">
        <f t="shared" si="39"/>
        <v>47.550226511719515</v>
      </c>
      <c r="AK177" s="8">
        <f t="shared" si="35"/>
        <v>2.6096265705120683</v>
      </c>
      <c r="AL177" s="5">
        <f t="shared" si="40"/>
        <v>56.780782115266298</v>
      </c>
      <c r="AP177" s="8">
        <f t="shared" si="36"/>
        <v>3.401214629109492</v>
      </c>
      <c r="AQ177" s="5">
        <f t="shared" si="41"/>
        <v>73.013089651765867</v>
      </c>
      <c r="AU177" s="8">
        <f t="shared" si="37"/>
        <v>2.5582758951914926</v>
      </c>
      <c r="AV177" s="5">
        <f t="shared" si="42"/>
        <v>58.275839193313011</v>
      </c>
      <c r="AW177" s="6">
        <f t="shared" si="43"/>
        <v>-390689.39773776475</v>
      </c>
      <c r="AX177" s="6">
        <f t="shared" si="44"/>
        <v>-389708.59773776471</v>
      </c>
    </row>
    <row r="178" spans="1:50" x14ac:dyDescent="0.25">
      <c r="A178" t="str">
        <f>+'Player Ratings'!A177</f>
        <v>J. Duran CHA</v>
      </c>
      <c r="C178" s="3" t="str">
        <f>INDEX('Player Ratings'!$B:$Y,MATCH(A:A,'Player Ratings'!$A:$A,0),3)</f>
        <v>CHA</v>
      </c>
      <c r="D178" s="3">
        <f>INDEX('Player Ratings'!$B:$Y,MATCH(A:A,'Player Ratings'!$A:$A,0),4)</f>
        <v>21</v>
      </c>
      <c r="F178" s="3">
        <f>INDEX('Player Ratings'!$B:$Y,MATCH($A:$A,'Player Ratings'!$A:$A,0),8)</f>
        <v>43</v>
      </c>
      <c r="G178" s="3">
        <f>INDEX('Player Ratings'!$B:$Y,MATCH($A:$A,'Player Ratings'!$A:$A,0),9)</f>
        <v>59</v>
      </c>
      <c r="H178" s="3">
        <f t="shared" si="30"/>
        <v>102</v>
      </c>
      <c r="J178" s="3" t="str">
        <f>IFERROR(INDEX('Advanced Stats'!$A:$AB,MATCH($A:$A,'Advanced Stats'!$A:$A,0),8),"N/A")</f>
        <v>N/A</v>
      </c>
      <c r="L178" s="3" t="str">
        <f>IFERROR(INDEX('Advanced Stats'!$A:$AB,MATCH($A:$A,'Advanced Stats'!$A:$A,0),9),"N/A")</f>
        <v>N/A</v>
      </c>
      <c r="M178" s="3" t="str">
        <f>IFERROR(INDEX('Advanced Stats'!$A:$AB,MATCH($A:$A,'Advanced Stats'!$A:$A,0),10),"N/A")</f>
        <v>N/A</v>
      </c>
      <c r="O178" s="3" t="str">
        <f>IFERROR(INDEX('Per 36 Stats'!$A:$AC,MATCH(A:A,'Per 36 Stats'!$A:$A,0),29),"N/A")</f>
        <v>N/A</v>
      </c>
      <c r="V178" s="8">
        <f t="shared" si="31"/>
        <v>-0.3571941461008869</v>
      </c>
      <c r="W178" s="5">
        <f t="shared" si="32"/>
        <v>0.85</v>
      </c>
      <c r="AA178" s="8">
        <f t="shared" si="33"/>
        <v>-1.0043094348509767</v>
      </c>
      <c r="AB178" s="5">
        <f t="shared" si="38"/>
        <v>0.85</v>
      </c>
      <c r="AF178" s="8" t="str">
        <f t="shared" si="34"/>
        <v>N/A</v>
      </c>
      <c r="AG178" s="5" t="str">
        <f t="shared" si="39"/>
        <v>N/A</v>
      </c>
      <c r="AK178" s="8" t="str">
        <f t="shared" si="35"/>
        <v>N/A</v>
      </c>
      <c r="AL178" s="5" t="str">
        <f t="shared" si="40"/>
        <v>N/A</v>
      </c>
      <c r="AP178" s="8" t="str">
        <f t="shared" si="36"/>
        <v>N/A</v>
      </c>
      <c r="AQ178" s="5" t="str">
        <f t="shared" si="41"/>
        <v>N/A</v>
      </c>
      <c r="AU178" s="8" t="str">
        <f t="shared" si="37"/>
        <v>N/A</v>
      </c>
      <c r="AV178" s="5" t="str">
        <f t="shared" si="42"/>
        <v>N/A</v>
      </c>
      <c r="AW178" s="6">
        <f t="shared" si="43"/>
        <v>-392828.50495955435</v>
      </c>
      <c r="AX178" s="6">
        <f t="shared" si="44"/>
        <v>-391847.70495955431</v>
      </c>
    </row>
    <row r="179" spans="1:50" x14ac:dyDescent="0.25">
      <c r="A179" t="str">
        <f>+'Player Ratings'!A178</f>
        <v>J. Embiid LAL</v>
      </c>
      <c r="C179" s="3" t="str">
        <f>INDEX('Player Ratings'!$B:$Y,MATCH(A:A,'Player Ratings'!$A:$A,0),3)</f>
        <v>LAL</v>
      </c>
      <c r="D179" s="3">
        <f>INDEX('Player Ratings'!$B:$Y,MATCH(A:A,'Player Ratings'!$A:$A,0),4)</f>
        <v>30</v>
      </c>
      <c r="F179" s="3">
        <f>INDEX('Player Ratings'!$B:$Y,MATCH($A:$A,'Player Ratings'!$A:$A,0),8)</f>
        <v>66</v>
      </c>
      <c r="G179" s="3">
        <f>INDEX('Player Ratings'!$B:$Y,MATCH($A:$A,'Player Ratings'!$A:$A,0),9)</f>
        <v>66</v>
      </c>
      <c r="H179" s="3">
        <f t="shared" si="30"/>
        <v>132</v>
      </c>
      <c r="J179" s="3">
        <f>IFERROR(INDEX('Advanced Stats'!$A:$AB,MATCH($A:$A,'Advanced Stats'!$A:$A,0),8),"N/A")</f>
        <v>28.4</v>
      </c>
      <c r="L179" s="3">
        <f>IFERROR(INDEX('Advanced Stats'!$A:$AB,MATCH($A:$A,'Advanced Stats'!$A:$A,0),9),"N/A")</f>
        <v>17.600000000000001</v>
      </c>
      <c r="M179" s="3">
        <f>IFERROR(INDEX('Advanced Stats'!$A:$AB,MATCH($A:$A,'Advanced Stats'!$A:$A,0),10),"N/A")</f>
        <v>5.4</v>
      </c>
      <c r="O179" s="3">
        <f>IFERROR(INDEX('Per 36 Stats'!$A:$AC,MATCH(A:A,'Per 36 Stats'!$A:$A,0),29),"N/A")</f>
        <v>25.4</v>
      </c>
      <c r="V179" s="8">
        <f t="shared" si="31"/>
        <v>0.56773541107905279</v>
      </c>
      <c r="W179" s="5">
        <f t="shared" si="32"/>
        <v>12.229669347631818</v>
      </c>
      <c r="AA179" s="8">
        <f t="shared" si="33"/>
        <v>0.84348997015183103</v>
      </c>
      <c r="AB179" s="5">
        <f t="shared" si="38"/>
        <v>17.955293923925574</v>
      </c>
      <c r="AF179" s="8">
        <f t="shared" si="34"/>
        <v>0.66158843479999019</v>
      </c>
      <c r="AG179" s="5">
        <f t="shared" si="39"/>
        <v>16.174660232420724</v>
      </c>
      <c r="AK179" s="8">
        <f t="shared" si="35"/>
        <v>0.71675514331580481</v>
      </c>
      <c r="AL179" s="5">
        <f t="shared" si="40"/>
        <v>15.595303206399114</v>
      </c>
      <c r="AP179" s="8">
        <f t="shared" si="36"/>
        <v>0.41182044328713013</v>
      </c>
      <c r="AQ179" s="5">
        <f t="shared" si="41"/>
        <v>8.840454433193381</v>
      </c>
      <c r="AU179" s="8">
        <f t="shared" si="37"/>
        <v>0.69783604076018546</v>
      </c>
      <c r="AV179" s="5">
        <f t="shared" si="42"/>
        <v>15.896245190394048</v>
      </c>
      <c r="AW179" s="6">
        <f t="shared" si="43"/>
        <v>-394967.61218134395</v>
      </c>
      <c r="AX179" s="6">
        <f t="shared" si="44"/>
        <v>-393986.81218134391</v>
      </c>
    </row>
    <row r="180" spans="1:50" x14ac:dyDescent="0.25">
      <c r="A180" t="str">
        <f>+'Player Ratings'!A179</f>
        <v>J. Evans III MIA</v>
      </c>
      <c r="C180" s="3" t="str">
        <f>INDEX('Player Ratings'!$B:$Y,MATCH(A:A,'Player Ratings'!$A:$A,0),3)</f>
        <v>MIA</v>
      </c>
      <c r="D180" s="3">
        <f>INDEX('Player Ratings'!$B:$Y,MATCH(A:A,'Player Ratings'!$A:$A,0),4)</f>
        <v>27</v>
      </c>
      <c r="F180" s="3">
        <f>INDEX('Player Ratings'!$B:$Y,MATCH($A:$A,'Player Ratings'!$A:$A,0),8)</f>
        <v>55</v>
      </c>
      <c r="G180" s="3">
        <f>INDEX('Player Ratings'!$B:$Y,MATCH($A:$A,'Player Ratings'!$A:$A,0),9)</f>
        <v>57</v>
      </c>
      <c r="H180" s="3">
        <f t="shared" si="30"/>
        <v>112</v>
      </c>
      <c r="J180" s="3">
        <f>IFERROR(INDEX('Advanced Stats'!$A:$AB,MATCH($A:$A,'Advanced Stats'!$A:$A,0),8),"N/A")</f>
        <v>14.8</v>
      </c>
      <c r="L180" s="3">
        <f>IFERROR(INDEX('Advanced Stats'!$A:$AB,MATCH($A:$A,'Advanced Stats'!$A:$A,0),9),"N/A")</f>
        <v>7.2</v>
      </c>
      <c r="M180" s="3">
        <f>IFERROR(INDEX('Advanced Stats'!$A:$AB,MATCH($A:$A,'Advanced Stats'!$A:$A,0),10),"N/A")</f>
        <v>-0.8</v>
      </c>
      <c r="O180" s="3">
        <f>IFERROR(INDEX('Per 36 Stats'!$A:$AC,MATCH(A:A,'Per 36 Stats'!$A:$A,0),29),"N/A")</f>
        <v>8.3999999999999986</v>
      </c>
      <c r="V180" s="8">
        <f t="shared" si="31"/>
        <v>-0.62145973386658404</v>
      </c>
      <c r="W180" s="5">
        <f t="shared" si="32"/>
        <v>0.85</v>
      </c>
      <c r="AA180" s="8">
        <f t="shared" si="33"/>
        <v>-0.38837629985004085</v>
      </c>
      <c r="AB180" s="5">
        <f t="shared" si="38"/>
        <v>0.85</v>
      </c>
      <c r="AF180" s="8">
        <f t="shared" si="34"/>
        <v>-0.92509590089294247</v>
      </c>
      <c r="AG180" s="5">
        <f t="shared" si="39"/>
        <v>0.85</v>
      </c>
      <c r="AK180" s="8">
        <f t="shared" si="35"/>
        <v>-1.1761162838804591</v>
      </c>
      <c r="AL180" s="5">
        <f t="shared" si="40"/>
        <v>0.85</v>
      </c>
      <c r="AP180" s="8">
        <f t="shared" si="36"/>
        <v>-0.76870464920322945</v>
      </c>
      <c r="AQ180" s="5">
        <f t="shared" si="41"/>
        <v>0.85</v>
      </c>
      <c r="AU180" s="8">
        <f t="shared" si="37"/>
        <v>-0.94089336469744289</v>
      </c>
      <c r="AV180" s="5">
        <f t="shared" si="42"/>
        <v>0.85</v>
      </c>
      <c r="AW180" s="6">
        <f t="shared" si="43"/>
        <v>-397090.82315794314</v>
      </c>
      <c r="AX180" s="6">
        <f t="shared" si="44"/>
        <v>-396110.0231579431</v>
      </c>
    </row>
    <row r="181" spans="1:50" x14ac:dyDescent="0.25">
      <c r="A181" t="str">
        <f>+'Player Ratings'!A180</f>
        <v>J. Forest POR</v>
      </c>
      <c r="C181" s="3" t="str">
        <f>INDEX('Player Ratings'!$B:$Y,MATCH(A:A,'Player Ratings'!$A:$A,0),3)</f>
        <v>POR</v>
      </c>
      <c r="D181" s="3">
        <f>INDEX('Player Ratings'!$B:$Y,MATCH(A:A,'Player Ratings'!$A:$A,0),4)</f>
        <v>24</v>
      </c>
      <c r="F181" s="3">
        <f>INDEX('Player Ratings'!$B:$Y,MATCH($A:$A,'Player Ratings'!$A:$A,0),8)</f>
        <v>53</v>
      </c>
      <c r="G181" s="3">
        <f>INDEX('Player Ratings'!$B:$Y,MATCH($A:$A,'Player Ratings'!$A:$A,0),9)</f>
        <v>61</v>
      </c>
      <c r="H181" s="3">
        <f t="shared" si="30"/>
        <v>114</v>
      </c>
      <c r="J181" s="3" t="str">
        <f>IFERROR(INDEX('Advanced Stats'!$A:$AB,MATCH($A:$A,'Advanced Stats'!$A:$A,0),8),"N/A")</f>
        <v>N/A</v>
      </c>
      <c r="L181" s="3" t="str">
        <f>IFERROR(INDEX('Advanced Stats'!$A:$AB,MATCH($A:$A,'Advanced Stats'!$A:$A,0),9),"N/A")</f>
        <v>N/A</v>
      </c>
      <c r="M181" s="3" t="str">
        <f>IFERROR(INDEX('Advanced Stats'!$A:$AB,MATCH($A:$A,'Advanced Stats'!$A:$A,0),10),"N/A")</f>
        <v>N/A</v>
      </c>
      <c r="O181" s="3" t="str">
        <f>IFERROR(INDEX('Per 36 Stats'!$A:$AC,MATCH(A:A,'Per 36 Stats'!$A:$A,0),29),"N/A")</f>
        <v>N/A</v>
      </c>
      <c r="V181" s="8">
        <f t="shared" si="31"/>
        <v>-9.2928558335189843E-2</v>
      </c>
      <c r="W181" s="5">
        <f t="shared" si="32"/>
        <v>0.85</v>
      </c>
      <c r="AA181" s="8">
        <f t="shared" si="33"/>
        <v>-0.26518967284985367</v>
      </c>
      <c r="AB181" s="5">
        <f t="shared" si="38"/>
        <v>0.85</v>
      </c>
      <c r="AF181" s="8" t="str">
        <f t="shared" si="34"/>
        <v>N/A</v>
      </c>
      <c r="AG181" s="5" t="str">
        <f t="shared" si="39"/>
        <v>N/A</v>
      </c>
      <c r="AK181" s="8" t="str">
        <f t="shared" si="35"/>
        <v>N/A</v>
      </c>
      <c r="AL181" s="5" t="str">
        <f t="shared" si="40"/>
        <v>N/A</v>
      </c>
      <c r="AP181" s="8" t="str">
        <f t="shared" si="36"/>
        <v>N/A</v>
      </c>
      <c r="AQ181" s="5" t="str">
        <f t="shared" si="41"/>
        <v>N/A</v>
      </c>
      <c r="AU181" s="8" t="str">
        <f t="shared" si="37"/>
        <v>N/A</v>
      </c>
      <c r="AV181" s="5" t="str">
        <f t="shared" si="42"/>
        <v>N/A</v>
      </c>
      <c r="AW181" s="6">
        <f t="shared" si="43"/>
        <v>-399213.18413454236</v>
      </c>
      <c r="AX181" s="6">
        <f t="shared" si="44"/>
        <v>-398232.38413454231</v>
      </c>
    </row>
    <row r="182" spans="1:50" x14ac:dyDescent="0.25">
      <c r="A182" t="str">
        <f>+'Player Ratings'!A181</f>
        <v>J. Grant MIL</v>
      </c>
      <c r="C182" s="3" t="str">
        <f>INDEX('Player Ratings'!$B:$Y,MATCH(A:A,'Player Ratings'!$A:$A,0),3)</f>
        <v>MIL</v>
      </c>
      <c r="D182" s="3">
        <f>INDEX('Player Ratings'!$B:$Y,MATCH(A:A,'Player Ratings'!$A:$A,0),4)</f>
        <v>30</v>
      </c>
      <c r="F182" s="3">
        <f>INDEX('Player Ratings'!$B:$Y,MATCH($A:$A,'Player Ratings'!$A:$A,0),8)</f>
        <v>76</v>
      </c>
      <c r="G182" s="3">
        <f>INDEX('Player Ratings'!$B:$Y,MATCH($A:$A,'Player Ratings'!$A:$A,0),9)</f>
        <v>76</v>
      </c>
      <c r="H182" s="3">
        <f t="shared" si="30"/>
        <v>152</v>
      </c>
      <c r="J182" s="3">
        <f>IFERROR(INDEX('Advanced Stats'!$A:$AB,MATCH($A:$A,'Advanced Stats'!$A:$A,0),8),"N/A")</f>
        <v>40.6</v>
      </c>
      <c r="L182" s="3">
        <f>IFERROR(INDEX('Advanced Stats'!$A:$AB,MATCH($A:$A,'Advanced Stats'!$A:$A,0),9),"N/A")</f>
        <v>21.2</v>
      </c>
      <c r="M182" s="3">
        <f>IFERROR(INDEX('Advanced Stats'!$A:$AB,MATCH($A:$A,'Advanced Stats'!$A:$A,0),10),"N/A")</f>
        <v>13.2</v>
      </c>
      <c r="O182" s="3">
        <f>IFERROR(INDEX('Per 36 Stats'!$A:$AC,MATCH(A:A,'Per 36 Stats'!$A:$A,0),29),"N/A")</f>
        <v>41.4</v>
      </c>
      <c r="V182" s="8">
        <f t="shared" si="31"/>
        <v>1.8890633499075382</v>
      </c>
      <c r="W182" s="5">
        <f t="shared" si="32"/>
        <v>40.692582663092047</v>
      </c>
      <c r="AA182" s="8">
        <f t="shared" si="33"/>
        <v>2.0753562401537029</v>
      </c>
      <c r="AB182" s="5">
        <f t="shared" si="38"/>
        <v>44.177918656347771</v>
      </c>
      <c r="AF182" s="8">
        <f t="shared" si="34"/>
        <v>2.084937618289239</v>
      </c>
      <c r="AG182" s="5">
        <f t="shared" si="39"/>
        <v>50.9730155603703</v>
      </c>
      <c r="AK182" s="8">
        <f t="shared" si="35"/>
        <v>1.371979868114511</v>
      </c>
      <c r="AL182" s="5">
        <f t="shared" si="40"/>
        <v>29.851815136391593</v>
      </c>
      <c r="AP182" s="8">
        <f t="shared" si="36"/>
        <v>1.896997172549195</v>
      </c>
      <c r="AQ182" s="5">
        <f t="shared" si="41"/>
        <v>40.722400592738943</v>
      </c>
      <c r="AU182" s="8">
        <f t="shared" si="37"/>
        <v>2.2401695988379533</v>
      </c>
      <c r="AV182" s="5">
        <f t="shared" si="42"/>
        <v>51.029587368979719</v>
      </c>
      <c r="AW182" s="6">
        <f t="shared" si="43"/>
        <v>-401335.54511114158</v>
      </c>
      <c r="AX182" s="6">
        <f t="shared" si="44"/>
        <v>-400354.74511114153</v>
      </c>
    </row>
    <row r="183" spans="1:50" x14ac:dyDescent="0.25">
      <c r="A183" t="str">
        <f>+'Player Ratings'!A182</f>
        <v>J. Grant,  MIL</v>
      </c>
      <c r="C183" s="3" t="str">
        <f>INDEX('Player Ratings'!$B:$Y,MATCH(A:A,'Player Ratings'!$A:$A,0),3)</f>
        <v>MIL</v>
      </c>
      <c r="D183" s="3">
        <f>INDEX('Player Ratings'!$B:$Y,MATCH(A:A,'Player Ratings'!$A:$A,0),4)</f>
        <v>32</v>
      </c>
      <c r="F183" s="3">
        <f>INDEX('Player Ratings'!$B:$Y,MATCH($A:$A,'Player Ratings'!$A:$A,0),8)</f>
        <v>58</v>
      </c>
      <c r="G183" s="3">
        <f>INDEX('Player Ratings'!$B:$Y,MATCH($A:$A,'Player Ratings'!$A:$A,0),9)</f>
        <v>58</v>
      </c>
      <c r="H183" s="3">
        <f t="shared" si="30"/>
        <v>116</v>
      </c>
      <c r="J183" s="3" t="str">
        <f>IFERROR(INDEX('Advanced Stats'!$A:$AB,MATCH($A:$A,'Advanced Stats'!$A:$A,0),8),"N/A")</f>
        <v>N/A</v>
      </c>
      <c r="L183" s="3" t="str">
        <f>IFERROR(INDEX('Advanced Stats'!$A:$AB,MATCH($A:$A,'Advanced Stats'!$A:$A,0),9),"N/A")</f>
        <v>N/A</v>
      </c>
      <c r="M183" s="3" t="str">
        <f>IFERROR(INDEX('Advanced Stats'!$A:$AB,MATCH($A:$A,'Advanced Stats'!$A:$A,0),10),"N/A")</f>
        <v>N/A</v>
      </c>
      <c r="O183" s="3" t="str">
        <f>IFERROR(INDEX('Per 36 Stats'!$A:$AC,MATCH(A:A,'Per 36 Stats'!$A:$A,0),29),"N/A")</f>
        <v>N/A</v>
      </c>
      <c r="V183" s="8">
        <f t="shared" si="31"/>
        <v>-0.48932693998373544</v>
      </c>
      <c r="W183" s="5">
        <f t="shared" si="32"/>
        <v>0.85</v>
      </c>
      <c r="AA183" s="8">
        <f t="shared" si="33"/>
        <v>-0.14200304584966647</v>
      </c>
      <c r="AB183" s="5">
        <f t="shared" si="38"/>
        <v>0.85</v>
      </c>
      <c r="AF183" s="8" t="str">
        <f t="shared" si="34"/>
        <v>N/A</v>
      </c>
      <c r="AG183" s="5" t="str">
        <f t="shared" si="39"/>
        <v>N/A</v>
      </c>
      <c r="AK183" s="8" t="str">
        <f t="shared" si="35"/>
        <v>N/A</v>
      </c>
      <c r="AL183" s="5" t="str">
        <f t="shared" si="40"/>
        <v>N/A</v>
      </c>
      <c r="AP183" s="8" t="str">
        <f t="shared" si="36"/>
        <v>N/A</v>
      </c>
      <c r="AQ183" s="5" t="str">
        <f t="shared" si="41"/>
        <v>N/A</v>
      </c>
      <c r="AU183" s="8" t="str">
        <f t="shared" si="37"/>
        <v>N/A</v>
      </c>
      <c r="AV183" s="5" t="str">
        <f t="shared" si="42"/>
        <v>N/A</v>
      </c>
      <c r="AW183" s="6">
        <f t="shared" si="43"/>
        <v>-403406.87650037179</v>
      </c>
      <c r="AX183" s="6">
        <f t="shared" si="44"/>
        <v>-402426.07650037174</v>
      </c>
    </row>
    <row r="184" spans="1:50" x14ac:dyDescent="0.25">
      <c r="A184" t="str">
        <f>+'Player Ratings'!A183</f>
        <v>J. Green LAC</v>
      </c>
      <c r="C184" s="3" t="str">
        <f>INDEX('Player Ratings'!$B:$Y,MATCH(A:A,'Player Ratings'!$A:$A,0),3)</f>
        <v>LAC</v>
      </c>
      <c r="D184" s="3">
        <f>INDEX('Player Ratings'!$B:$Y,MATCH(A:A,'Player Ratings'!$A:$A,0),4)</f>
        <v>22</v>
      </c>
      <c r="F184" s="3">
        <f>INDEX('Player Ratings'!$B:$Y,MATCH($A:$A,'Player Ratings'!$A:$A,0),8)</f>
        <v>58</v>
      </c>
      <c r="G184" s="3">
        <f>INDEX('Player Ratings'!$B:$Y,MATCH($A:$A,'Player Ratings'!$A:$A,0),9)</f>
        <v>66</v>
      </c>
      <c r="H184" s="3">
        <f t="shared" si="30"/>
        <v>124</v>
      </c>
      <c r="J184" s="3">
        <f>IFERROR(INDEX('Advanced Stats'!$A:$AB,MATCH($A:$A,'Advanced Stats'!$A:$A,0),8),"N/A")</f>
        <v>26.6</v>
      </c>
      <c r="L184" s="3">
        <f>IFERROR(INDEX('Advanced Stats'!$A:$AB,MATCH($A:$A,'Advanced Stats'!$A:$A,0),9),"N/A")</f>
        <v>12.7</v>
      </c>
      <c r="M184" s="3">
        <f>IFERROR(INDEX('Advanced Stats'!$A:$AB,MATCH($A:$A,'Advanced Stats'!$A:$A,0),10),"N/A")</f>
        <v>1.9</v>
      </c>
      <c r="O184" s="3">
        <f>IFERROR(INDEX('Per 36 Stats'!$A:$AC,MATCH(A:A,'Per 36 Stats'!$A:$A,0),29),"N/A")</f>
        <v>18.7</v>
      </c>
      <c r="V184" s="8">
        <f t="shared" si="31"/>
        <v>0.56773541107905279</v>
      </c>
      <c r="W184" s="5">
        <f t="shared" si="32"/>
        <v>12.229669347631818</v>
      </c>
      <c r="AA184" s="8">
        <f t="shared" si="33"/>
        <v>0.35074346215108226</v>
      </c>
      <c r="AB184" s="5">
        <f t="shared" si="38"/>
        <v>7.4662440309566911</v>
      </c>
      <c r="AF184" s="8">
        <f t="shared" si="34"/>
        <v>0.45158609625239643</v>
      </c>
      <c r="AG184" s="5">
        <f t="shared" si="39"/>
        <v>11.040476659444563</v>
      </c>
      <c r="AK184" s="8">
        <f t="shared" si="35"/>
        <v>-0.17507850988243523</v>
      </c>
      <c r="AL184" s="5">
        <f t="shared" si="40"/>
        <v>0.85</v>
      </c>
      <c r="AP184" s="8">
        <f t="shared" si="36"/>
        <v>-0.25460501215097608</v>
      </c>
      <c r="AQ184" s="5">
        <f t="shared" si="41"/>
        <v>0.85</v>
      </c>
      <c r="AU184" s="8">
        <f t="shared" si="37"/>
        <v>5.198386331512022E-2</v>
      </c>
      <c r="AV184" s="5">
        <f t="shared" si="42"/>
        <v>1.1841581531112975</v>
      </c>
      <c r="AW184" s="6">
        <f t="shared" si="43"/>
        <v>-405478.207889602</v>
      </c>
      <c r="AX184" s="6">
        <f t="shared" si="44"/>
        <v>-404497.40788960195</v>
      </c>
    </row>
    <row r="185" spans="1:50" x14ac:dyDescent="0.25">
      <c r="A185" t="str">
        <f>+'Player Ratings'!A184</f>
        <v>J. Green SEA</v>
      </c>
      <c r="C185" s="3" t="str">
        <f>INDEX('Player Ratings'!$B:$Y,MATCH(A:A,'Player Ratings'!$A:$A,0),3)</f>
        <v>SEA</v>
      </c>
      <c r="D185" s="3">
        <f>INDEX('Player Ratings'!$B:$Y,MATCH(A:A,'Player Ratings'!$A:$A,0),4)</f>
        <v>23</v>
      </c>
      <c r="F185" s="3">
        <f>INDEX('Player Ratings'!$B:$Y,MATCH($A:$A,'Player Ratings'!$A:$A,0),8)</f>
        <v>68</v>
      </c>
      <c r="G185" s="3">
        <f>INDEX('Player Ratings'!$B:$Y,MATCH($A:$A,'Player Ratings'!$A:$A,0),9)</f>
        <v>73</v>
      </c>
      <c r="H185" s="3">
        <f t="shared" si="30"/>
        <v>141</v>
      </c>
      <c r="J185" s="3" t="str">
        <f>IFERROR(INDEX('Advanced Stats'!$A:$AB,MATCH($A:$A,'Advanced Stats'!$A:$A,0),8),"N/A")</f>
        <v>N/A</v>
      </c>
      <c r="L185" s="3" t="str">
        <f>IFERROR(INDEX('Advanced Stats'!$A:$AB,MATCH($A:$A,'Advanced Stats'!$A:$A,0),9),"N/A")</f>
        <v>N/A</v>
      </c>
      <c r="M185" s="3" t="str">
        <f>IFERROR(INDEX('Advanced Stats'!$A:$AB,MATCH($A:$A,'Advanced Stats'!$A:$A,0),10),"N/A")</f>
        <v>N/A</v>
      </c>
      <c r="O185" s="3" t="str">
        <f>IFERROR(INDEX('Per 36 Stats'!$A:$AC,MATCH(A:A,'Per 36 Stats'!$A:$A,0),29),"N/A")</f>
        <v>N/A</v>
      </c>
      <c r="V185" s="8">
        <f t="shared" si="31"/>
        <v>1.4926649682589925</v>
      </c>
      <c r="W185" s="5">
        <f t="shared" si="32"/>
        <v>32.15370866845398</v>
      </c>
      <c r="AA185" s="8">
        <f t="shared" si="33"/>
        <v>1.3978297916526734</v>
      </c>
      <c r="AB185" s="5">
        <f t="shared" si="38"/>
        <v>29.755475053515564</v>
      </c>
      <c r="AF185" s="8" t="str">
        <f t="shared" si="34"/>
        <v>N/A</v>
      </c>
      <c r="AG185" s="5" t="str">
        <f t="shared" si="39"/>
        <v>N/A</v>
      </c>
      <c r="AK185" s="8" t="str">
        <f t="shared" si="35"/>
        <v>N/A</v>
      </c>
      <c r="AL185" s="5" t="str">
        <f t="shared" si="40"/>
        <v>N/A</v>
      </c>
      <c r="AP185" s="8" t="str">
        <f t="shared" si="36"/>
        <v>N/A</v>
      </c>
      <c r="AQ185" s="5" t="str">
        <f t="shared" si="41"/>
        <v>N/A</v>
      </c>
      <c r="AU185" s="8" t="str">
        <f t="shared" si="37"/>
        <v>N/A</v>
      </c>
      <c r="AV185" s="5" t="str">
        <f t="shared" si="42"/>
        <v>N/A</v>
      </c>
      <c r="AW185" s="6">
        <f t="shared" si="43"/>
        <v>-407548.35512067907</v>
      </c>
      <c r="AX185" s="6">
        <f t="shared" si="44"/>
        <v>-406567.55512067903</v>
      </c>
    </row>
    <row r="186" spans="1:50" x14ac:dyDescent="0.25">
      <c r="A186" t="str">
        <f>+'Player Ratings'!A185</f>
        <v>J. Hall DEN</v>
      </c>
      <c r="C186" s="3" t="str">
        <f>INDEX('Player Ratings'!$B:$Y,MATCH(A:A,'Player Ratings'!$A:$A,0),3)</f>
        <v>DEN</v>
      </c>
      <c r="D186" s="3">
        <f>INDEX('Player Ratings'!$B:$Y,MATCH(A:A,'Player Ratings'!$A:$A,0),4)</f>
        <v>20</v>
      </c>
      <c r="F186" s="3">
        <f>INDEX('Player Ratings'!$B:$Y,MATCH($A:$A,'Player Ratings'!$A:$A,0),8)</f>
        <v>54</v>
      </c>
      <c r="G186" s="3">
        <f>INDEX('Player Ratings'!$B:$Y,MATCH($A:$A,'Player Ratings'!$A:$A,0),9)</f>
        <v>72</v>
      </c>
      <c r="H186" s="3">
        <f t="shared" si="30"/>
        <v>126</v>
      </c>
      <c r="J186" s="3" t="str">
        <f>IFERROR(INDEX('Advanced Stats'!$A:$AB,MATCH($A:$A,'Advanced Stats'!$A:$A,0),8),"N/A")</f>
        <v>N/A</v>
      </c>
      <c r="L186" s="3" t="str">
        <f>IFERROR(INDEX('Advanced Stats'!$A:$AB,MATCH($A:$A,'Advanced Stats'!$A:$A,0),9),"N/A")</f>
        <v>N/A</v>
      </c>
      <c r="M186" s="3" t="str">
        <f>IFERROR(INDEX('Advanced Stats'!$A:$AB,MATCH($A:$A,'Advanced Stats'!$A:$A,0),10),"N/A")</f>
        <v>N/A</v>
      </c>
      <c r="O186" s="3" t="str">
        <f>IFERROR(INDEX('Per 36 Stats'!$A:$AC,MATCH(A:A,'Per 36 Stats'!$A:$A,0),29),"N/A")</f>
        <v>N/A</v>
      </c>
      <c r="V186" s="8">
        <f t="shared" si="31"/>
        <v>1.360532174376144</v>
      </c>
      <c r="W186" s="5">
        <f t="shared" si="32"/>
        <v>29.307417336907957</v>
      </c>
      <c r="AA186" s="8">
        <f t="shared" si="33"/>
        <v>0.47393008915126944</v>
      </c>
      <c r="AB186" s="5">
        <f t="shared" si="38"/>
        <v>10.088506504198911</v>
      </c>
      <c r="AF186" s="8" t="str">
        <f t="shared" si="34"/>
        <v>N/A</v>
      </c>
      <c r="AG186" s="5" t="str">
        <f t="shared" si="39"/>
        <v>N/A</v>
      </c>
      <c r="AK186" s="8" t="str">
        <f t="shared" si="35"/>
        <v>N/A</v>
      </c>
      <c r="AL186" s="5" t="str">
        <f t="shared" si="40"/>
        <v>N/A</v>
      </c>
      <c r="AP186" s="8" t="str">
        <f t="shared" si="36"/>
        <v>N/A</v>
      </c>
      <c r="AQ186" s="5" t="str">
        <f t="shared" si="41"/>
        <v>N/A</v>
      </c>
      <c r="AU186" s="8" t="str">
        <f t="shared" si="37"/>
        <v>N/A</v>
      </c>
      <c r="AV186" s="5" t="str">
        <f t="shared" si="42"/>
        <v>N/A</v>
      </c>
      <c r="AW186" s="6">
        <f t="shared" si="43"/>
        <v>-409618.50235175615</v>
      </c>
      <c r="AX186" s="6">
        <f t="shared" si="44"/>
        <v>-408637.7023517561</v>
      </c>
    </row>
    <row r="187" spans="1:50" x14ac:dyDescent="0.25">
      <c r="A187" t="str">
        <f>+'Player Ratings'!A186</f>
        <v>J. Hands ATL</v>
      </c>
      <c r="C187" s="3" t="str">
        <f>INDEX('Player Ratings'!$B:$Y,MATCH(A:A,'Player Ratings'!$A:$A,0),3)</f>
        <v>ATL</v>
      </c>
      <c r="D187" s="3">
        <f>INDEX('Player Ratings'!$B:$Y,MATCH(A:A,'Player Ratings'!$A:$A,0),4)</f>
        <v>25</v>
      </c>
      <c r="F187" s="3">
        <f>INDEX('Player Ratings'!$B:$Y,MATCH($A:$A,'Player Ratings'!$A:$A,0),8)</f>
        <v>56</v>
      </c>
      <c r="G187" s="3">
        <f>INDEX('Player Ratings'!$B:$Y,MATCH($A:$A,'Player Ratings'!$A:$A,0),9)</f>
        <v>59</v>
      </c>
      <c r="H187" s="3">
        <f t="shared" si="30"/>
        <v>115</v>
      </c>
      <c r="J187" s="3">
        <f>IFERROR(INDEX('Advanced Stats'!$A:$AB,MATCH($A:$A,'Advanced Stats'!$A:$A,0),8),"N/A")</f>
        <v>16.399999999999999</v>
      </c>
      <c r="L187" s="3">
        <f>IFERROR(INDEX('Advanced Stats'!$A:$AB,MATCH($A:$A,'Advanced Stats'!$A:$A,0),9),"N/A")</f>
        <v>10</v>
      </c>
      <c r="M187" s="3">
        <f>IFERROR(INDEX('Advanced Stats'!$A:$AB,MATCH($A:$A,'Advanced Stats'!$A:$A,0),10),"N/A")</f>
        <v>-0.5</v>
      </c>
      <c r="O187" s="3">
        <f>IFERROR(INDEX('Per 36 Stats'!$A:$AC,MATCH(A:A,'Per 36 Stats'!$A:$A,0),29),"N/A")</f>
        <v>10.200000000000001</v>
      </c>
      <c r="V187" s="8">
        <f t="shared" si="31"/>
        <v>-0.3571941461008869</v>
      </c>
      <c r="W187" s="5">
        <f t="shared" si="32"/>
        <v>0.85</v>
      </c>
      <c r="AA187" s="8">
        <f t="shared" si="33"/>
        <v>-0.20359635934976006</v>
      </c>
      <c r="AB187" s="5">
        <f t="shared" si="38"/>
        <v>0.85</v>
      </c>
      <c r="AF187" s="8">
        <f t="shared" si="34"/>
        <v>-0.73842715551730354</v>
      </c>
      <c r="AG187" s="5">
        <f t="shared" si="39"/>
        <v>0.85</v>
      </c>
      <c r="AK187" s="8">
        <f t="shared" si="35"/>
        <v>-0.66649705348146504</v>
      </c>
      <c r="AL187" s="5">
        <f t="shared" si="40"/>
        <v>0.85</v>
      </c>
      <c r="AP187" s="8">
        <f t="shared" si="36"/>
        <v>-0.71158246730853458</v>
      </c>
      <c r="AQ187" s="5">
        <f t="shared" si="41"/>
        <v>0.85</v>
      </c>
      <c r="AU187" s="8">
        <f t="shared" si="37"/>
        <v>-0.76738083941369373</v>
      </c>
      <c r="AV187" s="5">
        <f t="shared" si="42"/>
        <v>0.85</v>
      </c>
      <c r="AW187" s="6">
        <f t="shared" si="43"/>
        <v>-411688.64958283323</v>
      </c>
      <c r="AX187" s="6">
        <f t="shared" si="44"/>
        <v>-410707.84958283318</v>
      </c>
    </row>
    <row r="188" spans="1:50" x14ac:dyDescent="0.25">
      <c r="A188" t="str">
        <f>+'Player Ratings'!A187</f>
        <v>J. Harden SAC</v>
      </c>
      <c r="C188" s="3" t="str">
        <f>INDEX('Player Ratings'!$B:$Y,MATCH(A:A,'Player Ratings'!$A:$A,0),3)</f>
        <v>SAC</v>
      </c>
      <c r="D188" s="3">
        <f>INDEX('Player Ratings'!$B:$Y,MATCH(A:A,'Player Ratings'!$A:$A,0),4)</f>
        <v>35</v>
      </c>
      <c r="F188" s="3">
        <f>INDEX('Player Ratings'!$B:$Y,MATCH($A:$A,'Player Ratings'!$A:$A,0),8)</f>
        <v>67</v>
      </c>
      <c r="G188" s="3">
        <f>INDEX('Player Ratings'!$B:$Y,MATCH($A:$A,'Player Ratings'!$A:$A,0),9)</f>
        <v>67</v>
      </c>
      <c r="H188" s="3">
        <f t="shared" si="30"/>
        <v>134</v>
      </c>
      <c r="J188" s="3">
        <f>IFERROR(INDEX('Advanced Stats'!$A:$AB,MATCH($A:$A,'Advanced Stats'!$A:$A,0),8),"N/A")</f>
        <v>31.1</v>
      </c>
      <c r="L188" s="3">
        <f>IFERROR(INDEX('Advanced Stats'!$A:$AB,MATCH($A:$A,'Advanced Stats'!$A:$A,0),9),"N/A")</f>
        <v>20.3</v>
      </c>
      <c r="M188" s="3">
        <f>IFERROR(INDEX('Advanced Stats'!$A:$AB,MATCH($A:$A,'Advanced Stats'!$A:$A,0),10),"N/A")</f>
        <v>9.1999999999999993</v>
      </c>
      <c r="O188" s="3">
        <f>IFERROR(INDEX('Per 36 Stats'!$A:$AC,MATCH(A:A,'Per 36 Stats'!$A:$A,0),29),"N/A")</f>
        <v>31.9</v>
      </c>
      <c r="V188" s="8">
        <f t="shared" si="31"/>
        <v>0.69986820496190139</v>
      </c>
      <c r="W188" s="5">
        <f t="shared" si="32"/>
        <v>7.5379803395889207</v>
      </c>
      <c r="AA188" s="8">
        <f t="shared" si="33"/>
        <v>0.96667659715201815</v>
      </c>
      <c r="AB188" s="5">
        <f t="shared" si="38"/>
        <v>10.288778198583895</v>
      </c>
      <c r="AF188" s="8">
        <f t="shared" si="34"/>
        <v>0.9765919426213816</v>
      </c>
      <c r="AG188" s="5">
        <f t="shared" si="39"/>
        <v>11.937967795942489</v>
      </c>
      <c r="AK188" s="8">
        <f t="shared" si="35"/>
        <v>1.2081736869148347</v>
      </c>
      <c r="AL188" s="5">
        <f t="shared" si="40"/>
        <v>13.14384357694674</v>
      </c>
      <c r="AP188" s="8">
        <f t="shared" si="36"/>
        <v>1.1353680806199309</v>
      </c>
      <c r="AQ188" s="5">
        <f t="shared" si="41"/>
        <v>12.186342306742404</v>
      </c>
      <c r="AU188" s="8">
        <f t="shared" si="37"/>
        <v>1.3244090487292786</v>
      </c>
      <c r="AV188" s="5">
        <f t="shared" si="42"/>
        <v>15.084582725222237</v>
      </c>
      <c r="AW188" s="6">
        <f t="shared" si="43"/>
        <v>-413757.94681391033</v>
      </c>
      <c r="AX188" s="6">
        <f t="shared" si="44"/>
        <v>-412777.14681391028</v>
      </c>
    </row>
    <row r="189" spans="1:50" x14ac:dyDescent="0.25">
      <c r="A189" t="str">
        <f>+'Player Ratings'!A188</f>
        <v>J. Hardy KC</v>
      </c>
      <c r="C189" s="3" t="str">
        <f>INDEX('Player Ratings'!$B:$Y,MATCH(A:A,'Player Ratings'!$A:$A,0),3)</f>
        <v>KC</v>
      </c>
      <c r="D189" s="3">
        <f>INDEX('Player Ratings'!$B:$Y,MATCH(A:A,'Player Ratings'!$A:$A,0),4)</f>
        <v>22</v>
      </c>
      <c r="F189" s="3">
        <f>INDEX('Player Ratings'!$B:$Y,MATCH($A:$A,'Player Ratings'!$A:$A,0),8)</f>
        <v>52</v>
      </c>
      <c r="G189" s="3">
        <f>INDEX('Player Ratings'!$B:$Y,MATCH($A:$A,'Player Ratings'!$A:$A,0),9)</f>
        <v>62</v>
      </c>
      <c r="H189" s="3">
        <f t="shared" si="30"/>
        <v>114</v>
      </c>
      <c r="J189" s="3" t="str">
        <f>IFERROR(INDEX('Advanced Stats'!$A:$AB,MATCH($A:$A,'Advanced Stats'!$A:$A,0),8),"N/A")</f>
        <v>N/A</v>
      </c>
      <c r="L189" s="3" t="str">
        <f>IFERROR(INDEX('Advanced Stats'!$A:$AB,MATCH($A:$A,'Advanced Stats'!$A:$A,0),9),"N/A")</f>
        <v>N/A</v>
      </c>
      <c r="M189" s="3" t="str">
        <f>IFERROR(INDEX('Advanced Stats'!$A:$AB,MATCH($A:$A,'Advanced Stats'!$A:$A,0),10),"N/A")</f>
        <v>N/A</v>
      </c>
      <c r="O189" s="3" t="str">
        <f>IFERROR(INDEX('Per 36 Stats'!$A:$AC,MATCH(A:A,'Per 36 Stats'!$A:$A,0),29),"N/A")</f>
        <v>N/A</v>
      </c>
      <c r="V189" s="8">
        <f t="shared" si="31"/>
        <v>3.9204235547658686E-2</v>
      </c>
      <c r="W189" s="5">
        <f t="shared" si="32"/>
        <v>0.85</v>
      </c>
      <c r="AA189" s="8">
        <f t="shared" si="33"/>
        <v>-0.26518967284985367</v>
      </c>
      <c r="AB189" s="5">
        <f t="shared" si="38"/>
        <v>0.85</v>
      </c>
      <c r="AF189" s="8" t="str">
        <f t="shared" si="34"/>
        <v>N/A</v>
      </c>
      <c r="AG189" s="5" t="str">
        <f t="shared" si="39"/>
        <v>N/A</v>
      </c>
      <c r="AK189" s="8" t="str">
        <f t="shared" si="35"/>
        <v>N/A</v>
      </c>
      <c r="AL189" s="5" t="str">
        <f t="shared" si="40"/>
        <v>N/A</v>
      </c>
      <c r="AP189" s="8" t="str">
        <f t="shared" si="36"/>
        <v>N/A</v>
      </c>
      <c r="AQ189" s="5" t="str">
        <f t="shared" si="41"/>
        <v>N/A</v>
      </c>
      <c r="AU189" s="8" t="str">
        <f t="shared" si="37"/>
        <v>N/A</v>
      </c>
      <c r="AV189" s="5" t="str">
        <f t="shared" si="42"/>
        <v>N/A</v>
      </c>
      <c r="AW189" s="6">
        <f t="shared" si="43"/>
        <v>-415812.15946226218</v>
      </c>
      <c r="AX189" s="6">
        <f t="shared" si="44"/>
        <v>-414831.35946226213</v>
      </c>
    </row>
    <row r="190" spans="1:50" x14ac:dyDescent="0.25">
      <c r="A190" t="str">
        <f>+'Player Ratings'!A189</f>
        <v>J. Harris HOU</v>
      </c>
      <c r="C190" s="3" t="str">
        <f>INDEX('Player Ratings'!$B:$Y,MATCH(A:A,'Player Ratings'!$A:$A,0),3)</f>
        <v>HOU</v>
      </c>
      <c r="D190" s="3">
        <f>INDEX('Player Ratings'!$B:$Y,MATCH(A:A,'Player Ratings'!$A:$A,0),4)</f>
        <v>23</v>
      </c>
      <c r="F190" s="3">
        <f>INDEX('Player Ratings'!$B:$Y,MATCH($A:$A,'Player Ratings'!$A:$A,0),8)</f>
        <v>42</v>
      </c>
      <c r="G190" s="3">
        <f>INDEX('Player Ratings'!$B:$Y,MATCH($A:$A,'Player Ratings'!$A:$A,0),9)</f>
        <v>56</v>
      </c>
      <c r="H190" s="3">
        <f t="shared" si="30"/>
        <v>98</v>
      </c>
      <c r="J190" s="3" t="str">
        <f>IFERROR(INDEX('Advanced Stats'!$A:$AB,MATCH($A:$A,'Advanced Stats'!$A:$A,0),8),"N/A")</f>
        <v>N/A</v>
      </c>
      <c r="L190" s="3" t="str">
        <f>IFERROR(INDEX('Advanced Stats'!$A:$AB,MATCH($A:$A,'Advanced Stats'!$A:$A,0),9),"N/A")</f>
        <v>N/A</v>
      </c>
      <c r="M190" s="3" t="str">
        <f>IFERROR(INDEX('Advanced Stats'!$A:$AB,MATCH($A:$A,'Advanced Stats'!$A:$A,0),10),"N/A")</f>
        <v>N/A</v>
      </c>
      <c r="O190" s="3" t="str">
        <f>IFERROR(INDEX('Per 36 Stats'!$A:$AC,MATCH(A:A,'Per 36 Stats'!$A:$A,0),29),"N/A")</f>
        <v>N/A</v>
      </c>
      <c r="V190" s="8">
        <f t="shared" si="31"/>
        <v>-0.75359252774943253</v>
      </c>
      <c r="W190" s="5">
        <f t="shared" si="32"/>
        <v>0.85</v>
      </c>
      <c r="AA190" s="8">
        <f t="shared" si="33"/>
        <v>-1.2506826888513511</v>
      </c>
      <c r="AB190" s="5">
        <f t="shared" si="38"/>
        <v>0.85</v>
      </c>
      <c r="AF190" s="8" t="str">
        <f t="shared" si="34"/>
        <v>N/A</v>
      </c>
      <c r="AG190" s="5" t="str">
        <f t="shared" si="39"/>
        <v>N/A</v>
      </c>
      <c r="AK190" s="8" t="str">
        <f t="shared" si="35"/>
        <v>N/A</v>
      </c>
      <c r="AL190" s="5" t="str">
        <f t="shared" si="40"/>
        <v>N/A</v>
      </c>
      <c r="AP190" s="8" t="str">
        <f t="shared" si="36"/>
        <v>N/A</v>
      </c>
      <c r="AQ190" s="5" t="str">
        <f t="shared" si="41"/>
        <v>N/A</v>
      </c>
      <c r="AU190" s="8" t="str">
        <f t="shared" si="37"/>
        <v>N/A</v>
      </c>
      <c r="AV190" s="5" t="str">
        <f t="shared" si="42"/>
        <v>N/A</v>
      </c>
      <c r="AW190" s="6">
        <f t="shared" si="43"/>
        <v>-417866.37211061403</v>
      </c>
      <c r="AX190" s="6">
        <f t="shared" si="44"/>
        <v>-416885.57211061398</v>
      </c>
    </row>
    <row r="191" spans="1:50" x14ac:dyDescent="0.25">
      <c r="A191" t="str">
        <f>+'Player Ratings'!A190</f>
        <v>J. Harris MIA</v>
      </c>
      <c r="C191" s="3" t="str">
        <f>INDEX('Player Ratings'!$B:$Y,MATCH(A:A,'Player Ratings'!$A:$A,0),3)</f>
        <v>MIA</v>
      </c>
      <c r="D191" s="3">
        <f>INDEX('Player Ratings'!$B:$Y,MATCH(A:A,'Player Ratings'!$A:$A,0),4)</f>
        <v>23</v>
      </c>
      <c r="F191" s="3">
        <f>INDEX('Player Ratings'!$B:$Y,MATCH($A:$A,'Player Ratings'!$A:$A,0),8)</f>
        <v>46</v>
      </c>
      <c r="G191" s="3">
        <f>INDEX('Player Ratings'!$B:$Y,MATCH($A:$A,'Player Ratings'!$A:$A,0),9)</f>
        <v>59</v>
      </c>
      <c r="H191" s="3">
        <f t="shared" si="30"/>
        <v>105</v>
      </c>
      <c r="J191" s="3" t="str">
        <f>IFERROR(INDEX('Advanced Stats'!$A:$AB,MATCH($A:$A,'Advanced Stats'!$A:$A,0),8),"N/A")</f>
        <v>N/A</v>
      </c>
      <c r="L191" s="3" t="str">
        <f>IFERROR(INDEX('Advanced Stats'!$A:$AB,MATCH($A:$A,'Advanced Stats'!$A:$A,0),9),"N/A")</f>
        <v>N/A</v>
      </c>
      <c r="M191" s="3" t="str">
        <f>IFERROR(INDEX('Advanced Stats'!$A:$AB,MATCH($A:$A,'Advanced Stats'!$A:$A,0),10),"N/A")</f>
        <v>N/A</v>
      </c>
      <c r="O191" s="3" t="str">
        <f>IFERROR(INDEX('Per 36 Stats'!$A:$AC,MATCH(A:A,'Per 36 Stats'!$A:$A,0),29),"N/A")</f>
        <v>N/A</v>
      </c>
      <c r="V191" s="8">
        <f t="shared" si="31"/>
        <v>-0.3571941461008869</v>
      </c>
      <c r="W191" s="5">
        <f t="shared" si="32"/>
        <v>0.85</v>
      </c>
      <c r="AA191" s="8">
        <f t="shared" si="33"/>
        <v>-0.819529494350696</v>
      </c>
      <c r="AB191" s="5">
        <f t="shared" si="38"/>
        <v>0.85</v>
      </c>
      <c r="AF191" s="8" t="str">
        <f t="shared" si="34"/>
        <v>N/A</v>
      </c>
      <c r="AG191" s="5" t="str">
        <f t="shared" si="39"/>
        <v>N/A</v>
      </c>
      <c r="AK191" s="8" t="str">
        <f t="shared" si="35"/>
        <v>N/A</v>
      </c>
      <c r="AL191" s="5" t="str">
        <f t="shared" si="40"/>
        <v>N/A</v>
      </c>
      <c r="AP191" s="8" t="str">
        <f t="shared" si="36"/>
        <v>N/A</v>
      </c>
      <c r="AQ191" s="5" t="str">
        <f t="shared" si="41"/>
        <v>N/A</v>
      </c>
      <c r="AU191" s="8" t="str">
        <f t="shared" si="37"/>
        <v>N/A</v>
      </c>
      <c r="AV191" s="5" t="str">
        <f t="shared" si="42"/>
        <v>N/A</v>
      </c>
      <c r="AW191" s="6">
        <f t="shared" si="43"/>
        <v>-419920.58475896588</v>
      </c>
      <c r="AX191" s="6">
        <f t="shared" si="44"/>
        <v>-418939.78475896583</v>
      </c>
    </row>
    <row r="192" spans="1:50" x14ac:dyDescent="0.25">
      <c r="A192" t="str">
        <f>+'Player Ratings'!A191</f>
        <v>J. Hart MIA</v>
      </c>
      <c r="C192" s="3" t="str">
        <f>INDEX('Player Ratings'!$B:$Y,MATCH(A:A,'Player Ratings'!$A:$A,0),3)</f>
        <v>MIA</v>
      </c>
      <c r="D192" s="3">
        <f>INDEX('Player Ratings'!$B:$Y,MATCH(A:A,'Player Ratings'!$A:$A,0),4)</f>
        <v>29</v>
      </c>
      <c r="F192" s="3">
        <f>INDEX('Player Ratings'!$B:$Y,MATCH($A:$A,'Player Ratings'!$A:$A,0),8)</f>
        <v>72</v>
      </c>
      <c r="G192" s="3">
        <f>INDEX('Player Ratings'!$B:$Y,MATCH($A:$A,'Player Ratings'!$A:$A,0),9)</f>
        <v>72</v>
      </c>
      <c r="H192" s="3">
        <f t="shared" si="30"/>
        <v>144</v>
      </c>
      <c r="J192" s="3">
        <f>IFERROR(INDEX('Advanced Stats'!$A:$AB,MATCH($A:$A,'Advanced Stats'!$A:$A,0),8),"N/A")</f>
        <v>32.4</v>
      </c>
      <c r="L192" s="3">
        <f>IFERROR(INDEX('Advanced Stats'!$A:$AB,MATCH($A:$A,'Advanced Stats'!$A:$A,0),9),"N/A")</f>
        <v>22</v>
      </c>
      <c r="M192" s="3">
        <f>IFERROR(INDEX('Advanced Stats'!$A:$AB,MATCH($A:$A,'Advanced Stats'!$A:$A,0),10),"N/A")</f>
        <v>10.4</v>
      </c>
      <c r="O192" s="3">
        <f>IFERROR(INDEX('Per 36 Stats'!$A:$AC,MATCH(A:A,'Per 36 Stats'!$A:$A,0),29),"N/A")</f>
        <v>29.999999999999996</v>
      </c>
      <c r="V192" s="8">
        <f t="shared" si="31"/>
        <v>1.360532174376144</v>
      </c>
      <c r="W192" s="5">
        <f t="shared" si="32"/>
        <v>29.307417336907957</v>
      </c>
      <c r="AA192" s="8">
        <f t="shared" si="33"/>
        <v>1.5826097321529542</v>
      </c>
      <c r="AB192" s="5">
        <f t="shared" si="38"/>
        <v>33.688868763378892</v>
      </c>
      <c r="AF192" s="8">
        <f t="shared" si="34"/>
        <v>1.1282602982390881</v>
      </c>
      <c r="AG192" s="5">
        <f t="shared" si="39"/>
        <v>27.583957061256648</v>
      </c>
      <c r="AK192" s="8">
        <f t="shared" si="35"/>
        <v>1.5175853625142237</v>
      </c>
      <c r="AL192" s="5">
        <f t="shared" si="40"/>
        <v>33.01992889861215</v>
      </c>
      <c r="AP192" s="8">
        <f t="shared" si="36"/>
        <v>1.3638568081987104</v>
      </c>
      <c r="AQ192" s="5">
        <f t="shared" si="41"/>
        <v>29.27759940726105</v>
      </c>
      <c r="AU192" s="8">
        <f t="shared" si="37"/>
        <v>1.1412569387075435</v>
      </c>
      <c r="AV192" s="5">
        <f t="shared" si="42"/>
        <v>25.997081066737426</v>
      </c>
      <c r="AW192" s="6">
        <f t="shared" si="43"/>
        <v>-421974.79740731773</v>
      </c>
      <c r="AX192" s="6">
        <f t="shared" si="44"/>
        <v>-420993.99740731769</v>
      </c>
    </row>
    <row r="193" spans="1:50" x14ac:dyDescent="0.25">
      <c r="A193" t="str">
        <f>+'Player Ratings'!A192</f>
        <v>J. Hayes KC</v>
      </c>
      <c r="C193" s="3" t="str">
        <f>INDEX('Player Ratings'!$B:$Y,MATCH(A:A,'Player Ratings'!$A:$A,0),3)</f>
        <v>KC</v>
      </c>
      <c r="D193" s="3">
        <f>INDEX('Player Ratings'!$B:$Y,MATCH(A:A,'Player Ratings'!$A:$A,0),4)</f>
        <v>24</v>
      </c>
      <c r="F193" s="3">
        <f>INDEX('Player Ratings'!$B:$Y,MATCH($A:$A,'Player Ratings'!$A:$A,0),8)</f>
        <v>57</v>
      </c>
      <c r="G193" s="3">
        <f>INDEX('Player Ratings'!$B:$Y,MATCH($A:$A,'Player Ratings'!$A:$A,0),9)</f>
        <v>60</v>
      </c>
      <c r="H193" s="3">
        <f t="shared" si="30"/>
        <v>117</v>
      </c>
      <c r="J193" s="3">
        <f>IFERROR(INDEX('Advanced Stats'!$A:$AB,MATCH($A:$A,'Advanced Stats'!$A:$A,0),8),"N/A")</f>
        <v>29.2</v>
      </c>
      <c r="L193" s="3">
        <f>IFERROR(INDEX('Advanced Stats'!$A:$AB,MATCH($A:$A,'Advanced Stats'!$A:$A,0),9),"N/A")</f>
        <v>20.100000000000001</v>
      </c>
      <c r="M193" s="3">
        <f>IFERROR(INDEX('Advanced Stats'!$A:$AB,MATCH($A:$A,'Advanced Stats'!$A:$A,0),10),"N/A")</f>
        <v>8.1999999999999993</v>
      </c>
      <c r="O193" s="3">
        <f>IFERROR(INDEX('Per 36 Stats'!$A:$AC,MATCH(A:A,'Per 36 Stats'!$A:$A,0),29),"N/A")</f>
        <v>25.4</v>
      </c>
      <c r="V193" s="8">
        <f t="shared" si="31"/>
        <v>-0.22506135221803839</v>
      </c>
      <c r="W193" s="5">
        <f t="shared" si="32"/>
        <v>0.85</v>
      </c>
      <c r="AA193" s="8">
        <f t="shared" si="33"/>
        <v>-8.0409732349572882E-2</v>
      </c>
      <c r="AB193" s="5">
        <f t="shared" si="38"/>
        <v>0.85</v>
      </c>
      <c r="AF193" s="8">
        <f t="shared" si="34"/>
        <v>0.75492280748780982</v>
      </c>
      <c r="AG193" s="5">
        <f t="shared" si="39"/>
        <v>18.45651959818791</v>
      </c>
      <c r="AK193" s="8">
        <f t="shared" si="35"/>
        <v>1.1717723133149067</v>
      </c>
      <c r="AL193" s="5">
        <f t="shared" si="40"/>
        <v>25.495658713338344</v>
      </c>
      <c r="AP193" s="8">
        <f t="shared" si="36"/>
        <v>0.94496080763761492</v>
      </c>
      <c r="AQ193" s="5">
        <f t="shared" si="41"/>
        <v>20.285255618671275</v>
      </c>
      <c r="AU193" s="8">
        <f t="shared" si="37"/>
        <v>0.69783604076018546</v>
      </c>
      <c r="AV193" s="5">
        <f t="shared" si="42"/>
        <v>15.896245190394048</v>
      </c>
      <c r="AW193" s="6">
        <f t="shared" si="43"/>
        <v>-424003.01297460287</v>
      </c>
      <c r="AX193" s="6">
        <f t="shared" si="44"/>
        <v>-423022.21297460282</v>
      </c>
    </row>
    <row r="194" spans="1:50" x14ac:dyDescent="0.25">
      <c r="A194" t="str">
        <f>+'Player Ratings'!A193</f>
        <v>J. Hemond UTA</v>
      </c>
      <c r="C194" s="3" t="str">
        <f>INDEX('Player Ratings'!$B:$Y,MATCH(A:A,'Player Ratings'!$A:$A,0),3)</f>
        <v>UTA</v>
      </c>
      <c r="D194" s="3">
        <f>INDEX('Player Ratings'!$B:$Y,MATCH(A:A,'Player Ratings'!$A:$A,0),4)</f>
        <v>22</v>
      </c>
      <c r="F194" s="3">
        <f>INDEX('Player Ratings'!$B:$Y,MATCH($A:$A,'Player Ratings'!$A:$A,0),8)</f>
        <v>56</v>
      </c>
      <c r="G194" s="3">
        <f>INDEX('Player Ratings'!$B:$Y,MATCH($A:$A,'Player Ratings'!$A:$A,0),9)</f>
        <v>66</v>
      </c>
      <c r="H194" s="3">
        <f t="shared" si="30"/>
        <v>122</v>
      </c>
      <c r="J194" s="3" t="str">
        <f>IFERROR(INDEX('Advanced Stats'!$A:$AB,MATCH($A:$A,'Advanced Stats'!$A:$A,0),8),"N/A")</f>
        <v>N/A</v>
      </c>
      <c r="L194" s="3" t="str">
        <f>IFERROR(INDEX('Advanced Stats'!$A:$AB,MATCH($A:$A,'Advanced Stats'!$A:$A,0),9),"N/A")</f>
        <v>N/A</v>
      </c>
      <c r="M194" s="3" t="str">
        <f>IFERROR(INDEX('Advanced Stats'!$A:$AB,MATCH($A:$A,'Advanced Stats'!$A:$A,0),10),"N/A")</f>
        <v>N/A</v>
      </c>
      <c r="O194" s="3" t="str">
        <f>IFERROR(INDEX('Per 36 Stats'!$A:$AC,MATCH(A:A,'Per 36 Stats'!$A:$A,0),29),"N/A")</f>
        <v>N/A</v>
      </c>
      <c r="V194" s="8">
        <f t="shared" si="31"/>
        <v>0.56773541107905279</v>
      </c>
      <c r="W194" s="5">
        <f t="shared" si="32"/>
        <v>12.229669347631818</v>
      </c>
      <c r="AA194" s="8">
        <f t="shared" si="33"/>
        <v>0.22755683515089509</v>
      </c>
      <c r="AB194" s="5">
        <f t="shared" si="38"/>
        <v>4.8439815577144714</v>
      </c>
      <c r="AF194" s="8" t="str">
        <f t="shared" si="34"/>
        <v>N/A</v>
      </c>
      <c r="AG194" s="5" t="str">
        <f t="shared" si="39"/>
        <v>N/A</v>
      </c>
      <c r="AK194" s="8" t="str">
        <f t="shared" si="35"/>
        <v>N/A</v>
      </c>
      <c r="AL194" s="5" t="str">
        <f t="shared" si="40"/>
        <v>N/A</v>
      </c>
      <c r="AP194" s="8" t="str">
        <f t="shared" si="36"/>
        <v>N/A</v>
      </c>
      <c r="AQ194" s="5" t="str">
        <f t="shared" si="41"/>
        <v>N/A</v>
      </c>
      <c r="AU194" s="8" t="str">
        <f t="shared" si="37"/>
        <v>N/A</v>
      </c>
      <c r="AV194" s="5" t="str">
        <f t="shared" si="42"/>
        <v>N/A</v>
      </c>
      <c r="AW194" s="6">
        <f t="shared" si="43"/>
        <v>-426015.3322966976</v>
      </c>
      <c r="AX194" s="6">
        <f t="shared" si="44"/>
        <v>-425034.53229669755</v>
      </c>
    </row>
    <row r="195" spans="1:50" x14ac:dyDescent="0.25">
      <c r="A195" t="str">
        <f>+'Player Ratings'!A194</f>
        <v>J. Hernangómez BOS</v>
      </c>
      <c r="C195" s="3" t="str">
        <f>INDEX('Player Ratings'!$B:$Y,MATCH(A:A,'Player Ratings'!$A:$A,0),3)</f>
        <v>BOS</v>
      </c>
      <c r="D195" s="3">
        <f>INDEX('Player Ratings'!$B:$Y,MATCH(A:A,'Player Ratings'!$A:$A,0),4)</f>
        <v>29</v>
      </c>
      <c r="F195" s="3">
        <f>INDEX('Player Ratings'!$B:$Y,MATCH($A:$A,'Player Ratings'!$A:$A,0),8)</f>
        <v>53</v>
      </c>
      <c r="G195" s="3">
        <f>INDEX('Player Ratings'!$B:$Y,MATCH($A:$A,'Player Ratings'!$A:$A,0),9)</f>
        <v>53</v>
      </c>
      <c r="H195" s="3">
        <f t="shared" ref="H195:H258" si="45">+F195+G195</f>
        <v>106</v>
      </c>
      <c r="J195" s="3">
        <f>IFERROR(INDEX('Advanced Stats'!$A:$AB,MATCH($A:$A,'Advanced Stats'!$A:$A,0),8),"N/A")</f>
        <v>9.5</v>
      </c>
      <c r="L195" s="3">
        <f>IFERROR(INDEX('Advanced Stats'!$A:$AB,MATCH($A:$A,'Advanced Stats'!$A:$A,0),9),"N/A")</f>
        <v>7</v>
      </c>
      <c r="M195" s="3">
        <f>IFERROR(INDEX('Advanced Stats'!$A:$AB,MATCH($A:$A,'Advanced Stats'!$A:$A,0),10),"N/A")</f>
        <v>-1.1000000000000001</v>
      </c>
      <c r="O195" s="3">
        <f>IFERROR(INDEX('Per 36 Stats'!$A:$AC,MATCH(A:A,'Per 36 Stats'!$A:$A,0),29),"N/A")</f>
        <v>5.8000000000000007</v>
      </c>
      <c r="V195" s="8">
        <f t="shared" ref="V195:V258" si="46">STANDARDIZE(G195,AVERAGE(G:G),_xlfn.STDEV.P(G:G))</f>
        <v>-1.1499909093979781</v>
      </c>
      <c r="W195" s="5">
        <f t="shared" ref="W195:W258" si="47">IF(V195="N/A","N/A",IF(D195&gt;$T$7,IF((V195*$W$1)/(1+((D195-$T$7)/$T$8)^2)&lt;$T$2,$T$2,(V195*$W$1)/(1+((D195-$T$7)/$T$8)^2)),IF(V195*$W$1&lt;$T$2,$T$2,V195*$W$1)))</f>
        <v>0.85</v>
      </c>
      <c r="AA195" s="8">
        <f t="shared" ref="AA195:AA258" si="48">STANDARDIZE(H195,AVERAGE(H:H),_xlfn.STDEV.P(H:H))</f>
        <v>-0.75793618085060244</v>
      </c>
      <c r="AB195" s="5">
        <f t="shared" si="38"/>
        <v>0.85</v>
      </c>
      <c r="AF195" s="8">
        <f t="shared" ref="AF195:AF258" si="49">IF(J195="N/A","N/A",IF(J195=0,"N/A",STANDARDIZE(J195,AVERAGE(J:J),_xlfn.STDEV.P(J:J))))</f>
        <v>-1.5434361199497473</v>
      </c>
      <c r="AG195" s="5">
        <f t="shared" si="39"/>
        <v>0.85</v>
      </c>
      <c r="AK195" s="8">
        <f t="shared" ref="AK195:AK258" si="50">IF(L195="N/A","N/A",STANDARDIZE(L195,AVERAGE(L:L),_xlfn.STDEV.P(L:L)))</f>
        <v>-1.2125176574803873</v>
      </c>
      <c r="AL195" s="5">
        <f t="shared" si="40"/>
        <v>0.85</v>
      </c>
      <c r="AP195" s="8">
        <f t="shared" ref="AP195:AP258" si="51">IF(M195="N/A","N/A",STANDARDIZE(M195,AVERAGE(M:M),_xlfn.STDEV.P(M:M)))</f>
        <v>-0.82582683109792421</v>
      </c>
      <c r="AQ195" s="5">
        <f t="shared" si="41"/>
        <v>0.85</v>
      </c>
      <c r="AU195" s="8">
        <f t="shared" ref="AU195:AU258" si="52">IF(O195="N/A","N/A",STANDARDIZE(O195,AVERAGE(O:O),_xlfn.STDEV.P(O:O)))</f>
        <v>-1.19152256788508</v>
      </c>
      <c r="AV195" s="5">
        <f t="shared" si="42"/>
        <v>0.85</v>
      </c>
      <c r="AW195" s="6">
        <f t="shared" si="43"/>
        <v>-428027.65161879233</v>
      </c>
      <c r="AX195" s="6">
        <f t="shared" si="44"/>
        <v>-427046.85161879228</v>
      </c>
    </row>
    <row r="196" spans="1:50" x14ac:dyDescent="0.25">
      <c r="A196" t="str">
        <f>+'Player Ratings'!A195</f>
        <v>J. Hill DEN</v>
      </c>
      <c r="C196" s="3" t="str">
        <f>INDEX('Player Ratings'!$B:$Y,MATCH(A:A,'Player Ratings'!$A:$A,0),3)</f>
        <v>DEN</v>
      </c>
      <c r="D196" s="3">
        <f>INDEX('Player Ratings'!$B:$Y,MATCH(A:A,'Player Ratings'!$A:$A,0),4)</f>
        <v>20</v>
      </c>
      <c r="F196" s="3">
        <f>INDEX('Player Ratings'!$B:$Y,MATCH($A:$A,'Player Ratings'!$A:$A,0),8)</f>
        <v>40</v>
      </c>
      <c r="G196" s="3">
        <f>INDEX('Player Ratings'!$B:$Y,MATCH($A:$A,'Player Ratings'!$A:$A,0),9)</f>
        <v>69</v>
      </c>
      <c r="H196" s="3">
        <f t="shared" si="45"/>
        <v>109</v>
      </c>
      <c r="J196" s="3" t="str">
        <f>IFERROR(INDEX('Advanced Stats'!$A:$AB,MATCH($A:$A,'Advanced Stats'!$A:$A,0),8),"N/A")</f>
        <v>N/A</v>
      </c>
      <c r="L196" s="3" t="str">
        <f>IFERROR(INDEX('Advanced Stats'!$A:$AB,MATCH($A:$A,'Advanced Stats'!$A:$A,0),9),"N/A")</f>
        <v>N/A</v>
      </c>
      <c r="M196" s="3" t="str">
        <f>IFERROR(INDEX('Advanced Stats'!$A:$AB,MATCH($A:$A,'Advanced Stats'!$A:$A,0),10),"N/A")</f>
        <v>N/A</v>
      </c>
      <c r="O196" s="3" t="str">
        <f>IFERROR(INDEX('Per 36 Stats'!$A:$AC,MATCH(A:A,'Per 36 Stats'!$A:$A,0),29),"N/A")</f>
        <v>N/A</v>
      </c>
      <c r="V196" s="8">
        <f t="shared" si="46"/>
        <v>0.96413379272759847</v>
      </c>
      <c r="W196" s="5">
        <f t="shared" si="47"/>
        <v>20.768543342269886</v>
      </c>
      <c r="AA196" s="8">
        <f t="shared" si="48"/>
        <v>-0.57315624035032164</v>
      </c>
      <c r="AB196" s="5">
        <f t="shared" ref="AB196:AB259" si="53">IF(AA196="N/A","N/A",IF(D196&gt;$T$7,IF((AA196*$AB$1)/(1+((D196-$T$7)/$T$8)^2)&lt;$T$2,$T$2,(AA196*$AB$1)/(1+((D196-$T$7)/$T$8)^2)),IF(AA196*$AB$1&lt;$T$2,$T$2,AA196*$AB$1)))</f>
        <v>0.85</v>
      </c>
      <c r="AF196" s="8" t="str">
        <f t="shared" si="49"/>
        <v>N/A</v>
      </c>
      <c r="AG196" s="5" t="str">
        <f t="shared" ref="AG196:AG259" si="54">IF(AF196="N/A","N/A",IF(D196&gt;$T$7,IF((AF196*$AG$1)/(1+((D196-$T$7)/$T$8)^2)&lt;$T$2,$T$2,(AF196*$AG$1)/(1+((D196-$T$7)/$T$8)^2)),IF(AF196*$AG$1&lt;$T$2,$T$2,AF196*$AG$1)))</f>
        <v>N/A</v>
      </c>
      <c r="AK196" s="8" t="str">
        <f t="shared" si="50"/>
        <v>N/A</v>
      </c>
      <c r="AL196" s="5" t="str">
        <f t="shared" ref="AL196:AL259" si="55">IF(AK196="N/A","N/A",IF(D196&gt;$T$7,IF((AK196*$AL$1)/(1+((D196-$T$7)/$T$8)^2)&lt;$T$2,$T$2,(AK196*$AL$1)/(1+((D196-$T$7)/$T$8)^2)),IF(AK196*$AL$1&lt;$T$2,$T$2,AK196*$AL$1)))</f>
        <v>N/A</v>
      </c>
      <c r="AP196" s="8" t="str">
        <f t="shared" si="51"/>
        <v>N/A</v>
      </c>
      <c r="AQ196" s="5" t="str">
        <f t="shared" ref="AQ196:AQ259" si="56">IF(AP196="N/A","N/A",IF(D196&gt;$T$7,IF((AP196*$AQ$1)/(1+((D196-$T$7)/$T$8)^2)&lt;$T$2,$T$2,(AP196*$AQ$1)/(1+((D196-$T$7)/$T$8)^2)),IF(AP196*$AQ$1&lt;$T$2,$T$2,AP196*$AQ$1)))</f>
        <v>N/A</v>
      </c>
      <c r="AU196" s="8" t="str">
        <f t="shared" si="52"/>
        <v>N/A</v>
      </c>
      <c r="AV196" s="5" t="str">
        <f t="shared" ref="AV196:AV259" si="57">IF(AU196="N/A","N/A",IF(D196&gt;$T$7,IF((AU196*$AV$1)/(1+((D196-$T$7)/$T$8)^2)&lt;$T$2,$T$2,(AU196*$AV$1)/(1+((D196-$T$7)/$T$8)^2)),IF(AU196*$AV$1&lt;$T$2,$T$2,AU196*$AV$1)))</f>
        <v>N/A</v>
      </c>
      <c r="AW196" s="6">
        <f t="shared" ref="AW196:AW259" si="58">+AW195-SUM(AV196:AV504)</f>
        <v>-430039.12094088708</v>
      </c>
      <c r="AX196" s="6">
        <f t="shared" ref="AX196:AX259" si="59">+AX195-SUM(AV196:AV504)</f>
        <v>-429058.32094088703</v>
      </c>
    </row>
    <row r="197" spans="1:50" x14ac:dyDescent="0.25">
      <c r="A197" t="str">
        <f>+'Player Ratings'!A196</f>
        <v>J. Hoard PHX</v>
      </c>
      <c r="C197" s="3" t="str">
        <f>INDEX('Player Ratings'!$B:$Y,MATCH(A:A,'Player Ratings'!$A:$A,0),3)</f>
        <v>PHX</v>
      </c>
      <c r="D197" s="3">
        <f>INDEX('Player Ratings'!$B:$Y,MATCH(A:A,'Player Ratings'!$A:$A,0),4)</f>
        <v>25</v>
      </c>
      <c r="F197" s="3">
        <f>INDEX('Player Ratings'!$B:$Y,MATCH($A:$A,'Player Ratings'!$A:$A,0),8)</f>
        <v>51</v>
      </c>
      <c r="G197" s="3">
        <f>INDEX('Player Ratings'!$B:$Y,MATCH($A:$A,'Player Ratings'!$A:$A,0),9)</f>
        <v>56</v>
      </c>
      <c r="H197" s="3">
        <f t="shared" si="45"/>
        <v>107</v>
      </c>
      <c r="J197" s="3">
        <f>IFERROR(INDEX('Advanced Stats'!$A:$AB,MATCH($A:$A,'Advanced Stats'!$A:$A,0),8),"N/A")</f>
        <v>7.9</v>
      </c>
      <c r="L197" s="3">
        <f>IFERROR(INDEX('Advanced Stats'!$A:$AB,MATCH($A:$A,'Advanced Stats'!$A:$A,0),9),"N/A")</f>
        <v>5.3</v>
      </c>
      <c r="M197" s="3">
        <f>IFERROR(INDEX('Advanced Stats'!$A:$AB,MATCH($A:$A,'Advanced Stats'!$A:$A,0),10),"N/A")</f>
        <v>-1.1000000000000001</v>
      </c>
      <c r="O197" s="3">
        <f>IFERROR(INDEX('Per 36 Stats'!$A:$AC,MATCH(A:A,'Per 36 Stats'!$A:$A,0),29),"N/A")</f>
        <v>4.2</v>
      </c>
      <c r="V197" s="8">
        <f t="shared" si="46"/>
        <v>-0.75359252774943253</v>
      </c>
      <c r="W197" s="5">
        <f t="shared" si="47"/>
        <v>0.85</v>
      </c>
      <c r="AA197" s="8">
        <f t="shared" si="48"/>
        <v>-0.69634286735050877</v>
      </c>
      <c r="AB197" s="5">
        <f t="shared" si="53"/>
        <v>0.85</v>
      </c>
      <c r="AF197" s="8">
        <f t="shared" si="49"/>
        <v>-1.7301048653253863</v>
      </c>
      <c r="AG197" s="5">
        <f t="shared" si="54"/>
        <v>0.85</v>
      </c>
      <c r="AK197" s="8">
        <f t="shared" si="50"/>
        <v>-1.5219293330797765</v>
      </c>
      <c r="AL197" s="5">
        <f t="shared" si="55"/>
        <v>0.85</v>
      </c>
      <c r="AP197" s="8">
        <f t="shared" si="51"/>
        <v>-0.82582683109792421</v>
      </c>
      <c r="AQ197" s="5">
        <f t="shared" si="56"/>
        <v>0.85</v>
      </c>
      <c r="AU197" s="8">
        <f t="shared" si="52"/>
        <v>-1.3457559236928569</v>
      </c>
      <c r="AV197" s="5">
        <f t="shared" si="57"/>
        <v>0.85</v>
      </c>
      <c r="AW197" s="6">
        <f t="shared" si="58"/>
        <v>-432050.59026298183</v>
      </c>
      <c r="AX197" s="6">
        <f t="shared" si="59"/>
        <v>-431069.79026298178</v>
      </c>
    </row>
    <row r="198" spans="1:50" x14ac:dyDescent="0.25">
      <c r="A198" t="str">
        <f>+'Player Ratings'!A197</f>
        <v>J. Jackson Jr. LAC</v>
      </c>
      <c r="C198" s="3" t="str">
        <f>INDEX('Player Ratings'!$B:$Y,MATCH(A:A,'Player Ratings'!$A:$A,0),3)</f>
        <v>LAC</v>
      </c>
      <c r="D198" s="3">
        <f>INDEX('Player Ratings'!$B:$Y,MATCH(A:A,'Player Ratings'!$A:$A,0),4)</f>
        <v>25</v>
      </c>
      <c r="F198" s="3">
        <f>INDEX('Player Ratings'!$B:$Y,MATCH($A:$A,'Player Ratings'!$A:$A,0),8)</f>
        <v>71</v>
      </c>
      <c r="G198" s="3">
        <f>INDEX('Player Ratings'!$B:$Y,MATCH($A:$A,'Player Ratings'!$A:$A,0),9)</f>
        <v>73</v>
      </c>
      <c r="H198" s="3">
        <f t="shared" si="45"/>
        <v>144</v>
      </c>
      <c r="J198" s="3">
        <f>IFERROR(INDEX('Advanced Stats'!$A:$AB,MATCH($A:$A,'Advanced Stats'!$A:$A,0),8),"N/A")</f>
        <v>35.700000000000003</v>
      </c>
      <c r="L198" s="3">
        <f>IFERROR(INDEX('Advanced Stats'!$A:$AB,MATCH($A:$A,'Advanced Stats'!$A:$A,0),9),"N/A")</f>
        <v>20.7</v>
      </c>
      <c r="M198" s="3">
        <f>IFERROR(INDEX('Advanced Stats'!$A:$AB,MATCH($A:$A,'Advanced Stats'!$A:$A,0),10),"N/A")</f>
        <v>11.2</v>
      </c>
      <c r="O198" s="3">
        <f>IFERROR(INDEX('Per 36 Stats'!$A:$AC,MATCH(A:A,'Per 36 Stats'!$A:$A,0),29),"N/A")</f>
        <v>34.299999999999997</v>
      </c>
      <c r="V198" s="8">
        <f t="shared" si="46"/>
        <v>1.4926649682589925</v>
      </c>
      <c r="W198" s="5">
        <f t="shared" si="47"/>
        <v>32.15370866845398</v>
      </c>
      <c r="AA198" s="8">
        <f t="shared" si="48"/>
        <v>1.5826097321529542</v>
      </c>
      <c r="AB198" s="5">
        <f t="shared" si="53"/>
        <v>33.688868763378892</v>
      </c>
      <c r="AF198" s="8">
        <f t="shared" si="49"/>
        <v>1.5132645855763442</v>
      </c>
      <c r="AG198" s="5">
        <f t="shared" si="54"/>
        <v>36.996626945046295</v>
      </c>
      <c r="AK198" s="8">
        <f t="shared" si="50"/>
        <v>1.2809764341146908</v>
      </c>
      <c r="AL198" s="5">
        <f t="shared" si="55"/>
        <v>27.871744035003751</v>
      </c>
      <c r="AP198" s="8">
        <f t="shared" si="51"/>
        <v>1.516182626584563</v>
      </c>
      <c r="AQ198" s="5">
        <f t="shared" si="56"/>
        <v>32.547542603111879</v>
      </c>
      <c r="AU198" s="8">
        <f t="shared" si="52"/>
        <v>1.5557590824409437</v>
      </c>
      <c r="AV198" s="5">
        <f t="shared" si="57"/>
        <v>35.43916677723233</v>
      </c>
      <c r="AW198" s="6">
        <f t="shared" si="58"/>
        <v>-434061.20958507661</v>
      </c>
      <c r="AX198" s="6">
        <f t="shared" si="59"/>
        <v>-433080.40958507656</v>
      </c>
    </row>
    <row r="199" spans="1:50" x14ac:dyDescent="0.25">
      <c r="A199" t="str">
        <f>+'Player Ratings'!A198</f>
        <v>J. Jackson SAS</v>
      </c>
      <c r="C199" s="3" t="str">
        <f>INDEX('Player Ratings'!$B:$Y,MATCH(A:A,'Player Ratings'!$A:$A,0),3)</f>
        <v>SAS</v>
      </c>
      <c r="D199" s="3">
        <f>INDEX('Player Ratings'!$B:$Y,MATCH(A:A,'Player Ratings'!$A:$A,0),4)</f>
        <v>27</v>
      </c>
      <c r="F199" s="3">
        <f>INDEX('Player Ratings'!$B:$Y,MATCH($A:$A,'Player Ratings'!$A:$A,0),8)</f>
        <v>71</v>
      </c>
      <c r="G199" s="3">
        <f>INDEX('Player Ratings'!$B:$Y,MATCH($A:$A,'Player Ratings'!$A:$A,0),9)</f>
        <v>72</v>
      </c>
      <c r="H199" s="3">
        <f t="shared" si="45"/>
        <v>143</v>
      </c>
      <c r="J199" s="3">
        <f>IFERROR(INDEX('Advanced Stats'!$A:$AB,MATCH($A:$A,'Advanced Stats'!$A:$A,0),8),"N/A")</f>
        <v>34.700000000000003</v>
      </c>
      <c r="L199" s="3">
        <f>IFERROR(INDEX('Advanced Stats'!$A:$AB,MATCH($A:$A,'Advanced Stats'!$A:$A,0),9),"N/A")</f>
        <v>19.3</v>
      </c>
      <c r="M199" s="3">
        <f>IFERROR(INDEX('Advanced Stats'!$A:$AB,MATCH($A:$A,'Advanced Stats'!$A:$A,0),10),"N/A")</f>
        <v>8.4</v>
      </c>
      <c r="O199" s="3">
        <f>IFERROR(INDEX('Per 36 Stats'!$A:$AC,MATCH(A:A,'Per 36 Stats'!$A:$A,0),29),"N/A")</f>
        <v>32.799999999999997</v>
      </c>
      <c r="V199" s="8">
        <f t="shared" si="46"/>
        <v>1.360532174376144</v>
      </c>
      <c r="W199" s="5">
        <f t="shared" si="47"/>
        <v>29.307417336907957</v>
      </c>
      <c r="AA199" s="8">
        <f t="shared" si="48"/>
        <v>1.5210164186528605</v>
      </c>
      <c r="AB199" s="5">
        <f t="shared" si="53"/>
        <v>32.377737526757784</v>
      </c>
      <c r="AF199" s="8">
        <f t="shared" si="49"/>
        <v>1.3965966197165698</v>
      </c>
      <c r="AG199" s="5">
        <f t="shared" si="54"/>
        <v>34.144302737837315</v>
      </c>
      <c r="AK199" s="8">
        <f t="shared" si="50"/>
        <v>1.026166818915194</v>
      </c>
      <c r="AL199" s="5">
        <f t="shared" si="55"/>
        <v>22.32754495111779</v>
      </c>
      <c r="AP199" s="8">
        <f t="shared" si="51"/>
        <v>0.98304226223407831</v>
      </c>
      <c r="AQ199" s="5">
        <f t="shared" si="56"/>
        <v>21.102741417633986</v>
      </c>
      <c r="AU199" s="8">
        <f t="shared" si="52"/>
        <v>1.4111653113711529</v>
      </c>
      <c r="AV199" s="5">
        <f t="shared" si="57"/>
        <v>32.145415947989918</v>
      </c>
      <c r="AW199" s="6">
        <f t="shared" si="58"/>
        <v>-436036.38974039414</v>
      </c>
      <c r="AX199" s="6">
        <f t="shared" si="59"/>
        <v>-435055.58974039409</v>
      </c>
    </row>
    <row r="200" spans="1:50" x14ac:dyDescent="0.25">
      <c r="A200" t="str">
        <f>+'Player Ratings'!A199</f>
        <v>J. James PHI</v>
      </c>
      <c r="C200" s="3" t="str">
        <f>INDEX('Player Ratings'!$B:$Y,MATCH(A:A,'Player Ratings'!$A:$A,0),3)</f>
        <v>PHI</v>
      </c>
      <c r="D200" s="3">
        <f>INDEX('Player Ratings'!$B:$Y,MATCH(A:A,'Player Ratings'!$A:$A,0),4)</f>
        <v>24</v>
      </c>
      <c r="F200" s="3">
        <f>INDEX('Player Ratings'!$B:$Y,MATCH($A:$A,'Player Ratings'!$A:$A,0),8)</f>
        <v>64</v>
      </c>
      <c r="G200" s="3">
        <f>INDEX('Player Ratings'!$B:$Y,MATCH($A:$A,'Player Ratings'!$A:$A,0),9)</f>
        <v>70</v>
      </c>
      <c r="H200" s="3">
        <f t="shared" si="45"/>
        <v>134</v>
      </c>
      <c r="J200" s="3">
        <f>IFERROR(INDEX('Advanced Stats'!$A:$AB,MATCH($A:$A,'Advanced Stats'!$A:$A,0),8),"N/A")</f>
        <v>23.2</v>
      </c>
      <c r="L200" s="3">
        <f>IFERROR(INDEX('Advanced Stats'!$A:$AB,MATCH($A:$A,'Advanced Stats'!$A:$A,0),9),"N/A")</f>
        <v>15.4</v>
      </c>
      <c r="M200" s="3">
        <f>IFERROR(INDEX('Advanced Stats'!$A:$AB,MATCH($A:$A,'Advanced Stats'!$A:$A,0),10),"N/A")</f>
        <v>3.6</v>
      </c>
      <c r="O200" s="3">
        <f>IFERROR(INDEX('Per 36 Stats'!$A:$AC,MATCH(A:A,'Per 36 Stats'!$A:$A,0),29),"N/A")</f>
        <v>17.2</v>
      </c>
      <c r="V200" s="8">
        <f t="shared" si="46"/>
        <v>1.0962665866104471</v>
      </c>
      <c r="W200" s="5">
        <f t="shared" si="47"/>
        <v>23.614834673815913</v>
      </c>
      <c r="AA200" s="8">
        <f t="shared" si="48"/>
        <v>0.96667659715201815</v>
      </c>
      <c r="AB200" s="5">
        <f t="shared" si="53"/>
        <v>20.57755639716779</v>
      </c>
      <c r="AF200" s="8">
        <f t="shared" si="49"/>
        <v>5.4915012329162967E-2</v>
      </c>
      <c r="AG200" s="5">
        <f t="shared" si="54"/>
        <v>1.3425743549340217</v>
      </c>
      <c r="AK200" s="8">
        <f t="shared" si="50"/>
        <v>0.31634003371659497</v>
      </c>
      <c r="AL200" s="5">
        <f t="shared" si="55"/>
        <v>6.882990360292589</v>
      </c>
      <c r="AP200" s="8">
        <f t="shared" si="51"/>
        <v>6.9087351918961204E-2</v>
      </c>
      <c r="AQ200" s="5">
        <f t="shared" si="56"/>
        <v>1.4830822425290195</v>
      </c>
      <c r="AU200" s="8">
        <f t="shared" si="52"/>
        <v>-9.2609907754670512E-2</v>
      </c>
      <c r="AV200" s="5">
        <f t="shared" si="57"/>
        <v>0.85</v>
      </c>
      <c r="AW200" s="6">
        <f t="shared" si="58"/>
        <v>-437979.42447976366</v>
      </c>
      <c r="AX200" s="6">
        <f t="shared" si="59"/>
        <v>-436998.62447976362</v>
      </c>
    </row>
    <row r="201" spans="1:50" x14ac:dyDescent="0.25">
      <c r="A201" t="str">
        <f>+'Player Ratings'!A200</f>
        <v>J. Jeanne GSW</v>
      </c>
      <c r="C201" s="3" t="str">
        <f>INDEX('Player Ratings'!$B:$Y,MATCH(A:A,'Player Ratings'!$A:$A,0),3)</f>
        <v>GSW</v>
      </c>
      <c r="D201" s="3">
        <f>INDEX('Player Ratings'!$B:$Y,MATCH(A:A,'Player Ratings'!$A:$A,0),4)</f>
        <v>27</v>
      </c>
      <c r="F201" s="3">
        <f>INDEX('Player Ratings'!$B:$Y,MATCH($A:$A,'Player Ratings'!$A:$A,0),8)</f>
        <v>56</v>
      </c>
      <c r="G201" s="3">
        <f>INDEX('Player Ratings'!$B:$Y,MATCH($A:$A,'Player Ratings'!$A:$A,0),9)</f>
        <v>58</v>
      </c>
      <c r="H201" s="3">
        <f t="shared" si="45"/>
        <v>114</v>
      </c>
      <c r="J201" s="3">
        <f>IFERROR(INDEX('Advanced Stats'!$A:$AB,MATCH($A:$A,'Advanced Stats'!$A:$A,0),8),"N/A")</f>
        <v>18.3</v>
      </c>
      <c r="L201" s="3">
        <f>IFERROR(INDEX('Advanced Stats'!$A:$AB,MATCH($A:$A,'Advanced Stats'!$A:$A,0),9),"N/A")</f>
        <v>14.4</v>
      </c>
      <c r="M201" s="3">
        <f>IFERROR(INDEX('Advanced Stats'!$A:$AB,MATCH($A:$A,'Advanced Stats'!$A:$A,0),10),"N/A")</f>
        <v>2.2000000000000002</v>
      </c>
      <c r="O201" s="3">
        <f>IFERROR(INDEX('Per 36 Stats'!$A:$AC,MATCH(A:A,'Per 36 Stats'!$A:$A,0),29),"N/A")</f>
        <v>13.299999999999999</v>
      </c>
      <c r="V201" s="8">
        <f t="shared" si="46"/>
        <v>-0.48932693998373544</v>
      </c>
      <c r="W201" s="5">
        <f t="shared" si="47"/>
        <v>0.85</v>
      </c>
      <c r="AA201" s="8">
        <f t="shared" si="48"/>
        <v>-0.26518967284985367</v>
      </c>
      <c r="AB201" s="5">
        <f t="shared" si="53"/>
        <v>0.85</v>
      </c>
      <c r="AF201" s="8">
        <f t="shared" si="49"/>
        <v>-0.51675802038373175</v>
      </c>
      <c r="AG201" s="5">
        <f t="shared" si="54"/>
        <v>0.85</v>
      </c>
      <c r="AK201" s="8">
        <f t="shared" si="50"/>
        <v>0.13433316571695422</v>
      </c>
      <c r="AL201" s="5">
        <f t="shared" si="55"/>
        <v>2.9228481575168974</v>
      </c>
      <c r="AP201" s="8">
        <f t="shared" si="51"/>
        <v>-0.19748283025628124</v>
      </c>
      <c r="AQ201" s="5">
        <f t="shared" si="56"/>
        <v>0.85</v>
      </c>
      <c r="AU201" s="8">
        <f t="shared" si="52"/>
        <v>-0.46855371253612643</v>
      </c>
      <c r="AV201" s="5">
        <f t="shared" si="57"/>
        <v>0.85</v>
      </c>
      <c r="AW201" s="6">
        <f t="shared" si="58"/>
        <v>-439921.60921913321</v>
      </c>
      <c r="AX201" s="6">
        <f t="shared" si="59"/>
        <v>-438940.80921913317</v>
      </c>
    </row>
    <row r="202" spans="1:50" x14ac:dyDescent="0.25">
      <c r="A202" t="str">
        <f>+'Player Ratings'!A201</f>
        <v>J. Johnson DAL</v>
      </c>
      <c r="C202" s="3" t="str">
        <f>INDEX('Player Ratings'!$B:$Y,MATCH(A:A,'Player Ratings'!$A:$A,0),3)</f>
        <v>DAL</v>
      </c>
      <c r="D202" s="3">
        <f>INDEX('Player Ratings'!$B:$Y,MATCH(A:A,'Player Ratings'!$A:$A,0),4)</f>
        <v>23</v>
      </c>
      <c r="F202" s="3">
        <f>INDEX('Player Ratings'!$B:$Y,MATCH($A:$A,'Player Ratings'!$A:$A,0),8)</f>
        <v>56</v>
      </c>
      <c r="G202" s="3">
        <f>INDEX('Player Ratings'!$B:$Y,MATCH($A:$A,'Player Ratings'!$A:$A,0),9)</f>
        <v>64</v>
      </c>
      <c r="H202" s="3">
        <f t="shared" si="45"/>
        <v>120</v>
      </c>
      <c r="J202" s="3">
        <f>IFERROR(INDEX('Advanced Stats'!$A:$AB,MATCH($A:$A,'Advanced Stats'!$A:$A,0),8),"N/A")</f>
        <v>11.9</v>
      </c>
      <c r="L202" s="3">
        <f>IFERROR(INDEX('Advanced Stats'!$A:$AB,MATCH($A:$A,'Advanced Stats'!$A:$A,0),9),"N/A")</f>
        <v>8.6999999999999993</v>
      </c>
      <c r="M202" s="3">
        <f>IFERROR(INDEX('Advanced Stats'!$A:$AB,MATCH($A:$A,'Advanced Stats'!$A:$A,0),10),"N/A")</f>
        <v>-0.7</v>
      </c>
      <c r="O202" s="3">
        <f>IFERROR(INDEX('Per 36 Stats'!$A:$AC,MATCH(A:A,'Per 36 Stats'!$A:$A,0),29),"N/A")</f>
        <v>6.5</v>
      </c>
      <c r="V202" s="8">
        <f t="shared" si="46"/>
        <v>0.30346982331335576</v>
      </c>
      <c r="W202" s="5">
        <f t="shared" si="47"/>
        <v>6.5370866845397737</v>
      </c>
      <c r="AA202" s="8">
        <f t="shared" si="48"/>
        <v>0.1043702081507079</v>
      </c>
      <c r="AB202" s="5">
        <f t="shared" si="53"/>
        <v>2.2217190844722512</v>
      </c>
      <c r="AF202" s="8">
        <f t="shared" si="49"/>
        <v>-1.2634330018862885</v>
      </c>
      <c r="AG202" s="5">
        <f t="shared" si="54"/>
        <v>0.85</v>
      </c>
      <c r="AK202" s="8">
        <f t="shared" si="50"/>
        <v>-0.90310598188099822</v>
      </c>
      <c r="AL202" s="5">
        <f t="shared" si="55"/>
        <v>0.85</v>
      </c>
      <c r="AP202" s="8">
        <f t="shared" si="51"/>
        <v>-0.74966392190499775</v>
      </c>
      <c r="AQ202" s="5">
        <f t="shared" si="56"/>
        <v>0.85</v>
      </c>
      <c r="AU202" s="8">
        <f t="shared" si="52"/>
        <v>-1.1240454747191777</v>
      </c>
      <c r="AV202" s="5">
        <f t="shared" si="57"/>
        <v>0.85</v>
      </c>
      <c r="AW202" s="6">
        <f t="shared" si="58"/>
        <v>-441862.94395850273</v>
      </c>
      <c r="AX202" s="6">
        <f t="shared" si="59"/>
        <v>-440882.14395850268</v>
      </c>
    </row>
    <row r="203" spans="1:50" x14ac:dyDescent="0.25">
      <c r="A203" t="str">
        <f>+'Player Ratings'!A202</f>
        <v>J. Juzang LAL</v>
      </c>
      <c r="C203" s="3" t="str">
        <f>INDEX('Player Ratings'!$B:$Y,MATCH(A:A,'Player Ratings'!$A:$A,0),3)</f>
        <v>LAL</v>
      </c>
      <c r="D203" s="3">
        <f>INDEX('Player Ratings'!$B:$Y,MATCH(A:A,'Player Ratings'!$A:$A,0),4)</f>
        <v>23</v>
      </c>
      <c r="F203" s="3">
        <f>INDEX('Player Ratings'!$B:$Y,MATCH($A:$A,'Player Ratings'!$A:$A,0),8)</f>
        <v>61</v>
      </c>
      <c r="G203" s="3">
        <f>INDEX('Player Ratings'!$B:$Y,MATCH($A:$A,'Player Ratings'!$A:$A,0),9)</f>
        <v>71</v>
      </c>
      <c r="H203" s="3">
        <f t="shared" si="45"/>
        <v>132</v>
      </c>
      <c r="J203" s="3">
        <f>IFERROR(INDEX('Advanced Stats'!$A:$AB,MATCH($A:$A,'Advanced Stats'!$A:$A,0),8),"N/A")</f>
        <v>22.5</v>
      </c>
      <c r="L203" s="3">
        <f>IFERROR(INDEX('Advanced Stats'!$A:$AB,MATCH($A:$A,'Advanced Stats'!$A:$A,0),9),"N/A")</f>
        <v>13.2</v>
      </c>
      <c r="M203" s="3">
        <f>IFERROR(INDEX('Advanced Stats'!$A:$AB,MATCH($A:$A,'Advanced Stats'!$A:$A,0),10),"N/A")</f>
        <v>1.6</v>
      </c>
      <c r="O203" s="3">
        <f>IFERROR(INDEX('Per 36 Stats'!$A:$AC,MATCH(A:A,'Per 36 Stats'!$A:$A,0),29),"N/A")</f>
        <v>15.900000000000002</v>
      </c>
      <c r="V203" s="8">
        <f t="shared" si="46"/>
        <v>1.2283993804932956</v>
      </c>
      <c r="W203" s="5">
        <f t="shared" si="47"/>
        <v>26.461126005361933</v>
      </c>
      <c r="AA203" s="8">
        <f t="shared" si="48"/>
        <v>0.84348997015183103</v>
      </c>
      <c r="AB203" s="5">
        <f t="shared" si="53"/>
        <v>17.955293923925574</v>
      </c>
      <c r="AF203" s="8">
        <f t="shared" si="49"/>
        <v>-2.6752563772679087E-2</v>
      </c>
      <c r="AG203" s="5">
        <f t="shared" si="54"/>
        <v>0.85</v>
      </c>
      <c r="AK203" s="8">
        <f t="shared" si="50"/>
        <v>-8.4075075882614855E-2</v>
      </c>
      <c r="AL203" s="5">
        <f t="shared" si="55"/>
        <v>0.85</v>
      </c>
      <c r="AP203" s="8">
        <f t="shared" si="51"/>
        <v>-0.3117271940456709</v>
      </c>
      <c r="AQ203" s="5">
        <f t="shared" si="56"/>
        <v>0.85</v>
      </c>
      <c r="AU203" s="8">
        <f t="shared" si="52"/>
        <v>-0.21792450934848887</v>
      </c>
      <c r="AV203" s="5">
        <f t="shared" si="57"/>
        <v>0.85</v>
      </c>
      <c r="AW203" s="6">
        <f t="shared" si="58"/>
        <v>-443803.42869787227</v>
      </c>
      <c r="AX203" s="6">
        <f t="shared" si="59"/>
        <v>-442822.62869787222</v>
      </c>
    </row>
    <row r="204" spans="1:50" x14ac:dyDescent="0.25">
      <c r="A204" t="str">
        <f>+'Player Ratings'!A203</f>
        <v>J. Kesicki CLE</v>
      </c>
      <c r="C204" s="3" t="str">
        <f>INDEX('Player Ratings'!$B:$Y,MATCH(A:A,'Player Ratings'!$A:$A,0),3)</f>
        <v>CLE</v>
      </c>
      <c r="D204" s="3">
        <f>INDEX('Player Ratings'!$B:$Y,MATCH(A:A,'Player Ratings'!$A:$A,0),4)</f>
        <v>21</v>
      </c>
      <c r="F204" s="3">
        <f>INDEX('Player Ratings'!$B:$Y,MATCH($A:$A,'Player Ratings'!$A:$A,0),8)</f>
        <v>60</v>
      </c>
      <c r="G204" s="3">
        <f>INDEX('Player Ratings'!$B:$Y,MATCH($A:$A,'Player Ratings'!$A:$A,0),9)</f>
        <v>73</v>
      </c>
      <c r="H204" s="3">
        <f t="shared" si="45"/>
        <v>133</v>
      </c>
      <c r="J204" s="3">
        <f>IFERROR(INDEX('Advanced Stats'!$A:$AB,MATCH($A:$A,'Advanced Stats'!$A:$A,0),8),"N/A")</f>
        <v>15.9</v>
      </c>
      <c r="L204" s="3">
        <f>IFERROR(INDEX('Advanced Stats'!$A:$AB,MATCH($A:$A,'Advanced Stats'!$A:$A,0),9),"N/A")</f>
        <v>12.3</v>
      </c>
      <c r="M204" s="3">
        <f>IFERROR(INDEX('Advanced Stats'!$A:$AB,MATCH($A:$A,'Advanced Stats'!$A:$A,0),10),"N/A")</f>
        <v>0.6</v>
      </c>
      <c r="O204" s="3">
        <f>IFERROR(INDEX('Per 36 Stats'!$A:$AC,MATCH(A:A,'Per 36 Stats'!$A:$A,0),29),"N/A")</f>
        <v>9.3999999999999986</v>
      </c>
      <c r="V204" s="8">
        <f t="shared" si="46"/>
        <v>1.4926649682589925</v>
      </c>
      <c r="W204" s="5">
        <f t="shared" si="47"/>
        <v>32.15370866845398</v>
      </c>
      <c r="AA204" s="8">
        <f t="shared" si="48"/>
        <v>0.90508328365192459</v>
      </c>
      <c r="AB204" s="5">
        <f t="shared" si="53"/>
        <v>19.266425160546682</v>
      </c>
      <c r="AF204" s="8">
        <f t="shared" si="49"/>
        <v>-0.79676113844719054</v>
      </c>
      <c r="AG204" s="5">
        <f t="shared" si="54"/>
        <v>0.85</v>
      </c>
      <c r="AK204" s="8">
        <f t="shared" si="50"/>
        <v>-0.24788125708229125</v>
      </c>
      <c r="AL204" s="5">
        <f t="shared" si="55"/>
        <v>0.85</v>
      </c>
      <c r="AP204" s="8">
        <f t="shared" si="51"/>
        <v>-0.50213446702798692</v>
      </c>
      <c r="AQ204" s="5">
        <f t="shared" si="56"/>
        <v>0.85</v>
      </c>
      <c r="AU204" s="8">
        <f t="shared" si="52"/>
        <v>-0.84449751731758238</v>
      </c>
      <c r="AV204" s="5">
        <f t="shared" si="57"/>
        <v>0.85</v>
      </c>
      <c r="AW204" s="6">
        <f t="shared" si="58"/>
        <v>-445743.06343724177</v>
      </c>
      <c r="AX204" s="6">
        <f t="shared" si="59"/>
        <v>-444762.26343724172</v>
      </c>
    </row>
    <row r="205" spans="1:50" x14ac:dyDescent="0.25">
      <c r="A205" t="str">
        <f>+'Player Ratings'!A204</f>
        <v>J. Kuminga NYK</v>
      </c>
      <c r="C205" s="3" t="str">
        <f>INDEX('Player Ratings'!$B:$Y,MATCH(A:A,'Player Ratings'!$A:$A,0),3)</f>
        <v>NYK</v>
      </c>
      <c r="D205" s="3">
        <f>INDEX('Player Ratings'!$B:$Y,MATCH(A:A,'Player Ratings'!$A:$A,0),4)</f>
        <v>22</v>
      </c>
      <c r="F205" s="3">
        <f>INDEX('Player Ratings'!$B:$Y,MATCH($A:$A,'Player Ratings'!$A:$A,0),8)</f>
        <v>60</v>
      </c>
      <c r="G205" s="3">
        <f>INDEX('Player Ratings'!$B:$Y,MATCH($A:$A,'Player Ratings'!$A:$A,0),9)</f>
        <v>70</v>
      </c>
      <c r="H205" s="3">
        <f t="shared" si="45"/>
        <v>130</v>
      </c>
      <c r="J205" s="3">
        <f>IFERROR(INDEX('Advanced Stats'!$A:$AB,MATCH($A:$A,'Advanced Stats'!$A:$A,0),8),"N/A")</f>
        <v>23.6</v>
      </c>
      <c r="L205" s="3">
        <f>IFERROR(INDEX('Advanced Stats'!$A:$AB,MATCH($A:$A,'Advanced Stats'!$A:$A,0),9),"N/A")</f>
        <v>14.1</v>
      </c>
      <c r="M205" s="3">
        <f>IFERROR(INDEX('Advanced Stats'!$A:$AB,MATCH($A:$A,'Advanced Stats'!$A:$A,0),10),"N/A")</f>
        <v>2.4</v>
      </c>
      <c r="O205" s="3">
        <f>IFERROR(INDEX('Per 36 Stats'!$A:$AC,MATCH(A:A,'Per 36 Stats'!$A:$A,0),29),"N/A")</f>
        <v>16.399999999999999</v>
      </c>
      <c r="V205" s="8">
        <f t="shared" si="46"/>
        <v>1.0962665866104471</v>
      </c>
      <c r="W205" s="5">
        <f t="shared" si="47"/>
        <v>23.614834673815913</v>
      </c>
      <c r="AA205" s="8">
        <f t="shared" si="48"/>
        <v>0.72030334315164379</v>
      </c>
      <c r="AB205" s="5">
        <f t="shared" si="53"/>
        <v>15.33303145068335</v>
      </c>
      <c r="AF205" s="8">
        <f t="shared" si="49"/>
        <v>0.101582198673073</v>
      </c>
      <c r="AG205" s="5">
        <f t="shared" si="54"/>
        <v>2.4835040378176201</v>
      </c>
      <c r="AK205" s="8">
        <f t="shared" si="50"/>
        <v>7.9731105317061873E-2</v>
      </c>
      <c r="AL205" s="5">
        <f t="shared" si="55"/>
        <v>1.7348054966841873</v>
      </c>
      <c r="AP205" s="8">
        <f t="shared" si="51"/>
        <v>-0.15940137565981807</v>
      </c>
      <c r="AQ205" s="5">
        <f t="shared" si="56"/>
        <v>0.85</v>
      </c>
      <c r="AU205" s="8">
        <f t="shared" si="52"/>
        <v>-0.16972658565855897</v>
      </c>
      <c r="AV205" s="5">
        <f t="shared" si="57"/>
        <v>0.85</v>
      </c>
      <c r="AW205" s="6">
        <f t="shared" si="58"/>
        <v>-447681.8481766113</v>
      </c>
      <c r="AX205" s="6">
        <f t="shared" si="59"/>
        <v>-446701.04817661125</v>
      </c>
    </row>
    <row r="206" spans="1:50" x14ac:dyDescent="0.25">
      <c r="A206" t="str">
        <f>+'Player Ratings'!A205</f>
        <v>J. Lebron BOS</v>
      </c>
      <c r="C206" s="3" t="str">
        <f>INDEX('Player Ratings'!$B:$Y,MATCH(A:A,'Player Ratings'!$A:$A,0),3)</f>
        <v>BOS</v>
      </c>
      <c r="D206" s="3">
        <f>INDEX('Player Ratings'!$B:$Y,MATCH(A:A,'Player Ratings'!$A:$A,0),4)</f>
        <v>20</v>
      </c>
      <c r="F206" s="3">
        <f>INDEX('Player Ratings'!$B:$Y,MATCH($A:$A,'Player Ratings'!$A:$A,0),8)</f>
        <v>36</v>
      </c>
      <c r="G206" s="3">
        <f>INDEX('Player Ratings'!$B:$Y,MATCH($A:$A,'Player Ratings'!$A:$A,0),9)</f>
        <v>57</v>
      </c>
      <c r="H206" s="3">
        <f t="shared" si="45"/>
        <v>93</v>
      </c>
      <c r="J206" s="3" t="str">
        <f>IFERROR(INDEX('Advanced Stats'!$A:$AB,MATCH($A:$A,'Advanced Stats'!$A:$A,0),8),"N/A")</f>
        <v>N/A</v>
      </c>
      <c r="L206" s="3" t="str">
        <f>IFERROR(INDEX('Advanced Stats'!$A:$AB,MATCH($A:$A,'Advanced Stats'!$A:$A,0),9),"N/A")</f>
        <v>N/A</v>
      </c>
      <c r="M206" s="3" t="str">
        <f>IFERROR(INDEX('Advanced Stats'!$A:$AB,MATCH($A:$A,'Advanced Stats'!$A:$A,0),10),"N/A")</f>
        <v>N/A</v>
      </c>
      <c r="O206" s="3" t="str">
        <f>IFERROR(INDEX('Per 36 Stats'!$A:$AC,MATCH(A:A,'Per 36 Stats'!$A:$A,0),29),"N/A")</f>
        <v>N/A</v>
      </c>
      <c r="V206" s="8">
        <f t="shared" si="46"/>
        <v>-0.62145973386658404</v>
      </c>
      <c r="W206" s="5">
        <f t="shared" si="47"/>
        <v>0.85</v>
      </c>
      <c r="AA206" s="8">
        <f t="shared" si="48"/>
        <v>-1.5586492563518191</v>
      </c>
      <c r="AB206" s="5">
        <f t="shared" si="53"/>
        <v>0.85</v>
      </c>
      <c r="AF206" s="8" t="str">
        <f t="shared" si="49"/>
        <v>N/A</v>
      </c>
      <c r="AG206" s="5" t="str">
        <f t="shared" si="54"/>
        <v>N/A</v>
      </c>
      <c r="AK206" s="8" t="str">
        <f t="shared" si="50"/>
        <v>N/A</v>
      </c>
      <c r="AL206" s="5" t="str">
        <f t="shared" si="55"/>
        <v>N/A</v>
      </c>
      <c r="AP206" s="8" t="str">
        <f t="shared" si="51"/>
        <v>N/A</v>
      </c>
      <c r="AQ206" s="5" t="str">
        <f t="shared" si="56"/>
        <v>N/A</v>
      </c>
      <c r="AU206" s="8" t="str">
        <f t="shared" si="52"/>
        <v>N/A</v>
      </c>
      <c r="AV206" s="5" t="str">
        <f t="shared" si="57"/>
        <v>N/A</v>
      </c>
      <c r="AW206" s="6">
        <f t="shared" si="58"/>
        <v>-449619.78291598085</v>
      </c>
      <c r="AX206" s="6">
        <f t="shared" si="59"/>
        <v>-448638.9829159808</v>
      </c>
    </row>
    <row r="207" spans="1:50" x14ac:dyDescent="0.25">
      <c r="A207" t="str">
        <f>+'Player Ratings'!A206</f>
        <v>J. Lecque PHI</v>
      </c>
      <c r="C207" s="3" t="str">
        <f>INDEX('Player Ratings'!$B:$Y,MATCH(A:A,'Player Ratings'!$A:$A,0),3)</f>
        <v>PHI</v>
      </c>
      <c r="D207" s="3">
        <f>INDEX('Player Ratings'!$B:$Y,MATCH(A:A,'Player Ratings'!$A:$A,0),4)</f>
        <v>24</v>
      </c>
      <c r="F207" s="3">
        <f>INDEX('Player Ratings'!$B:$Y,MATCH($A:$A,'Player Ratings'!$A:$A,0),8)</f>
        <v>69</v>
      </c>
      <c r="G207" s="3">
        <f>INDEX('Player Ratings'!$B:$Y,MATCH($A:$A,'Player Ratings'!$A:$A,0),9)</f>
        <v>76</v>
      </c>
      <c r="H207" s="3">
        <f t="shared" si="45"/>
        <v>145</v>
      </c>
      <c r="J207" s="3">
        <f>IFERROR(INDEX('Advanced Stats'!$A:$AB,MATCH($A:$A,'Advanced Stats'!$A:$A,0),8),"N/A")</f>
        <v>29.6</v>
      </c>
      <c r="L207" s="3">
        <f>IFERROR(INDEX('Advanced Stats'!$A:$AB,MATCH($A:$A,'Advanced Stats'!$A:$A,0),9),"N/A")</f>
        <v>20.5</v>
      </c>
      <c r="M207" s="3">
        <f>IFERROR(INDEX('Advanced Stats'!$A:$AB,MATCH($A:$A,'Advanced Stats'!$A:$A,0),10),"N/A")</f>
        <v>9.1</v>
      </c>
      <c r="O207" s="3">
        <f>IFERROR(INDEX('Per 36 Stats'!$A:$AC,MATCH(A:A,'Per 36 Stats'!$A:$A,0),29),"N/A")</f>
        <v>27.5</v>
      </c>
      <c r="V207" s="8">
        <f t="shared" si="46"/>
        <v>1.8890633499075382</v>
      </c>
      <c r="W207" s="5">
        <f t="shared" si="47"/>
        <v>40.692582663092047</v>
      </c>
      <c r="AA207" s="8">
        <f t="shared" si="48"/>
        <v>1.6442030456530476</v>
      </c>
      <c r="AB207" s="5">
        <f t="shared" si="53"/>
        <v>35</v>
      </c>
      <c r="AF207" s="8">
        <f t="shared" si="49"/>
        <v>0.80158999383171992</v>
      </c>
      <c r="AG207" s="5">
        <f t="shared" si="54"/>
        <v>19.597449281071508</v>
      </c>
      <c r="AK207" s="8">
        <f t="shared" si="50"/>
        <v>1.2445750605147627</v>
      </c>
      <c r="AL207" s="5">
        <f t="shared" si="55"/>
        <v>27.079715594448615</v>
      </c>
      <c r="AP207" s="8">
        <f t="shared" si="51"/>
        <v>1.1163273533216993</v>
      </c>
      <c r="AQ207" s="5">
        <f t="shared" si="56"/>
        <v>23.963941714003454</v>
      </c>
      <c r="AU207" s="8">
        <f t="shared" si="52"/>
        <v>0.90026732025789258</v>
      </c>
      <c r="AV207" s="5">
        <f t="shared" si="57"/>
        <v>20.507496351333419</v>
      </c>
      <c r="AW207" s="6">
        <f t="shared" si="58"/>
        <v>-451557.7176553504</v>
      </c>
      <c r="AX207" s="6">
        <f t="shared" si="59"/>
        <v>-450576.91765535035</v>
      </c>
    </row>
    <row r="208" spans="1:50" x14ac:dyDescent="0.25">
      <c r="A208" t="str">
        <f>+'Player Ratings'!A207</f>
        <v>J. Martin GSW</v>
      </c>
      <c r="C208" s="3" t="str">
        <f>INDEX('Player Ratings'!$B:$Y,MATCH(A:A,'Player Ratings'!$A:$A,0),3)</f>
        <v>GSW</v>
      </c>
      <c r="D208" s="3">
        <f>INDEX('Player Ratings'!$B:$Y,MATCH(A:A,'Player Ratings'!$A:$A,0),4)</f>
        <v>30</v>
      </c>
      <c r="F208" s="3">
        <f>INDEX('Player Ratings'!$B:$Y,MATCH($A:$A,'Player Ratings'!$A:$A,0),8)</f>
        <v>53</v>
      </c>
      <c r="G208" s="3">
        <f>INDEX('Player Ratings'!$B:$Y,MATCH($A:$A,'Player Ratings'!$A:$A,0),9)</f>
        <v>53</v>
      </c>
      <c r="H208" s="3">
        <f t="shared" si="45"/>
        <v>106</v>
      </c>
      <c r="J208" s="3" t="str">
        <f>IFERROR(INDEX('Advanced Stats'!$A:$AB,MATCH($A:$A,'Advanced Stats'!$A:$A,0),8),"N/A")</f>
        <v>N/A</v>
      </c>
      <c r="L208" s="3" t="str">
        <f>IFERROR(INDEX('Advanced Stats'!$A:$AB,MATCH($A:$A,'Advanced Stats'!$A:$A,0),9),"N/A")</f>
        <v>N/A</v>
      </c>
      <c r="M208" s="3" t="str">
        <f>IFERROR(INDEX('Advanced Stats'!$A:$AB,MATCH($A:$A,'Advanced Stats'!$A:$A,0),10),"N/A")</f>
        <v>N/A</v>
      </c>
      <c r="O208" s="3" t="str">
        <f>IFERROR(INDEX('Per 36 Stats'!$A:$AC,MATCH(A:A,'Per 36 Stats'!$A:$A,0),29),"N/A")</f>
        <v>N/A</v>
      </c>
      <c r="V208" s="8">
        <f t="shared" si="46"/>
        <v>-1.1499909093979781</v>
      </c>
      <c r="W208" s="5">
        <f t="shared" si="47"/>
        <v>0.85</v>
      </c>
      <c r="AA208" s="8">
        <f t="shared" si="48"/>
        <v>-0.75793618085060244</v>
      </c>
      <c r="AB208" s="5">
        <f t="shared" si="53"/>
        <v>0.85</v>
      </c>
      <c r="AF208" s="8" t="str">
        <f t="shared" si="49"/>
        <v>N/A</v>
      </c>
      <c r="AG208" s="5" t="str">
        <f t="shared" si="54"/>
        <v>N/A</v>
      </c>
      <c r="AK208" s="8" t="str">
        <f t="shared" si="50"/>
        <v>N/A</v>
      </c>
      <c r="AL208" s="5" t="str">
        <f t="shared" si="55"/>
        <v>N/A</v>
      </c>
      <c r="AP208" s="8" t="str">
        <f t="shared" si="51"/>
        <v>N/A</v>
      </c>
      <c r="AQ208" s="5" t="str">
        <f t="shared" si="56"/>
        <v>N/A</v>
      </c>
      <c r="AU208" s="8" t="str">
        <f t="shared" si="52"/>
        <v>N/A</v>
      </c>
      <c r="AV208" s="5" t="str">
        <f t="shared" si="57"/>
        <v>N/A</v>
      </c>
      <c r="AW208" s="6">
        <f t="shared" si="58"/>
        <v>-453475.14489836857</v>
      </c>
      <c r="AX208" s="6">
        <f t="shared" si="59"/>
        <v>-452494.34489836852</v>
      </c>
    </row>
    <row r="209" spans="1:50" x14ac:dyDescent="0.25">
      <c r="A209" t="str">
        <f>+'Player Ratings'!A208</f>
        <v>J. Mashburn Jr. IND</v>
      </c>
      <c r="C209" s="3" t="str">
        <f>INDEX('Player Ratings'!$B:$Y,MATCH(A:A,'Player Ratings'!$A:$A,0),3)</f>
        <v>IND</v>
      </c>
      <c r="D209" s="3">
        <f>INDEX('Player Ratings'!$B:$Y,MATCH(A:A,'Player Ratings'!$A:$A,0),4)</f>
        <v>24</v>
      </c>
      <c r="F209" s="3">
        <f>INDEX('Player Ratings'!$B:$Y,MATCH($A:$A,'Player Ratings'!$A:$A,0),8)</f>
        <v>46</v>
      </c>
      <c r="G209" s="3">
        <f>INDEX('Player Ratings'!$B:$Y,MATCH($A:$A,'Player Ratings'!$A:$A,0),9)</f>
        <v>54</v>
      </c>
      <c r="H209" s="3">
        <f t="shared" si="45"/>
        <v>100</v>
      </c>
      <c r="J209" s="3" t="str">
        <f>IFERROR(INDEX('Advanced Stats'!$A:$AB,MATCH($A:$A,'Advanced Stats'!$A:$A,0),8),"N/A")</f>
        <v>N/A</v>
      </c>
      <c r="L209" s="3" t="str">
        <f>IFERROR(INDEX('Advanced Stats'!$A:$AB,MATCH($A:$A,'Advanced Stats'!$A:$A,0),9),"N/A")</f>
        <v>N/A</v>
      </c>
      <c r="M209" s="3" t="str">
        <f>IFERROR(INDEX('Advanced Stats'!$A:$AB,MATCH($A:$A,'Advanced Stats'!$A:$A,0),10),"N/A")</f>
        <v>N/A</v>
      </c>
      <c r="O209" s="3" t="str">
        <f>IFERROR(INDEX('Per 36 Stats'!$A:$AC,MATCH(A:A,'Per 36 Stats'!$A:$A,0),29),"N/A")</f>
        <v>N/A</v>
      </c>
      <c r="V209" s="8">
        <f t="shared" si="46"/>
        <v>-1.0178581155151296</v>
      </c>
      <c r="W209" s="5">
        <f t="shared" si="47"/>
        <v>0.85</v>
      </c>
      <c r="AA209" s="8">
        <f t="shared" si="48"/>
        <v>-1.127496061851164</v>
      </c>
      <c r="AB209" s="5">
        <f t="shared" si="53"/>
        <v>0.85</v>
      </c>
      <c r="AF209" s="8" t="str">
        <f t="shared" si="49"/>
        <v>N/A</v>
      </c>
      <c r="AG209" s="5" t="str">
        <f t="shared" si="54"/>
        <v>N/A</v>
      </c>
      <c r="AK209" s="8" t="str">
        <f t="shared" si="50"/>
        <v>N/A</v>
      </c>
      <c r="AL209" s="5" t="str">
        <f t="shared" si="55"/>
        <v>N/A</v>
      </c>
      <c r="AP209" s="8" t="str">
        <f t="shared" si="51"/>
        <v>N/A</v>
      </c>
      <c r="AQ209" s="5" t="str">
        <f t="shared" si="56"/>
        <v>N/A</v>
      </c>
      <c r="AU209" s="8" t="str">
        <f t="shared" si="52"/>
        <v>N/A</v>
      </c>
      <c r="AV209" s="5" t="str">
        <f t="shared" si="57"/>
        <v>N/A</v>
      </c>
      <c r="AW209" s="6">
        <f t="shared" si="58"/>
        <v>-455392.57214138674</v>
      </c>
      <c r="AX209" s="6">
        <f t="shared" si="59"/>
        <v>-454411.7721413867</v>
      </c>
    </row>
    <row r="210" spans="1:50" x14ac:dyDescent="0.25">
      <c r="A210" t="str">
        <f>+'Player Ratings'!A209</f>
        <v>J. McDaniels OKC</v>
      </c>
      <c r="C210" s="3" t="str">
        <f>INDEX('Player Ratings'!$B:$Y,MATCH(A:A,'Player Ratings'!$A:$A,0),3)</f>
        <v>OKC</v>
      </c>
      <c r="D210" s="3">
        <f>INDEX('Player Ratings'!$B:$Y,MATCH(A:A,'Player Ratings'!$A:$A,0),4)</f>
        <v>24</v>
      </c>
      <c r="F210" s="3">
        <f>INDEX('Player Ratings'!$B:$Y,MATCH($A:$A,'Player Ratings'!$A:$A,0),8)</f>
        <v>57</v>
      </c>
      <c r="G210" s="3">
        <f>INDEX('Player Ratings'!$B:$Y,MATCH($A:$A,'Player Ratings'!$A:$A,0),9)</f>
        <v>64</v>
      </c>
      <c r="H210" s="3">
        <f t="shared" si="45"/>
        <v>121</v>
      </c>
      <c r="J210" s="3">
        <f>IFERROR(INDEX('Advanced Stats'!$A:$AB,MATCH($A:$A,'Advanced Stats'!$A:$A,0),8),"N/A")</f>
        <v>18.600000000000001</v>
      </c>
      <c r="L210" s="3">
        <f>IFERROR(INDEX('Advanced Stats'!$A:$AB,MATCH($A:$A,'Advanced Stats'!$A:$A,0),9),"N/A")</f>
        <v>12.6</v>
      </c>
      <c r="M210" s="3">
        <f>IFERROR(INDEX('Advanced Stats'!$A:$AB,MATCH($A:$A,'Advanced Stats'!$A:$A,0),10),"N/A")</f>
        <v>1</v>
      </c>
      <c r="O210" s="3">
        <f>IFERROR(INDEX('Per 36 Stats'!$A:$AC,MATCH(A:A,'Per 36 Stats'!$A:$A,0),29),"N/A")</f>
        <v>12.100000000000001</v>
      </c>
      <c r="V210" s="8">
        <f t="shared" si="46"/>
        <v>0.30346982331335576</v>
      </c>
      <c r="W210" s="5">
        <f t="shared" si="47"/>
        <v>6.5370866845397737</v>
      </c>
      <c r="AA210" s="8">
        <f t="shared" si="48"/>
        <v>0.16596352165080147</v>
      </c>
      <c r="AB210" s="5">
        <f t="shared" si="53"/>
        <v>3.5328503210933611</v>
      </c>
      <c r="AF210" s="8">
        <f t="shared" si="49"/>
        <v>-0.4817576306257994</v>
      </c>
      <c r="AG210" s="5">
        <f t="shared" si="54"/>
        <v>0.85</v>
      </c>
      <c r="AK210" s="8">
        <f t="shared" si="50"/>
        <v>-0.19327919668239923</v>
      </c>
      <c r="AL210" s="5">
        <f t="shared" si="55"/>
        <v>0.85</v>
      </c>
      <c r="AP210" s="8">
        <f t="shared" si="51"/>
        <v>-0.42597155783506052</v>
      </c>
      <c r="AQ210" s="5">
        <f t="shared" si="56"/>
        <v>0.85</v>
      </c>
      <c r="AU210" s="8">
        <f t="shared" si="52"/>
        <v>-0.5842287293919588</v>
      </c>
      <c r="AV210" s="5">
        <f t="shared" si="57"/>
        <v>0.85</v>
      </c>
      <c r="AW210" s="6">
        <f t="shared" si="58"/>
        <v>-457309.99938440492</v>
      </c>
      <c r="AX210" s="6">
        <f t="shared" si="59"/>
        <v>-456329.19938440487</v>
      </c>
    </row>
    <row r="211" spans="1:50" x14ac:dyDescent="0.25">
      <c r="A211" t="str">
        <f>+'Player Ratings'!A210</f>
        <v>J. McDaniels SAS</v>
      </c>
      <c r="C211" s="3" t="str">
        <f>INDEX('Player Ratings'!$B:$Y,MATCH(A:A,'Player Ratings'!$A:$A,0),3)</f>
        <v>SAS</v>
      </c>
      <c r="D211" s="3">
        <f>INDEX('Player Ratings'!$B:$Y,MATCH(A:A,'Player Ratings'!$A:$A,0),4)</f>
        <v>26</v>
      </c>
      <c r="F211" s="3">
        <f>INDEX('Player Ratings'!$B:$Y,MATCH($A:$A,'Player Ratings'!$A:$A,0),8)</f>
        <v>56</v>
      </c>
      <c r="G211" s="3">
        <f>INDEX('Player Ratings'!$B:$Y,MATCH($A:$A,'Player Ratings'!$A:$A,0),9)</f>
        <v>58</v>
      </c>
      <c r="H211" s="3">
        <f t="shared" si="45"/>
        <v>114</v>
      </c>
      <c r="J211" s="3">
        <f>IFERROR(INDEX('Advanced Stats'!$A:$AB,MATCH($A:$A,'Advanced Stats'!$A:$A,0),8),"N/A")</f>
        <v>22.2</v>
      </c>
      <c r="L211" s="3">
        <f>IFERROR(INDEX('Advanced Stats'!$A:$AB,MATCH($A:$A,'Advanced Stats'!$A:$A,0),9),"N/A")</f>
        <v>8.1999999999999993</v>
      </c>
      <c r="M211" s="3">
        <f>IFERROR(INDEX('Advanced Stats'!$A:$AB,MATCH($A:$A,'Advanced Stats'!$A:$A,0),10),"N/A")</f>
        <v>-1.3</v>
      </c>
      <c r="O211" s="3">
        <f>IFERROR(INDEX('Per 36 Stats'!$A:$AC,MATCH(A:A,'Per 36 Stats'!$A:$A,0),29),"N/A")</f>
        <v>15.7</v>
      </c>
      <c r="V211" s="8">
        <f t="shared" si="46"/>
        <v>-0.48932693998373544</v>
      </c>
      <c r="W211" s="5">
        <f t="shared" si="47"/>
        <v>0.85</v>
      </c>
      <c r="AA211" s="8">
        <f t="shared" si="48"/>
        <v>-0.26518967284985367</v>
      </c>
      <c r="AB211" s="5">
        <f t="shared" si="53"/>
        <v>0.85</v>
      </c>
      <c r="AF211" s="8">
        <f t="shared" si="49"/>
        <v>-6.1752953530611512E-2</v>
      </c>
      <c r="AG211" s="5">
        <f t="shared" si="54"/>
        <v>0.85</v>
      </c>
      <c r="AK211" s="8">
        <f t="shared" si="50"/>
        <v>-0.99410941588081858</v>
      </c>
      <c r="AL211" s="5">
        <f t="shared" si="55"/>
        <v>0.85</v>
      </c>
      <c r="AP211" s="8">
        <f t="shared" si="51"/>
        <v>-0.86390828569438749</v>
      </c>
      <c r="AQ211" s="5">
        <f t="shared" si="56"/>
        <v>0.85</v>
      </c>
      <c r="AU211" s="8">
        <f t="shared" si="52"/>
        <v>-0.23720367882446125</v>
      </c>
      <c r="AV211" s="5">
        <f t="shared" si="57"/>
        <v>0.85</v>
      </c>
      <c r="AW211" s="6">
        <f t="shared" si="58"/>
        <v>-459226.57662742311</v>
      </c>
      <c r="AX211" s="6">
        <f t="shared" si="59"/>
        <v>-458245.77662742307</v>
      </c>
    </row>
    <row r="212" spans="1:50" x14ac:dyDescent="0.25">
      <c r="A212" t="str">
        <f>+'Player Ratings'!A211</f>
        <v>J. Mickey CLE</v>
      </c>
      <c r="C212" s="3" t="str">
        <f>INDEX('Player Ratings'!$B:$Y,MATCH(A:A,'Player Ratings'!$A:$A,0),3)</f>
        <v>CLE</v>
      </c>
      <c r="D212" s="3">
        <f>INDEX('Player Ratings'!$B:$Y,MATCH(A:A,'Player Ratings'!$A:$A,0),4)</f>
        <v>30</v>
      </c>
      <c r="F212" s="3">
        <f>INDEX('Player Ratings'!$B:$Y,MATCH($A:$A,'Player Ratings'!$A:$A,0),8)</f>
        <v>54</v>
      </c>
      <c r="G212" s="3">
        <f>INDEX('Player Ratings'!$B:$Y,MATCH($A:$A,'Player Ratings'!$A:$A,0),9)</f>
        <v>54</v>
      </c>
      <c r="H212" s="3">
        <f t="shared" si="45"/>
        <v>108</v>
      </c>
      <c r="J212" s="3" t="str">
        <f>IFERROR(INDEX('Advanced Stats'!$A:$AB,MATCH($A:$A,'Advanced Stats'!$A:$A,0),8),"N/A")</f>
        <v>N/A</v>
      </c>
      <c r="L212" s="3" t="str">
        <f>IFERROR(INDEX('Advanced Stats'!$A:$AB,MATCH($A:$A,'Advanced Stats'!$A:$A,0),9),"N/A")</f>
        <v>N/A</v>
      </c>
      <c r="M212" s="3" t="str">
        <f>IFERROR(INDEX('Advanced Stats'!$A:$AB,MATCH($A:$A,'Advanced Stats'!$A:$A,0),10),"N/A")</f>
        <v>N/A</v>
      </c>
      <c r="O212" s="3" t="str">
        <f>IFERROR(INDEX('Per 36 Stats'!$A:$AC,MATCH(A:A,'Per 36 Stats'!$A:$A,0),29),"N/A")</f>
        <v>N/A</v>
      </c>
      <c r="V212" s="8">
        <f t="shared" si="46"/>
        <v>-1.0178581155151296</v>
      </c>
      <c r="W212" s="5">
        <f t="shared" si="47"/>
        <v>0.85</v>
      </c>
      <c r="AA212" s="8">
        <f t="shared" si="48"/>
        <v>-0.6347495538504152</v>
      </c>
      <c r="AB212" s="5">
        <f t="shared" si="53"/>
        <v>0.85</v>
      </c>
      <c r="AF212" s="8" t="str">
        <f t="shared" si="49"/>
        <v>N/A</v>
      </c>
      <c r="AG212" s="5" t="str">
        <f t="shared" si="54"/>
        <v>N/A</v>
      </c>
      <c r="AK212" s="8" t="str">
        <f t="shared" si="50"/>
        <v>N/A</v>
      </c>
      <c r="AL212" s="5" t="str">
        <f t="shared" si="55"/>
        <v>N/A</v>
      </c>
      <c r="AP212" s="8" t="str">
        <f t="shared" si="51"/>
        <v>N/A</v>
      </c>
      <c r="AQ212" s="5" t="str">
        <f t="shared" si="56"/>
        <v>N/A</v>
      </c>
      <c r="AU212" s="8" t="str">
        <f t="shared" si="52"/>
        <v>N/A</v>
      </c>
      <c r="AV212" s="5" t="str">
        <f t="shared" si="57"/>
        <v>N/A</v>
      </c>
      <c r="AW212" s="6">
        <f t="shared" si="58"/>
        <v>-461142.30387044133</v>
      </c>
      <c r="AX212" s="6">
        <f t="shared" si="59"/>
        <v>-460161.50387044129</v>
      </c>
    </row>
    <row r="213" spans="1:50" x14ac:dyDescent="0.25">
      <c r="A213" t="str">
        <f>+'Player Ratings'!A212</f>
        <v>J. Morant BKN</v>
      </c>
      <c r="C213" s="3" t="str">
        <f>INDEX('Player Ratings'!$B:$Y,MATCH(A:A,'Player Ratings'!$A:$A,0),3)</f>
        <v>BKN</v>
      </c>
      <c r="D213" s="3">
        <f>INDEX('Player Ratings'!$B:$Y,MATCH(A:A,'Player Ratings'!$A:$A,0),4)</f>
        <v>25</v>
      </c>
      <c r="F213" s="3">
        <f>INDEX('Player Ratings'!$B:$Y,MATCH($A:$A,'Player Ratings'!$A:$A,0),8)</f>
        <v>76</v>
      </c>
      <c r="G213" s="3">
        <f>INDEX('Player Ratings'!$B:$Y,MATCH($A:$A,'Player Ratings'!$A:$A,0),9)</f>
        <v>78</v>
      </c>
      <c r="H213" s="3">
        <f t="shared" si="45"/>
        <v>154</v>
      </c>
      <c r="J213" s="3">
        <f>IFERROR(INDEX('Advanced Stats'!$A:$AB,MATCH($A:$A,'Advanced Stats'!$A:$A,0),8),"N/A")</f>
        <v>37.4</v>
      </c>
      <c r="L213" s="3">
        <f>IFERROR(INDEX('Advanced Stats'!$A:$AB,MATCH($A:$A,'Advanced Stats'!$A:$A,0),9),"N/A")</f>
        <v>27.6</v>
      </c>
      <c r="M213" s="3">
        <f>IFERROR(INDEX('Advanced Stats'!$A:$AB,MATCH($A:$A,'Advanced Stats'!$A:$A,0),10),"N/A")</f>
        <v>15</v>
      </c>
      <c r="O213" s="3">
        <f>IFERROR(INDEX('Per 36 Stats'!$A:$AC,MATCH(A:A,'Per 36 Stats'!$A:$A,0),29),"N/A")</f>
        <v>41.5</v>
      </c>
      <c r="V213" s="8">
        <f t="shared" si="46"/>
        <v>2.1533289376732352</v>
      </c>
      <c r="W213" s="5">
        <f t="shared" si="47"/>
        <v>46.385165326184087</v>
      </c>
      <c r="AA213" s="8">
        <f t="shared" si="48"/>
        <v>2.1985428671538902</v>
      </c>
      <c r="AB213" s="5">
        <f t="shared" si="53"/>
        <v>46.800181129589994</v>
      </c>
      <c r="AF213" s="8">
        <f t="shared" si="49"/>
        <v>1.7116001275379604</v>
      </c>
      <c r="AG213" s="5">
        <f t="shared" si="54"/>
        <v>41.845578097301555</v>
      </c>
      <c r="AK213" s="8">
        <f t="shared" si="50"/>
        <v>2.5368238233122122</v>
      </c>
      <c r="AL213" s="5">
        <f t="shared" si="55"/>
        <v>55.196725234156027</v>
      </c>
      <c r="AP213" s="8">
        <f t="shared" si="51"/>
        <v>2.2397302639173642</v>
      </c>
      <c r="AQ213" s="5">
        <f t="shared" si="56"/>
        <v>48.079772783403307</v>
      </c>
      <c r="AU213" s="8">
        <f t="shared" si="52"/>
        <v>2.2498091835759393</v>
      </c>
      <c r="AV213" s="5">
        <f t="shared" si="57"/>
        <v>51.249170757595877</v>
      </c>
      <c r="AW213" s="6">
        <f t="shared" si="58"/>
        <v>-463058.03111345955</v>
      </c>
      <c r="AX213" s="6">
        <f t="shared" si="59"/>
        <v>-462077.23111345951</v>
      </c>
    </row>
    <row r="214" spans="1:50" x14ac:dyDescent="0.25">
      <c r="A214" t="str">
        <f>+'Player Ratings'!A213</f>
        <v>J. Murray SAC</v>
      </c>
      <c r="C214" s="3" t="str">
        <f>INDEX('Player Ratings'!$B:$Y,MATCH(A:A,'Player Ratings'!$A:$A,0),3)</f>
        <v>SAC</v>
      </c>
      <c r="D214" s="3">
        <f>INDEX('Player Ratings'!$B:$Y,MATCH(A:A,'Player Ratings'!$A:$A,0),4)</f>
        <v>27</v>
      </c>
      <c r="F214" s="3">
        <f>INDEX('Player Ratings'!$B:$Y,MATCH($A:$A,'Player Ratings'!$A:$A,0),8)</f>
        <v>72</v>
      </c>
      <c r="G214" s="3">
        <f>INDEX('Player Ratings'!$B:$Y,MATCH($A:$A,'Player Ratings'!$A:$A,0),9)</f>
        <v>73</v>
      </c>
      <c r="H214" s="3">
        <f t="shared" si="45"/>
        <v>145</v>
      </c>
      <c r="J214" s="3">
        <f>IFERROR(INDEX('Advanced Stats'!$A:$AB,MATCH($A:$A,'Advanced Stats'!$A:$A,0),8),"N/A")</f>
        <v>34.200000000000003</v>
      </c>
      <c r="L214" s="3">
        <f>IFERROR(INDEX('Advanced Stats'!$A:$AB,MATCH($A:$A,'Advanced Stats'!$A:$A,0),9),"N/A")</f>
        <v>22.9</v>
      </c>
      <c r="M214" s="3">
        <f>IFERROR(INDEX('Advanced Stats'!$A:$AB,MATCH($A:$A,'Advanced Stats'!$A:$A,0),10),"N/A")</f>
        <v>12.6</v>
      </c>
      <c r="O214" s="3">
        <f>IFERROR(INDEX('Per 36 Stats'!$A:$AC,MATCH(A:A,'Per 36 Stats'!$A:$A,0),29),"N/A")</f>
        <v>31.3</v>
      </c>
      <c r="V214" s="8">
        <f t="shared" si="46"/>
        <v>1.4926649682589925</v>
      </c>
      <c r="W214" s="5">
        <f t="shared" si="47"/>
        <v>32.15370866845398</v>
      </c>
      <c r="AA214" s="8">
        <f t="shared" si="48"/>
        <v>1.6442030456530476</v>
      </c>
      <c r="AB214" s="5">
        <f t="shared" si="53"/>
        <v>35</v>
      </c>
      <c r="AF214" s="8">
        <f t="shared" si="49"/>
        <v>1.3382626367866826</v>
      </c>
      <c r="AG214" s="5">
        <f t="shared" si="54"/>
        <v>32.718140634232824</v>
      </c>
      <c r="AK214" s="8">
        <f t="shared" si="50"/>
        <v>1.6813915437139002</v>
      </c>
      <c r="AL214" s="5">
        <f t="shared" si="55"/>
        <v>36.584056881110271</v>
      </c>
      <c r="AP214" s="8">
        <f t="shared" si="51"/>
        <v>1.7827528087598055</v>
      </c>
      <c r="AQ214" s="5">
        <f t="shared" si="56"/>
        <v>38.269943195850821</v>
      </c>
      <c r="AU214" s="8">
        <f t="shared" si="52"/>
        <v>1.2665715403013624</v>
      </c>
      <c r="AV214" s="5">
        <f t="shared" si="57"/>
        <v>28.851665118747515</v>
      </c>
      <c r="AW214" s="6">
        <f t="shared" si="58"/>
        <v>-464922.50918572018</v>
      </c>
      <c r="AX214" s="6">
        <f t="shared" si="59"/>
        <v>-463941.70918572013</v>
      </c>
    </row>
    <row r="215" spans="1:50" x14ac:dyDescent="0.25">
      <c r="A215" t="str">
        <f>+'Player Ratings'!A214</f>
        <v>J. Nwora DAL</v>
      </c>
      <c r="C215" s="3" t="str">
        <f>INDEX('Player Ratings'!$B:$Y,MATCH(A:A,'Player Ratings'!$A:$A,0),3)</f>
        <v>DAL</v>
      </c>
      <c r="D215" s="3">
        <f>INDEX('Player Ratings'!$B:$Y,MATCH(A:A,'Player Ratings'!$A:$A,0),4)</f>
        <v>26</v>
      </c>
      <c r="F215" s="3">
        <f>INDEX('Player Ratings'!$B:$Y,MATCH($A:$A,'Player Ratings'!$A:$A,0),8)</f>
        <v>46</v>
      </c>
      <c r="G215" s="3">
        <f>INDEX('Player Ratings'!$B:$Y,MATCH($A:$A,'Player Ratings'!$A:$A,0),9)</f>
        <v>48</v>
      </c>
      <c r="H215" s="3">
        <f t="shared" si="45"/>
        <v>94</v>
      </c>
      <c r="J215" s="3" t="str">
        <f>IFERROR(INDEX('Advanced Stats'!$A:$AB,MATCH($A:$A,'Advanced Stats'!$A:$A,0),8),"N/A")</f>
        <v>N/A</v>
      </c>
      <c r="L215" s="3" t="str">
        <f>IFERROR(INDEX('Advanced Stats'!$A:$AB,MATCH($A:$A,'Advanced Stats'!$A:$A,0),9),"N/A")</f>
        <v>N/A</v>
      </c>
      <c r="M215" s="3" t="str">
        <f>IFERROR(INDEX('Advanced Stats'!$A:$AB,MATCH($A:$A,'Advanced Stats'!$A:$A,0),10),"N/A")</f>
        <v>N/A</v>
      </c>
      <c r="O215" s="3" t="str">
        <f>IFERROR(INDEX('Per 36 Stats'!$A:$AC,MATCH(A:A,'Per 36 Stats'!$A:$A,0),29),"N/A")</f>
        <v>N/A</v>
      </c>
      <c r="V215" s="8">
        <f t="shared" si="46"/>
        <v>-1.8106548788122208</v>
      </c>
      <c r="W215" s="5">
        <f t="shared" si="47"/>
        <v>0.85</v>
      </c>
      <c r="AA215" s="8">
        <f t="shared" si="48"/>
        <v>-1.4970559428517256</v>
      </c>
      <c r="AB215" s="5">
        <f t="shared" si="53"/>
        <v>0.85</v>
      </c>
      <c r="AF215" s="8" t="str">
        <f t="shared" si="49"/>
        <v>N/A</v>
      </c>
      <c r="AG215" s="5" t="str">
        <f t="shared" si="54"/>
        <v>N/A</v>
      </c>
      <c r="AK215" s="8" t="str">
        <f t="shared" si="50"/>
        <v>N/A</v>
      </c>
      <c r="AL215" s="5" t="str">
        <f t="shared" si="55"/>
        <v>N/A</v>
      </c>
      <c r="AP215" s="8" t="str">
        <f t="shared" si="51"/>
        <v>N/A</v>
      </c>
      <c r="AQ215" s="5" t="str">
        <f t="shared" si="56"/>
        <v>N/A</v>
      </c>
      <c r="AU215" s="8" t="str">
        <f t="shared" si="52"/>
        <v>N/A</v>
      </c>
      <c r="AV215" s="5" t="str">
        <f t="shared" si="57"/>
        <v>N/A</v>
      </c>
      <c r="AW215" s="6">
        <f t="shared" si="58"/>
        <v>-466758.13559286203</v>
      </c>
      <c r="AX215" s="6">
        <f t="shared" si="59"/>
        <v>-465777.33559286199</v>
      </c>
    </row>
    <row r="216" spans="1:50" x14ac:dyDescent="0.25">
      <c r="A216" t="str">
        <f>+'Player Ratings'!A215</f>
        <v>J. Okafor MEM</v>
      </c>
      <c r="C216" s="3" t="str">
        <f>INDEX('Player Ratings'!$B:$Y,MATCH(A:A,'Player Ratings'!$A:$A,0),3)</f>
        <v>MEM</v>
      </c>
      <c r="D216" s="3">
        <f>INDEX('Player Ratings'!$B:$Y,MATCH(A:A,'Player Ratings'!$A:$A,0),4)</f>
        <v>29</v>
      </c>
      <c r="F216" s="3">
        <f>INDEX('Player Ratings'!$B:$Y,MATCH($A:$A,'Player Ratings'!$A:$A,0),8)</f>
        <v>56</v>
      </c>
      <c r="G216" s="3">
        <f>INDEX('Player Ratings'!$B:$Y,MATCH($A:$A,'Player Ratings'!$A:$A,0),9)</f>
        <v>56</v>
      </c>
      <c r="H216" s="3">
        <f t="shared" si="45"/>
        <v>112</v>
      </c>
      <c r="J216" s="3">
        <f>IFERROR(INDEX('Advanced Stats'!$A:$AB,MATCH($A:$A,'Advanced Stats'!$A:$A,0),8),"N/A")</f>
        <v>19.3</v>
      </c>
      <c r="L216" s="3">
        <f>IFERROR(INDEX('Advanced Stats'!$A:$AB,MATCH($A:$A,'Advanced Stats'!$A:$A,0),9),"N/A")</f>
        <v>11.7</v>
      </c>
      <c r="M216" s="3">
        <f>IFERROR(INDEX('Advanced Stats'!$A:$AB,MATCH($A:$A,'Advanced Stats'!$A:$A,0),10),"N/A")</f>
        <v>0.7</v>
      </c>
      <c r="O216" s="3">
        <f>IFERROR(INDEX('Per 36 Stats'!$A:$AC,MATCH(A:A,'Per 36 Stats'!$A:$A,0),29),"N/A")</f>
        <v>13</v>
      </c>
      <c r="V216" s="8">
        <f t="shared" si="46"/>
        <v>-0.75359252774943253</v>
      </c>
      <c r="W216" s="5">
        <f t="shared" si="47"/>
        <v>0.85</v>
      </c>
      <c r="AA216" s="8">
        <f t="shared" si="48"/>
        <v>-0.38837629985004085</v>
      </c>
      <c r="AB216" s="5">
        <f t="shared" si="53"/>
        <v>0.85</v>
      </c>
      <c r="AF216" s="8">
        <f t="shared" si="49"/>
        <v>-0.40009005452395735</v>
      </c>
      <c r="AG216" s="5">
        <f t="shared" si="54"/>
        <v>0.85</v>
      </c>
      <c r="AK216" s="8">
        <f t="shared" si="50"/>
        <v>-0.35708537788207595</v>
      </c>
      <c r="AL216" s="5">
        <f t="shared" si="55"/>
        <v>0.85</v>
      </c>
      <c r="AP216" s="8">
        <f t="shared" si="51"/>
        <v>-0.48309373972975539</v>
      </c>
      <c r="AQ216" s="5">
        <f t="shared" si="56"/>
        <v>0.85</v>
      </c>
      <c r="AU216" s="8">
        <f t="shared" si="52"/>
        <v>-0.4974724667500845</v>
      </c>
      <c r="AV216" s="5">
        <f t="shared" si="57"/>
        <v>0.85</v>
      </c>
      <c r="AW216" s="6">
        <f t="shared" si="58"/>
        <v>-468593.76200000389</v>
      </c>
      <c r="AX216" s="6">
        <f t="shared" si="59"/>
        <v>-467612.96200000384</v>
      </c>
    </row>
    <row r="217" spans="1:50" x14ac:dyDescent="0.25">
      <c r="A217" t="str">
        <f>+'Player Ratings'!A216</f>
        <v>J. Okogie BKN</v>
      </c>
      <c r="C217" s="3" t="str">
        <f>INDEX('Player Ratings'!$B:$Y,MATCH(A:A,'Player Ratings'!$A:$A,0),3)</f>
        <v>BKN</v>
      </c>
      <c r="D217" s="3">
        <f>INDEX('Player Ratings'!$B:$Y,MATCH(A:A,'Player Ratings'!$A:$A,0),4)</f>
        <v>26</v>
      </c>
      <c r="F217" s="3">
        <f>INDEX('Player Ratings'!$B:$Y,MATCH($A:$A,'Player Ratings'!$A:$A,0),8)</f>
        <v>57</v>
      </c>
      <c r="G217" s="3">
        <f>INDEX('Player Ratings'!$B:$Y,MATCH($A:$A,'Player Ratings'!$A:$A,0),9)</f>
        <v>59</v>
      </c>
      <c r="H217" s="3">
        <f t="shared" si="45"/>
        <v>116</v>
      </c>
      <c r="J217" s="3">
        <f>IFERROR(INDEX('Advanced Stats'!$A:$AB,MATCH($A:$A,'Advanced Stats'!$A:$A,0),8),"N/A")</f>
        <v>16</v>
      </c>
      <c r="L217" s="3">
        <f>IFERROR(INDEX('Advanced Stats'!$A:$AB,MATCH($A:$A,'Advanced Stats'!$A:$A,0),9),"N/A")</f>
        <v>12.2</v>
      </c>
      <c r="M217" s="3">
        <f>IFERROR(INDEX('Advanced Stats'!$A:$AB,MATCH($A:$A,'Advanced Stats'!$A:$A,0),10),"N/A")</f>
        <v>0.9</v>
      </c>
      <c r="O217" s="3">
        <f>IFERROR(INDEX('Per 36 Stats'!$A:$AC,MATCH(A:A,'Per 36 Stats'!$A:$A,0),29),"N/A")</f>
        <v>9.8000000000000007</v>
      </c>
      <c r="V217" s="8">
        <f t="shared" si="46"/>
        <v>-0.3571941461008869</v>
      </c>
      <c r="W217" s="5">
        <f t="shared" si="47"/>
        <v>0.85</v>
      </c>
      <c r="AA217" s="8">
        <f t="shared" si="48"/>
        <v>-0.14200304584966647</v>
      </c>
      <c r="AB217" s="5">
        <f t="shared" si="53"/>
        <v>0.85</v>
      </c>
      <c r="AF217" s="8">
        <f t="shared" si="49"/>
        <v>-0.78509434186121319</v>
      </c>
      <c r="AG217" s="5">
        <f t="shared" si="54"/>
        <v>0.85</v>
      </c>
      <c r="AK217" s="8">
        <f t="shared" si="50"/>
        <v>-0.26608194388225559</v>
      </c>
      <c r="AL217" s="5">
        <f t="shared" si="55"/>
        <v>0.85</v>
      </c>
      <c r="AP217" s="8">
        <f t="shared" si="51"/>
        <v>-0.44501228513329211</v>
      </c>
      <c r="AQ217" s="5">
        <f t="shared" si="56"/>
        <v>0.85</v>
      </c>
      <c r="AU217" s="8">
        <f t="shared" si="52"/>
        <v>-0.805939178365638</v>
      </c>
      <c r="AV217" s="5">
        <f t="shared" si="57"/>
        <v>0.85</v>
      </c>
      <c r="AW217" s="6">
        <f t="shared" si="58"/>
        <v>-470428.53840714571</v>
      </c>
      <c r="AX217" s="6">
        <f t="shared" si="59"/>
        <v>-469447.73840714566</v>
      </c>
    </row>
    <row r="218" spans="1:50" x14ac:dyDescent="0.25">
      <c r="A218" t="str">
        <f>+'Player Ratings'!A217</f>
        <v>J. Parker MIL</v>
      </c>
      <c r="C218" s="3" t="str">
        <f>INDEX('Player Ratings'!$B:$Y,MATCH(A:A,'Player Ratings'!$A:$A,0),3)</f>
        <v>MIL</v>
      </c>
      <c r="D218" s="3">
        <f>INDEX('Player Ratings'!$B:$Y,MATCH(A:A,'Player Ratings'!$A:$A,0),4)</f>
        <v>29</v>
      </c>
      <c r="F218" s="3">
        <f>INDEX('Player Ratings'!$B:$Y,MATCH($A:$A,'Player Ratings'!$A:$A,0),8)</f>
        <v>56</v>
      </c>
      <c r="G218" s="3">
        <f>INDEX('Player Ratings'!$B:$Y,MATCH($A:$A,'Player Ratings'!$A:$A,0),9)</f>
        <v>56</v>
      </c>
      <c r="H218" s="3">
        <f t="shared" si="45"/>
        <v>112</v>
      </c>
      <c r="J218" s="3" t="str">
        <f>IFERROR(INDEX('Advanced Stats'!$A:$AB,MATCH($A:$A,'Advanced Stats'!$A:$A,0),8),"N/A")</f>
        <v>N/A</v>
      </c>
      <c r="L218" s="3" t="str">
        <f>IFERROR(INDEX('Advanced Stats'!$A:$AB,MATCH($A:$A,'Advanced Stats'!$A:$A,0),9),"N/A")</f>
        <v>N/A</v>
      </c>
      <c r="M218" s="3" t="str">
        <f>IFERROR(INDEX('Advanced Stats'!$A:$AB,MATCH($A:$A,'Advanced Stats'!$A:$A,0),10),"N/A")</f>
        <v>N/A</v>
      </c>
      <c r="O218" s="3" t="str">
        <f>IFERROR(INDEX('Per 36 Stats'!$A:$AC,MATCH(A:A,'Per 36 Stats'!$A:$A,0),29),"N/A")</f>
        <v>N/A</v>
      </c>
      <c r="V218" s="8">
        <f t="shared" si="46"/>
        <v>-0.75359252774943253</v>
      </c>
      <c r="W218" s="5">
        <f t="shared" si="47"/>
        <v>0.85</v>
      </c>
      <c r="AA218" s="8">
        <f t="shared" si="48"/>
        <v>-0.38837629985004085</v>
      </c>
      <c r="AB218" s="5">
        <f t="shared" si="53"/>
        <v>0.85</v>
      </c>
      <c r="AF218" s="8" t="str">
        <f t="shared" si="49"/>
        <v>N/A</v>
      </c>
      <c r="AG218" s="5" t="str">
        <f t="shared" si="54"/>
        <v>N/A</v>
      </c>
      <c r="AK218" s="8" t="str">
        <f t="shared" si="50"/>
        <v>N/A</v>
      </c>
      <c r="AL218" s="5" t="str">
        <f t="shared" si="55"/>
        <v>N/A</v>
      </c>
      <c r="AP218" s="8" t="str">
        <f t="shared" si="51"/>
        <v>N/A</v>
      </c>
      <c r="AQ218" s="5" t="str">
        <f t="shared" si="56"/>
        <v>N/A</v>
      </c>
      <c r="AU218" s="8" t="str">
        <f t="shared" si="52"/>
        <v>N/A</v>
      </c>
      <c r="AV218" s="5" t="str">
        <f t="shared" si="57"/>
        <v>N/A</v>
      </c>
      <c r="AW218" s="6">
        <f t="shared" si="58"/>
        <v>-472262.46481428755</v>
      </c>
      <c r="AX218" s="6">
        <f t="shared" si="59"/>
        <v>-471281.66481428751</v>
      </c>
    </row>
    <row r="219" spans="1:50" x14ac:dyDescent="0.25">
      <c r="A219" t="str">
        <f>+'Player Ratings'!A218</f>
        <v>J. Patton POR</v>
      </c>
      <c r="C219" s="3" t="str">
        <f>INDEX('Player Ratings'!$B:$Y,MATCH(A:A,'Player Ratings'!$A:$A,0),3)</f>
        <v>POR</v>
      </c>
      <c r="D219" s="3">
        <f>INDEX('Player Ratings'!$B:$Y,MATCH(A:A,'Player Ratings'!$A:$A,0),4)</f>
        <v>27</v>
      </c>
      <c r="F219" s="3">
        <f>INDEX('Player Ratings'!$B:$Y,MATCH($A:$A,'Player Ratings'!$A:$A,0),8)</f>
        <v>60</v>
      </c>
      <c r="G219" s="3">
        <f>INDEX('Player Ratings'!$B:$Y,MATCH($A:$A,'Player Ratings'!$A:$A,0),9)</f>
        <v>62</v>
      </c>
      <c r="H219" s="3">
        <f t="shared" si="45"/>
        <v>122</v>
      </c>
      <c r="J219" s="3">
        <f>IFERROR(INDEX('Advanced Stats'!$A:$AB,MATCH($A:$A,'Advanced Stats'!$A:$A,0),8),"N/A")</f>
        <v>23.4</v>
      </c>
      <c r="L219" s="3">
        <f>IFERROR(INDEX('Advanced Stats'!$A:$AB,MATCH($A:$A,'Advanced Stats'!$A:$A,0),9),"N/A")</f>
        <v>11.8</v>
      </c>
      <c r="M219" s="3">
        <f>IFERROR(INDEX('Advanced Stats'!$A:$AB,MATCH($A:$A,'Advanced Stats'!$A:$A,0),10),"N/A")</f>
        <v>0.9</v>
      </c>
      <c r="O219" s="3">
        <f>IFERROR(INDEX('Per 36 Stats'!$A:$AC,MATCH(A:A,'Per 36 Stats'!$A:$A,0),29),"N/A")</f>
        <v>18.399999999999999</v>
      </c>
      <c r="V219" s="8">
        <f t="shared" si="46"/>
        <v>3.9204235547658686E-2</v>
      </c>
      <c r="W219" s="5">
        <f t="shared" si="47"/>
        <v>0.85</v>
      </c>
      <c r="AA219" s="8">
        <f t="shared" si="48"/>
        <v>0.22755683515089509</v>
      </c>
      <c r="AB219" s="5">
        <f t="shared" si="53"/>
        <v>4.8439815577144714</v>
      </c>
      <c r="AF219" s="8">
        <f t="shared" si="49"/>
        <v>7.8248605501117771E-2</v>
      </c>
      <c r="AG219" s="5">
        <f t="shared" si="54"/>
        <v>1.9130391963758158</v>
      </c>
      <c r="AK219" s="8">
        <f t="shared" si="50"/>
        <v>-0.33888469108211161</v>
      </c>
      <c r="AL219" s="5">
        <f t="shared" si="55"/>
        <v>0.85</v>
      </c>
      <c r="AP219" s="8">
        <f t="shared" si="51"/>
        <v>-0.44501228513329211</v>
      </c>
      <c r="AQ219" s="5">
        <f t="shared" si="56"/>
        <v>0.85</v>
      </c>
      <c r="AU219" s="8">
        <f t="shared" si="52"/>
        <v>2.3065109101162006E-2</v>
      </c>
      <c r="AV219" s="5">
        <f t="shared" si="57"/>
        <v>0.85</v>
      </c>
      <c r="AW219" s="6">
        <f t="shared" si="58"/>
        <v>-474096.3912214294</v>
      </c>
      <c r="AX219" s="6">
        <f t="shared" si="59"/>
        <v>-473115.59122142935</v>
      </c>
    </row>
    <row r="220" spans="1:50" x14ac:dyDescent="0.25">
      <c r="A220" t="str">
        <f>+'Player Ratings'!A219</f>
        <v>J. Poeltl CHA</v>
      </c>
      <c r="C220" s="3" t="str">
        <f>INDEX('Player Ratings'!$B:$Y,MATCH(A:A,'Player Ratings'!$A:$A,0),3)</f>
        <v>CHA</v>
      </c>
      <c r="D220" s="3">
        <f>INDEX('Player Ratings'!$B:$Y,MATCH(A:A,'Player Ratings'!$A:$A,0),4)</f>
        <v>29</v>
      </c>
      <c r="F220" s="3">
        <f>INDEX('Player Ratings'!$B:$Y,MATCH($A:$A,'Player Ratings'!$A:$A,0),8)</f>
        <v>61</v>
      </c>
      <c r="G220" s="3">
        <f>INDEX('Player Ratings'!$B:$Y,MATCH($A:$A,'Player Ratings'!$A:$A,0),9)</f>
        <v>61</v>
      </c>
      <c r="H220" s="3">
        <f t="shared" si="45"/>
        <v>122</v>
      </c>
      <c r="J220" s="3">
        <f>IFERROR(INDEX('Advanced Stats'!$A:$AB,MATCH($A:$A,'Advanced Stats'!$A:$A,0),8),"N/A")</f>
        <v>24.4</v>
      </c>
      <c r="L220" s="3">
        <f>IFERROR(INDEX('Advanced Stats'!$A:$AB,MATCH($A:$A,'Advanced Stats'!$A:$A,0),9),"N/A")</f>
        <v>14.1</v>
      </c>
      <c r="M220" s="3">
        <f>IFERROR(INDEX('Advanced Stats'!$A:$AB,MATCH($A:$A,'Advanced Stats'!$A:$A,0),10),"N/A")</f>
        <v>2.8</v>
      </c>
      <c r="O220" s="3">
        <f>IFERROR(INDEX('Per 36 Stats'!$A:$AC,MATCH(A:A,'Per 36 Stats'!$A:$A,0),29),"N/A")</f>
        <v>19.5</v>
      </c>
      <c r="V220" s="8">
        <f t="shared" si="46"/>
        <v>-9.2928558335189843E-2</v>
      </c>
      <c r="W220" s="5">
        <f t="shared" si="47"/>
        <v>0.85</v>
      </c>
      <c r="AA220" s="8">
        <f t="shared" si="48"/>
        <v>0.22755683515089509</v>
      </c>
      <c r="AB220" s="5">
        <f t="shared" si="53"/>
        <v>4.8439815577144714</v>
      </c>
      <c r="AF220" s="8">
        <f t="shared" si="49"/>
        <v>0.19491657136089224</v>
      </c>
      <c r="AG220" s="5">
        <f t="shared" si="54"/>
        <v>4.7653634035847965</v>
      </c>
      <c r="AK220" s="8">
        <f t="shared" si="50"/>
        <v>7.9731105317061873E-2</v>
      </c>
      <c r="AL220" s="5">
        <f t="shared" si="55"/>
        <v>1.7348054966841873</v>
      </c>
      <c r="AP220" s="8">
        <f t="shared" si="51"/>
        <v>-8.3238466466891675E-2</v>
      </c>
      <c r="AQ220" s="5">
        <f t="shared" si="56"/>
        <v>0.85</v>
      </c>
      <c r="AU220" s="8">
        <f t="shared" si="52"/>
        <v>0.12910054121900869</v>
      </c>
      <c r="AV220" s="5">
        <f t="shared" si="57"/>
        <v>2.9408252620405828</v>
      </c>
      <c r="AW220" s="6">
        <f t="shared" si="58"/>
        <v>-475929.46762857126</v>
      </c>
      <c r="AX220" s="6">
        <f t="shared" si="59"/>
        <v>-474948.66762857122</v>
      </c>
    </row>
    <row r="221" spans="1:50" x14ac:dyDescent="0.25">
      <c r="A221" t="str">
        <f>+'Player Ratings'!A220</f>
        <v>J. Porter SAC</v>
      </c>
      <c r="C221" s="3" t="str">
        <f>INDEX('Player Ratings'!$B:$Y,MATCH(A:A,'Player Ratings'!$A:$A,0),3)</f>
        <v>SAC</v>
      </c>
      <c r="D221" s="3">
        <f>INDEX('Player Ratings'!$B:$Y,MATCH(A:A,'Player Ratings'!$A:$A,0),4)</f>
        <v>20</v>
      </c>
      <c r="F221" s="3">
        <f>INDEX('Player Ratings'!$B:$Y,MATCH($A:$A,'Player Ratings'!$A:$A,0),8)</f>
        <v>49</v>
      </c>
      <c r="G221" s="3">
        <f>INDEX('Player Ratings'!$B:$Y,MATCH($A:$A,'Player Ratings'!$A:$A,0),9)</f>
        <v>68</v>
      </c>
      <c r="H221" s="3">
        <f t="shared" si="45"/>
        <v>117</v>
      </c>
      <c r="J221" s="3">
        <f>IFERROR(INDEX('Advanced Stats'!$A:$AB,MATCH($A:$A,'Advanced Stats'!$A:$A,0),8),"N/A")</f>
        <v>13.5</v>
      </c>
      <c r="L221" s="3">
        <f>IFERROR(INDEX('Advanced Stats'!$A:$AB,MATCH($A:$A,'Advanced Stats'!$A:$A,0),9),"N/A")</f>
        <v>6.7</v>
      </c>
      <c r="M221" s="3">
        <f>IFERROR(INDEX('Advanced Stats'!$A:$AB,MATCH($A:$A,'Advanced Stats'!$A:$A,0),10),"N/A")</f>
        <v>-1.8</v>
      </c>
      <c r="O221" s="3">
        <f>IFERROR(INDEX('Per 36 Stats'!$A:$AC,MATCH(A:A,'Per 36 Stats'!$A:$A,0),29),"N/A")</f>
        <v>6.4</v>
      </c>
      <c r="V221" s="8">
        <f t="shared" si="46"/>
        <v>0.83200099884474987</v>
      </c>
      <c r="W221" s="5">
        <f t="shared" si="47"/>
        <v>17.922252010723863</v>
      </c>
      <c r="AA221" s="8">
        <f t="shared" si="48"/>
        <v>-8.0409732349572882E-2</v>
      </c>
      <c r="AB221" s="5">
        <f t="shared" si="53"/>
        <v>0.85</v>
      </c>
      <c r="AF221" s="8">
        <f t="shared" si="49"/>
        <v>-1.0767642565106494</v>
      </c>
      <c r="AG221" s="5">
        <f t="shared" si="54"/>
        <v>0.85</v>
      </c>
      <c r="AK221" s="8">
        <f t="shared" si="50"/>
        <v>-1.2671197178802796</v>
      </c>
      <c r="AL221" s="5">
        <f t="shared" si="55"/>
        <v>0.85</v>
      </c>
      <c r="AP221" s="8">
        <f t="shared" si="51"/>
        <v>-0.95911192218554542</v>
      </c>
      <c r="AQ221" s="5">
        <f t="shared" si="56"/>
        <v>0.85</v>
      </c>
      <c r="AU221" s="8">
        <f t="shared" si="52"/>
        <v>-1.1336850594571637</v>
      </c>
      <c r="AV221" s="5">
        <f t="shared" si="57"/>
        <v>0.85</v>
      </c>
      <c r="AW221" s="6">
        <f t="shared" si="58"/>
        <v>-477759.60321045108</v>
      </c>
      <c r="AX221" s="6">
        <f t="shared" si="59"/>
        <v>-476778.80321045103</v>
      </c>
    </row>
    <row r="222" spans="1:50" x14ac:dyDescent="0.25">
      <c r="A222" t="str">
        <f>+'Player Ratings'!A221</f>
        <v>J. Potts DET</v>
      </c>
      <c r="C222" s="3" t="str">
        <f>INDEX('Player Ratings'!$B:$Y,MATCH(A:A,'Player Ratings'!$A:$A,0),3)</f>
        <v>DET</v>
      </c>
      <c r="D222" s="3">
        <f>INDEX('Player Ratings'!$B:$Y,MATCH(A:A,'Player Ratings'!$A:$A,0),4)</f>
        <v>23</v>
      </c>
      <c r="F222" s="3">
        <f>INDEX('Player Ratings'!$B:$Y,MATCH($A:$A,'Player Ratings'!$A:$A,0),8)</f>
        <v>47</v>
      </c>
      <c r="G222" s="3">
        <f>INDEX('Player Ratings'!$B:$Y,MATCH($A:$A,'Player Ratings'!$A:$A,0),9)</f>
        <v>58</v>
      </c>
      <c r="H222" s="3">
        <f t="shared" si="45"/>
        <v>105</v>
      </c>
      <c r="J222" s="3" t="str">
        <f>IFERROR(INDEX('Advanced Stats'!$A:$AB,MATCH($A:$A,'Advanced Stats'!$A:$A,0),8),"N/A")</f>
        <v>N/A</v>
      </c>
      <c r="L222" s="3" t="str">
        <f>IFERROR(INDEX('Advanced Stats'!$A:$AB,MATCH($A:$A,'Advanced Stats'!$A:$A,0),9),"N/A")</f>
        <v>N/A</v>
      </c>
      <c r="M222" s="3" t="str">
        <f>IFERROR(INDEX('Advanced Stats'!$A:$AB,MATCH($A:$A,'Advanced Stats'!$A:$A,0),10),"N/A")</f>
        <v>N/A</v>
      </c>
      <c r="O222" s="3" t="str">
        <f>IFERROR(INDEX('Per 36 Stats'!$A:$AC,MATCH(A:A,'Per 36 Stats'!$A:$A,0),29),"N/A")</f>
        <v>N/A</v>
      </c>
      <c r="V222" s="8">
        <f t="shared" si="46"/>
        <v>-0.48932693998373544</v>
      </c>
      <c r="W222" s="5">
        <f t="shared" si="47"/>
        <v>0.85</v>
      </c>
      <c r="AA222" s="8">
        <f t="shared" si="48"/>
        <v>-0.819529494350696</v>
      </c>
      <c r="AB222" s="5">
        <f t="shared" si="53"/>
        <v>0.85</v>
      </c>
      <c r="AF222" s="8" t="str">
        <f t="shared" si="49"/>
        <v>N/A</v>
      </c>
      <c r="AG222" s="5" t="str">
        <f t="shared" si="54"/>
        <v>N/A</v>
      </c>
      <c r="AK222" s="8" t="str">
        <f t="shared" si="50"/>
        <v>N/A</v>
      </c>
      <c r="AL222" s="5" t="str">
        <f t="shared" si="55"/>
        <v>N/A</v>
      </c>
      <c r="AP222" s="8" t="str">
        <f t="shared" si="51"/>
        <v>N/A</v>
      </c>
      <c r="AQ222" s="5" t="str">
        <f t="shared" si="56"/>
        <v>N/A</v>
      </c>
      <c r="AU222" s="8" t="str">
        <f t="shared" si="52"/>
        <v>N/A</v>
      </c>
      <c r="AV222" s="5" t="str">
        <f t="shared" si="57"/>
        <v>N/A</v>
      </c>
      <c r="AW222" s="6">
        <f t="shared" si="58"/>
        <v>-479588.88879233086</v>
      </c>
      <c r="AX222" s="6">
        <f t="shared" si="59"/>
        <v>-478608.08879233082</v>
      </c>
    </row>
    <row r="223" spans="1:50" x14ac:dyDescent="0.25">
      <c r="A223" t="str">
        <f>+'Player Ratings'!A222</f>
        <v>J. Powell POR</v>
      </c>
      <c r="C223" s="3" t="str">
        <f>INDEX('Player Ratings'!$B:$Y,MATCH(A:A,'Player Ratings'!$A:$A,0),3)</f>
        <v>POR</v>
      </c>
      <c r="D223" s="3">
        <f>INDEX('Player Ratings'!$B:$Y,MATCH(A:A,'Player Ratings'!$A:$A,0),4)</f>
        <v>22</v>
      </c>
      <c r="F223" s="3">
        <f>INDEX('Player Ratings'!$B:$Y,MATCH($A:$A,'Player Ratings'!$A:$A,0),8)</f>
        <v>42</v>
      </c>
      <c r="G223" s="3">
        <f>INDEX('Player Ratings'!$B:$Y,MATCH($A:$A,'Player Ratings'!$A:$A,0),9)</f>
        <v>55</v>
      </c>
      <c r="H223" s="3">
        <f t="shared" si="45"/>
        <v>97</v>
      </c>
      <c r="J223" s="3" t="str">
        <f>IFERROR(INDEX('Advanced Stats'!$A:$AB,MATCH($A:$A,'Advanced Stats'!$A:$A,0),8),"N/A")</f>
        <v>N/A</v>
      </c>
      <c r="L223" s="3" t="str">
        <f>IFERROR(INDEX('Advanced Stats'!$A:$AB,MATCH($A:$A,'Advanced Stats'!$A:$A,0),9),"N/A")</f>
        <v>N/A</v>
      </c>
      <c r="M223" s="3" t="str">
        <f>IFERROR(INDEX('Advanced Stats'!$A:$AB,MATCH($A:$A,'Advanced Stats'!$A:$A,0),10),"N/A")</f>
        <v>N/A</v>
      </c>
      <c r="O223" s="3" t="str">
        <f>IFERROR(INDEX('Per 36 Stats'!$A:$AC,MATCH(A:A,'Per 36 Stats'!$A:$A,0),29),"N/A")</f>
        <v>N/A</v>
      </c>
      <c r="V223" s="8">
        <f t="shared" si="46"/>
        <v>-0.88572532163228102</v>
      </c>
      <c r="W223" s="5">
        <f t="shared" si="47"/>
        <v>0.85</v>
      </c>
      <c r="AA223" s="8">
        <f t="shared" si="48"/>
        <v>-1.3122760023514448</v>
      </c>
      <c r="AB223" s="5">
        <f t="shared" si="53"/>
        <v>0.85</v>
      </c>
      <c r="AF223" s="8" t="str">
        <f t="shared" si="49"/>
        <v>N/A</v>
      </c>
      <c r="AG223" s="5" t="str">
        <f t="shared" si="54"/>
        <v>N/A</v>
      </c>
      <c r="AK223" s="8" t="str">
        <f t="shared" si="50"/>
        <v>N/A</v>
      </c>
      <c r="AL223" s="5" t="str">
        <f t="shared" si="55"/>
        <v>N/A</v>
      </c>
      <c r="AP223" s="8" t="str">
        <f t="shared" si="51"/>
        <v>N/A</v>
      </c>
      <c r="AQ223" s="5" t="str">
        <f t="shared" si="56"/>
        <v>N/A</v>
      </c>
      <c r="AU223" s="8" t="str">
        <f t="shared" si="52"/>
        <v>N/A</v>
      </c>
      <c r="AV223" s="5" t="str">
        <f t="shared" si="57"/>
        <v>N/A</v>
      </c>
      <c r="AW223" s="6">
        <f t="shared" si="58"/>
        <v>-481418.17437421065</v>
      </c>
      <c r="AX223" s="6">
        <f t="shared" si="59"/>
        <v>-480437.3743742106</v>
      </c>
    </row>
    <row r="224" spans="1:50" x14ac:dyDescent="0.25">
      <c r="A224" t="str">
        <f>+'Player Ratings'!A223</f>
        <v>J. Quentinson PHX</v>
      </c>
      <c r="C224" s="3" t="str">
        <f>INDEX('Player Ratings'!$B:$Y,MATCH(A:A,'Player Ratings'!$A:$A,0),3)</f>
        <v>PHX</v>
      </c>
      <c r="D224" s="3">
        <f>INDEX('Player Ratings'!$B:$Y,MATCH(A:A,'Player Ratings'!$A:$A,0),4)</f>
        <v>25</v>
      </c>
      <c r="F224" s="3">
        <f>INDEX('Player Ratings'!$B:$Y,MATCH($A:$A,'Player Ratings'!$A:$A,0),8)</f>
        <v>65</v>
      </c>
      <c r="G224" s="3">
        <f>INDEX('Player Ratings'!$B:$Y,MATCH($A:$A,'Player Ratings'!$A:$A,0),9)</f>
        <v>68</v>
      </c>
      <c r="H224" s="3">
        <f t="shared" si="45"/>
        <v>133</v>
      </c>
      <c r="J224" s="3">
        <f>IFERROR(INDEX('Advanced Stats'!$A:$AB,MATCH($A:$A,'Advanced Stats'!$A:$A,0),8),"N/A")</f>
        <v>22.8</v>
      </c>
      <c r="L224" s="3">
        <f>IFERROR(INDEX('Advanced Stats'!$A:$AB,MATCH($A:$A,'Advanced Stats'!$A:$A,0),9),"N/A")</f>
        <v>19.2</v>
      </c>
      <c r="M224" s="3">
        <f>IFERROR(INDEX('Advanced Stats'!$A:$AB,MATCH($A:$A,'Advanced Stats'!$A:$A,0),10),"N/A")</f>
        <v>5.9</v>
      </c>
      <c r="O224" s="3">
        <f>IFERROR(INDEX('Per 36 Stats'!$A:$AC,MATCH(A:A,'Per 36 Stats'!$A:$A,0),29),"N/A")</f>
        <v>23.800000000000004</v>
      </c>
      <c r="V224" s="8">
        <f t="shared" si="46"/>
        <v>0.83200099884474987</v>
      </c>
      <c r="W224" s="5">
        <f t="shared" si="47"/>
        <v>17.922252010723863</v>
      </c>
      <c r="AA224" s="8">
        <f t="shared" si="48"/>
        <v>0.90508328365192459</v>
      </c>
      <c r="AB224" s="5">
        <f t="shared" si="53"/>
        <v>19.266425160546682</v>
      </c>
      <c r="AF224" s="8">
        <f t="shared" si="49"/>
        <v>8.2478259852533393E-3</v>
      </c>
      <c r="AG224" s="5">
        <f t="shared" si="54"/>
        <v>0.85</v>
      </c>
      <c r="AK224" s="8">
        <f t="shared" si="50"/>
        <v>1.0079661321152296</v>
      </c>
      <c r="AL224" s="5">
        <f t="shared" si="55"/>
        <v>21.931530730840212</v>
      </c>
      <c r="AP224" s="8">
        <f t="shared" si="51"/>
        <v>0.50702407977828812</v>
      </c>
      <c r="AQ224" s="5">
        <f t="shared" si="56"/>
        <v>10.884168930600147</v>
      </c>
      <c r="AU224" s="8">
        <f t="shared" si="52"/>
        <v>0.54360268495240915</v>
      </c>
      <c r="AV224" s="5">
        <f t="shared" si="57"/>
        <v>12.382910972535491</v>
      </c>
      <c r="AW224" s="6">
        <f t="shared" si="58"/>
        <v>-483247.45995609043</v>
      </c>
      <c r="AX224" s="6">
        <f t="shared" si="59"/>
        <v>-482266.65995609039</v>
      </c>
    </row>
    <row r="225" spans="1:50" x14ac:dyDescent="0.25">
      <c r="A225" t="str">
        <f>+'Player Ratings'!A224</f>
        <v>J. Ramsey NYK</v>
      </c>
      <c r="C225" s="3" t="str">
        <f>INDEX('Player Ratings'!$B:$Y,MATCH(A:A,'Player Ratings'!$A:$A,0),3)</f>
        <v>NYK</v>
      </c>
      <c r="D225" s="3">
        <f>INDEX('Player Ratings'!$B:$Y,MATCH(A:A,'Player Ratings'!$A:$A,0),4)</f>
        <v>23</v>
      </c>
      <c r="F225" s="3">
        <f>INDEX('Player Ratings'!$B:$Y,MATCH($A:$A,'Player Ratings'!$A:$A,0),8)</f>
        <v>51</v>
      </c>
      <c r="G225" s="3">
        <f>INDEX('Player Ratings'!$B:$Y,MATCH($A:$A,'Player Ratings'!$A:$A,0),9)</f>
        <v>62</v>
      </c>
      <c r="H225" s="3">
        <f t="shared" si="45"/>
        <v>113</v>
      </c>
      <c r="J225" s="3" t="str">
        <f>IFERROR(INDEX('Advanced Stats'!$A:$AB,MATCH($A:$A,'Advanced Stats'!$A:$A,0),8),"N/A")</f>
        <v>N/A</v>
      </c>
      <c r="L225" s="3" t="str">
        <f>IFERROR(INDEX('Advanced Stats'!$A:$AB,MATCH($A:$A,'Advanced Stats'!$A:$A,0),9),"N/A")</f>
        <v>N/A</v>
      </c>
      <c r="M225" s="3" t="str">
        <f>IFERROR(INDEX('Advanced Stats'!$A:$AB,MATCH($A:$A,'Advanced Stats'!$A:$A,0),10),"N/A")</f>
        <v>N/A</v>
      </c>
      <c r="O225" s="3" t="str">
        <f>IFERROR(INDEX('Per 36 Stats'!$A:$AC,MATCH(A:A,'Per 36 Stats'!$A:$A,0),29),"N/A")</f>
        <v>N/A</v>
      </c>
      <c r="V225" s="8">
        <f t="shared" si="46"/>
        <v>3.9204235547658686E-2</v>
      </c>
      <c r="W225" s="5">
        <f t="shared" si="47"/>
        <v>0.85</v>
      </c>
      <c r="AA225" s="8">
        <f t="shared" si="48"/>
        <v>-0.32678298634994724</v>
      </c>
      <c r="AB225" s="5">
        <f t="shared" si="53"/>
        <v>0.85</v>
      </c>
      <c r="AF225" s="8" t="str">
        <f t="shared" si="49"/>
        <v>N/A</v>
      </c>
      <c r="AG225" s="5" t="str">
        <f t="shared" si="54"/>
        <v>N/A</v>
      </c>
      <c r="AK225" s="8" t="str">
        <f t="shared" si="50"/>
        <v>N/A</v>
      </c>
      <c r="AL225" s="5" t="str">
        <f t="shared" si="55"/>
        <v>N/A</v>
      </c>
      <c r="AP225" s="8" t="str">
        <f t="shared" si="51"/>
        <v>N/A</v>
      </c>
      <c r="AQ225" s="5" t="str">
        <f t="shared" si="56"/>
        <v>N/A</v>
      </c>
      <c r="AU225" s="8" t="str">
        <f t="shared" si="52"/>
        <v>N/A</v>
      </c>
      <c r="AV225" s="5" t="str">
        <f t="shared" si="57"/>
        <v>N/A</v>
      </c>
      <c r="AW225" s="6">
        <f t="shared" si="58"/>
        <v>-485064.3626269977</v>
      </c>
      <c r="AX225" s="6">
        <f t="shared" si="59"/>
        <v>-484083.56262699765</v>
      </c>
    </row>
    <row r="226" spans="1:50" x14ac:dyDescent="0.25">
      <c r="A226" t="str">
        <f>+'Player Ratings'!A225</f>
        <v>J. Richardson LAC</v>
      </c>
      <c r="C226" s="3" t="str">
        <f>INDEX('Player Ratings'!$B:$Y,MATCH(A:A,'Player Ratings'!$A:$A,0),3)</f>
        <v>LAC</v>
      </c>
      <c r="D226" s="3">
        <f>INDEX('Player Ratings'!$B:$Y,MATCH(A:A,'Player Ratings'!$A:$A,0),4)</f>
        <v>31</v>
      </c>
      <c r="F226" s="3">
        <f>INDEX('Player Ratings'!$B:$Y,MATCH($A:$A,'Player Ratings'!$A:$A,0),8)</f>
        <v>65</v>
      </c>
      <c r="G226" s="3">
        <f>INDEX('Player Ratings'!$B:$Y,MATCH($A:$A,'Player Ratings'!$A:$A,0),9)</f>
        <v>65</v>
      </c>
      <c r="H226" s="3">
        <f t="shared" si="45"/>
        <v>130</v>
      </c>
      <c r="J226" s="3">
        <f>IFERROR(INDEX('Advanced Stats'!$A:$AB,MATCH($A:$A,'Advanced Stats'!$A:$A,0),8),"N/A")</f>
        <v>31.1</v>
      </c>
      <c r="L226" s="3">
        <f>IFERROR(INDEX('Advanced Stats'!$A:$AB,MATCH($A:$A,'Advanced Stats'!$A:$A,0),9),"N/A")</f>
        <v>17.899999999999999</v>
      </c>
      <c r="M226" s="3">
        <f>IFERROR(INDEX('Advanced Stats'!$A:$AB,MATCH($A:$A,'Advanced Stats'!$A:$A,0),10),"N/A")</f>
        <v>7.4</v>
      </c>
      <c r="O226" s="3">
        <f>IFERROR(INDEX('Per 36 Stats'!$A:$AC,MATCH(A:A,'Per 36 Stats'!$A:$A,0),29),"N/A")</f>
        <v>26</v>
      </c>
      <c r="V226" s="8">
        <f t="shared" si="46"/>
        <v>0.4356026171962043</v>
      </c>
      <c r="W226" s="5">
        <f t="shared" si="47"/>
        <v>9.0224788616209572</v>
      </c>
      <c r="AA226" s="8">
        <f t="shared" si="48"/>
        <v>0.72030334315164379</v>
      </c>
      <c r="AB226" s="5">
        <f t="shared" si="53"/>
        <v>14.743299471810912</v>
      </c>
      <c r="AF226" s="8">
        <f t="shared" si="49"/>
        <v>0.9765919426213816</v>
      </c>
      <c r="AG226" s="5">
        <f t="shared" si="54"/>
        <v>22.957630376812478</v>
      </c>
      <c r="AK226" s="8">
        <f t="shared" si="50"/>
        <v>0.77135720371569649</v>
      </c>
      <c r="AL226" s="5">
        <f t="shared" si="55"/>
        <v>16.137832564645972</v>
      </c>
      <c r="AP226" s="8">
        <f t="shared" si="51"/>
        <v>0.79263498925176223</v>
      </c>
      <c r="AQ226" s="5">
        <f t="shared" si="56"/>
        <v>16.360877329635048</v>
      </c>
      <c r="AU226" s="8">
        <f t="shared" si="52"/>
        <v>0.75567354918810181</v>
      </c>
      <c r="AV226" s="5">
        <f t="shared" si="57"/>
        <v>16.551678386625969</v>
      </c>
      <c r="AW226" s="6">
        <f t="shared" si="58"/>
        <v>-486881.26529790496</v>
      </c>
      <c r="AX226" s="6">
        <f t="shared" si="59"/>
        <v>-485900.46529790491</v>
      </c>
    </row>
    <row r="227" spans="1:50" x14ac:dyDescent="0.25">
      <c r="A227" t="str">
        <f>+'Player Ratings'!A226</f>
        <v>J. Ries MIA</v>
      </c>
      <c r="C227" s="3" t="str">
        <f>INDEX('Player Ratings'!$B:$Y,MATCH(A:A,'Player Ratings'!$A:$A,0),3)</f>
        <v>MIA</v>
      </c>
      <c r="D227" s="3">
        <f>INDEX('Player Ratings'!$B:$Y,MATCH(A:A,'Player Ratings'!$A:$A,0),4)</f>
        <v>22</v>
      </c>
      <c r="F227" s="3">
        <f>INDEX('Player Ratings'!$B:$Y,MATCH($A:$A,'Player Ratings'!$A:$A,0),8)</f>
        <v>55</v>
      </c>
      <c r="G227" s="3">
        <f>INDEX('Player Ratings'!$B:$Y,MATCH($A:$A,'Player Ratings'!$A:$A,0),9)</f>
        <v>64</v>
      </c>
      <c r="H227" s="3">
        <f t="shared" si="45"/>
        <v>119</v>
      </c>
      <c r="J227" s="3">
        <f>IFERROR(INDEX('Advanced Stats'!$A:$AB,MATCH($A:$A,'Advanced Stats'!$A:$A,0),8),"N/A")</f>
        <v>8.3000000000000007</v>
      </c>
      <c r="L227" s="3">
        <f>IFERROR(INDEX('Advanced Stats'!$A:$AB,MATCH($A:$A,'Advanced Stats'!$A:$A,0),9),"N/A")</f>
        <v>8.1</v>
      </c>
      <c r="M227" s="3">
        <f>IFERROR(INDEX('Advanced Stats'!$A:$AB,MATCH($A:$A,'Advanced Stats'!$A:$A,0),10),"N/A")</f>
        <v>-0.5</v>
      </c>
      <c r="O227" s="3">
        <f>IFERROR(INDEX('Per 36 Stats'!$A:$AC,MATCH(A:A,'Per 36 Stats'!$A:$A,0),29),"N/A")</f>
        <v>4.3000000000000007</v>
      </c>
      <c r="V227" s="8">
        <f t="shared" si="46"/>
        <v>0.30346982331335576</v>
      </c>
      <c r="W227" s="5">
        <f t="shared" si="47"/>
        <v>6.5370866845397737</v>
      </c>
      <c r="AA227" s="8">
        <f t="shared" si="48"/>
        <v>4.2776894650614301E-2</v>
      </c>
      <c r="AB227" s="5">
        <f t="shared" si="53"/>
        <v>0.91058784785114133</v>
      </c>
      <c r="AF227" s="8">
        <f t="shared" si="49"/>
        <v>-1.6834376789814767</v>
      </c>
      <c r="AG227" s="5">
        <f t="shared" si="54"/>
        <v>0.85</v>
      </c>
      <c r="AK227" s="8">
        <f t="shared" si="50"/>
        <v>-1.0123101026807826</v>
      </c>
      <c r="AL227" s="5">
        <f t="shared" si="55"/>
        <v>0.85</v>
      </c>
      <c r="AP227" s="8">
        <f t="shared" si="51"/>
        <v>-0.71158246730853458</v>
      </c>
      <c r="AQ227" s="5">
        <f t="shared" si="56"/>
        <v>0.85</v>
      </c>
      <c r="AU227" s="8">
        <f t="shared" si="52"/>
        <v>-1.3361163389548707</v>
      </c>
      <c r="AV227" s="5">
        <f t="shared" si="57"/>
        <v>0.85</v>
      </c>
      <c r="AW227" s="6">
        <f t="shared" si="58"/>
        <v>-488681.61629042559</v>
      </c>
      <c r="AX227" s="6">
        <f t="shared" si="59"/>
        <v>-487700.81629042554</v>
      </c>
    </row>
    <row r="228" spans="1:50" x14ac:dyDescent="0.25">
      <c r="A228" t="str">
        <f>+'Player Ratings'!A227</f>
        <v>J. Roach MIN</v>
      </c>
      <c r="C228" s="3" t="str">
        <f>INDEX('Player Ratings'!$B:$Y,MATCH(A:A,'Player Ratings'!$A:$A,0),3)</f>
        <v>MIN</v>
      </c>
      <c r="D228" s="3">
        <f>INDEX('Player Ratings'!$B:$Y,MATCH(A:A,'Player Ratings'!$A:$A,0),4)</f>
        <v>23</v>
      </c>
      <c r="F228" s="3">
        <f>INDEX('Player Ratings'!$B:$Y,MATCH($A:$A,'Player Ratings'!$A:$A,0),8)</f>
        <v>60</v>
      </c>
      <c r="G228" s="3">
        <f>INDEX('Player Ratings'!$B:$Y,MATCH($A:$A,'Player Ratings'!$A:$A,0),9)</f>
        <v>66</v>
      </c>
      <c r="H228" s="3">
        <f t="shared" si="45"/>
        <v>126</v>
      </c>
      <c r="J228" s="3">
        <f>IFERROR(INDEX('Advanced Stats'!$A:$AB,MATCH($A:$A,'Advanced Stats'!$A:$A,0),8),"N/A")</f>
        <v>21.5</v>
      </c>
      <c r="L228" s="3">
        <f>IFERROR(INDEX('Advanced Stats'!$A:$AB,MATCH($A:$A,'Advanced Stats'!$A:$A,0),9),"N/A")</f>
        <v>13.4</v>
      </c>
      <c r="M228" s="3">
        <f>IFERROR(INDEX('Advanced Stats'!$A:$AB,MATCH($A:$A,'Advanced Stats'!$A:$A,0),10),"N/A")</f>
        <v>1.8</v>
      </c>
      <c r="O228" s="3">
        <f>IFERROR(INDEX('Per 36 Stats'!$A:$AC,MATCH(A:A,'Per 36 Stats'!$A:$A,0),29),"N/A")</f>
        <v>13.7</v>
      </c>
      <c r="V228" s="8">
        <f t="shared" si="46"/>
        <v>0.56773541107905279</v>
      </c>
      <c r="W228" s="5">
        <f t="shared" si="47"/>
        <v>12.229669347631818</v>
      </c>
      <c r="AA228" s="8">
        <f t="shared" si="48"/>
        <v>0.47393008915126944</v>
      </c>
      <c r="AB228" s="5">
        <f t="shared" si="53"/>
        <v>10.088506504198911</v>
      </c>
      <c r="AF228" s="8">
        <f t="shared" si="49"/>
        <v>-0.14342052963245355</v>
      </c>
      <c r="AG228" s="5">
        <f t="shared" si="54"/>
        <v>0.85</v>
      </c>
      <c r="AK228" s="8">
        <f t="shared" si="50"/>
        <v>-4.7673702282686511E-2</v>
      </c>
      <c r="AL228" s="5">
        <f t="shared" si="55"/>
        <v>0.85</v>
      </c>
      <c r="AP228" s="8">
        <f t="shared" si="51"/>
        <v>-0.27364573944920767</v>
      </c>
      <c r="AQ228" s="5">
        <f t="shared" si="56"/>
        <v>0.85</v>
      </c>
      <c r="AU228" s="8">
        <f t="shared" si="52"/>
        <v>-0.42999537358418222</v>
      </c>
      <c r="AV228" s="5">
        <f t="shared" si="57"/>
        <v>0.85</v>
      </c>
      <c r="AW228" s="6">
        <f t="shared" si="58"/>
        <v>-490481.11728294624</v>
      </c>
      <c r="AX228" s="6">
        <f t="shared" si="59"/>
        <v>-489500.3172829462</v>
      </c>
    </row>
    <row r="229" spans="1:50" x14ac:dyDescent="0.25">
      <c r="A229" t="str">
        <f>+'Player Ratings'!A228</f>
        <v>J. Robinson NOP</v>
      </c>
      <c r="C229" s="3" t="str">
        <f>INDEX('Player Ratings'!$B:$Y,MATCH(A:A,'Player Ratings'!$A:$A,0),3)</f>
        <v>NOP</v>
      </c>
      <c r="D229" s="3">
        <f>INDEX('Player Ratings'!$B:$Y,MATCH(A:A,'Player Ratings'!$A:$A,0),4)</f>
        <v>28</v>
      </c>
      <c r="F229" s="3">
        <f>INDEX('Player Ratings'!$B:$Y,MATCH($A:$A,'Player Ratings'!$A:$A,0),8)</f>
        <v>71</v>
      </c>
      <c r="G229" s="3">
        <f>INDEX('Player Ratings'!$B:$Y,MATCH($A:$A,'Player Ratings'!$A:$A,0),9)</f>
        <v>72</v>
      </c>
      <c r="H229" s="3">
        <f t="shared" si="45"/>
        <v>143</v>
      </c>
      <c r="J229" s="3" t="str">
        <f>IFERROR(INDEX('Advanced Stats'!$A:$AB,MATCH($A:$A,'Advanced Stats'!$A:$A,0),8),"N/A")</f>
        <v>N/A</v>
      </c>
      <c r="L229" s="3" t="str">
        <f>IFERROR(INDEX('Advanced Stats'!$A:$AB,MATCH($A:$A,'Advanced Stats'!$A:$A,0),9),"N/A")</f>
        <v>N/A</v>
      </c>
      <c r="M229" s="3" t="str">
        <f>IFERROR(INDEX('Advanced Stats'!$A:$AB,MATCH($A:$A,'Advanced Stats'!$A:$A,0),10),"N/A")</f>
        <v>N/A</v>
      </c>
      <c r="O229" s="3" t="str">
        <f>IFERROR(INDEX('Per 36 Stats'!$A:$AC,MATCH(A:A,'Per 36 Stats'!$A:$A,0),29),"N/A")</f>
        <v>N/A</v>
      </c>
      <c r="V229" s="8">
        <f t="shared" si="46"/>
        <v>1.360532174376144</v>
      </c>
      <c r="W229" s="5">
        <f t="shared" si="47"/>
        <v>29.307417336907957</v>
      </c>
      <c r="AA229" s="8">
        <f t="shared" si="48"/>
        <v>1.5210164186528605</v>
      </c>
      <c r="AB229" s="5">
        <f t="shared" si="53"/>
        <v>32.377737526757784</v>
      </c>
      <c r="AF229" s="8" t="str">
        <f t="shared" si="49"/>
        <v>N/A</v>
      </c>
      <c r="AG229" s="5" t="str">
        <f t="shared" si="54"/>
        <v>N/A</v>
      </c>
      <c r="AK229" s="8" t="str">
        <f t="shared" si="50"/>
        <v>N/A</v>
      </c>
      <c r="AL229" s="5" t="str">
        <f t="shared" si="55"/>
        <v>N/A</v>
      </c>
      <c r="AP229" s="8" t="str">
        <f t="shared" si="51"/>
        <v>N/A</v>
      </c>
      <c r="AQ229" s="5" t="str">
        <f t="shared" si="56"/>
        <v>N/A</v>
      </c>
      <c r="AU229" s="8" t="str">
        <f t="shared" si="52"/>
        <v>N/A</v>
      </c>
      <c r="AV229" s="5" t="str">
        <f t="shared" si="57"/>
        <v>N/A</v>
      </c>
      <c r="AW229" s="6">
        <f t="shared" si="58"/>
        <v>-492279.76827546686</v>
      </c>
      <c r="AX229" s="6">
        <f t="shared" si="59"/>
        <v>-491298.96827546682</v>
      </c>
    </row>
    <row r="230" spans="1:50" x14ac:dyDescent="0.25">
      <c r="A230" t="str">
        <f>+'Player Ratings'!A229</f>
        <v>J. Robinson-Earl MEM</v>
      </c>
      <c r="C230" s="3" t="str">
        <f>INDEX('Player Ratings'!$B:$Y,MATCH(A:A,'Player Ratings'!$A:$A,0),3)</f>
        <v>MEM</v>
      </c>
      <c r="D230" s="3">
        <f>INDEX('Player Ratings'!$B:$Y,MATCH(A:A,'Player Ratings'!$A:$A,0),4)</f>
        <v>23</v>
      </c>
      <c r="F230" s="3">
        <f>INDEX('Player Ratings'!$B:$Y,MATCH($A:$A,'Player Ratings'!$A:$A,0),8)</f>
        <v>53</v>
      </c>
      <c r="G230" s="3">
        <f>INDEX('Player Ratings'!$B:$Y,MATCH($A:$A,'Player Ratings'!$A:$A,0),9)</f>
        <v>61</v>
      </c>
      <c r="H230" s="3">
        <f t="shared" si="45"/>
        <v>114</v>
      </c>
      <c r="J230" s="3">
        <f>IFERROR(INDEX('Advanced Stats'!$A:$AB,MATCH($A:$A,'Advanced Stats'!$A:$A,0),8),"N/A")</f>
        <v>12.2</v>
      </c>
      <c r="L230" s="3">
        <f>IFERROR(INDEX('Advanced Stats'!$A:$AB,MATCH($A:$A,'Advanced Stats'!$A:$A,0),9),"N/A")</f>
        <v>8.6</v>
      </c>
      <c r="M230" s="3">
        <f>IFERROR(INDEX('Advanced Stats'!$A:$AB,MATCH($A:$A,'Advanced Stats'!$A:$A,0),10),"N/A")</f>
        <v>-1</v>
      </c>
      <c r="O230" s="3">
        <f>IFERROR(INDEX('Per 36 Stats'!$A:$AC,MATCH(A:A,'Per 36 Stats'!$A:$A,0),29),"N/A")</f>
        <v>5.8000000000000007</v>
      </c>
      <c r="V230" s="8">
        <f t="shared" si="46"/>
        <v>-9.2928558335189843E-2</v>
      </c>
      <c r="W230" s="5">
        <f t="shared" si="47"/>
        <v>0.85</v>
      </c>
      <c r="AA230" s="8">
        <f t="shared" si="48"/>
        <v>-0.26518967284985367</v>
      </c>
      <c r="AB230" s="5">
        <f t="shared" si="53"/>
        <v>0.85</v>
      </c>
      <c r="AF230" s="8">
        <f t="shared" si="49"/>
        <v>-1.2284326121283562</v>
      </c>
      <c r="AG230" s="5">
        <f t="shared" si="54"/>
        <v>0.85</v>
      </c>
      <c r="AK230" s="8">
        <f t="shared" si="50"/>
        <v>-0.92130666868096223</v>
      </c>
      <c r="AL230" s="5">
        <f t="shared" si="55"/>
        <v>0.85</v>
      </c>
      <c r="AP230" s="8">
        <f t="shared" si="51"/>
        <v>-0.80678610379969251</v>
      </c>
      <c r="AQ230" s="5">
        <f t="shared" si="56"/>
        <v>0.85</v>
      </c>
      <c r="AU230" s="8">
        <f t="shared" si="52"/>
        <v>-1.19152256788508</v>
      </c>
      <c r="AV230" s="5">
        <f t="shared" si="57"/>
        <v>0.85</v>
      </c>
      <c r="AW230" s="6">
        <f t="shared" si="58"/>
        <v>-494078.41926798748</v>
      </c>
      <c r="AX230" s="6">
        <f t="shared" si="59"/>
        <v>-493097.61926798744</v>
      </c>
    </row>
    <row r="231" spans="1:50" x14ac:dyDescent="0.25">
      <c r="A231" t="str">
        <f>+'Player Ratings'!A230</f>
        <v>J. Ross DET</v>
      </c>
      <c r="C231" s="3" t="str">
        <f>INDEX('Player Ratings'!$B:$Y,MATCH(A:A,'Player Ratings'!$A:$A,0),3)</f>
        <v>DET</v>
      </c>
      <c r="D231" s="3">
        <f>INDEX('Player Ratings'!$B:$Y,MATCH(A:A,'Player Ratings'!$A:$A,0),4)</f>
        <v>24</v>
      </c>
      <c r="F231" s="3">
        <f>INDEX('Player Ratings'!$B:$Y,MATCH($A:$A,'Player Ratings'!$A:$A,0),8)</f>
        <v>59</v>
      </c>
      <c r="G231" s="3">
        <f>INDEX('Player Ratings'!$B:$Y,MATCH($A:$A,'Player Ratings'!$A:$A,0),9)</f>
        <v>64</v>
      </c>
      <c r="H231" s="3">
        <f t="shared" si="45"/>
        <v>123</v>
      </c>
      <c r="J231" s="3">
        <f>IFERROR(INDEX('Advanced Stats'!$A:$AB,MATCH($A:$A,'Advanced Stats'!$A:$A,0),8),"N/A")</f>
        <v>16.2</v>
      </c>
      <c r="L231" s="3">
        <f>IFERROR(INDEX('Advanced Stats'!$A:$AB,MATCH($A:$A,'Advanced Stats'!$A:$A,0),9),"N/A")</f>
        <v>8.4</v>
      </c>
      <c r="M231" s="3">
        <f>IFERROR(INDEX('Advanced Stats'!$A:$AB,MATCH($A:$A,'Advanced Stats'!$A:$A,0),10),"N/A")</f>
        <v>-1.1000000000000001</v>
      </c>
      <c r="O231" s="3">
        <f>IFERROR(INDEX('Per 36 Stats'!$A:$AC,MATCH(A:A,'Per 36 Stats'!$A:$A,0),29),"N/A")</f>
        <v>9.8000000000000007</v>
      </c>
      <c r="V231" s="8">
        <f t="shared" si="46"/>
        <v>0.30346982331335576</v>
      </c>
      <c r="W231" s="5">
        <f t="shared" si="47"/>
        <v>6.5370866845397737</v>
      </c>
      <c r="AA231" s="8">
        <f t="shared" si="48"/>
        <v>0.28915014865098865</v>
      </c>
      <c r="AB231" s="5">
        <f t="shared" si="53"/>
        <v>6.1551127943355812</v>
      </c>
      <c r="AF231" s="8">
        <f t="shared" si="49"/>
        <v>-0.76176074868925836</v>
      </c>
      <c r="AG231" s="5">
        <f t="shared" si="54"/>
        <v>0.85</v>
      </c>
      <c r="AK231" s="8">
        <f t="shared" si="50"/>
        <v>-0.95770804228089024</v>
      </c>
      <c r="AL231" s="5">
        <f t="shared" si="55"/>
        <v>0.85</v>
      </c>
      <c r="AP231" s="8">
        <f t="shared" si="51"/>
        <v>-0.82582683109792421</v>
      </c>
      <c r="AQ231" s="5">
        <f t="shared" si="56"/>
        <v>0.85</v>
      </c>
      <c r="AU231" s="8">
        <f t="shared" si="52"/>
        <v>-0.805939178365638</v>
      </c>
      <c r="AV231" s="5">
        <f t="shared" si="57"/>
        <v>0.85</v>
      </c>
      <c r="AW231" s="6">
        <f t="shared" si="58"/>
        <v>-495876.22026050813</v>
      </c>
      <c r="AX231" s="6">
        <f t="shared" si="59"/>
        <v>-494895.42026050808</v>
      </c>
    </row>
    <row r="232" spans="1:50" x14ac:dyDescent="0.25">
      <c r="A232" t="str">
        <f>+'Player Ratings'!A231</f>
        <v>J. Scott ATL</v>
      </c>
      <c r="C232" s="3" t="str">
        <f>INDEX('Player Ratings'!$B:$Y,MATCH(A:A,'Player Ratings'!$A:$A,0),3)</f>
        <v>ATL</v>
      </c>
      <c r="D232" s="3">
        <f>INDEX('Player Ratings'!$B:$Y,MATCH(A:A,'Player Ratings'!$A:$A,0),4)</f>
        <v>23</v>
      </c>
      <c r="F232" s="3">
        <f>INDEX('Player Ratings'!$B:$Y,MATCH($A:$A,'Player Ratings'!$A:$A,0),8)</f>
        <v>40</v>
      </c>
      <c r="G232" s="3">
        <f>INDEX('Player Ratings'!$B:$Y,MATCH($A:$A,'Player Ratings'!$A:$A,0),9)</f>
        <v>49</v>
      </c>
      <c r="H232" s="3">
        <f t="shared" si="45"/>
        <v>89</v>
      </c>
      <c r="J232" s="3" t="str">
        <f>IFERROR(INDEX('Advanced Stats'!$A:$AB,MATCH($A:$A,'Advanced Stats'!$A:$A,0),8),"N/A")</f>
        <v>N/A</v>
      </c>
      <c r="L232" s="3" t="str">
        <f>IFERROR(INDEX('Advanced Stats'!$A:$AB,MATCH($A:$A,'Advanced Stats'!$A:$A,0),9),"N/A")</f>
        <v>N/A</v>
      </c>
      <c r="M232" s="3" t="str">
        <f>IFERROR(INDEX('Advanced Stats'!$A:$AB,MATCH($A:$A,'Advanced Stats'!$A:$A,0),10),"N/A")</f>
        <v>N/A</v>
      </c>
      <c r="O232" s="3" t="str">
        <f>IFERROR(INDEX('Per 36 Stats'!$A:$AC,MATCH(A:A,'Per 36 Stats'!$A:$A,0),29),"N/A")</f>
        <v>N/A</v>
      </c>
      <c r="V232" s="8">
        <f t="shared" si="46"/>
        <v>-1.6785220849293723</v>
      </c>
      <c r="W232" s="5">
        <f t="shared" si="47"/>
        <v>0.85</v>
      </c>
      <c r="AA232" s="8">
        <f t="shared" si="48"/>
        <v>-1.8050225103521935</v>
      </c>
      <c r="AB232" s="5">
        <f t="shared" si="53"/>
        <v>0.85</v>
      </c>
      <c r="AF232" s="8" t="str">
        <f t="shared" si="49"/>
        <v>N/A</v>
      </c>
      <c r="AG232" s="5" t="str">
        <f t="shared" si="54"/>
        <v>N/A</v>
      </c>
      <c r="AK232" s="8" t="str">
        <f t="shared" si="50"/>
        <v>N/A</v>
      </c>
      <c r="AL232" s="5" t="str">
        <f t="shared" si="55"/>
        <v>N/A</v>
      </c>
      <c r="AP232" s="8" t="str">
        <f t="shared" si="51"/>
        <v>N/A</v>
      </c>
      <c r="AQ232" s="5" t="str">
        <f t="shared" si="56"/>
        <v>N/A</v>
      </c>
      <c r="AU232" s="8" t="str">
        <f t="shared" si="52"/>
        <v>N/A</v>
      </c>
      <c r="AV232" s="5" t="str">
        <f t="shared" si="57"/>
        <v>N/A</v>
      </c>
      <c r="AW232" s="6">
        <f t="shared" si="58"/>
        <v>-497673.17125302879</v>
      </c>
      <c r="AX232" s="6">
        <f t="shared" si="59"/>
        <v>-496692.37125302874</v>
      </c>
    </row>
    <row r="233" spans="1:50" x14ac:dyDescent="0.25">
      <c r="A233" t="str">
        <f>+'Player Ratings'!A232</f>
        <v>J. Shepherd PHX</v>
      </c>
      <c r="C233" s="3" t="str">
        <f>INDEX('Player Ratings'!$B:$Y,MATCH(A:A,'Player Ratings'!$A:$A,0),3)</f>
        <v>PHX</v>
      </c>
      <c r="D233" s="3">
        <f>INDEX('Player Ratings'!$B:$Y,MATCH(A:A,'Player Ratings'!$A:$A,0),4)</f>
        <v>21</v>
      </c>
      <c r="F233" s="3">
        <f>INDEX('Player Ratings'!$B:$Y,MATCH($A:$A,'Player Ratings'!$A:$A,0),8)</f>
        <v>36</v>
      </c>
      <c r="G233" s="3">
        <f>INDEX('Player Ratings'!$B:$Y,MATCH($A:$A,'Player Ratings'!$A:$A,0),9)</f>
        <v>58</v>
      </c>
      <c r="H233" s="3">
        <f t="shared" si="45"/>
        <v>94</v>
      </c>
      <c r="J233" s="3" t="str">
        <f>IFERROR(INDEX('Advanced Stats'!$A:$AB,MATCH($A:$A,'Advanced Stats'!$A:$A,0),8),"N/A")</f>
        <v>N/A</v>
      </c>
      <c r="L233" s="3" t="str">
        <f>IFERROR(INDEX('Advanced Stats'!$A:$AB,MATCH($A:$A,'Advanced Stats'!$A:$A,0),9),"N/A")</f>
        <v>N/A</v>
      </c>
      <c r="M233" s="3" t="str">
        <f>IFERROR(INDEX('Advanced Stats'!$A:$AB,MATCH($A:$A,'Advanced Stats'!$A:$A,0),10),"N/A")</f>
        <v>N/A</v>
      </c>
      <c r="O233" s="3" t="str">
        <f>IFERROR(INDEX('Per 36 Stats'!$A:$AC,MATCH(A:A,'Per 36 Stats'!$A:$A,0),29),"N/A")</f>
        <v>N/A</v>
      </c>
      <c r="V233" s="8">
        <f t="shared" si="46"/>
        <v>-0.48932693998373544</v>
      </c>
      <c r="W233" s="5">
        <f t="shared" si="47"/>
        <v>0.85</v>
      </c>
      <c r="AA233" s="8">
        <f t="shared" si="48"/>
        <v>-1.4970559428517256</v>
      </c>
      <c r="AB233" s="5">
        <f t="shared" si="53"/>
        <v>0.85</v>
      </c>
      <c r="AF233" s="8" t="str">
        <f t="shared" si="49"/>
        <v>N/A</v>
      </c>
      <c r="AG233" s="5" t="str">
        <f t="shared" si="54"/>
        <v>N/A</v>
      </c>
      <c r="AK233" s="8" t="str">
        <f t="shared" si="50"/>
        <v>N/A</v>
      </c>
      <c r="AL233" s="5" t="str">
        <f t="shared" si="55"/>
        <v>N/A</v>
      </c>
      <c r="AP233" s="8" t="str">
        <f t="shared" si="51"/>
        <v>N/A</v>
      </c>
      <c r="AQ233" s="5" t="str">
        <f t="shared" si="56"/>
        <v>N/A</v>
      </c>
      <c r="AU233" s="8" t="str">
        <f t="shared" si="52"/>
        <v>N/A</v>
      </c>
      <c r="AV233" s="5" t="str">
        <f t="shared" si="57"/>
        <v>N/A</v>
      </c>
      <c r="AW233" s="6">
        <f t="shared" si="58"/>
        <v>-499470.12224554946</v>
      </c>
      <c r="AX233" s="6">
        <f t="shared" si="59"/>
        <v>-498489.32224554941</v>
      </c>
    </row>
    <row r="234" spans="1:50" x14ac:dyDescent="0.25">
      <c r="A234" t="str">
        <f>+'Player Ratings'!A233</f>
        <v>J. Smith OKC</v>
      </c>
      <c r="C234" s="3" t="str">
        <f>INDEX('Player Ratings'!$B:$Y,MATCH(A:A,'Player Ratings'!$A:$A,0),3)</f>
        <v>OKC</v>
      </c>
      <c r="D234" s="3">
        <f>INDEX('Player Ratings'!$B:$Y,MATCH(A:A,'Player Ratings'!$A:$A,0),4)</f>
        <v>24</v>
      </c>
      <c r="F234" s="3">
        <f>INDEX('Player Ratings'!$B:$Y,MATCH($A:$A,'Player Ratings'!$A:$A,0),8)</f>
        <v>42</v>
      </c>
      <c r="G234" s="3">
        <f>INDEX('Player Ratings'!$B:$Y,MATCH($A:$A,'Player Ratings'!$A:$A,0),9)</f>
        <v>52</v>
      </c>
      <c r="H234" s="3">
        <f t="shared" si="45"/>
        <v>94</v>
      </c>
      <c r="J234" s="3" t="str">
        <f>IFERROR(INDEX('Advanced Stats'!$A:$AB,MATCH($A:$A,'Advanced Stats'!$A:$A,0),8),"N/A")</f>
        <v>N/A</v>
      </c>
      <c r="L234" s="3" t="str">
        <f>IFERROR(INDEX('Advanced Stats'!$A:$AB,MATCH($A:$A,'Advanced Stats'!$A:$A,0),9),"N/A")</f>
        <v>N/A</v>
      </c>
      <c r="M234" s="3" t="str">
        <f>IFERROR(INDEX('Advanced Stats'!$A:$AB,MATCH($A:$A,'Advanced Stats'!$A:$A,0),10),"N/A")</f>
        <v>N/A</v>
      </c>
      <c r="O234" s="3" t="str">
        <f>IFERROR(INDEX('Per 36 Stats'!$A:$AC,MATCH(A:A,'Per 36 Stats'!$A:$A,0),29),"N/A")</f>
        <v>N/A</v>
      </c>
      <c r="V234" s="8">
        <f t="shared" si="46"/>
        <v>-1.2821237032808266</v>
      </c>
      <c r="W234" s="5">
        <f t="shared" si="47"/>
        <v>0.85</v>
      </c>
      <c r="AA234" s="8">
        <f t="shared" si="48"/>
        <v>-1.4970559428517256</v>
      </c>
      <c r="AB234" s="5">
        <f t="shared" si="53"/>
        <v>0.85</v>
      </c>
      <c r="AF234" s="8" t="str">
        <f t="shared" si="49"/>
        <v>N/A</v>
      </c>
      <c r="AG234" s="5" t="str">
        <f t="shared" si="54"/>
        <v>N/A</v>
      </c>
      <c r="AK234" s="8" t="str">
        <f t="shared" si="50"/>
        <v>N/A</v>
      </c>
      <c r="AL234" s="5" t="str">
        <f t="shared" si="55"/>
        <v>N/A</v>
      </c>
      <c r="AP234" s="8" t="str">
        <f t="shared" si="51"/>
        <v>N/A</v>
      </c>
      <c r="AQ234" s="5" t="str">
        <f t="shared" si="56"/>
        <v>N/A</v>
      </c>
      <c r="AU234" s="8" t="str">
        <f t="shared" si="52"/>
        <v>N/A</v>
      </c>
      <c r="AV234" s="5" t="str">
        <f t="shared" si="57"/>
        <v>N/A</v>
      </c>
      <c r="AW234" s="6">
        <f t="shared" si="58"/>
        <v>-501267.07323807012</v>
      </c>
      <c r="AX234" s="6">
        <f t="shared" si="59"/>
        <v>-500286.27323807008</v>
      </c>
    </row>
    <row r="235" spans="1:50" x14ac:dyDescent="0.25">
      <c r="A235" t="str">
        <f>+'Player Ratings'!A234</f>
        <v>J. Springer CHI</v>
      </c>
      <c r="C235" s="3" t="str">
        <f>INDEX('Player Ratings'!$B:$Y,MATCH(A:A,'Player Ratings'!$A:$A,0),3)</f>
        <v>CHI</v>
      </c>
      <c r="D235" s="3">
        <f>INDEX('Player Ratings'!$B:$Y,MATCH(A:A,'Player Ratings'!$A:$A,0),4)</f>
        <v>22</v>
      </c>
      <c r="F235" s="3">
        <f>INDEX('Player Ratings'!$B:$Y,MATCH($A:$A,'Player Ratings'!$A:$A,0),8)</f>
        <v>62</v>
      </c>
      <c r="G235" s="3">
        <f>INDEX('Player Ratings'!$B:$Y,MATCH($A:$A,'Player Ratings'!$A:$A,0),9)</f>
        <v>73</v>
      </c>
      <c r="H235" s="3">
        <f t="shared" si="45"/>
        <v>135</v>
      </c>
      <c r="J235" s="3">
        <f>IFERROR(INDEX('Advanced Stats'!$A:$AB,MATCH($A:$A,'Advanced Stats'!$A:$A,0),8),"N/A")</f>
        <v>28.2</v>
      </c>
      <c r="L235" s="3">
        <f>IFERROR(INDEX('Advanced Stats'!$A:$AB,MATCH($A:$A,'Advanced Stats'!$A:$A,0),9),"N/A")</f>
        <v>13.5</v>
      </c>
      <c r="M235" s="3">
        <f>IFERROR(INDEX('Advanced Stats'!$A:$AB,MATCH($A:$A,'Advanced Stats'!$A:$A,0),10),"N/A")</f>
        <v>2.7</v>
      </c>
      <c r="O235" s="3">
        <f>IFERROR(INDEX('Per 36 Stats'!$A:$AC,MATCH(A:A,'Per 36 Stats'!$A:$A,0),29),"N/A")</f>
        <v>17.799999999999997</v>
      </c>
      <c r="V235" s="8">
        <f t="shared" si="46"/>
        <v>1.4926649682589925</v>
      </c>
      <c r="W235" s="5">
        <f t="shared" si="47"/>
        <v>32.15370866845398</v>
      </c>
      <c r="AA235" s="8">
        <f t="shared" si="48"/>
        <v>1.0282699106521118</v>
      </c>
      <c r="AB235" s="5">
        <f t="shared" si="53"/>
        <v>21.888687633788901</v>
      </c>
      <c r="AF235" s="8">
        <f t="shared" si="49"/>
        <v>0.63825484162803536</v>
      </c>
      <c r="AG235" s="5">
        <f t="shared" si="54"/>
        <v>15.604195390978928</v>
      </c>
      <c r="AK235" s="8">
        <f t="shared" si="50"/>
        <v>-2.9473015482722506E-2</v>
      </c>
      <c r="AL235" s="5">
        <f t="shared" si="55"/>
        <v>0.85</v>
      </c>
      <c r="AP235" s="8">
        <f t="shared" si="51"/>
        <v>-0.10227919376512322</v>
      </c>
      <c r="AQ235" s="5">
        <f t="shared" si="56"/>
        <v>0.85</v>
      </c>
      <c r="AU235" s="8">
        <f t="shared" si="52"/>
        <v>-3.4772399326754425E-2</v>
      </c>
      <c r="AV235" s="5">
        <f t="shared" si="57"/>
        <v>0.85</v>
      </c>
      <c r="AW235" s="6">
        <f t="shared" si="58"/>
        <v>-503064.02423059079</v>
      </c>
      <c r="AX235" s="6">
        <f t="shared" si="59"/>
        <v>-502083.22423059074</v>
      </c>
    </row>
    <row r="236" spans="1:50" x14ac:dyDescent="0.25">
      <c r="A236" t="str">
        <f>+'Player Ratings'!A235</f>
        <v>J. Strawther DET</v>
      </c>
      <c r="C236" s="3" t="str">
        <f>INDEX('Player Ratings'!$B:$Y,MATCH(A:A,'Player Ratings'!$A:$A,0),3)</f>
        <v>DET</v>
      </c>
      <c r="D236" s="3">
        <f>INDEX('Player Ratings'!$B:$Y,MATCH(A:A,'Player Ratings'!$A:$A,0),4)</f>
        <v>22</v>
      </c>
      <c r="F236" s="3">
        <f>INDEX('Player Ratings'!$B:$Y,MATCH($A:$A,'Player Ratings'!$A:$A,0),8)</f>
        <v>53</v>
      </c>
      <c r="G236" s="3">
        <f>INDEX('Player Ratings'!$B:$Y,MATCH($A:$A,'Player Ratings'!$A:$A,0),9)</f>
        <v>65</v>
      </c>
      <c r="H236" s="3">
        <f t="shared" si="45"/>
        <v>118</v>
      </c>
      <c r="J236" s="3">
        <f>IFERROR(INDEX('Advanced Stats'!$A:$AB,MATCH($A:$A,'Advanced Stats'!$A:$A,0),8),"N/A")</f>
        <v>10.5</v>
      </c>
      <c r="L236" s="3">
        <f>IFERROR(INDEX('Advanced Stats'!$A:$AB,MATCH($A:$A,'Advanced Stats'!$A:$A,0),9),"N/A")</f>
        <v>8</v>
      </c>
      <c r="M236" s="3">
        <f>IFERROR(INDEX('Advanced Stats'!$A:$AB,MATCH($A:$A,'Advanced Stats'!$A:$A,0),10),"N/A")</f>
        <v>-0.8</v>
      </c>
      <c r="O236" s="3">
        <f>IFERROR(INDEX('Per 36 Stats'!$A:$AC,MATCH(A:A,'Per 36 Stats'!$A:$A,0),29),"N/A")</f>
        <v>5.6</v>
      </c>
      <c r="V236" s="8">
        <f t="shared" si="46"/>
        <v>0.4356026171962043</v>
      </c>
      <c r="W236" s="5">
        <f t="shared" si="47"/>
        <v>9.3833780160857962</v>
      </c>
      <c r="AA236" s="8">
        <f t="shared" si="48"/>
        <v>-1.8816418849479294E-2</v>
      </c>
      <c r="AB236" s="5">
        <f t="shared" si="53"/>
        <v>0.85</v>
      </c>
      <c r="AF236" s="8">
        <f t="shared" si="49"/>
        <v>-1.4267681540899728</v>
      </c>
      <c r="AG236" s="5">
        <f t="shared" si="54"/>
        <v>0.85</v>
      </c>
      <c r="AK236" s="8">
        <f t="shared" si="50"/>
        <v>-1.0305107894807466</v>
      </c>
      <c r="AL236" s="5">
        <f t="shared" si="55"/>
        <v>0.85</v>
      </c>
      <c r="AP236" s="8">
        <f t="shared" si="51"/>
        <v>-0.76870464920322945</v>
      </c>
      <c r="AQ236" s="5">
        <f t="shared" si="56"/>
        <v>0.85</v>
      </c>
      <c r="AU236" s="8">
        <f t="shared" si="52"/>
        <v>-1.2108017373610522</v>
      </c>
      <c r="AV236" s="5">
        <f t="shared" si="57"/>
        <v>0.85</v>
      </c>
      <c r="AW236" s="6">
        <f t="shared" si="58"/>
        <v>-504860.12522311142</v>
      </c>
      <c r="AX236" s="6">
        <f t="shared" si="59"/>
        <v>-503879.32522311137</v>
      </c>
    </row>
    <row r="237" spans="1:50" x14ac:dyDescent="0.25">
      <c r="A237" t="str">
        <f>+'Player Ratings'!A236</f>
        <v>J. Suggs KC</v>
      </c>
      <c r="C237" s="3" t="str">
        <f>INDEX('Player Ratings'!$B:$Y,MATCH(A:A,'Player Ratings'!$A:$A,0),3)</f>
        <v>KC</v>
      </c>
      <c r="D237" s="3">
        <f>INDEX('Player Ratings'!$B:$Y,MATCH(A:A,'Player Ratings'!$A:$A,0),4)</f>
        <v>23</v>
      </c>
      <c r="F237" s="3">
        <f>INDEX('Player Ratings'!$B:$Y,MATCH($A:$A,'Player Ratings'!$A:$A,0),8)</f>
        <v>55</v>
      </c>
      <c r="G237" s="3">
        <f>INDEX('Player Ratings'!$B:$Y,MATCH($A:$A,'Player Ratings'!$A:$A,0),9)</f>
        <v>63</v>
      </c>
      <c r="H237" s="3">
        <f t="shared" si="45"/>
        <v>118</v>
      </c>
      <c r="J237" s="3">
        <f>IFERROR(INDEX('Advanced Stats'!$A:$AB,MATCH($A:$A,'Advanced Stats'!$A:$A,0),8),"N/A")</f>
        <v>10.5</v>
      </c>
      <c r="L237" s="3">
        <f>IFERROR(INDEX('Advanced Stats'!$A:$AB,MATCH($A:$A,'Advanced Stats'!$A:$A,0),9),"N/A")</f>
        <v>8.4</v>
      </c>
      <c r="M237" s="3">
        <f>IFERROR(INDEX('Advanced Stats'!$A:$AB,MATCH($A:$A,'Advanced Stats'!$A:$A,0),10),"N/A")</f>
        <v>-0.7</v>
      </c>
      <c r="O237" s="3">
        <f>IFERROR(INDEX('Per 36 Stats'!$A:$AC,MATCH(A:A,'Per 36 Stats'!$A:$A,0),29),"N/A")</f>
        <v>5.6</v>
      </c>
      <c r="V237" s="8">
        <f t="shared" si="46"/>
        <v>0.17133702943050722</v>
      </c>
      <c r="W237" s="5">
        <f t="shared" si="47"/>
        <v>3.6907953529937507</v>
      </c>
      <c r="AA237" s="8">
        <f t="shared" si="48"/>
        <v>-1.8816418849479294E-2</v>
      </c>
      <c r="AB237" s="5">
        <f t="shared" si="53"/>
        <v>0.85</v>
      </c>
      <c r="AF237" s="8">
        <f t="shared" si="49"/>
        <v>-1.4267681540899728</v>
      </c>
      <c r="AG237" s="5">
        <f t="shared" si="54"/>
        <v>0.85</v>
      </c>
      <c r="AK237" s="8">
        <f t="shared" si="50"/>
        <v>-0.95770804228089024</v>
      </c>
      <c r="AL237" s="5">
        <f t="shared" si="55"/>
        <v>0.85</v>
      </c>
      <c r="AP237" s="8">
        <f t="shared" si="51"/>
        <v>-0.74966392190499775</v>
      </c>
      <c r="AQ237" s="5">
        <f t="shared" si="56"/>
        <v>0.85</v>
      </c>
      <c r="AU237" s="8">
        <f t="shared" si="52"/>
        <v>-1.2108017373610522</v>
      </c>
      <c r="AV237" s="5">
        <f t="shared" si="57"/>
        <v>0.85</v>
      </c>
      <c r="AW237" s="6">
        <f t="shared" si="58"/>
        <v>-506655.37621563207</v>
      </c>
      <c r="AX237" s="6">
        <f t="shared" si="59"/>
        <v>-505674.57621563203</v>
      </c>
    </row>
    <row r="238" spans="1:50" x14ac:dyDescent="0.25">
      <c r="A238" t="str">
        <f>+'Player Ratings'!A237</f>
        <v>J. Tatum MIN</v>
      </c>
      <c r="C238" s="3" t="str">
        <f>INDEX('Player Ratings'!$B:$Y,MATCH(A:A,'Player Ratings'!$A:$A,0),3)</f>
        <v>MIN</v>
      </c>
      <c r="D238" s="3">
        <f>INDEX('Player Ratings'!$B:$Y,MATCH(A:A,'Player Ratings'!$A:$A,0),4)</f>
        <v>26</v>
      </c>
      <c r="F238" s="3">
        <f>INDEX('Player Ratings'!$B:$Y,MATCH($A:$A,'Player Ratings'!$A:$A,0),8)</f>
        <v>69</v>
      </c>
      <c r="G238" s="3">
        <f>INDEX('Player Ratings'!$B:$Y,MATCH($A:$A,'Player Ratings'!$A:$A,0),9)</f>
        <v>70</v>
      </c>
      <c r="H238" s="3">
        <f t="shared" si="45"/>
        <v>139</v>
      </c>
      <c r="J238" s="3">
        <f>IFERROR(INDEX('Advanced Stats'!$A:$AB,MATCH($A:$A,'Advanced Stats'!$A:$A,0),8),"N/A")</f>
        <v>32.299999999999997</v>
      </c>
      <c r="L238" s="3">
        <f>IFERROR(INDEX('Advanced Stats'!$A:$AB,MATCH($A:$A,'Advanced Stats'!$A:$A,0),9),"N/A")</f>
        <v>18</v>
      </c>
      <c r="M238" s="3">
        <f>IFERROR(INDEX('Advanced Stats'!$A:$AB,MATCH($A:$A,'Advanced Stats'!$A:$A,0),10),"N/A")</f>
        <v>6.6</v>
      </c>
      <c r="O238" s="3">
        <f>IFERROR(INDEX('Per 36 Stats'!$A:$AC,MATCH(A:A,'Per 36 Stats'!$A:$A,0),29),"N/A")</f>
        <v>25.900000000000002</v>
      </c>
      <c r="V238" s="8">
        <f t="shared" si="46"/>
        <v>1.0962665866104471</v>
      </c>
      <c r="W238" s="5">
        <f t="shared" si="47"/>
        <v>23.614834673815913</v>
      </c>
      <c r="AA238" s="8">
        <f t="shared" si="48"/>
        <v>1.2746431646524861</v>
      </c>
      <c r="AB238" s="5">
        <f t="shared" si="53"/>
        <v>27.133212580273341</v>
      </c>
      <c r="AF238" s="8">
        <f t="shared" si="49"/>
        <v>1.1165935016531106</v>
      </c>
      <c r="AG238" s="5">
        <f t="shared" si="54"/>
        <v>27.298724640535745</v>
      </c>
      <c r="AK238" s="8">
        <f t="shared" si="50"/>
        <v>0.78955789051566083</v>
      </c>
      <c r="AL238" s="5">
        <f t="shared" si="55"/>
        <v>17.179360087509387</v>
      </c>
      <c r="AP238" s="8">
        <f t="shared" si="51"/>
        <v>0.64030917086590922</v>
      </c>
      <c r="AQ238" s="5">
        <f t="shared" si="56"/>
        <v>13.745369226969618</v>
      </c>
      <c r="AU238" s="8">
        <f t="shared" si="52"/>
        <v>0.74603396445011605</v>
      </c>
      <c r="AV238" s="5">
        <f t="shared" si="57"/>
        <v>16.994162133474859</v>
      </c>
      <c r="AW238" s="6">
        <f t="shared" si="58"/>
        <v>-508449.77720815269</v>
      </c>
      <c r="AX238" s="6">
        <f t="shared" si="59"/>
        <v>-507468.97720815265</v>
      </c>
    </row>
    <row r="239" spans="1:50" x14ac:dyDescent="0.25">
      <c r="A239" t="str">
        <f>+'Player Ratings'!A238</f>
        <v>J. Thor LAL</v>
      </c>
      <c r="C239" s="3" t="str">
        <f>INDEX('Player Ratings'!$B:$Y,MATCH(A:A,'Player Ratings'!$A:$A,0),3)</f>
        <v>LAL</v>
      </c>
      <c r="D239" s="3">
        <f>INDEX('Player Ratings'!$B:$Y,MATCH(A:A,'Player Ratings'!$A:$A,0),4)</f>
        <v>21</v>
      </c>
      <c r="F239" s="3">
        <f>INDEX('Player Ratings'!$B:$Y,MATCH($A:$A,'Player Ratings'!$A:$A,0),8)</f>
        <v>65</v>
      </c>
      <c r="G239" s="3">
        <f>INDEX('Player Ratings'!$B:$Y,MATCH($A:$A,'Player Ratings'!$A:$A,0),9)</f>
        <v>76</v>
      </c>
      <c r="H239" s="3">
        <f t="shared" si="45"/>
        <v>141</v>
      </c>
      <c r="J239" s="3">
        <f>IFERROR(INDEX('Advanced Stats'!$A:$AB,MATCH($A:$A,'Advanced Stats'!$A:$A,0),8),"N/A")</f>
        <v>28</v>
      </c>
      <c r="L239" s="3">
        <f>IFERROR(INDEX('Advanced Stats'!$A:$AB,MATCH($A:$A,'Advanced Stats'!$A:$A,0),9),"N/A")</f>
        <v>14.5</v>
      </c>
      <c r="M239" s="3">
        <f>IFERROR(INDEX('Advanced Stats'!$A:$AB,MATCH($A:$A,'Advanced Stats'!$A:$A,0),10),"N/A")</f>
        <v>2.7</v>
      </c>
      <c r="O239" s="3">
        <f>IFERROR(INDEX('Per 36 Stats'!$A:$AC,MATCH(A:A,'Per 36 Stats'!$A:$A,0),29),"N/A")</f>
        <v>22</v>
      </c>
      <c r="V239" s="8">
        <f t="shared" si="46"/>
        <v>1.8890633499075382</v>
      </c>
      <c r="W239" s="5">
        <f t="shared" si="47"/>
        <v>40.692582663092047</v>
      </c>
      <c r="AA239" s="8">
        <f t="shared" si="48"/>
        <v>1.3978297916526734</v>
      </c>
      <c r="AB239" s="5">
        <f t="shared" si="53"/>
        <v>29.755475053515564</v>
      </c>
      <c r="AF239" s="8">
        <f t="shared" si="49"/>
        <v>0.61492124845608054</v>
      </c>
      <c r="AG239" s="5">
        <f t="shared" si="54"/>
        <v>15.033730549537134</v>
      </c>
      <c r="AK239" s="8">
        <f t="shared" si="50"/>
        <v>0.15253385251691823</v>
      </c>
      <c r="AL239" s="5">
        <f t="shared" si="55"/>
        <v>3.3188623777944652</v>
      </c>
      <c r="AP239" s="8">
        <f t="shared" si="51"/>
        <v>-0.10227919376512322</v>
      </c>
      <c r="AQ239" s="5">
        <f t="shared" si="56"/>
        <v>0.85</v>
      </c>
      <c r="AU239" s="8">
        <f t="shared" si="52"/>
        <v>0.37009015966865988</v>
      </c>
      <c r="AV239" s="5">
        <f t="shared" si="57"/>
        <v>8.4304099774445937</v>
      </c>
      <c r="AW239" s="6">
        <f t="shared" si="58"/>
        <v>-510227.18403853988</v>
      </c>
      <c r="AX239" s="6">
        <f t="shared" si="59"/>
        <v>-509246.38403853984</v>
      </c>
    </row>
    <row r="240" spans="1:50" x14ac:dyDescent="0.25">
      <c r="A240" t="str">
        <f>+'Player Ratings'!A239</f>
        <v>J. Valanciunas PHI</v>
      </c>
      <c r="C240" s="3" t="str">
        <f>INDEX('Player Ratings'!$B:$Y,MATCH(A:A,'Player Ratings'!$A:$A,0),3)</f>
        <v>PHI</v>
      </c>
      <c r="D240" s="3">
        <f>INDEX('Player Ratings'!$B:$Y,MATCH(A:A,'Player Ratings'!$A:$A,0),4)</f>
        <v>32</v>
      </c>
      <c r="F240" s="3">
        <f>INDEX('Player Ratings'!$B:$Y,MATCH($A:$A,'Player Ratings'!$A:$A,0),8)</f>
        <v>64</v>
      </c>
      <c r="G240" s="3">
        <f>INDEX('Player Ratings'!$B:$Y,MATCH($A:$A,'Player Ratings'!$A:$A,0),9)</f>
        <v>64</v>
      </c>
      <c r="H240" s="3">
        <f t="shared" si="45"/>
        <v>128</v>
      </c>
      <c r="J240" s="3">
        <f>IFERROR(INDEX('Advanced Stats'!$A:$AB,MATCH($A:$A,'Advanced Stats'!$A:$A,0),8),"N/A")</f>
        <v>25</v>
      </c>
      <c r="L240" s="3">
        <f>IFERROR(INDEX('Advanced Stats'!$A:$AB,MATCH($A:$A,'Advanced Stats'!$A:$A,0),9),"N/A")</f>
        <v>15.7</v>
      </c>
      <c r="M240" s="3">
        <f>IFERROR(INDEX('Advanced Stats'!$A:$AB,MATCH($A:$A,'Advanced Stats'!$A:$A,0),10),"N/A")</f>
        <v>4.2</v>
      </c>
      <c r="O240" s="3">
        <f>IFERROR(INDEX('Per 36 Stats'!$A:$AC,MATCH(A:A,'Per 36 Stats'!$A:$A,0),29),"N/A")</f>
        <v>25.2</v>
      </c>
      <c r="V240" s="8">
        <f t="shared" si="46"/>
        <v>0.30346982331335576</v>
      </c>
      <c r="W240" s="5">
        <f t="shared" si="47"/>
        <v>5.6354195556377356</v>
      </c>
      <c r="AA240" s="8">
        <f t="shared" si="48"/>
        <v>0.59711671615145667</v>
      </c>
      <c r="AB240" s="5">
        <f t="shared" si="53"/>
        <v>10.95755946331132</v>
      </c>
      <c r="AF240" s="8">
        <f t="shared" si="49"/>
        <v>0.26491735087675711</v>
      </c>
      <c r="AG240" s="5">
        <f t="shared" si="54"/>
        <v>5.5834120068191284</v>
      </c>
      <c r="AK240" s="8">
        <f t="shared" si="50"/>
        <v>0.37094209411648699</v>
      </c>
      <c r="AL240" s="5">
        <f t="shared" si="55"/>
        <v>6.9577870871769747</v>
      </c>
      <c r="AP240" s="8">
        <f t="shared" si="51"/>
        <v>0.18333171570835083</v>
      </c>
      <c r="AQ240" s="5">
        <f t="shared" si="56"/>
        <v>3.3927065857044307</v>
      </c>
      <c r="AU240" s="8">
        <f t="shared" si="52"/>
        <v>0.67855687128421338</v>
      </c>
      <c r="AV240" s="5">
        <f t="shared" si="57"/>
        <v>13.325067597553211</v>
      </c>
      <c r="AW240" s="6">
        <f t="shared" si="58"/>
        <v>-511996.16045894963</v>
      </c>
      <c r="AX240" s="6">
        <f t="shared" si="59"/>
        <v>-511015.36045894958</v>
      </c>
    </row>
    <row r="241" spans="1:50" x14ac:dyDescent="0.25">
      <c r="A241" t="str">
        <f>+'Player Ratings'!A240</f>
        <v>J. Walker SAS</v>
      </c>
      <c r="C241" s="3" t="str">
        <f>INDEX('Player Ratings'!$B:$Y,MATCH(A:A,'Player Ratings'!$A:$A,0),3)</f>
        <v>SAS</v>
      </c>
      <c r="D241" s="3">
        <f>INDEX('Player Ratings'!$B:$Y,MATCH(A:A,'Player Ratings'!$A:$A,0),4)</f>
        <v>21</v>
      </c>
      <c r="F241" s="3">
        <f>INDEX('Player Ratings'!$B:$Y,MATCH($A:$A,'Player Ratings'!$A:$A,0),8)</f>
        <v>47</v>
      </c>
      <c r="G241" s="3">
        <f>INDEX('Player Ratings'!$B:$Y,MATCH($A:$A,'Player Ratings'!$A:$A,0),9)</f>
        <v>63</v>
      </c>
      <c r="H241" s="3">
        <f t="shared" si="45"/>
        <v>110</v>
      </c>
      <c r="J241" s="3">
        <f>IFERROR(INDEX('Advanced Stats'!$A:$AB,MATCH($A:$A,'Advanced Stats'!$A:$A,0),8),"N/A")</f>
        <v>11.9</v>
      </c>
      <c r="L241" s="3">
        <f>IFERROR(INDEX('Advanced Stats'!$A:$AB,MATCH($A:$A,'Advanced Stats'!$A:$A,0),9),"N/A")</f>
        <v>6.6</v>
      </c>
      <c r="M241" s="3">
        <f>IFERROR(INDEX('Advanced Stats'!$A:$AB,MATCH($A:$A,'Advanced Stats'!$A:$A,0),10),"N/A")</f>
        <v>-1.5</v>
      </c>
      <c r="O241" s="3">
        <f>IFERROR(INDEX('Per 36 Stats'!$A:$AC,MATCH(A:A,'Per 36 Stats'!$A:$A,0),29),"N/A")</f>
        <v>6.1000000000000005</v>
      </c>
      <c r="V241" s="8">
        <f t="shared" si="46"/>
        <v>0.17133702943050722</v>
      </c>
      <c r="W241" s="5">
        <f t="shared" si="47"/>
        <v>3.6907953529937507</v>
      </c>
      <c r="AA241" s="8">
        <f t="shared" si="48"/>
        <v>-0.51156292685022808</v>
      </c>
      <c r="AB241" s="5">
        <f t="shared" si="53"/>
        <v>0.85</v>
      </c>
      <c r="AF241" s="8">
        <f t="shared" si="49"/>
        <v>-1.2634330018862885</v>
      </c>
      <c r="AG241" s="5">
        <f t="shared" si="54"/>
        <v>0.85</v>
      </c>
      <c r="AK241" s="8">
        <f t="shared" si="50"/>
        <v>-1.2853204046802438</v>
      </c>
      <c r="AL241" s="5">
        <f t="shared" si="55"/>
        <v>0.85</v>
      </c>
      <c r="AP241" s="8">
        <f t="shared" si="51"/>
        <v>-0.90198974029085055</v>
      </c>
      <c r="AQ241" s="5">
        <f t="shared" si="56"/>
        <v>0.85</v>
      </c>
      <c r="AU241" s="8">
        <f t="shared" si="52"/>
        <v>-1.1626038136711216</v>
      </c>
      <c r="AV241" s="5">
        <f t="shared" si="57"/>
        <v>0.85</v>
      </c>
      <c r="AW241" s="6">
        <f t="shared" si="58"/>
        <v>-513751.81181176181</v>
      </c>
      <c r="AX241" s="6">
        <f t="shared" si="59"/>
        <v>-512771.01181176177</v>
      </c>
    </row>
    <row r="242" spans="1:50" x14ac:dyDescent="0.25">
      <c r="A242" t="str">
        <f>+'Player Ratings'!A241</f>
        <v>J. Wall CLE</v>
      </c>
      <c r="C242" s="3" t="str">
        <f>INDEX('Player Ratings'!$B:$Y,MATCH(A:A,'Player Ratings'!$A:$A,0),3)</f>
        <v>CLE</v>
      </c>
      <c r="D242" s="3">
        <f>INDEX('Player Ratings'!$B:$Y,MATCH(A:A,'Player Ratings'!$A:$A,0),4)</f>
        <v>34</v>
      </c>
      <c r="F242" s="3">
        <f>INDEX('Player Ratings'!$B:$Y,MATCH($A:$A,'Player Ratings'!$A:$A,0),8)</f>
        <v>61</v>
      </c>
      <c r="G242" s="3">
        <f>INDEX('Player Ratings'!$B:$Y,MATCH($A:$A,'Player Ratings'!$A:$A,0),9)</f>
        <v>61</v>
      </c>
      <c r="H242" s="3">
        <f t="shared" si="45"/>
        <v>122</v>
      </c>
      <c r="J242" s="3">
        <f>IFERROR(INDEX('Advanced Stats'!$A:$AB,MATCH($A:$A,'Advanced Stats'!$A:$A,0),8),"N/A")</f>
        <v>22.4</v>
      </c>
      <c r="L242" s="3">
        <f>IFERROR(INDEX('Advanced Stats'!$A:$AB,MATCH($A:$A,'Advanced Stats'!$A:$A,0),9),"N/A")</f>
        <v>13.7</v>
      </c>
      <c r="M242" s="3">
        <f>IFERROR(INDEX('Advanced Stats'!$A:$AB,MATCH($A:$A,'Advanced Stats'!$A:$A,0),10),"N/A")</f>
        <v>1.9</v>
      </c>
      <c r="O242" s="3">
        <f>IFERROR(INDEX('Per 36 Stats'!$A:$AC,MATCH(A:A,'Per 36 Stats'!$A:$A,0),29),"N/A")</f>
        <v>17.900000000000002</v>
      </c>
      <c r="V242" s="8">
        <f t="shared" si="46"/>
        <v>-9.2928558335189843E-2</v>
      </c>
      <c r="W242" s="5">
        <f t="shared" si="47"/>
        <v>0.85</v>
      </c>
      <c r="AA242" s="8">
        <f t="shared" si="48"/>
        <v>0.22755683515089509</v>
      </c>
      <c r="AB242" s="5">
        <f t="shared" si="53"/>
        <v>2.9536472912893115</v>
      </c>
      <c r="AF242" s="8">
        <f t="shared" si="49"/>
        <v>-3.8419360358656701E-2</v>
      </c>
      <c r="AG242" s="5">
        <f t="shared" si="54"/>
        <v>0.85</v>
      </c>
      <c r="AK242" s="8">
        <f t="shared" si="50"/>
        <v>6.9283581172055134E-3</v>
      </c>
      <c r="AL242" s="5">
        <f t="shared" si="55"/>
        <v>0.85</v>
      </c>
      <c r="AP242" s="8">
        <f t="shared" si="51"/>
        <v>-0.25460501215097608</v>
      </c>
      <c r="AQ242" s="5">
        <f t="shared" si="56"/>
        <v>0.85</v>
      </c>
      <c r="AU242" s="8">
        <f t="shared" si="52"/>
        <v>-2.5132814588767899E-2</v>
      </c>
      <c r="AV242" s="5">
        <f t="shared" si="57"/>
        <v>0.85</v>
      </c>
      <c r="AW242" s="6">
        <f t="shared" si="58"/>
        <v>-515506.61316457397</v>
      </c>
      <c r="AX242" s="6">
        <f t="shared" si="59"/>
        <v>-514525.81316457392</v>
      </c>
    </row>
    <row r="243" spans="1:50" x14ac:dyDescent="0.25">
      <c r="A243" t="str">
        <f>+'Player Ratings'!A242</f>
        <v>J. Washington MIA</v>
      </c>
      <c r="C243" s="3" t="str">
        <f>INDEX('Player Ratings'!$B:$Y,MATCH(A:A,'Player Ratings'!$A:$A,0),3)</f>
        <v>MIA</v>
      </c>
      <c r="D243" s="3">
        <f>INDEX('Player Ratings'!$B:$Y,MATCH(A:A,'Player Ratings'!$A:$A,0),4)</f>
        <v>21</v>
      </c>
      <c r="F243" s="3">
        <f>INDEX('Player Ratings'!$B:$Y,MATCH($A:$A,'Player Ratings'!$A:$A,0),8)</f>
        <v>35</v>
      </c>
      <c r="G243" s="3">
        <f>INDEX('Player Ratings'!$B:$Y,MATCH($A:$A,'Player Ratings'!$A:$A,0),9)</f>
        <v>54</v>
      </c>
      <c r="H243" s="3">
        <f t="shared" si="45"/>
        <v>89</v>
      </c>
      <c r="J243" s="3" t="str">
        <f>IFERROR(INDEX('Advanced Stats'!$A:$AB,MATCH($A:$A,'Advanced Stats'!$A:$A,0),8),"N/A")</f>
        <v>N/A</v>
      </c>
      <c r="L243" s="3" t="str">
        <f>IFERROR(INDEX('Advanced Stats'!$A:$AB,MATCH($A:$A,'Advanced Stats'!$A:$A,0),9),"N/A")</f>
        <v>N/A</v>
      </c>
      <c r="M243" s="3" t="str">
        <f>IFERROR(INDEX('Advanced Stats'!$A:$AB,MATCH($A:$A,'Advanced Stats'!$A:$A,0),10),"N/A")</f>
        <v>N/A</v>
      </c>
      <c r="O243" s="3" t="str">
        <f>IFERROR(INDEX('Per 36 Stats'!$A:$AC,MATCH(A:A,'Per 36 Stats'!$A:$A,0),29),"N/A")</f>
        <v>N/A</v>
      </c>
      <c r="V243" s="8">
        <f t="shared" si="46"/>
        <v>-1.0178581155151296</v>
      </c>
      <c r="W243" s="5">
        <f t="shared" si="47"/>
        <v>0.85</v>
      </c>
      <c r="AA243" s="8">
        <f t="shared" si="48"/>
        <v>-1.8050225103521935</v>
      </c>
      <c r="AB243" s="5">
        <f t="shared" si="53"/>
        <v>0.85</v>
      </c>
      <c r="AF243" s="8" t="str">
        <f t="shared" si="49"/>
        <v>N/A</v>
      </c>
      <c r="AG243" s="5" t="str">
        <f t="shared" si="54"/>
        <v>N/A</v>
      </c>
      <c r="AK243" s="8" t="str">
        <f t="shared" si="50"/>
        <v>N/A</v>
      </c>
      <c r="AL243" s="5" t="str">
        <f t="shared" si="55"/>
        <v>N/A</v>
      </c>
      <c r="AP243" s="8" t="str">
        <f t="shared" si="51"/>
        <v>N/A</v>
      </c>
      <c r="AQ243" s="5" t="str">
        <f t="shared" si="56"/>
        <v>N/A</v>
      </c>
      <c r="AU243" s="8" t="str">
        <f t="shared" si="52"/>
        <v>N/A</v>
      </c>
      <c r="AV243" s="5" t="str">
        <f t="shared" si="57"/>
        <v>N/A</v>
      </c>
      <c r="AW243" s="6">
        <f t="shared" si="58"/>
        <v>-517260.56451738614</v>
      </c>
      <c r="AX243" s="6">
        <f t="shared" si="59"/>
        <v>-516279.76451738609</v>
      </c>
    </row>
    <row r="244" spans="1:50" x14ac:dyDescent="0.25">
      <c r="A244" t="str">
        <f>+'Player Ratings'!A243</f>
        <v>J. Winslow WAS</v>
      </c>
      <c r="C244" s="3" t="str">
        <f>INDEX('Player Ratings'!$B:$Y,MATCH(A:A,'Player Ratings'!$A:$A,0),3)</f>
        <v>WAS</v>
      </c>
      <c r="D244" s="3">
        <f>INDEX('Player Ratings'!$B:$Y,MATCH(A:A,'Player Ratings'!$A:$A,0),4)</f>
        <v>28</v>
      </c>
      <c r="F244" s="3">
        <f>INDEX('Player Ratings'!$B:$Y,MATCH($A:$A,'Player Ratings'!$A:$A,0),8)</f>
        <v>67</v>
      </c>
      <c r="G244" s="3">
        <f>INDEX('Player Ratings'!$B:$Y,MATCH($A:$A,'Player Ratings'!$A:$A,0),9)</f>
        <v>68</v>
      </c>
      <c r="H244" s="3">
        <f t="shared" si="45"/>
        <v>135</v>
      </c>
      <c r="J244" s="3">
        <f>IFERROR(INDEX('Advanced Stats'!$A:$AB,MATCH($A:$A,'Advanced Stats'!$A:$A,0),8),"N/A")</f>
        <v>31</v>
      </c>
      <c r="L244" s="3">
        <f>IFERROR(INDEX('Advanced Stats'!$A:$AB,MATCH($A:$A,'Advanced Stats'!$A:$A,0),9),"N/A")</f>
        <v>16.600000000000001</v>
      </c>
      <c r="M244" s="3">
        <f>IFERROR(INDEX('Advanced Stats'!$A:$AB,MATCH($A:$A,'Advanced Stats'!$A:$A,0),10),"N/A")</f>
        <v>6.1</v>
      </c>
      <c r="O244" s="3">
        <f>IFERROR(INDEX('Per 36 Stats'!$A:$AC,MATCH(A:A,'Per 36 Stats'!$A:$A,0),29),"N/A")</f>
        <v>28.3</v>
      </c>
      <c r="V244" s="8">
        <f t="shared" si="46"/>
        <v>0.83200099884474987</v>
      </c>
      <c r="W244" s="5">
        <f t="shared" si="47"/>
        <v>17.922252010723863</v>
      </c>
      <c r="AA244" s="8">
        <f t="shared" si="48"/>
        <v>1.0282699106521118</v>
      </c>
      <c r="AB244" s="5">
        <f t="shared" si="53"/>
        <v>21.888687633788901</v>
      </c>
      <c r="AF244" s="8">
        <f t="shared" si="49"/>
        <v>0.96492514603540391</v>
      </c>
      <c r="AG244" s="5">
        <f t="shared" si="54"/>
        <v>23.590703171164076</v>
      </c>
      <c r="AK244" s="8">
        <f t="shared" si="50"/>
        <v>0.53474827531616409</v>
      </c>
      <c r="AL244" s="5">
        <f t="shared" si="55"/>
        <v>11.635161003623423</v>
      </c>
      <c r="AP244" s="8">
        <f t="shared" si="51"/>
        <v>0.54510553437475118</v>
      </c>
      <c r="AQ244" s="5">
        <f t="shared" si="56"/>
        <v>11.701654729562851</v>
      </c>
      <c r="AU244" s="8">
        <f t="shared" si="52"/>
        <v>0.97738399816178101</v>
      </c>
      <c r="AV244" s="5">
        <f t="shared" si="57"/>
        <v>22.264163460262704</v>
      </c>
      <c r="AW244" s="6">
        <f t="shared" si="58"/>
        <v>-519014.51587019832</v>
      </c>
      <c r="AX244" s="6">
        <f t="shared" si="59"/>
        <v>-518033.71587019827</v>
      </c>
    </row>
    <row r="245" spans="1:50" x14ac:dyDescent="0.25">
      <c r="A245" t="str">
        <f>+'Player Ratings'!A244</f>
        <v>J. Wiseman TOR</v>
      </c>
      <c r="C245" s="3" t="str">
        <f>INDEX('Player Ratings'!$B:$Y,MATCH(A:A,'Player Ratings'!$A:$A,0),3)</f>
        <v>TOR</v>
      </c>
      <c r="D245" s="3">
        <f>INDEX('Player Ratings'!$B:$Y,MATCH(A:A,'Player Ratings'!$A:$A,0),4)</f>
        <v>23</v>
      </c>
      <c r="F245" s="3">
        <f>INDEX('Player Ratings'!$B:$Y,MATCH($A:$A,'Player Ratings'!$A:$A,0),8)</f>
        <v>70</v>
      </c>
      <c r="G245" s="3">
        <f>INDEX('Player Ratings'!$B:$Y,MATCH($A:$A,'Player Ratings'!$A:$A,0),9)</f>
        <v>75</v>
      </c>
      <c r="H245" s="3">
        <f t="shared" si="45"/>
        <v>145</v>
      </c>
      <c r="J245" s="3">
        <f>IFERROR(INDEX('Advanced Stats'!$A:$AB,MATCH($A:$A,'Advanced Stats'!$A:$A,0),8),"N/A")</f>
        <v>34.9</v>
      </c>
      <c r="L245" s="3">
        <f>IFERROR(INDEX('Advanced Stats'!$A:$AB,MATCH($A:$A,'Advanced Stats'!$A:$A,0),9),"N/A")</f>
        <v>18.600000000000001</v>
      </c>
      <c r="M245" s="3">
        <f>IFERROR(INDEX('Advanced Stats'!$A:$AB,MATCH($A:$A,'Advanced Stats'!$A:$A,0),10),"N/A")</f>
        <v>8.6</v>
      </c>
      <c r="O245" s="3">
        <f>IFERROR(INDEX('Per 36 Stats'!$A:$AC,MATCH(A:A,'Per 36 Stats'!$A:$A,0),29),"N/A")</f>
        <v>35.799999999999997</v>
      </c>
      <c r="V245" s="8">
        <f t="shared" si="46"/>
        <v>1.7569305560246897</v>
      </c>
      <c r="W245" s="5">
        <f t="shared" si="47"/>
        <v>37.846291331546027</v>
      </c>
      <c r="AA245" s="8">
        <f t="shared" si="48"/>
        <v>1.6442030456530476</v>
      </c>
      <c r="AB245" s="5">
        <f t="shared" si="53"/>
        <v>35</v>
      </c>
      <c r="AF245" s="8">
        <f t="shared" si="49"/>
        <v>1.4199302128885243</v>
      </c>
      <c r="AG245" s="5">
        <f t="shared" si="54"/>
        <v>34.714767579279098</v>
      </c>
      <c r="AK245" s="8">
        <f t="shared" si="50"/>
        <v>0.89876201131544553</v>
      </c>
      <c r="AL245" s="5">
        <f t="shared" si="55"/>
        <v>19.555445409174805</v>
      </c>
      <c r="AP245" s="8">
        <f t="shared" si="51"/>
        <v>1.0211237168305414</v>
      </c>
      <c r="AQ245" s="5">
        <f t="shared" si="56"/>
        <v>21.92022721659669</v>
      </c>
      <c r="AU245" s="8">
        <f t="shared" si="52"/>
        <v>1.7003528535107344</v>
      </c>
      <c r="AV245" s="5">
        <f t="shared" si="57"/>
        <v>38.732917606474729</v>
      </c>
      <c r="AW245" s="6">
        <f t="shared" si="58"/>
        <v>-520746.2030595502</v>
      </c>
      <c r="AX245" s="6">
        <f t="shared" si="59"/>
        <v>-519765.40305955015</v>
      </c>
    </row>
    <row r="246" spans="1:50" x14ac:dyDescent="0.25">
      <c r="A246" t="str">
        <f>+'Player Ratings'!A245</f>
        <v>J. Young SAS</v>
      </c>
      <c r="C246" s="3" t="str">
        <f>INDEX('Player Ratings'!$B:$Y,MATCH(A:A,'Player Ratings'!$A:$A,0),3)</f>
        <v>SAS</v>
      </c>
      <c r="D246" s="3">
        <f>INDEX('Player Ratings'!$B:$Y,MATCH(A:A,'Player Ratings'!$A:$A,0),4)</f>
        <v>29</v>
      </c>
      <c r="F246" s="3">
        <f>INDEX('Player Ratings'!$B:$Y,MATCH($A:$A,'Player Ratings'!$A:$A,0),8)</f>
        <v>72</v>
      </c>
      <c r="G246" s="3">
        <f>INDEX('Player Ratings'!$B:$Y,MATCH($A:$A,'Player Ratings'!$A:$A,0),9)</f>
        <v>72</v>
      </c>
      <c r="H246" s="3">
        <f t="shared" si="45"/>
        <v>144</v>
      </c>
      <c r="J246" s="3">
        <f>IFERROR(INDEX('Advanced Stats'!$A:$AB,MATCH($A:$A,'Advanced Stats'!$A:$A,0),8),"N/A")</f>
        <v>37.299999999999997</v>
      </c>
      <c r="L246" s="3">
        <f>IFERROR(INDEX('Advanced Stats'!$A:$AB,MATCH($A:$A,'Advanced Stats'!$A:$A,0),9),"N/A")</f>
        <v>18.100000000000001</v>
      </c>
      <c r="M246" s="3">
        <f>IFERROR(INDEX('Advanced Stats'!$A:$AB,MATCH($A:$A,'Advanced Stats'!$A:$A,0),10),"N/A")</f>
        <v>8.1999999999999993</v>
      </c>
      <c r="O246" s="3">
        <f>IFERROR(INDEX('Per 36 Stats'!$A:$AC,MATCH(A:A,'Per 36 Stats'!$A:$A,0),29),"N/A")</f>
        <v>34.800000000000004</v>
      </c>
      <c r="V246" s="8">
        <f t="shared" si="46"/>
        <v>1.360532174376144</v>
      </c>
      <c r="W246" s="5">
        <f t="shared" si="47"/>
        <v>29.307417336907957</v>
      </c>
      <c r="AA246" s="8">
        <f t="shared" si="48"/>
        <v>1.5826097321529542</v>
      </c>
      <c r="AB246" s="5">
        <f t="shared" si="53"/>
        <v>33.688868763378892</v>
      </c>
      <c r="AF246" s="8">
        <f t="shared" si="49"/>
        <v>1.6999333309519828</v>
      </c>
      <c r="AG246" s="5">
        <f t="shared" si="54"/>
        <v>41.560345676580653</v>
      </c>
      <c r="AK246" s="8">
        <f t="shared" si="50"/>
        <v>0.80775857731562517</v>
      </c>
      <c r="AL246" s="5">
        <f t="shared" si="55"/>
        <v>17.575374307786959</v>
      </c>
      <c r="AP246" s="8">
        <f t="shared" si="51"/>
        <v>0.94496080763761492</v>
      </c>
      <c r="AQ246" s="5">
        <f t="shared" si="56"/>
        <v>20.285255618671275</v>
      </c>
      <c r="AU246" s="8">
        <f t="shared" si="52"/>
        <v>1.6039570061308746</v>
      </c>
      <c r="AV246" s="5">
        <f t="shared" si="57"/>
        <v>36.537083720313142</v>
      </c>
      <c r="AW246" s="6">
        <f t="shared" si="58"/>
        <v>-522439.15733129566</v>
      </c>
      <c r="AX246" s="6">
        <f t="shared" si="59"/>
        <v>-521458.35733129561</v>
      </c>
    </row>
    <row r="247" spans="1:50" x14ac:dyDescent="0.25">
      <c r="A247" t="str">
        <f>+'Player Ratings'!A246</f>
        <v>K. Antetokounmpo MIL</v>
      </c>
      <c r="C247" s="3" t="str">
        <f>INDEX('Player Ratings'!$B:$Y,MATCH(A:A,'Player Ratings'!$A:$A,0),3)</f>
        <v>MIL</v>
      </c>
      <c r="D247" s="3">
        <f>INDEX('Player Ratings'!$B:$Y,MATCH(A:A,'Player Ratings'!$A:$A,0),4)</f>
        <v>27</v>
      </c>
      <c r="F247" s="3">
        <f>INDEX('Player Ratings'!$B:$Y,MATCH($A:$A,'Player Ratings'!$A:$A,0),8)</f>
        <v>51</v>
      </c>
      <c r="G247" s="3">
        <f>INDEX('Player Ratings'!$B:$Y,MATCH($A:$A,'Player Ratings'!$A:$A,0),9)</f>
        <v>54</v>
      </c>
      <c r="H247" s="3">
        <f t="shared" si="45"/>
        <v>105</v>
      </c>
      <c r="J247" s="3" t="str">
        <f>IFERROR(INDEX('Advanced Stats'!$A:$AB,MATCH($A:$A,'Advanced Stats'!$A:$A,0),8),"N/A")</f>
        <v>N/A</v>
      </c>
      <c r="L247" s="3" t="str">
        <f>IFERROR(INDEX('Advanced Stats'!$A:$AB,MATCH($A:$A,'Advanced Stats'!$A:$A,0),9),"N/A")</f>
        <v>N/A</v>
      </c>
      <c r="M247" s="3" t="str">
        <f>IFERROR(INDEX('Advanced Stats'!$A:$AB,MATCH($A:$A,'Advanced Stats'!$A:$A,0),10),"N/A")</f>
        <v>N/A</v>
      </c>
      <c r="O247" s="3" t="str">
        <f>IFERROR(INDEX('Per 36 Stats'!$A:$AC,MATCH(A:A,'Per 36 Stats'!$A:$A,0),29),"N/A")</f>
        <v>N/A</v>
      </c>
      <c r="V247" s="8">
        <f t="shared" si="46"/>
        <v>-1.0178581155151296</v>
      </c>
      <c r="W247" s="5">
        <f t="shared" si="47"/>
        <v>0.85</v>
      </c>
      <c r="AA247" s="8">
        <f t="shared" si="48"/>
        <v>-0.819529494350696</v>
      </c>
      <c r="AB247" s="5">
        <f t="shared" si="53"/>
        <v>0.85</v>
      </c>
      <c r="AF247" s="8" t="str">
        <f t="shared" si="49"/>
        <v>N/A</v>
      </c>
      <c r="AG247" s="5" t="str">
        <f t="shared" si="54"/>
        <v>N/A</v>
      </c>
      <c r="AK247" s="8" t="str">
        <f t="shared" si="50"/>
        <v>N/A</v>
      </c>
      <c r="AL247" s="5" t="str">
        <f t="shared" si="55"/>
        <v>N/A</v>
      </c>
      <c r="AP247" s="8" t="str">
        <f t="shared" si="51"/>
        <v>N/A</v>
      </c>
      <c r="AQ247" s="5" t="str">
        <f t="shared" si="56"/>
        <v>N/A</v>
      </c>
      <c r="AU247" s="8" t="str">
        <f t="shared" si="52"/>
        <v>N/A</v>
      </c>
      <c r="AV247" s="5" t="str">
        <f t="shared" si="57"/>
        <v>N/A</v>
      </c>
      <c r="AW247" s="6">
        <f t="shared" si="58"/>
        <v>-524095.5745193208</v>
      </c>
      <c r="AX247" s="6">
        <f t="shared" si="59"/>
        <v>-523114.77451932075</v>
      </c>
    </row>
    <row r="248" spans="1:50" x14ac:dyDescent="0.25">
      <c r="A248" t="str">
        <f>+'Player Ratings'!A247</f>
        <v>K. Bērzinš LAC</v>
      </c>
      <c r="C248" s="3" t="str">
        <f>INDEX('Player Ratings'!$B:$Y,MATCH(A:A,'Player Ratings'!$A:$A,0),3)</f>
        <v>LAC</v>
      </c>
      <c r="D248" s="3">
        <f>INDEX('Player Ratings'!$B:$Y,MATCH(A:A,'Player Ratings'!$A:$A,0),4)</f>
        <v>22</v>
      </c>
      <c r="F248" s="3">
        <f>INDEX('Player Ratings'!$B:$Y,MATCH($A:$A,'Player Ratings'!$A:$A,0),8)</f>
        <v>57</v>
      </c>
      <c r="G248" s="3">
        <f>INDEX('Player Ratings'!$B:$Y,MATCH($A:$A,'Player Ratings'!$A:$A,0),9)</f>
        <v>66</v>
      </c>
      <c r="H248" s="3">
        <f t="shared" si="45"/>
        <v>123</v>
      </c>
      <c r="J248" s="3" t="str">
        <f>IFERROR(INDEX('Advanced Stats'!$A:$AB,MATCH($A:$A,'Advanced Stats'!$A:$A,0),8),"N/A")</f>
        <v>N/A</v>
      </c>
      <c r="L248" s="3" t="str">
        <f>IFERROR(INDEX('Advanced Stats'!$A:$AB,MATCH($A:$A,'Advanced Stats'!$A:$A,0),9),"N/A")</f>
        <v>N/A</v>
      </c>
      <c r="M248" s="3" t="str">
        <f>IFERROR(INDEX('Advanced Stats'!$A:$AB,MATCH($A:$A,'Advanced Stats'!$A:$A,0),10),"N/A")</f>
        <v>N/A</v>
      </c>
      <c r="O248" s="3" t="str">
        <f>IFERROR(INDEX('Per 36 Stats'!$A:$AC,MATCH(A:A,'Per 36 Stats'!$A:$A,0),29),"N/A")</f>
        <v>N/A</v>
      </c>
      <c r="V248" s="8">
        <f t="shared" si="46"/>
        <v>0.56773541107905279</v>
      </c>
      <c r="W248" s="5">
        <f t="shared" si="47"/>
        <v>12.229669347631818</v>
      </c>
      <c r="AA248" s="8">
        <f t="shared" si="48"/>
        <v>0.28915014865098865</v>
      </c>
      <c r="AB248" s="5">
        <f t="shared" si="53"/>
        <v>6.1551127943355812</v>
      </c>
      <c r="AF248" s="8" t="str">
        <f t="shared" si="49"/>
        <v>N/A</v>
      </c>
      <c r="AG248" s="5" t="str">
        <f t="shared" si="54"/>
        <v>N/A</v>
      </c>
      <c r="AK248" s="8" t="str">
        <f t="shared" si="50"/>
        <v>N/A</v>
      </c>
      <c r="AL248" s="5" t="str">
        <f t="shared" si="55"/>
        <v>N/A</v>
      </c>
      <c r="AP248" s="8" t="str">
        <f t="shared" si="51"/>
        <v>N/A</v>
      </c>
      <c r="AQ248" s="5" t="str">
        <f t="shared" si="56"/>
        <v>N/A</v>
      </c>
      <c r="AU248" s="8" t="str">
        <f t="shared" si="52"/>
        <v>N/A</v>
      </c>
      <c r="AV248" s="5" t="str">
        <f t="shared" si="57"/>
        <v>N/A</v>
      </c>
      <c r="AW248" s="6">
        <f t="shared" si="58"/>
        <v>-525751.99170734594</v>
      </c>
      <c r="AX248" s="6">
        <f t="shared" si="59"/>
        <v>-524771.19170734589</v>
      </c>
    </row>
    <row r="249" spans="1:50" x14ac:dyDescent="0.25">
      <c r="A249" t="str">
        <f>+'Player Ratings'!A248</f>
        <v>K. Brooks NYK</v>
      </c>
      <c r="C249" s="3" t="str">
        <f>INDEX('Player Ratings'!$B:$Y,MATCH(A:A,'Player Ratings'!$A:$A,0),3)</f>
        <v>NYK</v>
      </c>
      <c r="D249" s="3">
        <f>INDEX('Player Ratings'!$B:$Y,MATCH(A:A,'Player Ratings'!$A:$A,0),4)</f>
        <v>24</v>
      </c>
      <c r="F249" s="3">
        <f>INDEX('Player Ratings'!$B:$Y,MATCH($A:$A,'Player Ratings'!$A:$A,0),8)</f>
        <v>46</v>
      </c>
      <c r="G249" s="3">
        <f>INDEX('Player Ratings'!$B:$Y,MATCH($A:$A,'Player Ratings'!$A:$A,0),9)</f>
        <v>52</v>
      </c>
      <c r="H249" s="3">
        <f t="shared" si="45"/>
        <v>98</v>
      </c>
      <c r="J249" s="3" t="str">
        <f>IFERROR(INDEX('Advanced Stats'!$A:$AB,MATCH($A:$A,'Advanced Stats'!$A:$A,0),8),"N/A")</f>
        <v>N/A</v>
      </c>
      <c r="L249" s="3" t="str">
        <f>IFERROR(INDEX('Advanced Stats'!$A:$AB,MATCH($A:$A,'Advanced Stats'!$A:$A,0),9),"N/A")</f>
        <v>N/A</v>
      </c>
      <c r="M249" s="3" t="str">
        <f>IFERROR(INDEX('Advanced Stats'!$A:$AB,MATCH($A:$A,'Advanced Stats'!$A:$A,0),10),"N/A")</f>
        <v>N/A</v>
      </c>
      <c r="O249" s="3" t="str">
        <f>IFERROR(INDEX('Per 36 Stats'!$A:$AC,MATCH(A:A,'Per 36 Stats'!$A:$A,0),29),"N/A")</f>
        <v>N/A</v>
      </c>
      <c r="V249" s="8">
        <f t="shared" si="46"/>
        <v>-1.2821237032808266</v>
      </c>
      <c r="W249" s="5">
        <f t="shared" si="47"/>
        <v>0.85</v>
      </c>
      <c r="AA249" s="8">
        <f t="shared" si="48"/>
        <v>-1.2506826888513511</v>
      </c>
      <c r="AB249" s="5">
        <f t="shared" si="53"/>
        <v>0.85</v>
      </c>
      <c r="AF249" s="8" t="str">
        <f t="shared" si="49"/>
        <v>N/A</v>
      </c>
      <c r="AG249" s="5" t="str">
        <f t="shared" si="54"/>
        <v>N/A</v>
      </c>
      <c r="AK249" s="8" t="str">
        <f t="shared" si="50"/>
        <v>N/A</v>
      </c>
      <c r="AL249" s="5" t="str">
        <f t="shared" si="55"/>
        <v>N/A</v>
      </c>
      <c r="AP249" s="8" t="str">
        <f t="shared" si="51"/>
        <v>N/A</v>
      </c>
      <c r="AQ249" s="5" t="str">
        <f t="shared" si="56"/>
        <v>N/A</v>
      </c>
      <c r="AU249" s="8" t="str">
        <f t="shared" si="52"/>
        <v>N/A</v>
      </c>
      <c r="AV249" s="5" t="str">
        <f t="shared" si="57"/>
        <v>N/A</v>
      </c>
      <c r="AW249" s="6">
        <f t="shared" si="58"/>
        <v>-527408.40889537102</v>
      </c>
      <c r="AX249" s="6">
        <f t="shared" si="59"/>
        <v>-526427.60889537097</v>
      </c>
    </row>
    <row r="250" spans="1:50" x14ac:dyDescent="0.25">
      <c r="A250" t="str">
        <f>+'Player Ratings'!A249</f>
        <v>K. Byider PHX</v>
      </c>
      <c r="C250" s="3" t="str">
        <f>INDEX('Player Ratings'!$B:$Y,MATCH(A:A,'Player Ratings'!$A:$A,0),3)</f>
        <v>PHX</v>
      </c>
      <c r="D250" s="3">
        <f>INDEX('Player Ratings'!$B:$Y,MATCH(A:A,'Player Ratings'!$A:$A,0),4)</f>
        <v>22</v>
      </c>
      <c r="F250" s="3">
        <f>INDEX('Player Ratings'!$B:$Y,MATCH($A:$A,'Player Ratings'!$A:$A,0),8)</f>
        <v>43</v>
      </c>
      <c r="G250" s="3">
        <f>INDEX('Player Ratings'!$B:$Y,MATCH($A:$A,'Player Ratings'!$A:$A,0),9)</f>
        <v>55</v>
      </c>
      <c r="H250" s="3">
        <f t="shared" si="45"/>
        <v>98</v>
      </c>
      <c r="J250" s="3" t="str">
        <f>IFERROR(INDEX('Advanced Stats'!$A:$AB,MATCH($A:$A,'Advanced Stats'!$A:$A,0),8),"N/A")</f>
        <v>N/A</v>
      </c>
      <c r="L250" s="3" t="str">
        <f>IFERROR(INDEX('Advanced Stats'!$A:$AB,MATCH($A:$A,'Advanced Stats'!$A:$A,0),9),"N/A")</f>
        <v>N/A</v>
      </c>
      <c r="M250" s="3" t="str">
        <f>IFERROR(INDEX('Advanced Stats'!$A:$AB,MATCH($A:$A,'Advanced Stats'!$A:$A,0),10),"N/A")</f>
        <v>N/A</v>
      </c>
      <c r="O250" s="3" t="str">
        <f>IFERROR(INDEX('Per 36 Stats'!$A:$AC,MATCH(A:A,'Per 36 Stats'!$A:$A,0),29),"N/A")</f>
        <v>N/A</v>
      </c>
      <c r="V250" s="8">
        <f t="shared" si="46"/>
        <v>-0.88572532163228102</v>
      </c>
      <c r="W250" s="5">
        <f t="shared" si="47"/>
        <v>0.85</v>
      </c>
      <c r="AA250" s="8">
        <f t="shared" si="48"/>
        <v>-1.2506826888513511</v>
      </c>
      <c r="AB250" s="5">
        <f t="shared" si="53"/>
        <v>0.85</v>
      </c>
      <c r="AF250" s="8" t="str">
        <f t="shared" si="49"/>
        <v>N/A</v>
      </c>
      <c r="AG250" s="5" t="str">
        <f t="shared" si="54"/>
        <v>N/A</v>
      </c>
      <c r="AK250" s="8" t="str">
        <f t="shared" si="50"/>
        <v>N/A</v>
      </c>
      <c r="AL250" s="5" t="str">
        <f t="shared" si="55"/>
        <v>N/A</v>
      </c>
      <c r="AP250" s="8" t="str">
        <f t="shared" si="51"/>
        <v>N/A</v>
      </c>
      <c r="AQ250" s="5" t="str">
        <f t="shared" si="56"/>
        <v>N/A</v>
      </c>
      <c r="AU250" s="8" t="str">
        <f t="shared" si="52"/>
        <v>N/A</v>
      </c>
      <c r="AV250" s="5" t="str">
        <f t="shared" si="57"/>
        <v>N/A</v>
      </c>
      <c r="AW250" s="6">
        <f t="shared" si="58"/>
        <v>-529064.8260833961</v>
      </c>
      <c r="AX250" s="6">
        <f t="shared" si="59"/>
        <v>-528084.02608339605</v>
      </c>
    </row>
    <row r="251" spans="1:50" x14ac:dyDescent="0.25">
      <c r="A251" t="str">
        <f>+'Player Ratings'!A250</f>
        <v>K. Caldwell-Pope WAS</v>
      </c>
      <c r="C251" s="3" t="str">
        <f>INDEX('Player Ratings'!$B:$Y,MATCH(A:A,'Player Ratings'!$A:$A,0),3)</f>
        <v>WAS</v>
      </c>
      <c r="D251" s="3">
        <f>INDEX('Player Ratings'!$B:$Y,MATCH(A:A,'Player Ratings'!$A:$A,0),4)</f>
        <v>31</v>
      </c>
      <c r="F251" s="3">
        <f>INDEX('Player Ratings'!$B:$Y,MATCH($A:$A,'Player Ratings'!$A:$A,0),8)</f>
        <v>53</v>
      </c>
      <c r="G251" s="3">
        <f>INDEX('Player Ratings'!$B:$Y,MATCH($A:$A,'Player Ratings'!$A:$A,0),9)</f>
        <v>53</v>
      </c>
      <c r="H251" s="3">
        <f t="shared" si="45"/>
        <v>106</v>
      </c>
      <c r="J251" s="3">
        <f>IFERROR(INDEX('Advanced Stats'!$A:$AB,MATCH($A:$A,'Advanced Stats'!$A:$A,0),8),"N/A")</f>
        <v>16.899999999999999</v>
      </c>
      <c r="L251" s="3">
        <f>IFERROR(INDEX('Advanced Stats'!$A:$AB,MATCH($A:$A,'Advanced Stats'!$A:$A,0),9),"N/A")</f>
        <v>8.5</v>
      </c>
      <c r="M251" s="3">
        <f>IFERROR(INDEX('Advanced Stats'!$A:$AB,MATCH($A:$A,'Advanced Stats'!$A:$A,0),10),"N/A")</f>
        <v>-1.1000000000000001</v>
      </c>
      <c r="O251" s="3">
        <f>IFERROR(INDEX('Per 36 Stats'!$A:$AC,MATCH(A:A,'Per 36 Stats'!$A:$A,0),29),"N/A")</f>
        <v>8.6999999999999993</v>
      </c>
      <c r="V251" s="8">
        <f t="shared" si="46"/>
        <v>-1.1499909093979781</v>
      </c>
      <c r="W251" s="5">
        <f t="shared" si="47"/>
        <v>0.85</v>
      </c>
      <c r="AA251" s="8">
        <f t="shared" si="48"/>
        <v>-0.75793618085060244</v>
      </c>
      <c r="AB251" s="5">
        <f t="shared" si="53"/>
        <v>0.85</v>
      </c>
      <c r="AF251" s="8">
        <f t="shared" si="49"/>
        <v>-0.68009317258741631</v>
      </c>
      <c r="AG251" s="5">
        <f t="shared" si="54"/>
        <v>0.85</v>
      </c>
      <c r="AK251" s="8">
        <f t="shared" si="50"/>
        <v>-0.93950735548092623</v>
      </c>
      <c r="AL251" s="5">
        <f t="shared" si="55"/>
        <v>0.85</v>
      </c>
      <c r="AP251" s="8">
        <f t="shared" si="51"/>
        <v>-0.82582683109792421</v>
      </c>
      <c r="AQ251" s="5">
        <f t="shared" si="56"/>
        <v>0.85</v>
      </c>
      <c r="AU251" s="8">
        <f t="shared" si="52"/>
        <v>-0.91197461048348472</v>
      </c>
      <c r="AV251" s="5">
        <f t="shared" si="57"/>
        <v>0.85</v>
      </c>
      <c r="AW251" s="6">
        <f t="shared" si="58"/>
        <v>-530721.24327142118</v>
      </c>
      <c r="AX251" s="6">
        <f t="shared" si="59"/>
        <v>-529740.44327142113</v>
      </c>
    </row>
    <row r="252" spans="1:50" x14ac:dyDescent="0.25">
      <c r="A252" t="str">
        <f>+'Player Ratings'!A251</f>
        <v>K. Cockburn PHX</v>
      </c>
      <c r="C252" s="3" t="str">
        <f>INDEX('Player Ratings'!$B:$Y,MATCH(A:A,'Player Ratings'!$A:$A,0),3)</f>
        <v>PHX</v>
      </c>
      <c r="D252" s="3">
        <f>INDEX('Player Ratings'!$B:$Y,MATCH(A:A,'Player Ratings'!$A:$A,0),4)</f>
        <v>25</v>
      </c>
      <c r="F252" s="3">
        <f>INDEX('Player Ratings'!$B:$Y,MATCH($A:$A,'Player Ratings'!$A:$A,0),8)</f>
        <v>57</v>
      </c>
      <c r="G252" s="3">
        <f>INDEX('Player Ratings'!$B:$Y,MATCH($A:$A,'Player Ratings'!$A:$A,0),9)</f>
        <v>61</v>
      </c>
      <c r="H252" s="3">
        <f t="shared" si="45"/>
        <v>118</v>
      </c>
      <c r="J252" s="3">
        <f>IFERROR(INDEX('Advanced Stats'!$A:$AB,MATCH($A:$A,'Advanced Stats'!$A:$A,0),8),"N/A")</f>
        <v>17.2</v>
      </c>
      <c r="L252" s="3">
        <f>IFERROR(INDEX('Advanced Stats'!$A:$AB,MATCH($A:$A,'Advanced Stats'!$A:$A,0),9),"N/A")</f>
        <v>16.600000000000001</v>
      </c>
      <c r="M252" s="3">
        <f>IFERROR(INDEX('Advanced Stats'!$A:$AB,MATCH($A:$A,'Advanced Stats'!$A:$A,0),10),"N/A")</f>
        <v>3.1</v>
      </c>
      <c r="O252" s="3">
        <f>IFERROR(INDEX('Per 36 Stats'!$A:$AC,MATCH(A:A,'Per 36 Stats'!$A:$A,0),29),"N/A")</f>
        <v>14.7</v>
      </c>
      <c r="V252" s="8">
        <f t="shared" si="46"/>
        <v>-9.2928558335189843E-2</v>
      </c>
      <c r="W252" s="5">
        <f t="shared" si="47"/>
        <v>0.85</v>
      </c>
      <c r="AA252" s="8">
        <f t="shared" si="48"/>
        <v>-1.8816418849479294E-2</v>
      </c>
      <c r="AB252" s="5">
        <f t="shared" si="53"/>
        <v>0.85</v>
      </c>
      <c r="AF252" s="8">
        <f t="shared" si="49"/>
        <v>-0.6450927828294839</v>
      </c>
      <c r="AG252" s="5">
        <f t="shared" si="54"/>
        <v>0.85</v>
      </c>
      <c r="AK252" s="8">
        <f t="shared" si="50"/>
        <v>0.53474827531616409</v>
      </c>
      <c r="AL252" s="5">
        <f t="shared" si="55"/>
        <v>11.635161003623423</v>
      </c>
      <c r="AP252" s="8">
        <f t="shared" si="51"/>
        <v>-2.6116284572196821E-2</v>
      </c>
      <c r="AQ252" s="5">
        <f t="shared" si="56"/>
        <v>0.85</v>
      </c>
      <c r="AU252" s="8">
        <f t="shared" si="52"/>
        <v>-0.33359952620432176</v>
      </c>
      <c r="AV252" s="5">
        <f t="shared" si="57"/>
        <v>0.85</v>
      </c>
      <c r="AW252" s="6">
        <f t="shared" si="58"/>
        <v>-532376.81045944628</v>
      </c>
      <c r="AX252" s="6">
        <f t="shared" si="59"/>
        <v>-531396.01045944623</v>
      </c>
    </row>
    <row r="253" spans="1:50" x14ac:dyDescent="0.25">
      <c r="A253" t="str">
        <f>+'Player Ratings'!A252</f>
        <v>K. Diop KC</v>
      </c>
      <c r="C253" s="3" t="str">
        <f>INDEX('Player Ratings'!$B:$Y,MATCH(A:A,'Player Ratings'!$A:$A,0),3)</f>
        <v>KC</v>
      </c>
      <c r="D253" s="3">
        <f>INDEX('Player Ratings'!$B:$Y,MATCH(A:A,'Player Ratings'!$A:$A,0),4)</f>
        <v>22</v>
      </c>
      <c r="F253" s="3">
        <f>INDEX('Player Ratings'!$B:$Y,MATCH($A:$A,'Player Ratings'!$A:$A,0),8)</f>
        <v>59</v>
      </c>
      <c r="G253" s="3">
        <f>INDEX('Player Ratings'!$B:$Y,MATCH($A:$A,'Player Ratings'!$A:$A,0),9)</f>
        <v>66</v>
      </c>
      <c r="H253" s="3">
        <f t="shared" si="45"/>
        <v>125</v>
      </c>
      <c r="J253" s="3">
        <f>IFERROR(INDEX('Advanced Stats'!$A:$AB,MATCH($A:$A,'Advanced Stats'!$A:$A,0),8),"N/A")</f>
        <v>24.3</v>
      </c>
      <c r="L253" s="3">
        <f>IFERROR(INDEX('Advanced Stats'!$A:$AB,MATCH($A:$A,'Advanced Stats'!$A:$A,0),9),"N/A")</f>
        <v>14.6</v>
      </c>
      <c r="M253" s="3">
        <f>IFERROR(INDEX('Advanced Stats'!$A:$AB,MATCH($A:$A,'Advanced Stats'!$A:$A,0),10),"N/A")</f>
        <v>3.2</v>
      </c>
      <c r="O253" s="3">
        <f>IFERROR(INDEX('Per 36 Stats'!$A:$AC,MATCH(A:A,'Per 36 Stats'!$A:$A,0),29),"N/A")</f>
        <v>19.299999999999997</v>
      </c>
      <c r="V253" s="8">
        <f t="shared" si="46"/>
        <v>0.56773541107905279</v>
      </c>
      <c r="W253" s="5">
        <f t="shared" si="47"/>
        <v>12.229669347631818</v>
      </c>
      <c r="AA253" s="8">
        <f t="shared" si="48"/>
        <v>0.41233677565117588</v>
      </c>
      <c r="AB253" s="5">
        <f t="shared" si="53"/>
        <v>8.7773752675778027</v>
      </c>
      <c r="AF253" s="8">
        <f t="shared" si="49"/>
        <v>0.18324977477491505</v>
      </c>
      <c r="AG253" s="5">
        <f t="shared" si="54"/>
        <v>4.4801309828639049</v>
      </c>
      <c r="AK253" s="8">
        <f t="shared" si="50"/>
        <v>0.17073453931688223</v>
      </c>
      <c r="AL253" s="5">
        <f t="shared" si="55"/>
        <v>3.7148765980720326</v>
      </c>
      <c r="AP253" s="8">
        <f t="shared" si="51"/>
        <v>-7.0755572739651992E-3</v>
      </c>
      <c r="AQ253" s="5">
        <f t="shared" si="56"/>
        <v>0.85</v>
      </c>
      <c r="AU253" s="8">
        <f t="shared" si="52"/>
        <v>0.10982137174303631</v>
      </c>
      <c r="AV253" s="5">
        <f t="shared" si="57"/>
        <v>2.5016584848082557</v>
      </c>
      <c r="AW253" s="6">
        <f t="shared" si="58"/>
        <v>-534031.5276474714</v>
      </c>
      <c r="AX253" s="6">
        <f t="shared" si="59"/>
        <v>-533050.72764747136</v>
      </c>
    </row>
    <row r="254" spans="1:50" x14ac:dyDescent="0.25">
      <c r="A254" t="str">
        <f>+'Player Ratings'!A253</f>
        <v>K. Durant CLE</v>
      </c>
      <c r="C254" s="3" t="str">
        <f>INDEX('Player Ratings'!$B:$Y,MATCH(A:A,'Player Ratings'!$A:$A,0),3)</f>
        <v>CLE</v>
      </c>
      <c r="D254" s="3">
        <f>INDEX('Player Ratings'!$B:$Y,MATCH(A:A,'Player Ratings'!$A:$A,0),4)</f>
        <v>36</v>
      </c>
      <c r="F254" s="3">
        <f>INDEX('Player Ratings'!$B:$Y,MATCH($A:$A,'Player Ratings'!$A:$A,0),8)</f>
        <v>64</v>
      </c>
      <c r="G254" s="3">
        <f>INDEX('Player Ratings'!$B:$Y,MATCH($A:$A,'Player Ratings'!$A:$A,0),9)</f>
        <v>64</v>
      </c>
      <c r="H254" s="3">
        <f t="shared" si="45"/>
        <v>128</v>
      </c>
      <c r="J254" s="3">
        <f>IFERROR(INDEX('Advanced Stats'!$A:$AB,MATCH($A:$A,'Advanced Stats'!$A:$A,0),8),"N/A")</f>
        <v>23.9</v>
      </c>
      <c r="L254" s="3">
        <f>IFERROR(INDEX('Advanced Stats'!$A:$AB,MATCH($A:$A,'Advanced Stats'!$A:$A,0),9),"N/A")</f>
        <v>14.8</v>
      </c>
      <c r="M254" s="3">
        <f>IFERROR(INDEX('Advanced Stats'!$A:$AB,MATCH($A:$A,'Advanced Stats'!$A:$A,0),10),"N/A")</f>
        <v>3.4</v>
      </c>
      <c r="O254" s="3">
        <f>IFERROR(INDEX('Per 36 Stats'!$A:$AC,MATCH(A:A,'Per 36 Stats'!$A:$A,0),29),"N/A")</f>
        <v>21.5</v>
      </c>
      <c r="V254" s="8">
        <f t="shared" si="46"/>
        <v>0.30346982331335576</v>
      </c>
      <c r="W254" s="5">
        <f t="shared" si="47"/>
        <v>2.6791338871064645</v>
      </c>
      <c r="AA254" s="8">
        <f t="shared" si="48"/>
        <v>0.59711671615145667</v>
      </c>
      <c r="AB254" s="5">
        <f t="shared" si="53"/>
        <v>5.2093315481316118</v>
      </c>
      <c r="AF254" s="8">
        <f t="shared" si="49"/>
        <v>0.13658258843100501</v>
      </c>
      <c r="AG254" s="5">
        <f t="shared" si="54"/>
        <v>1.3685251229427486</v>
      </c>
      <c r="AK254" s="8">
        <f t="shared" si="50"/>
        <v>0.20713591291681058</v>
      </c>
      <c r="AL254" s="5">
        <f t="shared" si="55"/>
        <v>1.8470922289455636</v>
      </c>
      <c r="AP254" s="8">
        <f t="shared" si="51"/>
        <v>3.1005897322497956E-2</v>
      </c>
      <c r="AQ254" s="5">
        <f t="shared" si="56"/>
        <v>0.85</v>
      </c>
      <c r="AU254" s="8">
        <f t="shared" si="52"/>
        <v>0.32189223597872968</v>
      </c>
      <c r="AV254" s="5">
        <f t="shared" si="57"/>
        <v>3.0051200960507347</v>
      </c>
      <c r="AW254" s="6">
        <f t="shared" si="58"/>
        <v>-535683.74317701173</v>
      </c>
      <c r="AX254" s="6">
        <f t="shared" si="59"/>
        <v>-534702.94317701168</v>
      </c>
    </row>
    <row r="255" spans="1:50" x14ac:dyDescent="0.25">
      <c r="A255" t="str">
        <f>+'Player Ratings'!A254</f>
        <v>K. Garnett Jr. SEA</v>
      </c>
      <c r="C255" s="3" t="str">
        <f>INDEX('Player Ratings'!$B:$Y,MATCH(A:A,'Player Ratings'!$A:$A,0),3)</f>
        <v>SEA</v>
      </c>
      <c r="D255" s="3">
        <f>INDEX('Player Ratings'!$B:$Y,MATCH(A:A,'Player Ratings'!$A:$A,0),4)</f>
        <v>25</v>
      </c>
      <c r="F255" s="3">
        <f>INDEX('Player Ratings'!$B:$Y,MATCH($A:$A,'Player Ratings'!$A:$A,0),8)</f>
        <v>57</v>
      </c>
      <c r="G255" s="3">
        <f>INDEX('Player Ratings'!$B:$Y,MATCH($A:$A,'Player Ratings'!$A:$A,0),9)</f>
        <v>60</v>
      </c>
      <c r="H255" s="3">
        <f t="shared" si="45"/>
        <v>117</v>
      </c>
      <c r="J255" s="3">
        <f>IFERROR(INDEX('Advanced Stats'!$A:$AB,MATCH($A:$A,'Advanced Stats'!$A:$A,0),8),"N/A")</f>
        <v>31.2</v>
      </c>
      <c r="L255" s="3">
        <f>IFERROR(INDEX('Advanced Stats'!$A:$AB,MATCH($A:$A,'Advanced Stats'!$A:$A,0),9),"N/A")</f>
        <v>15.6</v>
      </c>
      <c r="M255" s="3">
        <f>IFERROR(INDEX('Advanced Stats'!$A:$AB,MATCH($A:$A,'Advanced Stats'!$A:$A,0),10),"N/A")</f>
        <v>4.5999999999999996</v>
      </c>
      <c r="O255" s="3">
        <f>IFERROR(INDEX('Per 36 Stats'!$A:$AC,MATCH(A:A,'Per 36 Stats'!$A:$A,0),29),"N/A")</f>
        <v>21.2</v>
      </c>
      <c r="V255" s="8">
        <f t="shared" si="46"/>
        <v>-0.22506135221803839</v>
      </c>
      <c r="W255" s="5">
        <f t="shared" si="47"/>
        <v>0.85</v>
      </c>
      <c r="AA255" s="8">
        <f t="shared" si="48"/>
        <v>-8.0409732349572882E-2</v>
      </c>
      <c r="AB255" s="5">
        <f t="shared" si="53"/>
        <v>0.85</v>
      </c>
      <c r="AF255" s="8">
        <f t="shared" si="49"/>
        <v>0.98825873920735874</v>
      </c>
      <c r="AG255" s="5">
        <f t="shared" si="54"/>
        <v>24.16116801260587</v>
      </c>
      <c r="AK255" s="8">
        <f t="shared" si="50"/>
        <v>0.35274140731652298</v>
      </c>
      <c r="AL255" s="5">
        <f t="shared" si="55"/>
        <v>7.6750188008477247</v>
      </c>
      <c r="AP255" s="8">
        <f t="shared" si="51"/>
        <v>0.25949462490127717</v>
      </c>
      <c r="AQ255" s="5">
        <f t="shared" si="56"/>
        <v>5.5705112373425516</v>
      </c>
      <c r="AU255" s="8">
        <f t="shared" si="52"/>
        <v>0.29297348176477145</v>
      </c>
      <c r="AV255" s="5">
        <f t="shared" si="57"/>
        <v>6.6737428685153093</v>
      </c>
      <c r="AW255" s="6">
        <f t="shared" si="58"/>
        <v>-537332.95358645602</v>
      </c>
      <c r="AX255" s="6">
        <f t="shared" si="59"/>
        <v>-536352.15358645597</v>
      </c>
    </row>
    <row r="256" spans="1:50" x14ac:dyDescent="0.25">
      <c r="A256" t="str">
        <f>+'Player Ratings'!A255</f>
        <v>K. Gillette SEA</v>
      </c>
      <c r="C256" s="3" t="str">
        <f>INDEX('Player Ratings'!$B:$Y,MATCH(A:A,'Player Ratings'!$A:$A,0),3)</f>
        <v>SEA</v>
      </c>
      <c r="D256" s="3">
        <f>INDEX('Player Ratings'!$B:$Y,MATCH(A:A,'Player Ratings'!$A:$A,0),4)</f>
        <v>20</v>
      </c>
      <c r="F256" s="3">
        <f>INDEX('Player Ratings'!$B:$Y,MATCH($A:$A,'Player Ratings'!$A:$A,0),8)</f>
        <v>34</v>
      </c>
      <c r="G256" s="3">
        <f>INDEX('Player Ratings'!$B:$Y,MATCH($A:$A,'Player Ratings'!$A:$A,0),9)</f>
        <v>59</v>
      </c>
      <c r="H256" s="3">
        <f t="shared" si="45"/>
        <v>93</v>
      </c>
      <c r="J256" s="3" t="str">
        <f>IFERROR(INDEX('Advanced Stats'!$A:$AB,MATCH($A:$A,'Advanced Stats'!$A:$A,0),8),"N/A")</f>
        <v>N/A</v>
      </c>
      <c r="L256" s="3" t="str">
        <f>IFERROR(INDEX('Advanced Stats'!$A:$AB,MATCH($A:$A,'Advanced Stats'!$A:$A,0),9),"N/A")</f>
        <v>N/A</v>
      </c>
      <c r="M256" s="3" t="str">
        <f>IFERROR(INDEX('Advanced Stats'!$A:$AB,MATCH($A:$A,'Advanced Stats'!$A:$A,0),10),"N/A")</f>
        <v>N/A</v>
      </c>
      <c r="O256" s="3" t="str">
        <f>IFERROR(INDEX('Per 36 Stats'!$A:$AC,MATCH(A:A,'Per 36 Stats'!$A:$A,0),29),"N/A")</f>
        <v>N/A</v>
      </c>
      <c r="V256" s="8">
        <f t="shared" si="46"/>
        <v>-0.3571941461008869</v>
      </c>
      <c r="W256" s="5">
        <f t="shared" si="47"/>
        <v>0.85</v>
      </c>
      <c r="AA256" s="8">
        <f t="shared" si="48"/>
        <v>-1.5586492563518191</v>
      </c>
      <c r="AB256" s="5">
        <f t="shared" si="53"/>
        <v>0.85</v>
      </c>
      <c r="AF256" s="8" t="str">
        <f t="shared" si="49"/>
        <v>N/A</v>
      </c>
      <c r="AG256" s="5" t="str">
        <f t="shared" si="54"/>
        <v>N/A</v>
      </c>
      <c r="AK256" s="8" t="str">
        <f t="shared" si="50"/>
        <v>N/A</v>
      </c>
      <c r="AL256" s="5" t="str">
        <f t="shared" si="55"/>
        <v>N/A</v>
      </c>
      <c r="AP256" s="8" t="str">
        <f t="shared" si="51"/>
        <v>N/A</v>
      </c>
      <c r="AQ256" s="5" t="str">
        <f t="shared" si="56"/>
        <v>N/A</v>
      </c>
      <c r="AU256" s="8" t="str">
        <f t="shared" si="52"/>
        <v>N/A</v>
      </c>
      <c r="AV256" s="5" t="str">
        <f t="shared" si="57"/>
        <v>N/A</v>
      </c>
      <c r="AW256" s="6">
        <f t="shared" si="58"/>
        <v>-538975.49025303172</v>
      </c>
      <c r="AX256" s="6">
        <f t="shared" si="59"/>
        <v>-537994.69025303167</v>
      </c>
    </row>
    <row r="257" spans="1:50" x14ac:dyDescent="0.25">
      <c r="A257" t="str">
        <f>+'Player Ratings'!A256</f>
        <v>K. Hayes POR</v>
      </c>
      <c r="C257" s="3" t="str">
        <f>INDEX('Player Ratings'!$B:$Y,MATCH(A:A,'Player Ratings'!$A:$A,0),3)</f>
        <v>POR</v>
      </c>
      <c r="D257" s="3">
        <f>INDEX('Player Ratings'!$B:$Y,MATCH(A:A,'Player Ratings'!$A:$A,0),4)</f>
        <v>23</v>
      </c>
      <c r="F257" s="3">
        <f>INDEX('Player Ratings'!$B:$Y,MATCH($A:$A,'Player Ratings'!$A:$A,0),8)</f>
        <v>42</v>
      </c>
      <c r="G257" s="3">
        <f>INDEX('Player Ratings'!$B:$Y,MATCH($A:$A,'Player Ratings'!$A:$A,0),9)</f>
        <v>54</v>
      </c>
      <c r="H257" s="3">
        <f t="shared" si="45"/>
        <v>96</v>
      </c>
      <c r="J257" s="3" t="str">
        <f>IFERROR(INDEX('Advanced Stats'!$A:$AB,MATCH($A:$A,'Advanced Stats'!$A:$A,0),8),"N/A")</f>
        <v>N/A</v>
      </c>
      <c r="L257" s="3" t="str">
        <f>IFERROR(INDEX('Advanced Stats'!$A:$AB,MATCH($A:$A,'Advanced Stats'!$A:$A,0),9),"N/A")</f>
        <v>N/A</v>
      </c>
      <c r="M257" s="3" t="str">
        <f>IFERROR(INDEX('Advanced Stats'!$A:$AB,MATCH($A:$A,'Advanced Stats'!$A:$A,0),10),"N/A")</f>
        <v>N/A</v>
      </c>
      <c r="O257" s="3" t="str">
        <f>IFERROR(INDEX('Per 36 Stats'!$A:$AC,MATCH(A:A,'Per 36 Stats'!$A:$A,0),29),"N/A")</f>
        <v>N/A</v>
      </c>
      <c r="V257" s="8">
        <f t="shared" si="46"/>
        <v>-1.0178581155151296</v>
      </c>
      <c r="W257" s="5">
        <f t="shared" si="47"/>
        <v>0.85</v>
      </c>
      <c r="AA257" s="8">
        <f t="shared" si="48"/>
        <v>-1.3738693158515383</v>
      </c>
      <c r="AB257" s="5">
        <f t="shared" si="53"/>
        <v>0.85</v>
      </c>
      <c r="AF257" s="8" t="str">
        <f t="shared" si="49"/>
        <v>N/A</v>
      </c>
      <c r="AG257" s="5" t="str">
        <f t="shared" si="54"/>
        <v>N/A</v>
      </c>
      <c r="AK257" s="8" t="str">
        <f t="shared" si="50"/>
        <v>N/A</v>
      </c>
      <c r="AL257" s="5" t="str">
        <f t="shared" si="55"/>
        <v>N/A</v>
      </c>
      <c r="AP257" s="8" t="str">
        <f t="shared" si="51"/>
        <v>N/A</v>
      </c>
      <c r="AQ257" s="5" t="str">
        <f t="shared" si="56"/>
        <v>N/A</v>
      </c>
      <c r="AU257" s="8" t="str">
        <f t="shared" si="52"/>
        <v>N/A</v>
      </c>
      <c r="AV257" s="5" t="str">
        <f t="shared" si="57"/>
        <v>N/A</v>
      </c>
      <c r="AW257" s="6">
        <f t="shared" si="58"/>
        <v>-540618.02691960742</v>
      </c>
      <c r="AX257" s="6">
        <f t="shared" si="59"/>
        <v>-539637.22691960738</v>
      </c>
    </row>
    <row r="258" spans="1:50" x14ac:dyDescent="0.25">
      <c r="A258" t="str">
        <f>+'Player Ratings'!A257</f>
        <v>K. Huerter PHX</v>
      </c>
      <c r="C258" s="3" t="str">
        <f>INDEX('Player Ratings'!$B:$Y,MATCH(A:A,'Player Ratings'!$A:$A,0),3)</f>
        <v>PHX</v>
      </c>
      <c r="D258" s="3">
        <f>INDEX('Player Ratings'!$B:$Y,MATCH(A:A,'Player Ratings'!$A:$A,0),4)</f>
        <v>26</v>
      </c>
      <c r="F258" s="3">
        <f>INDEX('Player Ratings'!$B:$Y,MATCH($A:$A,'Player Ratings'!$A:$A,0),8)</f>
        <v>63</v>
      </c>
      <c r="G258" s="3">
        <f>INDEX('Player Ratings'!$B:$Y,MATCH($A:$A,'Player Ratings'!$A:$A,0),9)</f>
        <v>66</v>
      </c>
      <c r="H258" s="3">
        <f t="shared" si="45"/>
        <v>129</v>
      </c>
      <c r="J258" s="3">
        <f>IFERROR(INDEX('Advanced Stats'!$A:$AB,MATCH($A:$A,'Advanced Stats'!$A:$A,0),8),"N/A")</f>
        <v>27.7</v>
      </c>
      <c r="L258" s="3">
        <f>IFERROR(INDEX('Advanced Stats'!$A:$AB,MATCH($A:$A,'Advanced Stats'!$A:$A,0),9),"N/A")</f>
        <v>15.2</v>
      </c>
      <c r="M258" s="3">
        <f>IFERROR(INDEX('Advanced Stats'!$A:$AB,MATCH($A:$A,'Advanced Stats'!$A:$A,0),10),"N/A")</f>
        <v>4</v>
      </c>
      <c r="O258" s="3">
        <f>IFERROR(INDEX('Per 36 Stats'!$A:$AC,MATCH(A:A,'Per 36 Stats'!$A:$A,0),29),"N/A")</f>
        <v>19.7</v>
      </c>
      <c r="V258" s="8">
        <f t="shared" si="46"/>
        <v>0.56773541107905279</v>
      </c>
      <c r="W258" s="5">
        <f t="shared" si="47"/>
        <v>12.229669347631818</v>
      </c>
      <c r="AA258" s="8">
        <f t="shared" si="48"/>
        <v>0.65871002965155023</v>
      </c>
      <c r="AB258" s="5">
        <f t="shared" si="53"/>
        <v>14.021900214062242</v>
      </c>
      <c r="AF258" s="8">
        <f t="shared" si="49"/>
        <v>0.57992085869814813</v>
      </c>
      <c r="AG258" s="5">
        <f t="shared" si="54"/>
        <v>14.178033287374438</v>
      </c>
      <c r="AK258" s="8">
        <f t="shared" si="50"/>
        <v>0.27993866011666663</v>
      </c>
      <c r="AL258" s="5">
        <f t="shared" si="55"/>
        <v>6.0909619197374463</v>
      </c>
      <c r="AP258" s="8">
        <f t="shared" si="51"/>
        <v>0.1452502611118876</v>
      </c>
      <c r="AQ258" s="5">
        <f t="shared" si="56"/>
        <v>3.1180538404544325</v>
      </c>
      <c r="AU258" s="8">
        <f t="shared" si="52"/>
        <v>0.14837971069498071</v>
      </c>
      <c r="AV258" s="5">
        <f t="shared" si="57"/>
        <v>3.3799920392729019</v>
      </c>
      <c r="AW258" s="6">
        <f t="shared" si="58"/>
        <v>-542260.56358618313</v>
      </c>
      <c r="AX258" s="6">
        <f t="shared" si="59"/>
        <v>-541279.76358618308</v>
      </c>
    </row>
    <row r="259" spans="1:50" x14ac:dyDescent="0.25">
      <c r="A259" t="str">
        <f>+'Player Ratings'!A258</f>
        <v>K. Ingles ATL</v>
      </c>
      <c r="C259" s="3" t="str">
        <f>INDEX('Player Ratings'!$B:$Y,MATCH(A:A,'Player Ratings'!$A:$A,0),3)</f>
        <v>ATL</v>
      </c>
      <c r="D259" s="3">
        <f>INDEX('Player Ratings'!$B:$Y,MATCH(A:A,'Player Ratings'!$A:$A,0),4)</f>
        <v>21</v>
      </c>
      <c r="F259" s="3">
        <f>INDEX('Player Ratings'!$B:$Y,MATCH($A:$A,'Player Ratings'!$A:$A,0),8)</f>
        <v>33</v>
      </c>
      <c r="G259" s="3">
        <f>INDEX('Player Ratings'!$B:$Y,MATCH($A:$A,'Player Ratings'!$A:$A,0),9)</f>
        <v>50</v>
      </c>
      <c r="H259" s="3">
        <f t="shared" ref="H259:H311" si="60">+F259+G259</f>
        <v>83</v>
      </c>
      <c r="J259" s="3" t="str">
        <f>IFERROR(INDEX('Advanced Stats'!$A:$AB,MATCH($A:$A,'Advanced Stats'!$A:$A,0),8),"N/A")</f>
        <v>N/A</v>
      </c>
      <c r="L259" s="3" t="str">
        <f>IFERROR(INDEX('Advanced Stats'!$A:$AB,MATCH($A:$A,'Advanced Stats'!$A:$A,0),9),"N/A")</f>
        <v>N/A</v>
      </c>
      <c r="M259" s="3" t="str">
        <f>IFERROR(INDEX('Advanced Stats'!$A:$AB,MATCH($A:$A,'Advanced Stats'!$A:$A,0),10),"N/A")</f>
        <v>N/A</v>
      </c>
      <c r="O259" s="3" t="str">
        <f>IFERROR(INDEX('Per 36 Stats'!$A:$AC,MATCH(A:A,'Per 36 Stats'!$A:$A,0),29),"N/A")</f>
        <v>N/A</v>
      </c>
      <c r="V259" s="8">
        <f t="shared" ref="V259:V311" si="61">STANDARDIZE(G259,AVERAGE(G:G),_xlfn.STDEV.P(G:G))</f>
        <v>-1.5463892910465238</v>
      </c>
      <c r="W259" s="5">
        <f t="shared" ref="W259:W311" si="62">IF(V259="N/A","N/A",IF(D259&gt;$T$7,IF((V259*$W$1)/(1+((D259-$T$7)/$T$8)^2)&lt;$T$2,$T$2,(V259*$W$1)/(1+((D259-$T$7)/$T$8)^2)),IF(V259*$W$1&lt;$T$2,$T$2,V259*$W$1)))</f>
        <v>0.85</v>
      </c>
      <c r="AA259" s="8">
        <f t="shared" ref="AA259:AA311" si="63">STANDARDIZE(H259,AVERAGE(H:H),_xlfn.STDEV.P(H:H))</f>
        <v>-2.1745823913527551</v>
      </c>
      <c r="AB259" s="5">
        <f t="shared" si="53"/>
        <v>0.85</v>
      </c>
      <c r="AF259" s="8" t="str">
        <f t="shared" ref="AF259:AF311" si="64">IF(J259="N/A","N/A",IF(J259=0,"N/A",STANDARDIZE(J259,AVERAGE(J:J),_xlfn.STDEV.P(J:J))))</f>
        <v>N/A</v>
      </c>
      <c r="AG259" s="5" t="str">
        <f t="shared" si="54"/>
        <v>N/A</v>
      </c>
      <c r="AK259" s="8" t="str">
        <f t="shared" ref="AK259:AK311" si="65">IF(L259="N/A","N/A",STANDARDIZE(L259,AVERAGE(L:L),_xlfn.STDEV.P(L:L)))</f>
        <v>N/A</v>
      </c>
      <c r="AL259" s="5" t="str">
        <f t="shared" si="55"/>
        <v>N/A</v>
      </c>
      <c r="AP259" s="8" t="str">
        <f t="shared" ref="AP259:AP311" si="66">IF(M259="N/A","N/A",STANDARDIZE(M259,AVERAGE(M:M),_xlfn.STDEV.P(M:M)))</f>
        <v>N/A</v>
      </c>
      <c r="AQ259" s="5" t="str">
        <f t="shared" si="56"/>
        <v>N/A</v>
      </c>
      <c r="AU259" s="8" t="str">
        <f t="shared" ref="AU259:AU311" si="67">IF(O259="N/A","N/A",STANDARDIZE(O259,AVERAGE(O:O),_xlfn.STDEV.P(O:O)))</f>
        <v>N/A</v>
      </c>
      <c r="AV259" s="5" t="str">
        <f t="shared" si="57"/>
        <v>N/A</v>
      </c>
      <c r="AW259" s="6">
        <f t="shared" si="58"/>
        <v>-543899.72026071965</v>
      </c>
      <c r="AX259" s="6">
        <f t="shared" si="59"/>
        <v>-542918.92026071961</v>
      </c>
    </row>
    <row r="260" spans="1:50" x14ac:dyDescent="0.25">
      <c r="A260" t="str">
        <f>+'Player Ratings'!A259</f>
        <v>K. Irving MIN</v>
      </c>
      <c r="C260" s="3" t="str">
        <f>INDEX('Player Ratings'!$B:$Y,MATCH(A:A,'Player Ratings'!$A:$A,0),3)</f>
        <v>MIN</v>
      </c>
      <c r="D260" s="3">
        <f>INDEX('Player Ratings'!$B:$Y,MATCH(A:A,'Player Ratings'!$A:$A,0),4)</f>
        <v>32</v>
      </c>
      <c r="F260" s="3">
        <f>INDEX('Player Ratings'!$B:$Y,MATCH($A:$A,'Player Ratings'!$A:$A,0),8)</f>
        <v>77</v>
      </c>
      <c r="G260" s="3">
        <f>INDEX('Player Ratings'!$B:$Y,MATCH($A:$A,'Player Ratings'!$A:$A,0),9)</f>
        <v>77</v>
      </c>
      <c r="H260" s="3">
        <f t="shared" si="60"/>
        <v>154</v>
      </c>
      <c r="J260" s="3">
        <f>IFERROR(INDEX('Advanced Stats'!$A:$AB,MATCH($A:$A,'Advanced Stats'!$A:$A,0),8),"N/A")</f>
        <v>35.5</v>
      </c>
      <c r="L260" s="3">
        <f>IFERROR(INDEX('Advanced Stats'!$A:$AB,MATCH($A:$A,'Advanced Stats'!$A:$A,0),9),"N/A")</f>
        <v>25.9</v>
      </c>
      <c r="M260" s="3">
        <f>IFERROR(INDEX('Advanced Stats'!$A:$AB,MATCH($A:$A,'Advanced Stats'!$A:$A,0),10),"N/A")</f>
        <v>17.100000000000001</v>
      </c>
      <c r="O260" s="3">
        <f>IFERROR(INDEX('Per 36 Stats'!$A:$AC,MATCH(A:A,'Per 36 Stats'!$A:$A,0),29),"N/A")</f>
        <v>42.4</v>
      </c>
      <c r="V260" s="8">
        <f t="shared" si="61"/>
        <v>2.0211961437903869</v>
      </c>
      <c r="W260" s="5">
        <f t="shared" si="62"/>
        <v>37.533512064343164</v>
      </c>
      <c r="AA260" s="8">
        <f t="shared" si="63"/>
        <v>2.1985428671538902</v>
      </c>
      <c r="AB260" s="5">
        <f t="shared" ref="AB260:AB311" si="68">IF(AA260="N/A","N/A",IF(D260&gt;$T$7,IF((AA260*$AB$1)/(1+((D260-$T$7)/$T$8)^2)&lt;$T$2,$T$2,(AA260*$AB$1)/(1+((D260-$T$7)/$T$8)^2)),IF(AA260*$AB$1&lt;$T$2,$T$2,AA260*$AB$1)))</f>
        <v>40.344983732405161</v>
      </c>
      <c r="AF260" s="8">
        <f t="shared" si="64"/>
        <v>1.4899309924043891</v>
      </c>
      <c r="AG260" s="5">
        <f t="shared" ref="AG260:AG311" si="69">IF(AF260="N/A","N/A",IF(D260&gt;$T$7,IF((AF260*$AG$1)/(1+((D260-$T$7)/$T$8)^2)&lt;$T$2,$T$2,(AF260*$AG$1)/(1+((D260-$T$7)/$T$8)^2)),IF(AF260*$AG$1&lt;$T$2,$T$2,AF260*$AG$1)))</f>
        <v>31.401863882417661</v>
      </c>
      <c r="AK260" s="8">
        <f t="shared" si="65"/>
        <v>2.2274121477128226</v>
      </c>
      <c r="AL260" s="5">
        <f t="shared" ref="AL260:AL311" si="70">IF(AK260="N/A","N/A",IF(D260&gt;$T$7,IF((AK260*$AL$1)/(1+((D260-$T$7)/$T$8)^2)&lt;$T$2,$T$2,(AK260*$AL$1)/(1+((D260-$T$7)/$T$8)^2)),IF(AK260*$AL$1&lt;$T$2,$T$2,AK260*$AL$1)))</f>
        <v>41.779727146066676</v>
      </c>
      <c r="AP260" s="8">
        <f t="shared" si="66"/>
        <v>2.6395855371802281</v>
      </c>
      <c r="AQ260" s="5">
        <f t="shared" ref="AQ260:AQ311" si="71">IF(AP260="N/A","N/A",IF(D260&gt;$T$7,IF((AP260*$AQ$1)/(1+((D260-$T$7)/$T$8)^2)&lt;$T$2,$T$2,(AP260*$AQ$1)/(1+((D260-$T$7)/$T$8)^2)),IF(AP260*$AQ$1&lt;$T$2,$T$2,AP260*$AQ$1)))</f>
        <v>48.847735924579077</v>
      </c>
      <c r="AU260" s="8">
        <f t="shared" si="67"/>
        <v>2.3365654462178136</v>
      </c>
      <c r="AV260" s="5">
        <f t="shared" ref="AV260:AV311" si="72">IF(AU260="N/A","N/A",IF(D260&gt;$T$7,IF((AU260*$AV$1)/(1+((D260-$T$7)/$T$8)^2)&lt;$T$2,$T$2,(AU260*$AV$1)/(1+((D260-$T$7)/$T$8)^2)),IF(AU260*$AV$1&lt;$T$2,$T$2,AU260*$AV$1)))</f>
        <v>45.883983840639061</v>
      </c>
      <c r="AW260" s="6">
        <f t="shared" ref="AW260:AW323" si="73">+AW259-SUM(AV260:AV568)</f>
        <v>-545538.87693525618</v>
      </c>
      <c r="AX260" s="6">
        <f t="shared" ref="AX260:AX323" si="74">+AX259-SUM(AV260:AV568)</f>
        <v>-544558.07693525613</v>
      </c>
    </row>
    <row r="261" spans="1:50" x14ac:dyDescent="0.25">
      <c r="A261" t="str">
        <f>+'Player Ratings'!A260</f>
        <v>K. Johnson DET</v>
      </c>
      <c r="C261" s="3" t="str">
        <f>INDEX('Player Ratings'!$B:$Y,MATCH(A:A,'Player Ratings'!$A:$A,0),3)</f>
        <v>DET</v>
      </c>
      <c r="D261" s="3">
        <f>INDEX('Player Ratings'!$B:$Y,MATCH(A:A,'Player Ratings'!$A:$A,0),4)</f>
        <v>25</v>
      </c>
      <c r="F261" s="3">
        <f>INDEX('Player Ratings'!$B:$Y,MATCH($A:$A,'Player Ratings'!$A:$A,0),8)</f>
        <v>67</v>
      </c>
      <c r="G261" s="3">
        <f>INDEX('Player Ratings'!$B:$Y,MATCH($A:$A,'Player Ratings'!$A:$A,0),9)</f>
        <v>70</v>
      </c>
      <c r="H261" s="3">
        <f t="shared" si="60"/>
        <v>137</v>
      </c>
      <c r="J261" s="3">
        <f>IFERROR(INDEX('Advanced Stats'!$A:$AB,MATCH($A:$A,'Advanced Stats'!$A:$A,0),8),"N/A")</f>
        <v>29.9</v>
      </c>
      <c r="L261" s="3">
        <f>IFERROR(INDEX('Advanced Stats'!$A:$AB,MATCH($A:$A,'Advanced Stats'!$A:$A,0),9),"N/A")</f>
        <v>20.399999999999999</v>
      </c>
      <c r="M261" s="3">
        <f>IFERROR(INDEX('Advanced Stats'!$A:$AB,MATCH($A:$A,'Advanced Stats'!$A:$A,0),10),"N/A")</f>
        <v>7.9</v>
      </c>
      <c r="O261" s="3">
        <f>IFERROR(INDEX('Per 36 Stats'!$A:$AC,MATCH(A:A,'Per 36 Stats'!$A:$A,0),29),"N/A")</f>
        <v>26.4</v>
      </c>
      <c r="V261" s="8">
        <f t="shared" si="61"/>
        <v>1.0962665866104471</v>
      </c>
      <c r="W261" s="5">
        <f t="shared" si="62"/>
        <v>23.614834673815913</v>
      </c>
      <c r="AA261" s="8">
        <f t="shared" si="63"/>
        <v>1.1514565376522989</v>
      </c>
      <c r="AB261" s="5">
        <f t="shared" si="68"/>
        <v>24.510950107031121</v>
      </c>
      <c r="AF261" s="8">
        <f t="shared" si="64"/>
        <v>0.83659038358965188</v>
      </c>
      <c r="AG261" s="5">
        <f t="shared" si="69"/>
        <v>20.453146543234194</v>
      </c>
      <c r="AK261" s="8">
        <f t="shared" si="65"/>
        <v>1.2263743737147983</v>
      </c>
      <c r="AL261" s="5">
        <f t="shared" si="70"/>
        <v>26.683701374171036</v>
      </c>
      <c r="AP261" s="8">
        <f t="shared" si="66"/>
        <v>0.88783862574292027</v>
      </c>
      <c r="AQ261" s="5">
        <f t="shared" si="71"/>
        <v>19.059026920227218</v>
      </c>
      <c r="AU261" s="8">
        <f t="shared" si="67"/>
        <v>0.79423188814004597</v>
      </c>
      <c r="AV261" s="5">
        <f t="shared" si="72"/>
        <v>18.092079076555653</v>
      </c>
      <c r="AW261" s="6">
        <f t="shared" si="73"/>
        <v>-547132.14962595201</v>
      </c>
      <c r="AX261" s="6">
        <f t="shared" si="74"/>
        <v>-546151.34962595196</v>
      </c>
    </row>
    <row r="262" spans="1:50" x14ac:dyDescent="0.25">
      <c r="A262" t="str">
        <f>+'Player Ratings'!A261</f>
        <v>K. Jones GSW</v>
      </c>
      <c r="C262" s="3" t="str">
        <f>INDEX('Player Ratings'!$B:$Y,MATCH(A:A,'Player Ratings'!$A:$A,0),3)</f>
        <v>GSW</v>
      </c>
      <c r="D262" s="3">
        <f>INDEX('Player Ratings'!$B:$Y,MATCH(A:A,'Player Ratings'!$A:$A,0),4)</f>
        <v>23</v>
      </c>
      <c r="F262" s="3">
        <f>INDEX('Player Ratings'!$B:$Y,MATCH($A:$A,'Player Ratings'!$A:$A,0),8)</f>
        <v>69</v>
      </c>
      <c r="G262" s="3">
        <f>INDEX('Player Ratings'!$B:$Y,MATCH($A:$A,'Player Ratings'!$A:$A,0),9)</f>
        <v>76</v>
      </c>
      <c r="H262" s="3">
        <f t="shared" si="60"/>
        <v>145</v>
      </c>
      <c r="J262" s="3">
        <f>IFERROR(INDEX('Advanced Stats'!$A:$AB,MATCH($A:$A,'Advanced Stats'!$A:$A,0),8),"N/A")</f>
        <v>26.8</v>
      </c>
      <c r="L262" s="3">
        <f>IFERROR(INDEX('Advanced Stats'!$A:$AB,MATCH($A:$A,'Advanced Stats'!$A:$A,0),9),"N/A")</f>
        <v>20.6</v>
      </c>
      <c r="M262" s="3">
        <f>IFERROR(INDEX('Advanced Stats'!$A:$AB,MATCH($A:$A,'Advanced Stats'!$A:$A,0),10),"N/A")</f>
        <v>8.1999999999999993</v>
      </c>
      <c r="O262" s="3">
        <f>IFERROR(INDEX('Per 36 Stats'!$A:$AC,MATCH(A:A,'Per 36 Stats'!$A:$A,0),29),"N/A")</f>
        <v>26.4</v>
      </c>
      <c r="V262" s="8">
        <f t="shared" si="61"/>
        <v>1.8890633499075382</v>
      </c>
      <c r="W262" s="5">
        <f t="shared" si="62"/>
        <v>40.692582663092047</v>
      </c>
      <c r="AA262" s="8">
        <f t="shared" si="63"/>
        <v>1.6442030456530476</v>
      </c>
      <c r="AB262" s="5">
        <f t="shared" si="68"/>
        <v>35</v>
      </c>
      <c r="AF262" s="8">
        <f t="shared" si="64"/>
        <v>0.47491968942435125</v>
      </c>
      <c r="AG262" s="5">
        <f t="shared" si="69"/>
        <v>11.610941500886359</v>
      </c>
      <c r="AK262" s="8">
        <f t="shared" si="65"/>
        <v>1.262775747314727</v>
      </c>
      <c r="AL262" s="5">
        <f t="shared" si="70"/>
        <v>27.475729814726186</v>
      </c>
      <c r="AP262" s="8">
        <f t="shared" si="66"/>
        <v>0.94496080763761492</v>
      </c>
      <c r="AQ262" s="5">
        <f t="shared" si="71"/>
        <v>20.285255618671275</v>
      </c>
      <c r="AU262" s="8">
        <f t="shared" si="67"/>
        <v>0.79423188814004597</v>
      </c>
      <c r="AV262" s="5">
        <f t="shared" si="72"/>
        <v>18.092079076555653</v>
      </c>
      <c r="AW262" s="6">
        <f t="shared" si="73"/>
        <v>-548707.33023757127</v>
      </c>
      <c r="AX262" s="6">
        <f t="shared" si="74"/>
        <v>-547726.53023757122</v>
      </c>
    </row>
    <row r="263" spans="1:50" x14ac:dyDescent="0.25">
      <c r="A263" t="str">
        <f>+'Player Ratings'!A262</f>
        <v>K. Karter Robinson POR</v>
      </c>
      <c r="C263" s="3" t="str">
        <f>INDEX('Player Ratings'!$B:$Y,MATCH(A:A,'Player Ratings'!$A:$A,0),3)</f>
        <v>POR</v>
      </c>
      <c r="D263" s="3">
        <f>INDEX('Player Ratings'!$B:$Y,MATCH(A:A,'Player Ratings'!$A:$A,0),4)</f>
        <v>23</v>
      </c>
      <c r="F263" s="3">
        <f>INDEX('Player Ratings'!$B:$Y,MATCH($A:$A,'Player Ratings'!$A:$A,0),8)</f>
        <v>41</v>
      </c>
      <c r="G263" s="3">
        <f>INDEX('Player Ratings'!$B:$Y,MATCH($A:$A,'Player Ratings'!$A:$A,0),9)</f>
        <v>55</v>
      </c>
      <c r="H263" s="3">
        <f t="shared" si="60"/>
        <v>96</v>
      </c>
      <c r="J263" s="3" t="str">
        <f>IFERROR(INDEX('Advanced Stats'!$A:$AB,MATCH($A:$A,'Advanced Stats'!$A:$A,0),8),"N/A")</f>
        <v>N/A</v>
      </c>
      <c r="L263" s="3" t="str">
        <f>IFERROR(INDEX('Advanced Stats'!$A:$AB,MATCH($A:$A,'Advanced Stats'!$A:$A,0),9),"N/A")</f>
        <v>N/A</v>
      </c>
      <c r="M263" s="3" t="str">
        <f>IFERROR(INDEX('Advanced Stats'!$A:$AB,MATCH($A:$A,'Advanced Stats'!$A:$A,0),10),"N/A")</f>
        <v>N/A</v>
      </c>
      <c r="O263" s="3" t="str">
        <f>IFERROR(INDEX('Per 36 Stats'!$A:$AC,MATCH(A:A,'Per 36 Stats'!$A:$A,0),29),"N/A")</f>
        <v>N/A</v>
      </c>
      <c r="V263" s="8">
        <f t="shared" si="61"/>
        <v>-0.88572532163228102</v>
      </c>
      <c r="W263" s="5">
        <f t="shared" si="62"/>
        <v>0.85</v>
      </c>
      <c r="AA263" s="8">
        <f t="shared" si="63"/>
        <v>-1.3738693158515383</v>
      </c>
      <c r="AB263" s="5">
        <f t="shared" si="68"/>
        <v>0.85</v>
      </c>
      <c r="AF263" s="8" t="str">
        <f t="shared" si="64"/>
        <v>N/A</v>
      </c>
      <c r="AG263" s="5" t="str">
        <f t="shared" si="69"/>
        <v>N/A</v>
      </c>
      <c r="AK263" s="8" t="str">
        <f t="shared" si="65"/>
        <v>N/A</v>
      </c>
      <c r="AL263" s="5" t="str">
        <f t="shared" si="70"/>
        <v>N/A</v>
      </c>
      <c r="AP263" s="8" t="str">
        <f t="shared" si="66"/>
        <v>N/A</v>
      </c>
      <c r="AQ263" s="5" t="str">
        <f t="shared" si="71"/>
        <v>N/A</v>
      </c>
      <c r="AU263" s="8" t="str">
        <f t="shared" si="67"/>
        <v>N/A</v>
      </c>
      <c r="AV263" s="5" t="str">
        <f t="shared" si="72"/>
        <v>N/A</v>
      </c>
      <c r="AW263" s="6">
        <f t="shared" si="73"/>
        <v>-550264.41877011396</v>
      </c>
      <c r="AX263" s="6">
        <f t="shared" si="74"/>
        <v>-549283.61877011391</v>
      </c>
    </row>
    <row r="264" spans="1:50" x14ac:dyDescent="0.25">
      <c r="A264" t="str">
        <f>+'Player Ratings'!A263</f>
        <v>K. Knox ATL</v>
      </c>
      <c r="C264" s="3" t="str">
        <f>INDEX('Player Ratings'!$B:$Y,MATCH(A:A,'Player Ratings'!$A:$A,0),3)</f>
        <v>ATL</v>
      </c>
      <c r="D264" s="3">
        <f>INDEX('Player Ratings'!$B:$Y,MATCH(A:A,'Player Ratings'!$A:$A,0),4)</f>
        <v>25</v>
      </c>
      <c r="F264" s="3">
        <f>INDEX('Player Ratings'!$B:$Y,MATCH($A:$A,'Player Ratings'!$A:$A,0),8)</f>
        <v>69</v>
      </c>
      <c r="G264" s="3">
        <f>INDEX('Player Ratings'!$B:$Y,MATCH($A:$A,'Player Ratings'!$A:$A,0),9)</f>
        <v>71</v>
      </c>
      <c r="H264" s="3">
        <f t="shared" si="60"/>
        <v>140</v>
      </c>
      <c r="J264" s="3">
        <f>IFERROR(INDEX('Advanced Stats'!$A:$AB,MATCH($A:$A,'Advanced Stats'!$A:$A,0),8),"N/A")</f>
        <v>35.6</v>
      </c>
      <c r="L264" s="3">
        <f>IFERROR(INDEX('Advanced Stats'!$A:$AB,MATCH($A:$A,'Advanced Stats'!$A:$A,0),9),"N/A")</f>
        <v>21.2</v>
      </c>
      <c r="M264" s="3">
        <f>IFERROR(INDEX('Advanced Stats'!$A:$AB,MATCH($A:$A,'Advanced Stats'!$A:$A,0),10),"N/A")</f>
        <v>11.6</v>
      </c>
      <c r="O264" s="3">
        <f>IFERROR(INDEX('Per 36 Stats'!$A:$AC,MATCH(A:A,'Per 36 Stats'!$A:$A,0),29),"N/A")</f>
        <v>33.5</v>
      </c>
      <c r="V264" s="8">
        <f t="shared" si="61"/>
        <v>1.2283993804932956</v>
      </c>
      <c r="W264" s="5">
        <f t="shared" si="62"/>
        <v>26.461126005361933</v>
      </c>
      <c r="AA264" s="8">
        <f t="shared" si="63"/>
        <v>1.3362364781525797</v>
      </c>
      <c r="AB264" s="5">
        <f t="shared" si="68"/>
        <v>28.444343816894452</v>
      </c>
      <c r="AF264" s="8">
        <f t="shared" si="64"/>
        <v>1.5015977889903667</v>
      </c>
      <c r="AG264" s="5">
        <f t="shared" si="69"/>
        <v>36.711394524325392</v>
      </c>
      <c r="AK264" s="8">
        <f t="shared" si="65"/>
        <v>1.371979868114511</v>
      </c>
      <c r="AL264" s="5">
        <f t="shared" si="70"/>
        <v>29.851815136391593</v>
      </c>
      <c r="AP264" s="8">
        <f t="shared" si="66"/>
        <v>1.5923455357774894</v>
      </c>
      <c r="AQ264" s="5">
        <f t="shared" si="71"/>
        <v>34.182514201037286</v>
      </c>
      <c r="AU264" s="8">
        <f t="shared" si="67"/>
        <v>1.4786424045370554</v>
      </c>
      <c r="AV264" s="5">
        <f t="shared" si="72"/>
        <v>33.682499668303045</v>
      </c>
      <c r="AW264" s="6">
        <f t="shared" si="73"/>
        <v>-551821.50730265665</v>
      </c>
      <c r="AX264" s="6">
        <f t="shared" si="74"/>
        <v>-550840.70730265661</v>
      </c>
    </row>
    <row r="265" spans="1:50" x14ac:dyDescent="0.25">
      <c r="A265" t="str">
        <f>+'Player Ratings'!A264</f>
        <v>K. Kuzma NYK</v>
      </c>
      <c r="C265" s="3" t="str">
        <f>INDEX('Player Ratings'!$B:$Y,MATCH(A:A,'Player Ratings'!$A:$A,0),3)</f>
        <v>NYK</v>
      </c>
      <c r="D265" s="3">
        <f>INDEX('Player Ratings'!$B:$Y,MATCH(A:A,'Player Ratings'!$A:$A,0),4)</f>
        <v>28</v>
      </c>
      <c r="F265" s="3">
        <f>INDEX('Player Ratings'!$B:$Y,MATCH($A:$A,'Player Ratings'!$A:$A,0),8)</f>
        <v>71</v>
      </c>
      <c r="G265" s="3">
        <f>INDEX('Player Ratings'!$B:$Y,MATCH($A:$A,'Player Ratings'!$A:$A,0),9)</f>
        <v>72</v>
      </c>
      <c r="H265" s="3">
        <f t="shared" si="60"/>
        <v>143</v>
      </c>
      <c r="J265" s="3">
        <f>IFERROR(INDEX('Advanced Stats'!$A:$AB,MATCH($A:$A,'Advanced Stats'!$A:$A,0),8),"N/A")</f>
        <v>32.1</v>
      </c>
      <c r="L265" s="3">
        <f>IFERROR(INDEX('Advanced Stats'!$A:$AB,MATCH($A:$A,'Advanced Stats'!$A:$A,0),9),"N/A")</f>
        <v>21.4</v>
      </c>
      <c r="M265" s="3">
        <f>IFERROR(INDEX('Advanced Stats'!$A:$AB,MATCH($A:$A,'Advanced Stats'!$A:$A,0),10),"N/A")</f>
        <v>10.6</v>
      </c>
      <c r="O265" s="3">
        <f>IFERROR(INDEX('Per 36 Stats'!$A:$AC,MATCH(A:A,'Per 36 Stats'!$A:$A,0),29),"N/A")</f>
        <v>30.9</v>
      </c>
      <c r="V265" s="8">
        <f t="shared" si="61"/>
        <v>1.360532174376144</v>
      </c>
      <c r="W265" s="5">
        <f t="shared" si="62"/>
        <v>29.307417336907957</v>
      </c>
      <c r="AA265" s="8">
        <f t="shared" si="63"/>
        <v>1.5210164186528605</v>
      </c>
      <c r="AB265" s="5">
        <f t="shared" si="68"/>
        <v>32.377737526757784</v>
      </c>
      <c r="AF265" s="8">
        <f t="shared" si="64"/>
        <v>1.0932599084811561</v>
      </c>
      <c r="AG265" s="5">
        <f t="shared" si="69"/>
        <v>26.728259799093962</v>
      </c>
      <c r="AK265" s="8">
        <f t="shared" si="65"/>
        <v>1.408381241714439</v>
      </c>
      <c r="AL265" s="5">
        <f t="shared" si="70"/>
        <v>30.643843576946729</v>
      </c>
      <c r="AP265" s="8">
        <f t="shared" si="66"/>
        <v>1.4019382627951735</v>
      </c>
      <c r="AQ265" s="5">
        <f t="shared" si="71"/>
        <v>30.095085206223757</v>
      </c>
      <c r="AU265" s="8">
        <f t="shared" si="67"/>
        <v>1.228013201349418</v>
      </c>
      <c r="AV265" s="5">
        <f t="shared" si="72"/>
        <v>27.973331564282869</v>
      </c>
      <c r="AW265" s="6">
        <f t="shared" si="73"/>
        <v>-553344.91333553114</v>
      </c>
      <c r="AX265" s="6">
        <f t="shared" si="74"/>
        <v>-552364.11333553109</v>
      </c>
    </row>
    <row r="266" spans="1:50" x14ac:dyDescent="0.25">
      <c r="A266" t="str">
        <f>+'Player Ratings'!A265</f>
        <v>K. Leonard SAS</v>
      </c>
      <c r="C266" s="3" t="str">
        <f>INDEX('Player Ratings'!$B:$Y,MATCH(A:A,'Player Ratings'!$A:$A,0),3)</f>
        <v>SAS</v>
      </c>
      <c r="D266" s="3">
        <f>INDEX('Player Ratings'!$B:$Y,MATCH(A:A,'Player Ratings'!$A:$A,0),4)</f>
        <v>33</v>
      </c>
      <c r="F266" s="3">
        <f>INDEX('Player Ratings'!$B:$Y,MATCH($A:$A,'Player Ratings'!$A:$A,0),8)</f>
        <v>72</v>
      </c>
      <c r="G266" s="3">
        <f>INDEX('Player Ratings'!$B:$Y,MATCH($A:$A,'Player Ratings'!$A:$A,0),9)</f>
        <v>72</v>
      </c>
      <c r="H266" s="3">
        <f t="shared" si="60"/>
        <v>144</v>
      </c>
      <c r="J266" s="3">
        <f>IFERROR(INDEX('Advanced Stats'!$A:$AB,MATCH($A:$A,'Advanced Stats'!$A:$A,0),8),"N/A")</f>
        <v>33.5</v>
      </c>
      <c r="L266" s="3">
        <f>IFERROR(INDEX('Advanced Stats'!$A:$AB,MATCH($A:$A,'Advanced Stats'!$A:$A,0),9),"N/A")</f>
        <v>22.5</v>
      </c>
      <c r="M266" s="3">
        <f>IFERROR(INDEX('Advanced Stats'!$A:$AB,MATCH($A:$A,'Advanced Stats'!$A:$A,0),10),"N/A")</f>
        <v>11.8</v>
      </c>
      <c r="O266" s="3">
        <f>IFERROR(INDEX('Per 36 Stats'!$A:$AC,MATCH(A:A,'Per 36 Stats'!$A:$A,0),29),"N/A")</f>
        <v>33.5</v>
      </c>
      <c r="V266" s="8">
        <f t="shared" si="61"/>
        <v>1.360532174376144</v>
      </c>
      <c r="W266" s="5">
        <f t="shared" si="62"/>
        <v>21.549571571255854</v>
      </c>
      <c r="AA266" s="8">
        <f t="shared" si="63"/>
        <v>1.5826097321529542</v>
      </c>
      <c r="AB266" s="5">
        <f t="shared" si="68"/>
        <v>24.771227031896245</v>
      </c>
      <c r="AF266" s="8">
        <f t="shared" si="64"/>
        <v>1.2565950606848402</v>
      </c>
      <c r="AG266" s="5">
        <f t="shared" si="69"/>
        <v>22.589348300872452</v>
      </c>
      <c r="AK266" s="8">
        <f t="shared" si="65"/>
        <v>1.6085887965140442</v>
      </c>
      <c r="AL266" s="5">
        <f t="shared" si="70"/>
        <v>25.735294117647062</v>
      </c>
      <c r="AP266" s="8">
        <f t="shared" si="66"/>
        <v>1.6304269903739528</v>
      </c>
      <c r="AQ266" s="5">
        <f t="shared" si="71"/>
        <v>25.735294117647062</v>
      </c>
      <c r="AU266" s="8">
        <f t="shared" si="67"/>
        <v>1.4786424045370554</v>
      </c>
      <c r="AV266" s="5">
        <f t="shared" si="72"/>
        <v>24.766543873752241</v>
      </c>
      <c r="AW266" s="6">
        <f t="shared" si="73"/>
        <v>-554840.34603684128</v>
      </c>
      <c r="AX266" s="6">
        <f t="shared" si="74"/>
        <v>-553859.54603684123</v>
      </c>
    </row>
    <row r="267" spans="1:50" x14ac:dyDescent="0.25">
      <c r="A267" t="str">
        <f>+'Player Ratings'!A266</f>
        <v>K. Lewis Jr. GSW</v>
      </c>
      <c r="C267" s="3" t="str">
        <f>INDEX('Player Ratings'!$B:$Y,MATCH(A:A,'Player Ratings'!$A:$A,0),3)</f>
        <v>GSW</v>
      </c>
      <c r="D267" s="3">
        <f>INDEX('Player Ratings'!$B:$Y,MATCH(A:A,'Player Ratings'!$A:$A,0),4)</f>
        <v>23</v>
      </c>
      <c r="F267" s="3">
        <f>INDEX('Player Ratings'!$B:$Y,MATCH($A:$A,'Player Ratings'!$A:$A,0),8)</f>
        <v>57</v>
      </c>
      <c r="G267" s="3">
        <f>INDEX('Player Ratings'!$B:$Y,MATCH($A:$A,'Player Ratings'!$A:$A,0),9)</f>
        <v>63</v>
      </c>
      <c r="H267" s="3">
        <f t="shared" si="60"/>
        <v>120</v>
      </c>
      <c r="J267" s="3">
        <f>IFERROR(INDEX('Advanced Stats'!$A:$AB,MATCH($A:$A,'Advanced Stats'!$A:$A,0),8),"N/A")</f>
        <v>19.899999999999999</v>
      </c>
      <c r="L267" s="3">
        <f>IFERROR(INDEX('Advanced Stats'!$A:$AB,MATCH($A:$A,'Advanced Stats'!$A:$A,0),9),"N/A")</f>
        <v>9.4</v>
      </c>
      <c r="M267" s="3">
        <f>IFERROR(INDEX('Advanced Stats'!$A:$AB,MATCH($A:$A,'Advanced Stats'!$A:$A,0),10),"N/A")</f>
        <v>-1.1000000000000001</v>
      </c>
      <c r="O267" s="3">
        <f>IFERROR(INDEX('Per 36 Stats'!$A:$AC,MATCH(A:A,'Per 36 Stats'!$A:$A,0),29),"N/A")</f>
        <v>11</v>
      </c>
      <c r="V267" s="8">
        <f t="shared" si="61"/>
        <v>0.17133702943050722</v>
      </c>
      <c r="W267" s="5">
        <f t="shared" si="62"/>
        <v>3.6907953529937507</v>
      </c>
      <c r="AA267" s="8">
        <f t="shared" si="63"/>
        <v>0.1043702081507079</v>
      </c>
      <c r="AB267" s="5">
        <f t="shared" si="68"/>
        <v>2.2217190844722512</v>
      </c>
      <c r="AF267" s="8">
        <f t="shared" si="64"/>
        <v>-0.33008927500809288</v>
      </c>
      <c r="AG267" s="5">
        <f t="shared" si="69"/>
        <v>0.85</v>
      </c>
      <c r="AK267" s="8">
        <f t="shared" si="65"/>
        <v>-0.77570117428124952</v>
      </c>
      <c r="AL267" s="5">
        <f t="shared" si="70"/>
        <v>0.85</v>
      </c>
      <c r="AP267" s="8">
        <f t="shared" si="66"/>
        <v>-0.82582683109792421</v>
      </c>
      <c r="AQ267" s="5">
        <f t="shared" si="71"/>
        <v>0.85</v>
      </c>
      <c r="AU267" s="8">
        <f t="shared" si="67"/>
        <v>-0.69026416150980552</v>
      </c>
      <c r="AV267" s="5">
        <f t="shared" si="72"/>
        <v>0.85</v>
      </c>
      <c r="AW267" s="6">
        <f t="shared" si="73"/>
        <v>-556311.01219427772</v>
      </c>
      <c r="AX267" s="6">
        <f t="shared" si="74"/>
        <v>-555330.21219427767</v>
      </c>
    </row>
    <row r="268" spans="1:50" x14ac:dyDescent="0.25">
      <c r="A268" t="str">
        <f>+'Player Ratings'!A267</f>
        <v>K. Looney PHX</v>
      </c>
      <c r="C268" s="3" t="str">
        <f>INDEX('Player Ratings'!$B:$Y,MATCH(A:A,'Player Ratings'!$A:$A,0),3)</f>
        <v>PHX</v>
      </c>
      <c r="D268" s="3">
        <f>INDEX('Player Ratings'!$B:$Y,MATCH(A:A,'Player Ratings'!$A:$A,0),4)</f>
        <v>28</v>
      </c>
      <c r="F268" s="3">
        <f>INDEX('Player Ratings'!$B:$Y,MATCH($A:$A,'Player Ratings'!$A:$A,0),8)</f>
        <v>58</v>
      </c>
      <c r="G268" s="3">
        <f>INDEX('Player Ratings'!$B:$Y,MATCH($A:$A,'Player Ratings'!$A:$A,0),9)</f>
        <v>59</v>
      </c>
      <c r="H268" s="3">
        <f t="shared" si="60"/>
        <v>117</v>
      </c>
      <c r="J268" s="3">
        <f>IFERROR(INDEX('Advanced Stats'!$A:$AB,MATCH($A:$A,'Advanced Stats'!$A:$A,0),8),"N/A")</f>
        <v>18.8</v>
      </c>
      <c r="L268" s="3">
        <f>IFERROR(INDEX('Advanced Stats'!$A:$AB,MATCH($A:$A,'Advanced Stats'!$A:$A,0),9),"N/A")</f>
        <v>11.4</v>
      </c>
      <c r="M268" s="3">
        <f>IFERROR(INDEX('Advanced Stats'!$A:$AB,MATCH($A:$A,'Advanced Stats'!$A:$A,0),10),"N/A")</f>
        <v>0.2</v>
      </c>
      <c r="O268" s="3">
        <f>IFERROR(INDEX('Per 36 Stats'!$A:$AC,MATCH(A:A,'Per 36 Stats'!$A:$A,0),29),"N/A")</f>
        <v>12.600000000000001</v>
      </c>
      <c r="V268" s="8">
        <f t="shared" si="61"/>
        <v>-0.3571941461008869</v>
      </c>
      <c r="W268" s="5">
        <f t="shared" si="62"/>
        <v>0.85</v>
      </c>
      <c r="AA268" s="8">
        <f t="shared" si="63"/>
        <v>-8.0409732349572882E-2</v>
      </c>
      <c r="AB268" s="5">
        <f t="shared" si="68"/>
        <v>0.85</v>
      </c>
      <c r="AF268" s="8">
        <f t="shared" si="64"/>
        <v>-0.45842403745384458</v>
      </c>
      <c r="AG268" s="5">
        <f t="shared" si="69"/>
        <v>0.85</v>
      </c>
      <c r="AK268" s="8">
        <f t="shared" si="65"/>
        <v>-0.41168743828196797</v>
      </c>
      <c r="AL268" s="5">
        <f t="shared" si="70"/>
        <v>0.85</v>
      </c>
      <c r="AP268" s="8">
        <f t="shared" si="66"/>
        <v>-0.57829737622091326</v>
      </c>
      <c r="AQ268" s="5">
        <f t="shared" si="71"/>
        <v>0.85</v>
      </c>
      <c r="AU268" s="8">
        <f t="shared" si="67"/>
        <v>-0.53603080570202855</v>
      </c>
      <c r="AV268" s="5">
        <f t="shared" si="72"/>
        <v>0.85</v>
      </c>
      <c r="AW268" s="6">
        <f t="shared" si="73"/>
        <v>-557780.82835171407</v>
      </c>
      <c r="AX268" s="6">
        <f t="shared" si="74"/>
        <v>-556800.02835171402</v>
      </c>
    </row>
    <row r="269" spans="1:50" x14ac:dyDescent="0.25">
      <c r="A269" t="str">
        <f>+'Player Ratings'!A268</f>
        <v>K. Martin Jr. DEN</v>
      </c>
      <c r="C269" s="3" t="str">
        <f>INDEX('Player Ratings'!$B:$Y,MATCH(A:A,'Player Ratings'!$A:$A,0),3)</f>
        <v>DEN</v>
      </c>
      <c r="D269" s="3">
        <f>INDEX('Player Ratings'!$B:$Y,MATCH(A:A,'Player Ratings'!$A:$A,0),4)</f>
        <v>23</v>
      </c>
      <c r="F269" s="3">
        <f>INDEX('Player Ratings'!$B:$Y,MATCH($A:$A,'Player Ratings'!$A:$A,0),8)</f>
        <v>45</v>
      </c>
      <c r="G269" s="3">
        <f>INDEX('Player Ratings'!$B:$Y,MATCH($A:$A,'Player Ratings'!$A:$A,0),9)</f>
        <v>51</v>
      </c>
      <c r="H269" s="3">
        <f t="shared" si="60"/>
        <v>96</v>
      </c>
      <c r="J269" s="3">
        <f>IFERROR(INDEX('Advanced Stats'!$A:$AB,MATCH($A:$A,'Advanced Stats'!$A:$A,0),8),"N/A")</f>
        <v>9.6</v>
      </c>
      <c r="L269" s="3">
        <f>IFERROR(INDEX('Advanced Stats'!$A:$AB,MATCH($A:$A,'Advanced Stats'!$A:$A,0),9),"N/A")</f>
        <v>5.7</v>
      </c>
      <c r="M269" s="3">
        <f>IFERROR(INDEX('Advanced Stats'!$A:$AB,MATCH($A:$A,'Advanced Stats'!$A:$A,0),10),"N/A")</f>
        <v>-1.7</v>
      </c>
      <c r="O269" s="3">
        <f>IFERROR(INDEX('Per 36 Stats'!$A:$AC,MATCH(A:A,'Per 36 Stats'!$A:$A,0),29),"N/A")</f>
        <v>4.8</v>
      </c>
      <c r="V269" s="8">
        <f t="shared" si="61"/>
        <v>-1.4142564971636753</v>
      </c>
      <c r="W269" s="5">
        <f t="shared" si="62"/>
        <v>0.85</v>
      </c>
      <c r="AA269" s="8">
        <f t="shared" si="63"/>
        <v>-1.3738693158515383</v>
      </c>
      <c r="AB269" s="5">
        <f t="shared" si="68"/>
        <v>0.85</v>
      </c>
      <c r="AF269" s="8">
        <f t="shared" si="64"/>
        <v>-1.5317693233637699</v>
      </c>
      <c r="AG269" s="5">
        <f t="shared" si="69"/>
        <v>0.85</v>
      </c>
      <c r="AK269" s="8">
        <f t="shared" si="65"/>
        <v>-1.4491265858799203</v>
      </c>
      <c r="AL269" s="5">
        <f t="shared" si="70"/>
        <v>0.85</v>
      </c>
      <c r="AP269" s="8">
        <f t="shared" si="66"/>
        <v>-0.94007119488731372</v>
      </c>
      <c r="AQ269" s="5">
        <f t="shared" si="71"/>
        <v>0.85</v>
      </c>
      <c r="AU269" s="8">
        <f t="shared" si="67"/>
        <v>-1.2879184152649403</v>
      </c>
      <c r="AV269" s="5">
        <f t="shared" si="72"/>
        <v>0.85</v>
      </c>
      <c r="AW269" s="6">
        <f t="shared" si="73"/>
        <v>-559249.79450915044</v>
      </c>
      <c r="AX269" s="6">
        <f t="shared" si="74"/>
        <v>-558268.99450915039</v>
      </c>
    </row>
    <row r="270" spans="1:50" x14ac:dyDescent="0.25">
      <c r="A270" t="str">
        <f>+'Player Ratings'!A269</f>
        <v>K. Okpala UTA</v>
      </c>
      <c r="C270" s="3" t="str">
        <f>INDEX('Player Ratings'!$B:$Y,MATCH(A:A,'Player Ratings'!$A:$A,0),3)</f>
        <v>UTA</v>
      </c>
      <c r="D270" s="3">
        <f>INDEX('Player Ratings'!$B:$Y,MATCH(A:A,'Player Ratings'!$A:$A,0),4)</f>
        <v>25</v>
      </c>
      <c r="F270" s="3">
        <f>INDEX('Player Ratings'!$B:$Y,MATCH($A:$A,'Player Ratings'!$A:$A,0),8)</f>
        <v>68</v>
      </c>
      <c r="G270" s="3">
        <f>INDEX('Player Ratings'!$B:$Y,MATCH($A:$A,'Player Ratings'!$A:$A,0),9)</f>
        <v>70</v>
      </c>
      <c r="H270" s="3">
        <f t="shared" si="60"/>
        <v>138</v>
      </c>
      <c r="J270" s="3">
        <f>IFERROR(INDEX('Advanced Stats'!$A:$AB,MATCH($A:$A,'Advanced Stats'!$A:$A,0),8),"N/A")</f>
        <v>32.799999999999997</v>
      </c>
      <c r="L270" s="3">
        <f>IFERROR(INDEX('Advanced Stats'!$A:$AB,MATCH($A:$A,'Advanced Stats'!$A:$A,0),9),"N/A")</f>
        <v>17.5</v>
      </c>
      <c r="M270" s="3">
        <f>IFERROR(INDEX('Advanced Stats'!$A:$AB,MATCH($A:$A,'Advanced Stats'!$A:$A,0),10),"N/A")</f>
        <v>7.5</v>
      </c>
      <c r="O270" s="3">
        <f>IFERROR(INDEX('Per 36 Stats'!$A:$AC,MATCH(A:A,'Per 36 Stats'!$A:$A,0),29),"N/A")</f>
        <v>29</v>
      </c>
      <c r="V270" s="8">
        <f t="shared" si="61"/>
        <v>1.0962665866104471</v>
      </c>
      <c r="W270" s="5">
        <f t="shared" si="62"/>
        <v>23.614834673815913</v>
      </c>
      <c r="AA270" s="8">
        <f t="shared" si="63"/>
        <v>1.2130498511523926</v>
      </c>
      <c r="AB270" s="5">
        <f t="shared" si="68"/>
        <v>25.822081343652233</v>
      </c>
      <c r="AF270" s="8">
        <f t="shared" si="64"/>
        <v>1.1749274845829978</v>
      </c>
      <c r="AG270" s="5">
        <f t="shared" si="69"/>
        <v>28.724886744140239</v>
      </c>
      <c r="AK270" s="8">
        <f t="shared" si="65"/>
        <v>0.69855445651584047</v>
      </c>
      <c r="AL270" s="5">
        <f t="shared" si="70"/>
        <v>15.199288986121539</v>
      </c>
      <c r="AP270" s="8">
        <f t="shared" si="66"/>
        <v>0.81167571654999382</v>
      </c>
      <c r="AQ270" s="5">
        <f t="shared" si="71"/>
        <v>17.424055322301804</v>
      </c>
      <c r="AU270" s="8">
        <f t="shared" si="67"/>
        <v>1.0448610913276832</v>
      </c>
      <c r="AV270" s="5">
        <f t="shared" si="72"/>
        <v>23.801247180575825</v>
      </c>
      <c r="AW270" s="6">
        <f t="shared" si="73"/>
        <v>-560717.91066658683</v>
      </c>
      <c r="AX270" s="6">
        <f t="shared" si="74"/>
        <v>-559737.11066658678</v>
      </c>
    </row>
    <row r="271" spans="1:50" x14ac:dyDescent="0.25">
      <c r="A271" t="str">
        <f>+'Player Ratings'!A270</f>
        <v>K. Porter Jr. LAL</v>
      </c>
      <c r="C271" s="3" t="str">
        <f>INDEX('Player Ratings'!$B:$Y,MATCH(A:A,'Player Ratings'!$A:$A,0),3)</f>
        <v>LAL</v>
      </c>
      <c r="D271" s="3">
        <f>INDEX('Player Ratings'!$B:$Y,MATCH(A:A,'Player Ratings'!$A:$A,0),4)</f>
        <v>24</v>
      </c>
      <c r="F271" s="3">
        <f>INDEX('Player Ratings'!$B:$Y,MATCH($A:$A,'Player Ratings'!$A:$A,0),8)</f>
        <v>49</v>
      </c>
      <c r="G271" s="3">
        <f>INDEX('Player Ratings'!$B:$Y,MATCH($A:$A,'Player Ratings'!$A:$A,0),9)</f>
        <v>56</v>
      </c>
      <c r="H271" s="3">
        <f t="shared" si="60"/>
        <v>105</v>
      </c>
      <c r="J271" s="3" t="str">
        <f>IFERROR(INDEX('Advanced Stats'!$A:$AB,MATCH($A:$A,'Advanced Stats'!$A:$A,0),8),"N/A")</f>
        <v>N/A</v>
      </c>
      <c r="L271" s="3" t="str">
        <f>IFERROR(INDEX('Advanced Stats'!$A:$AB,MATCH($A:$A,'Advanced Stats'!$A:$A,0),9),"N/A")</f>
        <v>N/A</v>
      </c>
      <c r="M271" s="3" t="str">
        <f>IFERROR(INDEX('Advanced Stats'!$A:$AB,MATCH($A:$A,'Advanced Stats'!$A:$A,0),10),"N/A")</f>
        <v>N/A</v>
      </c>
      <c r="O271" s="3" t="str">
        <f>IFERROR(INDEX('Per 36 Stats'!$A:$AC,MATCH(A:A,'Per 36 Stats'!$A:$A,0),29),"N/A")</f>
        <v>N/A</v>
      </c>
      <c r="V271" s="8">
        <f t="shared" si="61"/>
        <v>-0.75359252774943253</v>
      </c>
      <c r="W271" s="5">
        <f t="shared" si="62"/>
        <v>0.85</v>
      </c>
      <c r="AA271" s="8">
        <f t="shared" si="63"/>
        <v>-0.819529494350696</v>
      </c>
      <c r="AB271" s="5">
        <f t="shared" si="68"/>
        <v>0.85</v>
      </c>
      <c r="AF271" s="8" t="str">
        <f t="shared" si="64"/>
        <v>N/A</v>
      </c>
      <c r="AG271" s="5" t="str">
        <f t="shared" si="69"/>
        <v>N/A</v>
      </c>
      <c r="AK271" s="8" t="str">
        <f t="shared" si="65"/>
        <v>N/A</v>
      </c>
      <c r="AL271" s="5" t="str">
        <f t="shared" si="70"/>
        <v>N/A</v>
      </c>
      <c r="AP271" s="8" t="str">
        <f t="shared" si="66"/>
        <v>N/A</v>
      </c>
      <c r="AQ271" s="5" t="str">
        <f t="shared" si="71"/>
        <v>N/A</v>
      </c>
      <c r="AU271" s="8" t="str">
        <f t="shared" si="67"/>
        <v>N/A</v>
      </c>
      <c r="AV271" s="5" t="str">
        <f t="shared" si="72"/>
        <v>N/A</v>
      </c>
      <c r="AW271" s="6">
        <f t="shared" si="73"/>
        <v>-562162.22557684267</v>
      </c>
      <c r="AX271" s="6">
        <f t="shared" si="74"/>
        <v>-561181.42557684262</v>
      </c>
    </row>
    <row r="272" spans="1:50" x14ac:dyDescent="0.25">
      <c r="A272" t="str">
        <f>+'Player Ratings'!A271</f>
        <v>K. Porzingis ATL</v>
      </c>
      <c r="C272" s="3" t="str">
        <f>INDEX('Player Ratings'!$B:$Y,MATCH(A:A,'Player Ratings'!$A:$A,0),3)</f>
        <v>ATL</v>
      </c>
      <c r="D272" s="3">
        <f>INDEX('Player Ratings'!$B:$Y,MATCH(A:A,'Player Ratings'!$A:$A,0),4)</f>
        <v>29</v>
      </c>
      <c r="F272" s="3">
        <f>INDEX('Player Ratings'!$B:$Y,MATCH($A:$A,'Player Ratings'!$A:$A,0),8)</f>
        <v>63</v>
      </c>
      <c r="G272" s="3">
        <f>INDEX('Player Ratings'!$B:$Y,MATCH($A:$A,'Player Ratings'!$A:$A,0),9)</f>
        <v>63</v>
      </c>
      <c r="H272" s="3">
        <f t="shared" si="60"/>
        <v>126</v>
      </c>
      <c r="J272" s="3">
        <f>IFERROR(INDEX('Advanced Stats'!$A:$AB,MATCH($A:$A,'Advanced Stats'!$A:$A,0),8),"N/A")</f>
        <v>28.8</v>
      </c>
      <c r="L272" s="3">
        <f>IFERROR(INDEX('Advanced Stats'!$A:$AB,MATCH($A:$A,'Advanced Stats'!$A:$A,0),9),"N/A")</f>
        <v>17.2</v>
      </c>
      <c r="M272" s="3">
        <f>IFERROR(INDEX('Advanced Stats'!$A:$AB,MATCH($A:$A,'Advanced Stats'!$A:$A,0),10),"N/A")</f>
        <v>5.6</v>
      </c>
      <c r="O272" s="3">
        <f>IFERROR(INDEX('Per 36 Stats'!$A:$AC,MATCH(A:A,'Per 36 Stats'!$A:$A,0),29),"N/A")</f>
        <v>25.1</v>
      </c>
      <c r="V272" s="8">
        <f t="shared" si="61"/>
        <v>0.17133702943050722</v>
      </c>
      <c r="W272" s="5">
        <f t="shared" si="62"/>
        <v>3.6907953529937507</v>
      </c>
      <c r="AA272" s="8">
        <f t="shared" si="63"/>
        <v>0.47393008915126944</v>
      </c>
      <c r="AB272" s="5">
        <f t="shared" si="68"/>
        <v>10.088506504198911</v>
      </c>
      <c r="AF272" s="8">
        <f t="shared" si="64"/>
        <v>0.70825562114390017</v>
      </c>
      <c r="AG272" s="5">
        <f t="shared" si="69"/>
        <v>17.315589915304319</v>
      </c>
      <c r="AK272" s="8">
        <f t="shared" si="65"/>
        <v>0.64395239611594812</v>
      </c>
      <c r="AL272" s="5">
        <f t="shared" si="70"/>
        <v>14.01124632528883</v>
      </c>
      <c r="AP272" s="8">
        <f t="shared" si="66"/>
        <v>0.44990189788359319</v>
      </c>
      <c r="AQ272" s="5">
        <f t="shared" si="71"/>
        <v>9.6579402321560845</v>
      </c>
      <c r="AU272" s="8">
        <f t="shared" si="67"/>
        <v>0.66891728654622751</v>
      </c>
      <c r="AV272" s="5">
        <f t="shared" si="72"/>
        <v>15.23749502454557</v>
      </c>
      <c r="AW272" s="6">
        <f t="shared" si="73"/>
        <v>-563606.54048709851</v>
      </c>
      <c r="AX272" s="6">
        <f t="shared" si="74"/>
        <v>-562625.74048709846</v>
      </c>
    </row>
    <row r="273" spans="1:50" x14ac:dyDescent="0.25">
      <c r="A273" t="str">
        <f>+'Player Ratings'!A272</f>
        <v>K. Smith CLE</v>
      </c>
      <c r="C273" s="3" t="str">
        <f>INDEX('Player Ratings'!$B:$Y,MATCH(A:A,'Player Ratings'!$A:$A,0),3)</f>
        <v>CLE</v>
      </c>
      <c r="D273" s="3">
        <f>INDEX('Player Ratings'!$B:$Y,MATCH(A:A,'Player Ratings'!$A:$A,0),4)</f>
        <v>20</v>
      </c>
      <c r="F273" s="3">
        <f>INDEX('Player Ratings'!$B:$Y,MATCH($A:$A,'Player Ratings'!$A:$A,0),8)</f>
        <v>33</v>
      </c>
      <c r="G273" s="3">
        <f>INDEX('Player Ratings'!$B:$Y,MATCH($A:$A,'Player Ratings'!$A:$A,0),9)</f>
        <v>58</v>
      </c>
      <c r="H273" s="3">
        <f t="shared" si="60"/>
        <v>91</v>
      </c>
      <c r="J273" s="3" t="str">
        <f>IFERROR(INDEX('Advanced Stats'!$A:$AB,MATCH($A:$A,'Advanced Stats'!$A:$A,0),8),"N/A")</f>
        <v>N/A</v>
      </c>
      <c r="L273" s="3" t="str">
        <f>IFERROR(INDEX('Advanced Stats'!$A:$AB,MATCH($A:$A,'Advanced Stats'!$A:$A,0),9),"N/A")</f>
        <v>N/A</v>
      </c>
      <c r="M273" s="3" t="str">
        <f>IFERROR(INDEX('Advanced Stats'!$A:$AB,MATCH($A:$A,'Advanced Stats'!$A:$A,0),10),"N/A")</f>
        <v>N/A</v>
      </c>
      <c r="O273" s="3" t="str">
        <f>IFERROR(INDEX('Per 36 Stats'!$A:$AC,MATCH(A:A,'Per 36 Stats'!$A:$A,0),29),"N/A")</f>
        <v>N/A</v>
      </c>
      <c r="V273" s="8">
        <f t="shared" si="61"/>
        <v>-0.48932693998373544</v>
      </c>
      <c r="W273" s="5">
        <f t="shared" si="62"/>
        <v>0.85</v>
      </c>
      <c r="AA273" s="8">
        <f t="shared" si="63"/>
        <v>-1.6818358833520064</v>
      </c>
      <c r="AB273" s="5">
        <f t="shared" si="68"/>
        <v>0.85</v>
      </c>
      <c r="AF273" s="8" t="str">
        <f t="shared" si="64"/>
        <v>N/A</v>
      </c>
      <c r="AG273" s="5" t="str">
        <f t="shared" si="69"/>
        <v>N/A</v>
      </c>
      <c r="AK273" s="8" t="str">
        <f t="shared" si="65"/>
        <v>N/A</v>
      </c>
      <c r="AL273" s="5" t="str">
        <f t="shared" si="70"/>
        <v>N/A</v>
      </c>
      <c r="AP273" s="8" t="str">
        <f t="shared" si="66"/>
        <v>N/A</v>
      </c>
      <c r="AQ273" s="5" t="str">
        <f t="shared" si="71"/>
        <v>N/A</v>
      </c>
      <c r="AU273" s="8" t="str">
        <f t="shared" si="67"/>
        <v>N/A</v>
      </c>
      <c r="AV273" s="5" t="str">
        <f t="shared" si="72"/>
        <v>N/A</v>
      </c>
      <c r="AW273" s="6">
        <f t="shared" si="73"/>
        <v>-565035.61790232977</v>
      </c>
      <c r="AX273" s="6">
        <f t="shared" si="74"/>
        <v>-564054.81790232973</v>
      </c>
    </row>
    <row r="274" spans="1:50" x14ac:dyDescent="0.25">
      <c r="A274" t="str">
        <f>+'Player Ratings'!A273</f>
        <v>K. Thompson GSW</v>
      </c>
      <c r="C274" s="3" t="str">
        <f>INDEX('Player Ratings'!$B:$Y,MATCH(A:A,'Player Ratings'!$A:$A,0),3)</f>
        <v>GSW</v>
      </c>
      <c r="D274" s="3">
        <f>INDEX('Player Ratings'!$B:$Y,MATCH(A:A,'Player Ratings'!$A:$A,0),4)</f>
        <v>34</v>
      </c>
      <c r="F274" s="3">
        <f>INDEX('Player Ratings'!$B:$Y,MATCH($A:$A,'Player Ratings'!$A:$A,0),8)</f>
        <v>66</v>
      </c>
      <c r="G274" s="3">
        <f>INDEX('Player Ratings'!$B:$Y,MATCH($A:$A,'Player Ratings'!$A:$A,0),9)</f>
        <v>66</v>
      </c>
      <c r="H274" s="3">
        <f t="shared" si="60"/>
        <v>132</v>
      </c>
      <c r="J274" s="3">
        <f>IFERROR(INDEX('Advanced Stats'!$A:$AB,MATCH($A:$A,'Advanced Stats'!$A:$A,0),8),"N/A")</f>
        <v>28.4</v>
      </c>
      <c r="L274" s="3">
        <f>IFERROR(INDEX('Advanced Stats'!$A:$AB,MATCH($A:$A,'Advanced Stats'!$A:$A,0),9),"N/A")</f>
        <v>18.3</v>
      </c>
      <c r="M274" s="3">
        <f>IFERROR(INDEX('Advanced Stats'!$A:$AB,MATCH($A:$A,'Advanced Stats'!$A:$A,0),10),"N/A")</f>
        <v>7.2</v>
      </c>
      <c r="O274" s="3">
        <f>IFERROR(INDEX('Per 36 Stats'!$A:$AC,MATCH(A:A,'Per 36 Stats'!$A:$A,0),29),"N/A")</f>
        <v>24</v>
      </c>
      <c r="V274" s="8">
        <f t="shared" si="61"/>
        <v>0.56773541107905279</v>
      </c>
      <c r="W274" s="5">
        <f t="shared" si="62"/>
        <v>7.4571154558730592</v>
      </c>
      <c r="AA274" s="8">
        <f t="shared" si="63"/>
        <v>0.84348997015183103</v>
      </c>
      <c r="AB274" s="5">
        <f t="shared" si="68"/>
        <v>10.948349953613153</v>
      </c>
      <c r="AF274" s="8">
        <f t="shared" si="64"/>
        <v>0.66158843479999019</v>
      </c>
      <c r="AG274" s="5">
        <f t="shared" si="69"/>
        <v>9.8625977026955631</v>
      </c>
      <c r="AK274" s="8">
        <f t="shared" si="65"/>
        <v>0.84415995091555318</v>
      </c>
      <c r="AL274" s="5">
        <f t="shared" si="70"/>
        <v>11.199635822159813</v>
      </c>
      <c r="AP274" s="8">
        <f t="shared" si="66"/>
        <v>0.75455353465529895</v>
      </c>
      <c r="AQ274" s="5">
        <f t="shared" si="71"/>
        <v>9.876723551132768</v>
      </c>
      <c r="AU274" s="8">
        <f t="shared" si="67"/>
        <v>0.5628818544283809</v>
      </c>
      <c r="AV274" s="5">
        <f t="shared" si="72"/>
        <v>7.8183400913218311</v>
      </c>
      <c r="AW274" s="6">
        <f t="shared" si="73"/>
        <v>-566464.69531756104</v>
      </c>
      <c r="AX274" s="6">
        <f t="shared" si="74"/>
        <v>-565483.89531756099</v>
      </c>
    </row>
    <row r="275" spans="1:50" x14ac:dyDescent="0.25">
      <c r="A275" t="str">
        <f>+'Player Ratings'!A274</f>
        <v>K. Towns MIN</v>
      </c>
      <c r="C275" s="3" t="str">
        <f>INDEX('Player Ratings'!$B:$Y,MATCH(A:A,'Player Ratings'!$A:$A,0),3)</f>
        <v>MIN</v>
      </c>
      <c r="D275" s="3">
        <f>INDEX('Player Ratings'!$B:$Y,MATCH(A:A,'Player Ratings'!$A:$A,0),4)</f>
        <v>29</v>
      </c>
      <c r="F275" s="3">
        <f>INDEX('Player Ratings'!$B:$Y,MATCH($A:$A,'Player Ratings'!$A:$A,0),8)</f>
        <v>80</v>
      </c>
      <c r="G275" s="3">
        <f>INDEX('Player Ratings'!$B:$Y,MATCH($A:$A,'Player Ratings'!$A:$A,0),9)</f>
        <v>80</v>
      </c>
      <c r="H275" s="3">
        <f t="shared" si="60"/>
        <v>160</v>
      </c>
      <c r="J275" s="3">
        <f>IFERROR(INDEX('Advanced Stats'!$A:$AB,MATCH($A:$A,'Advanced Stats'!$A:$A,0),8),"N/A")</f>
        <v>38.1</v>
      </c>
      <c r="L275" s="3">
        <f>IFERROR(INDEX('Advanced Stats'!$A:$AB,MATCH($A:$A,'Advanced Stats'!$A:$A,0),9),"N/A")</f>
        <v>28.1</v>
      </c>
      <c r="M275" s="3">
        <f>IFERROR(INDEX('Advanced Stats'!$A:$AB,MATCH($A:$A,'Advanced Stats'!$A:$A,0),10),"N/A")</f>
        <v>20.399999999999999</v>
      </c>
      <c r="O275" s="3">
        <f>IFERROR(INDEX('Per 36 Stats'!$A:$AC,MATCH(A:A,'Per 36 Stats'!$A:$A,0),29),"N/A")</f>
        <v>45.900000000000006</v>
      </c>
      <c r="V275" s="8">
        <f t="shared" si="61"/>
        <v>2.4175945254389322</v>
      </c>
      <c r="W275" s="5">
        <f t="shared" si="62"/>
        <v>52.077747989276133</v>
      </c>
      <c r="AA275" s="8">
        <f t="shared" si="63"/>
        <v>2.5681027481544514</v>
      </c>
      <c r="AB275" s="5">
        <f t="shared" si="68"/>
        <v>54.66696854931665</v>
      </c>
      <c r="AF275" s="8">
        <f t="shared" si="64"/>
        <v>1.7932677036398028</v>
      </c>
      <c r="AG275" s="5">
        <f t="shared" si="69"/>
        <v>43.842205042347842</v>
      </c>
      <c r="AK275" s="8">
        <f t="shared" si="65"/>
        <v>2.6278272573120325</v>
      </c>
      <c r="AL275" s="5">
        <f t="shared" si="70"/>
        <v>57.176796335543877</v>
      </c>
      <c r="AP275" s="8">
        <f t="shared" si="66"/>
        <v>3.2679295380218703</v>
      </c>
      <c r="AQ275" s="5">
        <f t="shared" si="71"/>
        <v>70.151889355396378</v>
      </c>
      <c r="AU275" s="8">
        <f t="shared" si="67"/>
        <v>2.6739509120473262</v>
      </c>
      <c r="AV275" s="5">
        <f t="shared" si="72"/>
        <v>60.910839856706957</v>
      </c>
      <c r="AW275" s="6">
        <f t="shared" si="73"/>
        <v>-567885.95439270104</v>
      </c>
      <c r="AX275" s="6">
        <f t="shared" si="74"/>
        <v>-566905.15439270099</v>
      </c>
    </row>
    <row r="276" spans="1:50" x14ac:dyDescent="0.25">
      <c r="A276" t="str">
        <f>+'Player Ratings'!A275</f>
        <v>K. Walker ORL</v>
      </c>
      <c r="C276" s="3" t="str">
        <f>INDEX('Player Ratings'!$B:$Y,MATCH(A:A,'Player Ratings'!$A:$A,0),3)</f>
        <v>ORL</v>
      </c>
      <c r="D276" s="3">
        <f>INDEX('Player Ratings'!$B:$Y,MATCH(A:A,'Player Ratings'!$A:$A,0),4)</f>
        <v>34</v>
      </c>
      <c r="F276" s="3">
        <f>INDEX('Player Ratings'!$B:$Y,MATCH($A:$A,'Player Ratings'!$A:$A,0),8)</f>
        <v>64</v>
      </c>
      <c r="G276" s="3">
        <f>INDEX('Player Ratings'!$B:$Y,MATCH($A:$A,'Player Ratings'!$A:$A,0),9)</f>
        <v>64</v>
      </c>
      <c r="H276" s="3">
        <f t="shared" si="60"/>
        <v>128</v>
      </c>
      <c r="J276" s="3">
        <f>IFERROR(INDEX('Advanced Stats'!$A:$AB,MATCH($A:$A,'Advanced Stats'!$A:$A,0),8),"N/A")</f>
        <v>25.7</v>
      </c>
      <c r="L276" s="3">
        <f>IFERROR(INDEX('Advanced Stats'!$A:$AB,MATCH($A:$A,'Advanced Stats'!$A:$A,0),9),"N/A")</f>
        <v>18</v>
      </c>
      <c r="M276" s="3">
        <f>IFERROR(INDEX('Advanced Stats'!$A:$AB,MATCH($A:$A,'Advanced Stats'!$A:$A,0),10),"N/A")</f>
        <v>5.7</v>
      </c>
      <c r="O276" s="3">
        <f>IFERROR(INDEX('Per 36 Stats'!$A:$AC,MATCH(A:A,'Per 36 Stats'!$A:$A,0),29),"N/A")</f>
        <v>22.400000000000002</v>
      </c>
      <c r="V276" s="8">
        <f t="shared" si="61"/>
        <v>0.30346982331335576</v>
      </c>
      <c r="W276" s="5">
        <f t="shared" si="62"/>
        <v>3.9860284661827885</v>
      </c>
      <c r="AA276" s="8">
        <f t="shared" si="63"/>
        <v>0.59711671615145667</v>
      </c>
      <c r="AB276" s="5">
        <f t="shared" si="68"/>
        <v>7.7504688886836171</v>
      </c>
      <c r="AF276" s="8">
        <f t="shared" si="64"/>
        <v>0.34658492697859916</v>
      </c>
      <c r="AG276" s="5">
        <f t="shared" si="69"/>
        <v>5.1666980932661426</v>
      </c>
      <c r="AK276" s="8">
        <f t="shared" si="65"/>
        <v>0.78955789051566083</v>
      </c>
      <c r="AL276" s="5">
        <f t="shared" si="70"/>
        <v>10.475219565554504</v>
      </c>
      <c r="AP276" s="8">
        <f t="shared" si="66"/>
        <v>0.46894262518182489</v>
      </c>
      <c r="AQ276" s="5">
        <f t="shared" si="71"/>
        <v>6.1382214217301456</v>
      </c>
      <c r="AU276" s="8">
        <f t="shared" si="67"/>
        <v>0.40864849862060432</v>
      </c>
      <c r="AV276" s="5">
        <f t="shared" si="72"/>
        <v>5.6760631292129515</v>
      </c>
      <c r="AW276" s="6">
        <f t="shared" si="73"/>
        <v>-569246.30262798432</v>
      </c>
      <c r="AX276" s="6">
        <f t="shared" si="74"/>
        <v>-568265.50262798427</v>
      </c>
    </row>
    <row r="277" spans="1:50" x14ac:dyDescent="0.25">
      <c r="A277" t="str">
        <f>+'Player Ratings'!A276</f>
        <v>K. Whitney LAC</v>
      </c>
      <c r="C277" s="3" t="str">
        <f>INDEX('Player Ratings'!$B:$Y,MATCH(A:A,'Player Ratings'!$A:$A,0),3)</f>
        <v>LAC</v>
      </c>
      <c r="D277" s="3">
        <f>INDEX('Player Ratings'!$B:$Y,MATCH(A:A,'Player Ratings'!$A:$A,0),4)</f>
        <v>23</v>
      </c>
      <c r="F277" s="3">
        <f>INDEX('Player Ratings'!$B:$Y,MATCH($A:$A,'Player Ratings'!$A:$A,0),8)</f>
        <v>57</v>
      </c>
      <c r="G277" s="3">
        <f>INDEX('Player Ratings'!$B:$Y,MATCH($A:$A,'Player Ratings'!$A:$A,0),9)</f>
        <v>63</v>
      </c>
      <c r="H277" s="3">
        <f t="shared" si="60"/>
        <v>120</v>
      </c>
      <c r="J277" s="3">
        <f>IFERROR(INDEX('Advanced Stats'!$A:$AB,MATCH($A:$A,'Advanced Stats'!$A:$A,0),8),"N/A")</f>
        <v>22.1</v>
      </c>
      <c r="L277" s="3">
        <f>IFERROR(INDEX('Advanced Stats'!$A:$AB,MATCH($A:$A,'Advanced Stats'!$A:$A,0),9),"N/A")</f>
        <v>6.9</v>
      </c>
      <c r="M277" s="3">
        <f>IFERROR(INDEX('Advanced Stats'!$A:$AB,MATCH($A:$A,'Advanced Stats'!$A:$A,0),10),"N/A")</f>
        <v>-1.8</v>
      </c>
      <c r="O277" s="3">
        <f>IFERROR(INDEX('Per 36 Stats'!$A:$AC,MATCH(A:A,'Per 36 Stats'!$A:$A,0),29),"N/A")</f>
        <v>12.9</v>
      </c>
      <c r="V277" s="8">
        <f t="shared" si="61"/>
        <v>0.17133702943050722</v>
      </c>
      <c r="W277" s="5">
        <f t="shared" si="62"/>
        <v>3.6907953529937507</v>
      </c>
      <c r="AA277" s="8">
        <f t="shared" si="63"/>
        <v>0.1043702081507079</v>
      </c>
      <c r="AB277" s="5">
        <f t="shared" si="68"/>
        <v>2.2217190844722512</v>
      </c>
      <c r="AF277" s="8">
        <f t="shared" si="64"/>
        <v>-7.3419750116588717E-2</v>
      </c>
      <c r="AG277" s="5">
        <f t="shared" si="69"/>
        <v>0.85</v>
      </c>
      <c r="AK277" s="8">
        <f t="shared" si="65"/>
        <v>-1.2307183442803513</v>
      </c>
      <c r="AL277" s="5">
        <f t="shared" si="70"/>
        <v>0.85</v>
      </c>
      <c r="AP277" s="8">
        <f t="shared" si="66"/>
        <v>-0.95911192218554542</v>
      </c>
      <c r="AQ277" s="5">
        <f t="shared" si="71"/>
        <v>0.85</v>
      </c>
      <c r="AU277" s="8">
        <f t="shared" si="67"/>
        <v>-0.50711205148807048</v>
      </c>
      <c r="AV277" s="5">
        <f t="shared" si="72"/>
        <v>0.85</v>
      </c>
      <c r="AW277" s="6">
        <f t="shared" si="73"/>
        <v>-570600.97480013839</v>
      </c>
      <c r="AX277" s="6">
        <f t="shared" si="74"/>
        <v>-569620.17480013834</v>
      </c>
    </row>
    <row r="278" spans="1:50" x14ac:dyDescent="0.25">
      <c r="A278" t="str">
        <f>+'Player Ratings'!A277</f>
        <v>K. Wilkes POR</v>
      </c>
      <c r="C278" s="3" t="str">
        <f>INDEX('Player Ratings'!$B:$Y,MATCH(A:A,'Player Ratings'!$A:$A,0),3)</f>
        <v>POR</v>
      </c>
      <c r="D278" s="3">
        <f>INDEX('Player Ratings'!$B:$Y,MATCH(A:A,'Player Ratings'!$A:$A,0),4)</f>
        <v>26</v>
      </c>
      <c r="F278" s="3">
        <f>INDEX('Player Ratings'!$B:$Y,MATCH($A:$A,'Player Ratings'!$A:$A,0),8)</f>
        <v>62</v>
      </c>
      <c r="G278" s="3">
        <f>INDEX('Player Ratings'!$B:$Y,MATCH($A:$A,'Player Ratings'!$A:$A,0),9)</f>
        <v>63</v>
      </c>
      <c r="H278" s="3">
        <f t="shared" si="60"/>
        <v>125</v>
      </c>
      <c r="J278" s="3">
        <f>IFERROR(INDEX('Advanced Stats'!$A:$AB,MATCH($A:$A,'Advanced Stats'!$A:$A,0),8),"N/A")</f>
        <v>21.9</v>
      </c>
      <c r="L278" s="3">
        <f>IFERROR(INDEX('Advanced Stats'!$A:$AB,MATCH($A:$A,'Advanced Stats'!$A:$A,0),9),"N/A")</f>
        <v>12.3</v>
      </c>
      <c r="M278" s="3">
        <f>IFERROR(INDEX('Advanced Stats'!$A:$AB,MATCH($A:$A,'Advanced Stats'!$A:$A,0),10),"N/A")</f>
        <v>1.2</v>
      </c>
      <c r="O278" s="3">
        <f>IFERROR(INDEX('Per 36 Stats'!$A:$AC,MATCH(A:A,'Per 36 Stats'!$A:$A,0),29),"N/A")</f>
        <v>15.7</v>
      </c>
      <c r="V278" s="8">
        <f t="shared" si="61"/>
        <v>0.17133702943050722</v>
      </c>
      <c r="W278" s="5">
        <f t="shared" si="62"/>
        <v>3.6907953529937507</v>
      </c>
      <c r="AA278" s="8">
        <f t="shared" si="63"/>
        <v>0.41233677565117588</v>
      </c>
      <c r="AB278" s="5">
        <f t="shared" si="68"/>
        <v>8.7773752675778027</v>
      </c>
      <c r="AF278" s="8">
        <f t="shared" si="64"/>
        <v>-9.6753343288543944E-2</v>
      </c>
      <c r="AG278" s="5">
        <f t="shared" si="69"/>
        <v>0.85</v>
      </c>
      <c r="AK278" s="8">
        <f t="shared" si="65"/>
        <v>-0.24788125708229125</v>
      </c>
      <c r="AL278" s="5">
        <f t="shared" si="70"/>
        <v>0.85</v>
      </c>
      <c r="AP278" s="8">
        <f t="shared" si="66"/>
        <v>-0.38789010323859735</v>
      </c>
      <c r="AQ278" s="5">
        <f t="shared" si="71"/>
        <v>0.85</v>
      </c>
      <c r="AU278" s="8">
        <f t="shared" si="67"/>
        <v>-0.23720367882446125</v>
      </c>
      <c r="AV278" s="5">
        <f t="shared" si="72"/>
        <v>0.85</v>
      </c>
      <c r="AW278" s="6">
        <f t="shared" si="73"/>
        <v>-571954.79697229236</v>
      </c>
      <c r="AX278" s="6">
        <f t="shared" si="74"/>
        <v>-570973.99697229231</v>
      </c>
    </row>
    <row r="279" spans="1:50" x14ac:dyDescent="0.25">
      <c r="A279" t="str">
        <f>+'Player Ratings'!A278</f>
        <v>K. Wilson PHI</v>
      </c>
      <c r="C279" s="3" t="str">
        <f>INDEX('Player Ratings'!$B:$Y,MATCH(A:A,'Player Ratings'!$A:$A,0),3)</f>
        <v>PHI</v>
      </c>
      <c r="D279" s="3">
        <f>INDEX('Player Ratings'!$B:$Y,MATCH(A:A,'Player Ratings'!$A:$A,0),4)</f>
        <v>24</v>
      </c>
      <c r="F279" s="3">
        <f>INDEX('Player Ratings'!$B:$Y,MATCH($A:$A,'Player Ratings'!$A:$A,0),8)</f>
        <v>55</v>
      </c>
      <c r="G279" s="3">
        <f>INDEX('Player Ratings'!$B:$Y,MATCH($A:$A,'Player Ratings'!$A:$A,0),9)</f>
        <v>61</v>
      </c>
      <c r="H279" s="3">
        <f t="shared" si="60"/>
        <v>116</v>
      </c>
      <c r="J279" s="3">
        <f>IFERROR(INDEX('Advanced Stats'!$A:$AB,MATCH($A:$A,'Advanced Stats'!$A:$A,0),8),"N/A")</f>
        <v>13.9</v>
      </c>
      <c r="L279" s="3">
        <f>IFERROR(INDEX('Advanced Stats'!$A:$AB,MATCH($A:$A,'Advanced Stats'!$A:$A,0),9),"N/A")</f>
        <v>10.3</v>
      </c>
      <c r="M279" s="3">
        <f>IFERROR(INDEX('Advanced Stats'!$A:$AB,MATCH($A:$A,'Advanced Stats'!$A:$A,0),10),"N/A")</f>
        <v>-0.3</v>
      </c>
      <c r="O279" s="3">
        <f>IFERROR(INDEX('Per 36 Stats'!$A:$AC,MATCH(A:A,'Per 36 Stats'!$A:$A,0),29),"N/A")</f>
        <v>8</v>
      </c>
      <c r="V279" s="8">
        <f t="shared" si="61"/>
        <v>-9.2928558335189843E-2</v>
      </c>
      <c r="W279" s="5">
        <f t="shared" si="62"/>
        <v>0.85</v>
      </c>
      <c r="AA279" s="8">
        <f t="shared" si="63"/>
        <v>-0.14200304584966647</v>
      </c>
      <c r="AB279" s="5">
        <f t="shared" si="68"/>
        <v>0.85</v>
      </c>
      <c r="AF279" s="8">
        <f t="shared" si="64"/>
        <v>-1.0300970701667396</v>
      </c>
      <c r="AG279" s="5">
        <f t="shared" si="69"/>
        <v>0.85</v>
      </c>
      <c r="AK279" s="8">
        <f t="shared" si="65"/>
        <v>-0.61189499308157269</v>
      </c>
      <c r="AL279" s="5">
        <f t="shared" si="70"/>
        <v>0.85</v>
      </c>
      <c r="AP279" s="8">
        <f t="shared" si="66"/>
        <v>-0.6735010127120713</v>
      </c>
      <c r="AQ279" s="5">
        <f t="shared" si="71"/>
        <v>0.85</v>
      </c>
      <c r="AU279" s="8">
        <f t="shared" si="67"/>
        <v>-0.97945170364938694</v>
      </c>
      <c r="AV279" s="5">
        <f t="shared" si="72"/>
        <v>0.85</v>
      </c>
      <c r="AW279" s="6">
        <f t="shared" si="73"/>
        <v>-573307.76914444636</v>
      </c>
      <c r="AX279" s="6">
        <f t="shared" si="74"/>
        <v>-572326.96914444631</v>
      </c>
    </row>
    <row r="280" spans="1:50" x14ac:dyDescent="0.25">
      <c r="A280" t="str">
        <f>+'Player Ratings'!A279</f>
        <v>L. Ball KC</v>
      </c>
      <c r="C280" s="3" t="str">
        <f>INDEX('Player Ratings'!$B:$Y,MATCH(A:A,'Player Ratings'!$A:$A,0),3)</f>
        <v>KC</v>
      </c>
      <c r="D280" s="3">
        <f>INDEX('Player Ratings'!$B:$Y,MATCH(A:A,'Player Ratings'!$A:$A,0),4)</f>
        <v>23</v>
      </c>
      <c r="F280" s="3">
        <f>INDEX('Player Ratings'!$B:$Y,MATCH($A:$A,'Player Ratings'!$A:$A,0),8)</f>
        <v>58</v>
      </c>
      <c r="G280" s="3">
        <f>INDEX('Player Ratings'!$B:$Y,MATCH($A:$A,'Player Ratings'!$A:$A,0),9)</f>
        <v>66</v>
      </c>
      <c r="H280" s="3">
        <f t="shared" si="60"/>
        <v>124</v>
      </c>
      <c r="J280" s="3">
        <f>IFERROR(INDEX('Advanced Stats'!$A:$AB,MATCH($A:$A,'Advanced Stats'!$A:$A,0),8),"N/A")</f>
        <v>26.2</v>
      </c>
      <c r="L280" s="3">
        <f>IFERROR(INDEX('Advanced Stats'!$A:$AB,MATCH($A:$A,'Advanced Stats'!$A:$A,0),9),"N/A")</f>
        <v>14.8</v>
      </c>
      <c r="M280" s="3">
        <f>IFERROR(INDEX('Advanced Stats'!$A:$AB,MATCH($A:$A,'Advanced Stats'!$A:$A,0),10),"N/A")</f>
        <v>3.6</v>
      </c>
      <c r="O280" s="3">
        <f>IFERROR(INDEX('Per 36 Stats'!$A:$AC,MATCH(A:A,'Per 36 Stats'!$A:$A,0),29),"N/A")</f>
        <v>21</v>
      </c>
      <c r="V280" s="8">
        <f t="shared" si="61"/>
        <v>0.56773541107905279</v>
      </c>
      <c r="W280" s="5">
        <f t="shared" si="62"/>
        <v>12.229669347631818</v>
      </c>
      <c r="AA280" s="8">
        <f t="shared" si="63"/>
        <v>0.35074346215108226</v>
      </c>
      <c r="AB280" s="5">
        <f t="shared" si="68"/>
        <v>7.4662440309566911</v>
      </c>
      <c r="AF280" s="8">
        <f t="shared" si="64"/>
        <v>0.40491890990848639</v>
      </c>
      <c r="AG280" s="5">
        <f t="shared" si="69"/>
        <v>9.8995469765609645</v>
      </c>
      <c r="AK280" s="8">
        <f t="shared" si="65"/>
        <v>0.20713591291681058</v>
      </c>
      <c r="AL280" s="5">
        <f t="shared" si="70"/>
        <v>4.506905038627175</v>
      </c>
      <c r="AP280" s="8">
        <f t="shared" si="66"/>
        <v>6.9087351918961204E-2</v>
      </c>
      <c r="AQ280" s="5">
        <f t="shared" si="71"/>
        <v>1.4830822425290195</v>
      </c>
      <c r="AU280" s="8">
        <f t="shared" si="67"/>
        <v>0.27369431228879942</v>
      </c>
      <c r="AV280" s="5">
        <f t="shared" si="72"/>
        <v>6.2345760912829897</v>
      </c>
      <c r="AW280" s="6">
        <f t="shared" si="73"/>
        <v>-574659.89131660038</v>
      </c>
      <c r="AX280" s="6">
        <f t="shared" si="74"/>
        <v>-573679.09131660033</v>
      </c>
    </row>
    <row r="281" spans="1:50" x14ac:dyDescent="0.25">
      <c r="A281" t="str">
        <f>+'Player Ratings'!A280</f>
        <v>L. Ball ORL</v>
      </c>
      <c r="C281" s="3" t="str">
        <f>INDEX('Player Ratings'!$B:$Y,MATCH(A:A,'Player Ratings'!$A:$A,0),3)</f>
        <v>ORL</v>
      </c>
      <c r="D281" s="3">
        <f>INDEX('Player Ratings'!$B:$Y,MATCH(A:A,'Player Ratings'!$A:$A,0),4)</f>
        <v>27</v>
      </c>
      <c r="F281" s="3">
        <f>INDEX('Player Ratings'!$B:$Y,MATCH($A:$A,'Player Ratings'!$A:$A,0),8)</f>
        <v>67</v>
      </c>
      <c r="G281" s="3">
        <f>INDEX('Player Ratings'!$B:$Y,MATCH($A:$A,'Player Ratings'!$A:$A,0),9)</f>
        <v>67</v>
      </c>
      <c r="H281" s="3">
        <f t="shared" si="60"/>
        <v>134</v>
      </c>
      <c r="J281" s="3">
        <f>IFERROR(INDEX('Advanced Stats'!$A:$AB,MATCH($A:$A,'Advanced Stats'!$A:$A,0),8),"N/A")</f>
        <v>28.6</v>
      </c>
      <c r="L281" s="3">
        <f>IFERROR(INDEX('Advanced Stats'!$A:$AB,MATCH($A:$A,'Advanced Stats'!$A:$A,0),9),"N/A")</f>
        <v>20.399999999999999</v>
      </c>
      <c r="M281" s="3">
        <f>IFERROR(INDEX('Advanced Stats'!$A:$AB,MATCH($A:$A,'Advanced Stats'!$A:$A,0),10),"N/A")</f>
        <v>8.4</v>
      </c>
      <c r="O281" s="3">
        <f>IFERROR(INDEX('Per 36 Stats'!$A:$AC,MATCH(A:A,'Per 36 Stats'!$A:$A,0),29),"N/A")</f>
        <v>27.7</v>
      </c>
      <c r="V281" s="8">
        <f t="shared" si="61"/>
        <v>0.69986820496190139</v>
      </c>
      <c r="W281" s="5">
        <f t="shared" si="62"/>
        <v>15.075960679177841</v>
      </c>
      <c r="AA281" s="8">
        <f t="shared" si="63"/>
        <v>0.96667659715201815</v>
      </c>
      <c r="AB281" s="5">
        <f t="shared" si="68"/>
        <v>20.57755639716779</v>
      </c>
      <c r="AF281" s="8">
        <f t="shared" si="64"/>
        <v>0.68492202797194535</v>
      </c>
      <c r="AG281" s="5">
        <f t="shared" si="69"/>
        <v>16.745125073862525</v>
      </c>
      <c r="AK281" s="8">
        <f t="shared" si="65"/>
        <v>1.2263743737147983</v>
      </c>
      <c r="AL281" s="5">
        <f t="shared" si="70"/>
        <v>26.683701374171036</v>
      </c>
      <c r="AP281" s="8">
        <f t="shared" si="66"/>
        <v>0.98304226223407831</v>
      </c>
      <c r="AQ281" s="5">
        <f t="shared" si="71"/>
        <v>21.102741417633986</v>
      </c>
      <c r="AU281" s="8">
        <f t="shared" si="67"/>
        <v>0.91954648973386466</v>
      </c>
      <c r="AV281" s="5">
        <f t="shared" si="72"/>
        <v>20.946663128565739</v>
      </c>
      <c r="AW281" s="6">
        <f t="shared" si="73"/>
        <v>-576005.77891266311</v>
      </c>
      <c r="AX281" s="6">
        <f t="shared" si="74"/>
        <v>-575024.97891266306</v>
      </c>
    </row>
    <row r="282" spans="1:50" x14ac:dyDescent="0.25">
      <c r="A282" t="str">
        <f>+'Player Ratings'!A281</f>
        <v>L. Doncic CHA</v>
      </c>
      <c r="C282" s="3" t="str">
        <f>INDEX('Player Ratings'!$B:$Y,MATCH(A:A,'Player Ratings'!$A:$A,0),3)</f>
        <v>CHA</v>
      </c>
      <c r="D282" s="3">
        <f>INDEX('Player Ratings'!$B:$Y,MATCH(A:A,'Player Ratings'!$A:$A,0),4)</f>
        <v>25</v>
      </c>
      <c r="F282" s="3">
        <f>INDEX('Player Ratings'!$B:$Y,MATCH($A:$A,'Player Ratings'!$A:$A,0),8)</f>
        <v>79</v>
      </c>
      <c r="G282" s="3">
        <f>INDEX('Player Ratings'!$B:$Y,MATCH($A:$A,'Player Ratings'!$A:$A,0),9)</f>
        <v>81</v>
      </c>
      <c r="H282" s="3">
        <f t="shared" si="60"/>
        <v>160</v>
      </c>
      <c r="J282" s="3">
        <f>IFERROR(INDEX('Advanced Stats'!$A:$AB,MATCH($A:$A,'Advanced Stats'!$A:$A,0),8),"N/A")</f>
        <v>36.700000000000003</v>
      </c>
      <c r="L282" s="3">
        <f>IFERROR(INDEX('Advanced Stats'!$A:$AB,MATCH($A:$A,'Advanced Stats'!$A:$A,0),9),"N/A")</f>
        <v>28</v>
      </c>
      <c r="M282" s="3">
        <f>IFERROR(INDEX('Advanced Stats'!$A:$AB,MATCH($A:$A,'Advanced Stats'!$A:$A,0),10),"N/A")</f>
        <v>21</v>
      </c>
      <c r="O282" s="3">
        <f>IFERROR(INDEX('Per 36 Stats'!$A:$AC,MATCH(A:A,'Per 36 Stats'!$A:$A,0),29),"N/A")</f>
        <v>46.4</v>
      </c>
      <c r="V282" s="8">
        <f t="shared" si="61"/>
        <v>2.5497273193217809</v>
      </c>
      <c r="W282" s="5">
        <f t="shared" si="62"/>
        <v>54.92403932082216</v>
      </c>
      <c r="AA282" s="8">
        <f t="shared" si="63"/>
        <v>2.5681027481544514</v>
      </c>
      <c r="AB282" s="5">
        <f t="shared" si="68"/>
        <v>54.66696854931665</v>
      </c>
      <c r="AF282" s="8">
        <f t="shared" si="64"/>
        <v>1.6299325514361189</v>
      </c>
      <c r="AG282" s="5">
        <f t="shared" si="69"/>
        <v>39.848951152255282</v>
      </c>
      <c r="AK282" s="8">
        <f t="shared" si="65"/>
        <v>2.6096265705120683</v>
      </c>
      <c r="AL282" s="5">
        <f t="shared" si="70"/>
        <v>56.780782115266298</v>
      </c>
      <c r="AP282" s="8">
        <f t="shared" si="66"/>
        <v>3.3821739018112602</v>
      </c>
      <c r="AQ282" s="5">
        <f t="shared" si="71"/>
        <v>72.604346752284513</v>
      </c>
      <c r="AU282" s="8">
        <f t="shared" si="67"/>
        <v>2.7221488357372556</v>
      </c>
      <c r="AV282" s="5">
        <f t="shared" si="72"/>
        <v>62.00875679978774</v>
      </c>
      <c r="AW282" s="6">
        <f t="shared" si="73"/>
        <v>-577330.71984559728</v>
      </c>
      <c r="AX282" s="6">
        <f t="shared" si="74"/>
        <v>-576349.91984559724</v>
      </c>
    </row>
    <row r="283" spans="1:50" x14ac:dyDescent="0.25">
      <c r="A283" t="str">
        <f>+'Player Ratings'!A282</f>
        <v>L. Hilliard DEN</v>
      </c>
      <c r="C283" s="3" t="str">
        <f>INDEX('Player Ratings'!$B:$Y,MATCH(A:A,'Player Ratings'!$A:$A,0),3)</f>
        <v>DEN</v>
      </c>
      <c r="D283" s="3">
        <f>INDEX('Player Ratings'!$B:$Y,MATCH(A:A,'Player Ratings'!$A:$A,0),4)</f>
        <v>21</v>
      </c>
      <c r="F283" s="3">
        <f>INDEX('Player Ratings'!$B:$Y,MATCH($A:$A,'Player Ratings'!$A:$A,0),8)</f>
        <v>56</v>
      </c>
      <c r="G283" s="3">
        <f>INDEX('Player Ratings'!$B:$Y,MATCH($A:$A,'Player Ratings'!$A:$A,0),9)</f>
        <v>65</v>
      </c>
      <c r="H283" s="3">
        <f t="shared" si="60"/>
        <v>121</v>
      </c>
      <c r="J283" s="3">
        <f>IFERROR(INDEX('Advanced Stats'!$A:$AB,MATCH($A:$A,'Advanced Stats'!$A:$A,0),8),"N/A")</f>
        <v>26.8</v>
      </c>
      <c r="L283" s="3">
        <f>IFERROR(INDEX('Advanced Stats'!$A:$AB,MATCH($A:$A,'Advanced Stats'!$A:$A,0),9),"N/A")</f>
        <v>9.1</v>
      </c>
      <c r="M283" s="3">
        <f>IFERROR(INDEX('Advanced Stats'!$A:$AB,MATCH($A:$A,'Advanced Stats'!$A:$A,0),10),"N/A")</f>
        <v>-1.2</v>
      </c>
      <c r="O283" s="3">
        <f>IFERROR(INDEX('Per 36 Stats'!$A:$AC,MATCH(A:A,'Per 36 Stats'!$A:$A,0),29),"N/A")</f>
        <v>14.3</v>
      </c>
      <c r="V283" s="8">
        <f t="shared" si="61"/>
        <v>0.4356026171962043</v>
      </c>
      <c r="W283" s="5">
        <f t="shared" si="62"/>
        <v>9.3833780160857962</v>
      </c>
      <c r="AA283" s="8">
        <f t="shared" si="63"/>
        <v>0.16596352165080147</v>
      </c>
      <c r="AB283" s="5">
        <f t="shared" si="68"/>
        <v>3.5328503210933611</v>
      </c>
      <c r="AF283" s="8">
        <f t="shared" si="64"/>
        <v>0.47491968942435125</v>
      </c>
      <c r="AG283" s="5">
        <f t="shared" si="69"/>
        <v>11.610941500886359</v>
      </c>
      <c r="AK283" s="8">
        <f t="shared" si="65"/>
        <v>-0.83030323468114187</v>
      </c>
      <c r="AL283" s="5">
        <f t="shared" si="70"/>
        <v>0.85</v>
      </c>
      <c r="AP283" s="8">
        <f t="shared" si="66"/>
        <v>-0.84486755839615568</v>
      </c>
      <c r="AQ283" s="5">
        <f t="shared" si="71"/>
        <v>0.85</v>
      </c>
      <c r="AU283" s="8">
        <f t="shared" si="67"/>
        <v>-0.37215786515626581</v>
      </c>
      <c r="AV283" s="5">
        <f t="shared" si="72"/>
        <v>0.85</v>
      </c>
      <c r="AW283" s="6">
        <f t="shared" si="73"/>
        <v>-578593.65202173172</v>
      </c>
      <c r="AX283" s="6">
        <f t="shared" si="74"/>
        <v>-577612.85202173167</v>
      </c>
    </row>
    <row r="284" spans="1:50" x14ac:dyDescent="0.25">
      <c r="A284" t="str">
        <f>+'Player Ratings'!A283</f>
        <v>L. Jackson NYK</v>
      </c>
      <c r="C284" s="3" t="str">
        <f>INDEX('Player Ratings'!$B:$Y,MATCH(A:A,'Player Ratings'!$A:$A,0),3)</f>
        <v>NYK</v>
      </c>
      <c r="D284" s="3">
        <f>INDEX('Player Ratings'!$B:$Y,MATCH(A:A,'Player Ratings'!$A:$A,0),4)</f>
        <v>20</v>
      </c>
      <c r="F284" s="3">
        <f>INDEX('Player Ratings'!$B:$Y,MATCH($A:$A,'Player Ratings'!$A:$A,0),8)</f>
        <v>44</v>
      </c>
      <c r="G284" s="3">
        <f>INDEX('Player Ratings'!$B:$Y,MATCH($A:$A,'Player Ratings'!$A:$A,0),9)</f>
        <v>63</v>
      </c>
      <c r="H284" s="3">
        <f t="shared" si="60"/>
        <v>107</v>
      </c>
      <c r="J284" s="3" t="str">
        <f>IFERROR(INDEX('Advanced Stats'!$A:$AB,MATCH($A:$A,'Advanced Stats'!$A:$A,0),8),"N/A")</f>
        <v>N/A</v>
      </c>
      <c r="L284" s="3" t="str">
        <f>IFERROR(INDEX('Advanced Stats'!$A:$AB,MATCH($A:$A,'Advanced Stats'!$A:$A,0),9),"N/A")</f>
        <v>N/A</v>
      </c>
      <c r="M284" s="3" t="str">
        <f>IFERROR(INDEX('Advanced Stats'!$A:$AB,MATCH($A:$A,'Advanced Stats'!$A:$A,0),10),"N/A")</f>
        <v>N/A</v>
      </c>
      <c r="O284" s="3" t="str">
        <f>IFERROR(INDEX('Per 36 Stats'!$A:$AC,MATCH(A:A,'Per 36 Stats'!$A:$A,0),29),"N/A")</f>
        <v>N/A</v>
      </c>
      <c r="V284" s="8">
        <f t="shared" si="61"/>
        <v>0.17133702943050722</v>
      </c>
      <c r="W284" s="5">
        <f t="shared" si="62"/>
        <v>3.6907953529937507</v>
      </c>
      <c r="AA284" s="8">
        <f t="shared" si="63"/>
        <v>-0.69634286735050877</v>
      </c>
      <c r="AB284" s="5">
        <f t="shared" si="68"/>
        <v>0.85</v>
      </c>
      <c r="AF284" s="8" t="str">
        <f t="shared" si="64"/>
        <v>N/A</v>
      </c>
      <c r="AG284" s="5" t="str">
        <f t="shared" si="69"/>
        <v>N/A</v>
      </c>
      <c r="AK284" s="8" t="str">
        <f t="shared" si="65"/>
        <v>N/A</v>
      </c>
      <c r="AL284" s="5" t="str">
        <f t="shared" si="70"/>
        <v>N/A</v>
      </c>
      <c r="AP284" s="8" t="str">
        <f t="shared" si="66"/>
        <v>N/A</v>
      </c>
      <c r="AQ284" s="5" t="str">
        <f t="shared" si="71"/>
        <v>N/A</v>
      </c>
      <c r="AU284" s="8" t="str">
        <f t="shared" si="67"/>
        <v>N/A</v>
      </c>
      <c r="AV284" s="5" t="str">
        <f t="shared" si="72"/>
        <v>N/A</v>
      </c>
      <c r="AW284" s="6">
        <f t="shared" si="73"/>
        <v>-579855.73419786606</v>
      </c>
      <c r="AX284" s="6">
        <f t="shared" si="74"/>
        <v>-578874.93419786601</v>
      </c>
    </row>
    <row r="285" spans="1:50" x14ac:dyDescent="0.25">
      <c r="A285" t="str">
        <f>+'Player Ratings'!A284</f>
        <v>L. James DET</v>
      </c>
      <c r="C285" s="3" t="str">
        <f>INDEX('Player Ratings'!$B:$Y,MATCH(A:A,'Player Ratings'!$A:$A,0),3)</f>
        <v>DET</v>
      </c>
      <c r="D285" s="3">
        <f>INDEX('Player Ratings'!$B:$Y,MATCH(A:A,'Player Ratings'!$A:$A,0),4)</f>
        <v>40</v>
      </c>
      <c r="F285" s="3">
        <f>INDEX('Player Ratings'!$B:$Y,MATCH($A:$A,'Player Ratings'!$A:$A,0),8)</f>
        <v>68</v>
      </c>
      <c r="G285" s="3">
        <f>INDEX('Player Ratings'!$B:$Y,MATCH($A:$A,'Player Ratings'!$A:$A,0),9)</f>
        <v>68</v>
      </c>
      <c r="H285" s="3">
        <f t="shared" si="60"/>
        <v>136</v>
      </c>
      <c r="J285" s="3">
        <f>IFERROR(INDEX('Advanced Stats'!$A:$AB,MATCH($A:$A,'Advanced Stats'!$A:$A,0),8),"N/A")</f>
        <v>28.3</v>
      </c>
      <c r="L285" s="3">
        <f>IFERROR(INDEX('Advanced Stats'!$A:$AB,MATCH($A:$A,'Advanced Stats'!$A:$A,0),9),"N/A")</f>
        <v>20.100000000000001</v>
      </c>
      <c r="M285" s="3">
        <f>IFERROR(INDEX('Advanced Stats'!$A:$AB,MATCH($A:$A,'Advanced Stats'!$A:$A,0),10),"N/A")</f>
        <v>8</v>
      </c>
      <c r="O285" s="3">
        <f>IFERROR(INDEX('Per 36 Stats'!$A:$AC,MATCH(A:A,'Per 36 Stats'!$A:$A,0),29),"N/A")</f>
        <v>31.4</v>
      </c>
      <c r="V285" s="8">
        <f t="shared" si="61"/>
        <v>0.83200099884474987</v>
      </c>
      <c r="W285" s="5">
        <f t="shared" si="62"/>
        <v>3.5844504021447725</v>
      </c>
      <c r="AA285" s="8">
        <f t="shared" si="63"/>
        <v>1.0898632241522053</v>
      </c>
      <c r="AB285" s="5">
        <f t="shared" si="68"/>
        <v>4.6399637740820019</v>
      </c>
      <c r="AF285" s="8">
        <f t="shared" si="64"/>
        <v>0.64992163821401294</v>
      </c>
      <c r="AG285" s="5">
        <f t="shared" si="69"/>
        <v>3.1778855623399656</v>
      </c>
      <c r="AK285" s="8">
        <f t="shared" si="65"/>
        <v>1.1717723133149067</v>
      </c>
      <c r="AL285" s="5">
        <f t="shared" si="70"/>
        <v>5.0991317426676686</v>
      </c>
      <c r="AP285" s="8">
        <f t="shared" si="66"/>
        <v>0.90687935304115186</v>
      </c>
      <c r="AQ285" s="5">
        <f t="shared" si="71"/>
        <v>3.8935539639417143</v>
      </c>
      <c r="AU285" s="8">
        <f t="shared" si="67"/>
        <v>1.2762111250393484</v>
      </c>
      <c r="AV285" s="5">
        <f t="shared" si="72"/>
        <v>5.8142497014727352</v>
      </c>
      <c r="AW285" s="6">
        <f t="shared" si="73"/>
        <v>-581117.81637400039</v>
      </c>
      <c r="AX285" s="6">
        <f t="shared" si="74"/>
        <v>-580137.01637400035</v>
      </c>
    </row>
    <row r="286" spans="1:50" x14ac:dyDescent="0.25">
      <c r="A286" t="str">
        <f>+'Player Ratings'!A285</f>
        <v>L. James Jr. TOR</v>
      </c>
      <c r="C286" s="3" t="str">
        <f>INDEX('Player Ratings'!$B:$Y,MATCH(A:A,'Player Ratings'!$A:$A,0),3)</f>
        <v>TOR</v>
      </c>
      <c r="D286" s="3">
        <f>INDEX('Player Ratings'!$B:$Y,MATCH(A:A,'Player Ratings'!$A:$A,0),4)</f>
        <v>20</v>
      </c>
      <c r="F286" s="3">
        <f>INDEX('Player Ratings'!$B:$Y,MATCH($A:$A,'Player Ratings'!$A:$A,0),8)</f>
        <v>57</v>
      </c>
      <c r="G286" s="3">
        <f>INDEX('Player Ratings'!$B:$Y,MATCH($A:$A,'Player Ratings'!$A:$A,0),9)</f>
        <v>74</v>
      </c>
      <c r="H286" s="3">
        <f t="shared" si="60"/>
        <v>131</v>
      </c>
      <c r="J286" s="3">
        <f>IFERROR(INDEX('Advanced Stats'!$A:$AB,MATCH($A:$A,'Advanced Stats'!$A:$A,0),8),"N/A")</f>
        <v>28.2</v>
      </c>
      <c r="L286" s="3">
        <f>IFERROR(INDEX('Advanced Stats'!$A:$AB,MATCH($A:$A,'Advanced Stats'!$A:$A,0),9),"N/A")</f>
        <v>9.8000000000000007</v>
      </c>
      <c r="M286" s="3">
        <f>IFERROR(INDEX('Advanced Stats'!$A:$AB,MATCH($A:$A,'Advanced Stats'!$A:$A,0),10),"N/A")</f>
        <v>-0.6</v>
      </c>
      <c r="O286" s="3">
        <f>IFERROR(INDEX('Per 36 Stats'!$A:$AC,MATCH(A:A,'Per 36 Stats'!$A:$A,0),29),"N/A")</f>
        <v>17.399999999999999</v>
      </c>
      <c r="V286" s="8">
        <f t="shared" si="61"/>
        <v>1.624797762141841</v>
      </c>
      <c r="W286" s="5">
        <f t="shared" si="62"/>
        <v>35</v>
      </c>
      <c r="AA286" s="8">
        <f t="shared" si="63"/>
        <v>0.78189665665173735</v>
      </c>
      <c r="AB286" s="5">
        <f t="shared" si="68"/>
        <v>16.644162687304462</v>
      </c>
      <c r="AF286" s="8">
        <f t="shared" si="64"/>
        <v>0.63825484162803536</v>
      </c>
      <c r="AG286" s="5">
        <f t="shared" si="69"/>
        <v>15.604195390978928</v>
      </c>
      <c r="AK286" s="8">
        <f t="shared" si="65"/>
        <v>-0.70289842708139316</v>
      </c>
      <c r="AL286" s="5">
        <f t="shared" si="70"/>
        <v>0.85</v>
      </c>
      <c r="AP286" s="8">
        <f t="shared" si="66"/>
        <v>-0.73062319460676617</v>
      </c>
      <c r="AQ286" s="5">
        <f t="shared" si="71"/>
        <v>0.85</v>
      </c>
      <c r="AU286" s="8">
        <f t="shared" si="67"/>
        <v>-7.3330738278698487E-2</v>
      </c>
      <c r="AV286" s="5">
        <f t="shared" si="72"/>
        <v>0.85</v>
      </c>
      <c r="AW286" s="6">
        <f t="shared" si="73"/>
        <v>-582374.08430043329</v>
      </c>
      <c r="AX286" s="6">
        <f t="shared" si="74"/>
        <v>-581393.28430043324</v>
      </c>
    </row>
    <row r="287" spans="1:50" x14ac:dyDescent="0.25">
      <c r="A287" t="str">
        <f>+'Player Ratings'!A286</f>
        <v>L. Kornet NOP</v>
      </c>
      <c r="C287" s="3" t="str">
        <f>INDEX('Player Ratings'!$B:$Y,MATCH(A:A,'Player Ratings'!$A:$A,0),3)</f>
        <v>NOP</v>
      </c>
      <c r="D287" s="3">
        <f>INDEX('Player Ratings'!$B:$Y,MATCH(A:A,'Player Ratings'!$A:$A,0),4)</f>
        <v>29</v>
      </c>
      <c r="F287" s="3">
        <f>INDEX('Player Ratings'!$B:$Y,MATCH($A:$A,'Player Ratings'!$A:$A,0),8)</f>
        <v>56</v>
      </c>
      <c r="G287" s="3">
        <f>INDEX('Player Ratings'!$B:$Y,MATCH($A:$A,'Player Ratings'!$A:$A,0),9)</f>
        <v>56</v>
      </c>
      <c r="H287" s="3">
        <f t="shared" si="60"/>
        <v>112</v>
      </c>
      <c r="J287" s="3" t="str">
        <f>IFERROR(INDEX('Advanced Stats'!$A:$AB,MATCH($A:$A,'Advanced Stats'!$A:$A,0),8),"N/A")</f>
        <v>N/A</v>
      </c>
      <c r="L287" s="3" t="str">
        <f>IFERROR(INDEX('Advanced Stats'!$A:$AB,MATCH($A:$A,'Advanced Stats'!$A:$A,0),9),"N/A")</f>
        <v>N/A</v>
      </c>
      <c r="M287" s="3" t="str">
        <f>IFERROR(INDEX('Advanced Stats'!$A:$AB,MATCH($A:$A,'Advanced Stats'!$A:$A,0),10),"N/A")</f>
        <v>N/A</v>
      </c>
      <c r="O287" s="3" t="str">
        <f>IFERROR(INDEX('Per 36 Stats'!$A:$AC,MATCH(A:A,'Per 36 Stats'!$A:$A,0),29),"N/A")</f>
        <v>N/A</v>
      </c>
      <c r="V287" s="8">
        <f t="shared" si="61"/>
        <v>-0.75359252774943253</v>
      </c>
      <c r="W287" s="5">
        <f t="shared" si="62"/>
        <v>0.85</v>
      </c>
      <c r="AA287" s="8">
        <f t="shared" si="63"/>
        <v>-0.38837629985004085</v>
      </c>
      <c r="AB287" s="5">
        <f t="shared" si="68"/>
        <v>0.85</v>
      </c>
      <c r="AF287" s="8" t="str">
        <f t="shared" si="64"/>
        <v>N/A</v>
      </c>
      <c r="AG287" s="5" t="str">
        <f t="shared" si="69"/>
        <v>N/A</v>
      </c>
      <c r="AK287" s="8" t="str">
        <f t="shared" si="65"/>
        <v>N/A</v>
      </c>
      <c r="AL287" s="5" t="str">
        <f t="shared" si="70"/>
        <v>N/A</v>
      </c>
      <c r="AP287" s="8" t="str">
        <f t="shared" si="66"/>
        <v>N/A</v>
      </c>
      <c r="AQ287" s="5" t="str">
        <f t="shared" si="71"/>
        <v>N/A</v>
      </c>
      <c r="AU287" s="8" t="str">
        <f t="shared" si="67"/>
        <v>N/A</v>
      </c>
      <c r="AV287" s="5" t="str">
        <f t="shared" si="72"/>
        <v>N/A</v>
      </c>
      <c r="AW287" s="6">
        <f t="shared" si="73"/>
        <v>-583629.5022268662</v>
      </c>
      <c r="AX287" s="6">
        <f t="shared" si="74"/>
        <v>-582648.70222686615</v>
      </c>
    </row>
    <row r="288" spans="1:50" x14ac:dyDescent="0.25">
      <c r="A288" t="str">
        <f>+'Player Ratings'!A287</f>
        <v>L. Markkanen CHI</v>
      </c>
      <c r="C288" s="3" t="str">
        <f>INDEX('Player Ratings'!$B:$Y,MATCH(A:A,'Player Ratings'!$A:$A,0),3)</f>
        <v>CHI</v>
      </c>
      <c r="D288" s="3">
        <f>INDEX('Player Ratings'!$B:$Y,MATCH(A:A,'Player Ratings'!$A:$A,0),4)</f>
        <v>27</v>
      </c>
      <c r="F288" s="3">
        <f>INDEX('Player Ratings'!$B:$Y,MATCH($A:$A,'Player Ratings'!$A:$A,0),8)</f>
        <v>72</v>
      </c>
      <c r="G288" s="3">
        <f>INDEX('Player Ratings'!$B:$Y,MATCH($A:$A,'Player Ratings'!$A:$A,0),9)</f>
        <v>72</v>
      </c>
      <c r="H288" s="3">
        <f t="shared" si="60"/>
        <v>144</v>
      </c>
      <c r="J288" s="3">
        <f>IFERROR(INDEX('Advanced Stats'!$A:$AB,MATCH($A:$A,'Advanced Stats'!$A:$A,0),8),"N/A")</f>
        <v>33.299999999999997</v>
      </c>
      <c r="L288" s="3">
        <f>IFERROR(INDEX('Advanced Stats'!$A:$AB,MATCH($A:$A,'Advanced Stats'!$A:$A,0),9),"N/A")</f>
        <v>21.8</v>
      </c>
      <c r="M288" s="3">
        <f>IFERROR(INDEX('Advanced Stats'!$A:$AB,MATCH($A:$A,'Advanced Stats'!$A:$A,0),10),"N/A")</f>
        <v>11.2</v>
      </c>
      <c r="O288" s="3">
        <f>IFERROR(INDEX('Per 36 Stats'!$A:$AC,MATCH(A:A,'Per 36 Stats'!$A:$A,0),29),"N/A")</f>
        <v>33.799999999999997</v>
      </c>
      <c r="V288" s="8">
        <f t="shared" si="61"/>
        <v>1.360532174376144</v>
      </c>
      <c r="W288" s="5">
        <f t="shared" si="62"/>
        <v>29.307417336907957</v>
      </c>
      <c r="AA288" s="8">
        <f t="shared" si="63"/>
        <v>1.5826097321529542</v>
      </c>
      <c r="AB288" s="5">
        <f t="shared" si="68"/>
        <v>33.688868763378892</v>
      </c>
      <c r="AF288" s="8">
        <f t="shared" si="64"/>
        <v>1.233261467512885</v>
      </c>
      <c r="AG288" s="5">
        <f t="shared" si="69"/>
        <v>30.151048847744729</v>
      </c>
      <c r="AK288" s="8">
        <f t="shared" si="65"/>
        <v>1.4811839889142957</v>
      </c>
      <c r="AL288" s="5">
        <f t="shared" si="70"/>
        <v>32.227900458057015</v>
      </c>
      <c r="AP288" s="8">
        <f t="shared" si="66"/>
        <v>1.516182626584563</v>
      </c>
      <c r="AQ288" s="5">
        <f t="shared" si="71"/>
        <v>32.547542603111879</v>
      </c>
      <c r="AU288" s="8">
        <f t="shared" si="67"/>
        <v>1.5075611587510134</v>
      </c>
      <c r="AV288" s="5">
        <f t="shared" si="72"/>
        <v>34.341249834151519</v>
      </c>
      <c r="AW288" s="6">
        <f t="shared" si="73"/>
        <v>-584884.92015329911</v>
      </c>
      <c r="AX288" s="6">
        <f t="shared" si="74"/>
        <v>-583904.12015329907</v>
      </c>
    </row>
    <row r="289" spans="1:50" x14ac:dyDescent="0.25">
      <c r="A289" t="str">
        <f>+'Player Ratings'!A288</f>
        <v>L. McCants NYK</v>
      </c>
      <c r="C289" s="3" t="str">
        <f>INDEX('Player Ratings'!$B:$Y,MATCH(A:A,'Player Ratings'!$A:$A,0),3)</f>
        <v>NYK</v>
      </c>
      <c r="D289" s="3">
        <f>INDEX('Player Ratings'!$B:$Y,MATCH(A:A,'Player Ratings'!$A:$A,0),4)</f>
        <v>20</v>
      </c>
      <c r="F289" s="3">
        <f>INDEX('Player Ratings'!$B:$Y,MATCH($A:$A,'Player Ratings'!$A:$A,0),8)</f>
        <v>43</v>
      </c>
      <c r="G289" s="3">
        <f>INDEX('Player Ratings'!$B:$Y,MATCH($A:$A,'Player Ratings'!$A:$A,0),9)</f>
        <v>67</v>
      </c>
      <c r="H289" s="3">
        <f t="shared" si="60"/>
        <v>110</v>
      </c>
      <c r="J289" s="3" t="str">
        <f>IFERROR(INDEX('Advanced Stats'!$A:$AB,MATCH($A:$A,'Advanced Stats'!$A:$A,0),8),"N/A")</f>
        <v>N/A</v>
      </c>
      <c r="L289" s="3" t="str">
        <f>IFERROR(INDEX('Advanced Stats'!$A:$AB,MATCH($A:$A,'Advanced Stats'!$A:$A,0),9),"N/A")</f>
        <v>N/A</v>
      </c>
      <c r="M289" s="3" t="str">
        <f>IFERROR(INDEX('Advanced Stats'!$A:$AB,MATCH($A:$A,'Advanced Stats'!$A:$A,0),10),"N/A")</f>
        <v>N/A</v>
      </c>
      <c r="O289" s="3" t="str">
        <f>IFERROR(INDEX('Per 36 Stats'!$A:$AC,MATCH(A:A,'Per 36 Stats'!$A:$A,0),29),"N/A")</f>
        <v>N/A</v>
      </c>
      <c r="V289" s="8">
        <f t="shared" si="61"/>
        <v>0.69986820496190139</v>
      </c>
      <c r="W289" s="5">
        <f t="shared" si="62"/>
        <v>15.075960679177841</v>
      </c>
      <c r="AA289" s="8">
        <f t="shared" si="63"/>
        <v>-0.51156292685022808</v>
      </c>
      <c r="AB289" s="5">
        <f t="shared" si="68"/>
        <v>0.85</v>
      </c>
      <c r="AF289" s="8" t="str">
        <f t="shared" si="64"/>
        <v>N/A</v>
      </c>
      <c r="AG289" s="5" t="str">
        <f t="shared" si="69"/>
        <v>N/A</v>
      </c>
      <c r="AK289" s="8" t="str">
        <f t="shared" si="65"/>
        <v>N/A</v>
      </c>
      <c r="AL289" s="5" t="str">
        <f t="shared" si="70"/>
        <v>N/A</v>
      </c>
      <c r="AP289" s="8" t="str">
        <f t="shared" si="66"/>
        <v>N/A</v>
      </c>
      <c r="AQ289" s="5" t="str">
        <f t="shared" si="71"/>
        <v>N/A</v>
      </c>
      <c r="AU289" s="8" t="str">
        <f t="shared" si="67"/>
        <v>N/A</v>
      </c>
      <c r="AV289" s="5" t="str">
        <f t="shared" si="72"/>
        <v>N/A</v>
      </c>
      <c r="AW289" s="6">
        <f t="shared" si="73"/>
        <v>-586105.99682989786</v>
      </c>
      <c r="AX289" s="6">
        <f t="shared" si="74"/>
        <v>-585125.19682989782</v>
      </c>
    </row>
    <row r="290" spans="1:50" x14ac:dyDescent="0.25">
      <c r="A290" t="str">
        <f>+'Player Ratings'!A289</f>
        <v>L. Nance Jr. CHA</v>
      </c>
      <c r="C290" s="3" t="str">
        <f>INDEX('Player Ratings'!$B:$Y,MATCH(A:A,'Player Ratings'!$A:$A,0),3)</f>
        <v>CHA</v>
      </c>
      <c r="D290" s="3">
        <f>INDEX('Player Ratings'!$B:$Y,MATCH(A:A,'Player Ratings'!$A:$A,0),4)</f>
        <v>31</v>
      </c>
      <c r="F290" s="3">
        <f>INDEX('Player Ratings'!$B:$Y,MATCH($A:$A,'Player Ratings'!$A:$A,0),8)</f>
        <v>54</v>
      </c>
      <c r="G290" s="3">
        <f>INDEX('Player Ratings'!$B:$Y,MATCH($A:$A,'Player Ratings'!$A:$A,0),9)</f>
        <v>54</v>
      </c>
      <c r="H290" s="3">
        <f t="shared" si="60"/>
        <v>108</v>
      </c>
      <c r="J290" s="3">
        <f>IFERROR(INDEX('Advanced Stats'!$A:$AB,MATCH($A:$A,'Advanced Stats'!$A:$A,0),8),"N/A")</f>
        <v>11.5</v>
      </c>
      <c r="L290" s="3">
        <f>IFERROR(INDEX('Advanced Stats'!$A:$AB,MATCH($A:$A,'Advanced Stats'!$A:$A,0),9),"N/A")</f>
        <v>8.1</v>
      </c>
      <c r="M290" s="3">
        <f>IFERROR(INDEX('Advanced Stats'!$A:$AB,MATCH($A:$A,'Advanced Stats'!$A:$A,0),10),"N/A")</f>
        <v>-1.3</v>
      </c>
      <c r="O290" s="3">
        <f>IFERROR(INDEX('Per 36 Stats'!$A:$AC,MATCH(A:A,'Per 36 Stats'!$A:$A,0),29),"N/A")</f>
        <v>6.8000000000000007</v>
      </c>
      <c r="V290" s="8">
        <f t="shared" si="61"/>
        <v>-1.0178581155151296</v>
      </c>
      <c r="W290" s="5">
        <f t="shared" si="62"/>
        <v>0.85</v>
      </c>
      <c r="AA290" s="8">
        <f t="shared" si="63"/>
        <v>-0.6347495538504152</v>
      </c>
      <c r="AB290" s="5">
        <f t="shared" si="68"/>
        <v>0.85</v>
      </c>
      <c r="AF290" s="8">
        <f t="shared" si="64"/>
        <v>-1.3101001882301984</v>
      </c>
      <c r="AG290" s="5">
        <f t="shared" si="69"/>
        <v>0.85</v>
      </c>
      <c r="AK290" s="8">
        <f t="shared" si="65"/>
        <v>-1.0123101026807826</v>
      </c>
      <c r="AL290" s="5">
        <f t="shared" si="70"/>
        <v>0.85</v>
      </c>
      <c r="AP290" s="8">
        <f t="shared" si="66"/>
        <v>-0.86390828569438749</v>
      </c>
      <c r="AQ290" s="5">
        <f t="shared" si="71"/>
        <v>0.85</v>
      </c>
      <c r="AU290" s="8">
        <f t="shared" si="67"/>
        <v>-1.0951267205052195</v>
      </c>
      <c r="AV290" s="5">
        <f t="shared" si="72"/>
        <v>0.85</v>
      </c>
      <c r="AW290" s="6">
        <f t="shared" si="73"/>
        <v>-587327.07350649661</v>
      </c>
      <c r="AX290" s="6">
        <f t="shared" si="74"/>
        <v>-586346.27350649657</v>
      </c>
    </row>
    <row r="291" spans="1:50" x14ac:dyDescent="0.25">
      <c r="A291" t="str">
        <f>+'Player Ratings'!A290</f>
        <v>L. Šamanic LAC</v>
      </c>
      <c r="C291" s="3" t="str">
        <f>INDEX('Player Ratings'!$B:$Y,MATCH(A:A,'Player Ratings'!$A:$A,0),3)</f>
        <v>LAC</v>
      </c>
      <c r="D291" s="3">
        <f>INDEX('Player Ratings'!$B:$Y,MATCH(A:A,'Player Ratings'!$A:$A,0),4)</f>
        <v>24</v>
      </c>
      <c r="F291" s="3">
        <f>INDEX('Player Ratings'!$B:$Y,MATCH($A:$A,'Player Ratings'!$A:$A,0),8)</f>
        <v>56</v>
      </c>
      <c r="G291" s="3">
        <f>INDEX('Player Ratings'!$B:$Y,MATCH($A:$A,'Player Ratings'!$A:$A,0),9)</f>
        <v>62</v>
      </c>
      <c r="H291" s="3">
        <f t="shared" si="60"/>
        <v>118</v>
      </c>
      <c r="J291" s="3">
        <f>IFERROR(INDEX('Advanced Stats'!$A:$AB,MATCH($A:$A,'Advanced Stats'!$A:$A,0),8),"N/A")</f>
        <v>19.399999999999999</v>
      </c>
      <c r="L291" s="3">
        <f>IFERROR(INDEX('Advanced Stats'!$A:$AB,MATCH($A:$A,'Advanced Stats'!$A:$A,0),9),"N/A")</f>
        <v>7.2</v>
      </c>
      <c r="M291" s="3">
        <f>IFERROR(INDEX('Advanced Stats'!$A:$AB,MATCH($A:$A,'Advanced Stats'!$A:$A,0),10),"N/A")</f>
        <v>-2.2999999999999998</v>
      </c>
      <c r="O291" s="3">
        <f>IFERROR(INDEX('Per 36 Stats'!$A:$AC,MATCH(A:A,'Per 36 Stats'!$A:$A,0),29),"N/A")</f>
        <v>12.200000000000001</v>
      </c>
      <c r="V291" s="8">
        <f t="shared" si="61"/>
        <v>3.9204235547658686E-2</v>
      </c>
      <c r="W291" s="5">
        <f t="shared" si="62"/>
        <v>0.85</v>
      </c>
      <c r="AA291" s="8">
        <f t="shared" si="63"/>
        <v>-1.8816418849479294E-2</v>
      </c>
      <c r="AB291" s="5">
        <f t="shared" si="68"/>
        <v>0.85</v>
      </c>
      <c r="AF291" s="8">
        <f t="shared" si="64"/>
        <v>-0.3884232579379801</v>
      </c>
      <c r="AG291" s="5">
        <f t="shared" si="69"/>
        <v>0.85</v>
      </c>
      <c r="AK291" s="8">
        <f t="shared" si="65"/>
        <v>-1.1761162838804591</v>
      </c>
      <c r="AL291" s="5">
        <f t="shared" si="70"/>
        <v>0.85</v>
      </c>
      <c r="AP291" s="8">
        <f t="shared" si="66"/>
        <v>-1.0543155586767035</v>
      </c>
      <c r="AQ291" s="5">
        <f t="shared" si="71"/>
        <v>0.85</v>
      </c>
      <c r="AU291" s="8">
        <f t="shared" si="67"/>
        <v>-0.57458914465397282</v>
      </c>
      <c r="AV291" s="5">
        <f t="shared" si="72"/>
        <v>0.85</v>
      </c>
      <c r="AW291" s="6">
        <f t="shared" si="73"/>
        <v>-588547.30018309539</v>
      </c>
      <c r="AX291" s="6">
        <f t="shared" si="74"/>
        <v>-587566.50018309534</v>
      </c>
    </row>
    <row r="292" spans="1:50" x14ac:dyDescent="0.25">
      <c r="A292" t="str">
        <f>+'Player Ratings'!A291</f>
        <v>L. Shamet BOS</v>
      </c>
      <c r="C292" s="3" t="str">
        <f>INDEX('Player Ratings'!$B:$Y,MATCH(A:A,'Player Ratings'!$A:$A,0),3)</f>
        <v>BOS</v>
      </c>
      <c r="D292" s="3">
        <f>INDEX('Player Ratings'!$B:$Y,MATCH(A:A,'Player Ratings'!$A:$A,0),4)</f>
        <v>28</v>
      </c>
      <c r="F292" s="3">
        <f>INDEX('Player Ratings'!$B:$Y,MATCH($A:$A,'Player Ratings'!$A:$A,0),8)</f>
        <v>63</v>
      </c>
      <c r="G292" s="3">
        <f>INDEX('Player Ratings'!$B:$Y,MATCH($A:$A,'Player Ratings'!$A:$A,0),9)</f>
        <v>63</v>
      </c>
      <c r="H292" s="3">
        <f t="shared" si="60"/>
        <v>126</v>
      </c>
      <c r="J292" s="3">
        <f>IFERROR(INDEX('Advanced Stats'!$A:$AB,MATCH($A:$A,'Advanced Stats'!$A:$A,0),8),"N/A")</f>
        <v>28.4</v>
      </c>
      <c r="L292" s="3">
        <f>IFERROR(INDEX('Advanced Stats'!$A:$AB,MATCH($A:$A,'Advanced Stats'!$A:$A,0),9),"N/A")</f>
        <v>16.8</v>
      </c>
      <c r="M292" s="3">
        <f>IFERROR(INDEX('Advanced Stats'!$A:$AB,MATCH($A:$A,'Advanced Stats'!$A:$A,0),10),"N/A")</f>
        <v>4.8</v>
      </c>
      <c r="O292" s="3">
        <f>IFERROR(INDEX('Per 36 Stats'!$A:$AC,MATCH(A:A,'Per 36 Stats'!$A:$A,0),29),"N/A")</f>
        <v>21</v>
      </c>
      <c r="V292" s="8">
        <f t="shared" si="61"/>
        <v>0.17133702943050722</v>
      </c>
      <c r="W292" s="5">
        <f t="shared" si="62"/>
        <v>3.6907953529937507</v>
      </c>
      <c r="AA292" s="8">
        <f t="shared" si="63"/>
        <v>0.47393008915126944</v>
      </c>
      <c r="AB292" s="5">
        <f t="shared" si="68"/>
        <v>10.088506504198911</v>
      </c>
      <c r="AF292" s="8">
        <f t="shared" si="64"/>
        <v>0.66158843479999019</v>
      </c>
      <c r="AG292" s="5">
        <f t="shared" si="69"/>
        <v>16.174660232420724</v>
      </c>
      <c r="AK292" s="8">
        <f t="shared" si="65"/>
        <v>0.5711496489160921</v>
      </c>
      <c r="AL292" s="5">
        <f t="shared" si="70"/>
        <v>12.427189444178559</v>
      </c>
      <c r="AP292" s="8">
        <f t="shared" si="66"/>
        <v>0.2975760794977404</v>
      </c>
      <c r="AQ292" s="5">
        <f t="shared" si="71"/>
        <v>6.3879970363052587</v>
      </c>
      <c r="AU292" s="8">
        <f t="shared" si="67"/>
        <v>0.27369431228879942</v>
      </c>
      <c r="AV292" s="5">
        <f t="shared" si="72"/>
        <v>6.2345760912829897</v>
      </c>
      <c r="AW292" s="6">
        <f t="shared" si="73"/>
        <v>-589766.67685969418</v>
      </c>
      <c r="AX292" s="6">
        <f t="shared" si="74"/>
        <v>-588785.87685969414</v>
      </c>
    </row>
    <row r="293" spans="1:50" x14ac:dyDescent="0.25">
      <c r="A293" t="str">
        <f>+'Player Ratings'!A292</f>
        <v>L. Stephenson MIN</v>
      </c>
      <c r="C293" s="3" t="str">
        <f>INDEX('Player Ratings'!$B:$Y,MATCH(A:A,'Player Ratings'!$A:$A,0),3)</f>
        <v>MIN</v>
      </c>
      <c r="D293" s="3">
        <f>INDEX('Player Ratings'!$B:$Y,MATCH(A:A,'Player Ratings'!$A:$A,0),4)</f>
        <v>34</v>
      </c>
      <c r="F293" s="3">
        <f>INDEX('Player Ratings'!$B:$Y,MATCH($A:$A,'Player Ratings'!$A:$A,0),8)</f>
        <v>57</v>
      </c>
      <c r="G293" s="3">
        <f>INDEX('Player Ratings'!$B:$Y,MATCH($A:$A,'Player Ratings'!$A:$A,0),9)</f>
        <v>57</v>
      </c>
      <c r="H293" s="3">
        <f t="shared" si="60"/>
        <v>114</v>
      </c>
      <c r="J293" s="3">
        <f>IFERROR(INDEX('Advanced Stats'!$A:$AB,MATCH($A:$A,'Advanced Stats'!$A:$A,0),8),"N/A")</f>
        <v>18.5</v>
      </c>
      <c r="L293" s="3">
        <f>IFERROR(INDEX('Advanced Stats'!$A:$AB,MATCH($A:$A,'Advanced Stats'!$A:$A,0),9),"N/A")</f>
        <v>9.4</v>
      </c>
      <c r="M293" s="3">
        <f>IFERROR(INDEX('Advanced Stats'!$A:$AB,MATCH($A:$A,'Advanced Stats'!$A:$A,0),10),"N/A")</f>
        <v>-0.6</v>
      </c>
      <c r="O293" s="3">
        <f>IFERROR(INDEX('Per 36 Stats'!$A:$AC,MATCH(A:A,'Per 36 Stats'!$A:$A,0),29),"N/A")</f>
        <v>13.299999999999999</v>
      </c>
      <c r="V293" s="8">
        <f t="shared" si="61"/>
        <v>-0.62145973386658404</v>
      </c>
      <c r="W293" s="5">
        <f t="shared" si="62"/>
        <v>0.85</v>
      </c>
      <c r="AA293" s="8">
        <f t="shared" si="63"/>
        <v>-0.26518967284985367</v>
      </c>
      <c r="AB293" s="5">
        <f t="shared" si="68"/>
        <v>0.85</v>
      </c>
      <c r="AF293" s="8">
        <f t="shared" si="64"/>
        <v>-0.49342442721177698</v>
      </c>
      <c r="AG293" s="5">
        <f t="shared" si="69"/>
        <v>0.85</v>
      </c>
      <c r="AK293" s="8">
        <f t="shared" si="65"/>
        <v>-0.77570117428124952</v>
      </c>
      <c r="AL293" s="5">
        <f t="shared" si="70"/>
        <v>0.85</v>
      </c>
      <c r="AP293" s="8">
        <f t="shared" si="66"/>
        <v>-0.73062319460676617</v>
      </c>
      <c r="AQ293" s="5">
        <f t="shared" si="71"/>
        <v>0.85</v>
      </c>
      <c r="AU293" s="8">
        <f t="shared" si="67"/>
        <v>-0.46855371253612643</v>
      </c>
      <c r="AV293" s="5">
        <f t="shared" si="72"/>
        <v>0.85</v>
      </c>
      <c r="AW293" s="6">
        <f t="shared" si="73"/>
        <v>-590979.81896020169</v>
      </c>
      <c r="AX293" s="6">
        <f t="shared" si="74"/>
        <v>-589999.01896020165</v>
      </c>
    </row>
    <row r="294" spans="1:50" x14ac:dyDescent="0.25">
      <c r="A294" t="str">
        <f>+'Player Ratings'!A293</f>
        <v>L. Vix BOS</v>
      </c>
      <c r="C294" s="3" t="str">
        <f>INDEX('Player Ratings'!$B:$Y,MATCH(A:A,'Player Ratings'!$A:$A,0),3)</f>
        <v>BOS</v>
      </c>
      <c r="D294" s="3">
        <f>INDEX('Player Ratings'!$B:$Y,MATCH(A:A,'Player Ratings'!$A:$A,0),4)</f>
        <v>22</v>
      </c>
      <c r="F294" s="3">
        <f>INDEX('Player Ratings'!$B:$Y,MATCH($A:$A,'Player Ratings'!$A:$A,0),8)</f>
        <v>45</v>
      </c>
      <c r="G294" s="3">
        <f>INDEX('Player Ratings'!$B:$Y,MATCH($A:$A,'Player Ratings'!$A:$A,0),9)</f>
        <v>59</v>
      </c>
      <c r="H294" s="3">
        <f t="shared" si="60"/>
        <v>104</v>
      </c>
      <c r="J294" s="3" t="str">
        <f>IFERROR(INDEX('Advanced Stats'!$A:$AB,MATCH($A:$A,'Advanced Stats'!$A:$A,0),8),"N/A")</f>
        <v>N/A</v>
      </c>
      <c r="L294" s="3" t="str">
        <f>IFERROR(INDEX('Advanced Stats'!$A:$AB,MATCH($A:$A,'Advanced Stats'!$A:$A,0),9),"N/A")</f>
        <v>N/A</v>
      </c>
      <c r="M294" s="3" t="str">
        <f>IFERROR(INDEX('Advanced Stats'!$A:$AB,MATCH($A:$A,'Advanced Stats'!$A:$A,0),10),"N/A")</f>
        <v>N/A</v>
      </c>
      <c r="O294" s="3" t="str">
        <f>IFERROR(INDEX('Per 36 Stats'!$A:$AC,MATCH(A:A,'Per 36 Stats'!$A:$A,0),29),"N/A")</f>
        <v>N/A</v>
      </c>
      <c r="V294" s="8">
        <f t="shared" si="61"/>
        <v>-0.3571941461008869</v>
      </c>
      <c r="W294" s="5">
        <f t="shared" si="62"/>
        <v>0.85</v>
      </c>
      <c r="AA294" s="8">
        <f t="shared" si="63"/>
        <v>-0.88112280785078956</v>
      </c>
      <c r="AB294" s="5">
        <f t="shared" si="68"/>
        <v>0.85</v>
      </c>
      <c r="AF294" s="8" t="str">
        <f t="shared" si="64"/>
        <v>N/A</v>
      </c>
      <c r="AG294" s="5" t="str">
        <f t="shared" si="69"/>
        <v>N/A</v>
      </c>
      <c r="AK294" s="8" t="str">
        <f t="shared" si="65"/>
        <v>N/A</v>
      </c>
      <c r="AL294" s="5" t="str">
        <f t="shared" si="70"/>
        <v>N/A</v>
      </c>
      <c r="AP294" s="8" t="str">
        <f t="shared" si="66"/>
        <v>N/A</v>
      </c>
      <c r="AQ294" s="5" t="str">
        <f t="shared" si="71"/>
        <v>N/A</v>
      </c>
      <c r="AU294" s="8" t="str">
        <f t="shared" si="67"/>
        <v>N/A</v>
      </c>
      <c r="AV294" s="5" t="str">
        <f t="shared" si="72"/>
        <v>N/A</v>
      </c>
      <c r="AW294" s="6">
        <f t="shared" si="73"/>
        <v>-592192.11106070923</v>
      </c>
      <c r="AX294" s="6">
        <f t="shared" si="74"/>
        <v>-591211.31106070918</v>
      </c>
    </row>
    <row r="295" spans="1:50" x14ac:dyDescent="0.25">
      <c r="A295" t="str">
        <f>+'Player Ratings'!A294</f>
        <v>L. Walker IV GSW</v>
      </c>
      <c r="C295" s="3" t="str">
        <f>INDEX('Player Ratings'!$B:$Y,MATCH(A:A,'Player Ratings'!$A:$A,0),3)</f>
        <v>GSW</v>
      </c>
      <c r="D295" s="3">
        <f>INDEX('Player Ratings'!$B:$Y,MATCH(A:A,'Player Ratings'!$A:$A,0),4)</f>
        <v>26</v>
      </c>
      <c r="F295" s="3">
        <f>INDEX('Player Ratings'!$B:$Y,MATCH($A:$A,'Player Ratings'!$A:$A,0),8)</f>
        <v>57</v>
      </c>
      <c r="G295" s="3">
        <f>INDEX('Player Ratings'!$B:$Y,MATCH($A:$A,'Player Ratings'!$A:$A,0),9)</f>
        <v>59</v>
      </c>
      <c r="H295" s="3">
        <f t="shared" si="60"/>
        <v>116</v>
      </c>
      <c r="J295" s="3">
        <f>IFERROR(INDEX('Advanced Stats'!$A:$AB,MATCH($A:$A,'Advanced Stats'!$A:$A,0),8),"N/A")</f>
        <v>17.100000000000001</v>
      </c>
      <c r="L295" s="3">
        <f>IFERROR(INDEX('Advanced Stats'!$A:$AB,MATCH($A:$A,'Advanced Stats'!$A:$A,0),9),"N/A")</f>
        <v>10.4</v>
      </c>
      <c r="M295" s="3">
        <f>IFERROR(INDEX('Advanced Stats'!$A:$AB,MATCH($A:$A,'Advanced Stats'!$A:$A,0),10),"N/A")</f>
        <v>-0.2</v>
      </c>
      <c r="O295" s="3">
        <f>IFERROR(INDEX('Per 36 Stats'!$A:$AC,MATCH(A:A,'Per 36 Stats'!$A:$A,0),29),"N/A")</f>
        <v>8.8000000000000007</v>
      </c>
      <c r="V295" s="8">
        <f t="shared" si="61"/>
        <v>-0.3571941461008869</v>
      </c>
      <c r="W295" s="5">
        <f t="shared" si="62"/>
        <v>0.85</v>
      </c>
      <c r="AA295" s="8">
        <f t="shared" si="63"/>
        <v>-0.14200304584966647</v>
      </c>
      <c r="AB295" s="5">
        <f t="shared" si="68"/>
        <v>0.85</v>
      </c>
      <c r="AF295" s="8">
        <f t="shared" si="64"/>
        <v>-0.65675957941546115</v>
      </c>
      <c r="AG295" s="5">
        <f t="shared" si="69"/>
        <v>0.85</v>
      </c>
      <c r="AK295" s="8">
        <f t="shared" si="65"/>
        <v>-0.59369430628160869</v>
      </c>
      <c r="AL295" s="5">
        <f t="shared" si="70"/>
        <v>0.85</v>
      </c>
      <c r="AP295" s="8">
        <f t="shared" si="66"/>
        <v>-0.65446028541383983</v>
      </c>
      <c r="AQ295" s="5">
        <f t="shared" si="71"/>
        <v>0.85</v>
      </c>
      <c r="AU295" s="8">
        <f t="shared" si="67"/>
        <v>-0.90233502574549851</v>
      </c>
      <c r="AV295" s="5">
        <f t="shared" si="72"/>
        <v>0.85</v>
      </c>
      <c r="AW295" s="6">
        <f t="shared" si="73"/>
        <v>-593404.40316121676</v>
      </c>
      <c r="AX295" s="6">
        <f t="shared" si="74"/>
        <v>-592423.60316121671</v>
      </c>
    </row>
    <row r="296" spans="1:50" x14ac:dyDescent="0.25">
      <c r="A296" t="str">
        <f>+'Player Ratings'!A295</f>
        <v>L. Wur CHA</v>
      </c>
      <c r="C296" s="3" t="str">
        <f>INDEX('Player Ratings'!$B:$Y,MATCH(A:A,'Player Ratings'!$A:$A,0),3)</f>
        <v>CHA</v>
      </c>
      <c r="D296" s="3">
        <f>INDEX('Player Ratings'!$B:$Y,MATCH(A:A,'Player Ratings'!$A:$A,0),4)</f>
        <v>23</v>
      </c>
      <c r="F296" s="3">
        <f>INDEX('Player Ratings'!$B:$Y,MATCH($A:$A,'Player Ratings'!$A:$A,0),8)</f>
        <v>51</v>
      </c>
      <c r="G296" s="3">
        <f>INDEX('Player Ratings'!$B:$Y,MATCH($A:$A,'Player Ratings'!$A:$A,0),9)</f>
        <v>60</v>
      </c>
      <c r="H296" s="3">
        <f t="shared" si="60"/>
        <v>111</v>
      </c>
      <c r="J296" s="3" t="str">
        <f>IFERROR(INDEX('Advanced Stats'!$A:$AB,MATCH($A:$A,'Advanced Stats'!$A:$A,0),8),"N/A")</f>
        <v>N/A</v>
      </c>
      <c r="L296" s="3" t="str">
        <f>IFERROR(INDEX('Advanced Stats'!$A:$AB,MATCH($A:$A,'Advanced Stats'!$A:$A,0),9),"N/A")</f>
        <v>N/A</v>
      </c>
      <c r="M296" s="3" t="str">
        <f>IFERROR(INDEX('Advanced Stats'!$A:$AB,MATCH($A:$A,'Advanced Stats'!$A:$A,0),10),"N/A")</f>
        <v>N/A</v>
      </c>
      <c r="O296" s="3" t="str">
        <f>IFERROR(INDEX('Per 36 Stats'!$A:$AC,MATCH(A:A,'Per 36 Stats'!$A:$A,0),29),"N/A")</f>
        <v>N/A</v>
      </c>
      <c r="V296" s="8">
        <f t="shared" si="61"/>
        <v>-0.22506135221803839</v>
      </c>
      <c r="W296" s="5">
        <f t="shared" si="62"/>
        <v>0.85</v>
      </c>
      <c r="AA296" s="8">
        <f t="shared" si="63"/>
        <v>-0.44996961335013447</v>
      </c>
      <c r="AB296" s="5">
        <f t="shared" si="68"/>
        <v>0.85</v>
      </c>
      <c r="AF296" s="8" t="str">
        <f t="shared" si="64"/>
        <v>N/A</v>
      </c>
      <c r="AG296" s="5" t="str">
        <f t="shared" si="69"/>
        <v>N/A</v>
      </c>
      <c r="AK296" s="8" t="str">
        <f t="shared" si="65"/>
        <v>N/A</v>
      </c>
      <c r="AL296" s="5" t="str">
        <f t="shared" si="70"/>
        <v>N/A</v>
      </c>
      <c r="AP296" s="8" t="str">
        <f t="shared" si="66"/>
        <v>N/A</v>
      </c>
      <c r="AQ296" s="5" t="str">
        <f t="shared" si="71"/>
        <v>N/A</v>
      </c>
      <c r="AU296" s="8" t="str">
        <f t="shared" si="67"/>
        <v>N/A</v>
      </c>
      <c r="AV296" s="5" t="str">
        <f t="shared" si="72"/>
        <v>N/A</v>
      </c>
      <c r="AW296" s="6">
        <f t="shared" si="73"/>
        <v>-594615.8452617242</v>
      </c>
      <c r="AX296" s="6">
        <f t="shared" si="74"/>
        <v>-593635.04526172415</v>
      </c>
    </row>
    <row r="297" spans="1:50" x14ac:dyDescent="0.25">
      <c r="A297" t="str">
        <f>+'Player Ratings'!A296</f>
        <v>M. Bagley DET</v>
      </c>
      <c r="C297" s="3" t="str">
        <f>INDEX('Player Ratings'!$B:$Y,MATCH(A:A,'Player Ratings'!$A:$A,0),3)</f>
        <v>DET</v>
      </c>
      <c r="D297" s="3">
        <f>INDEX('Player Ratings'!$B:$Y,MATCH(A:A,'Player Ratings'!$A:$A,0),4)</f>
        <v>23</v>
      </c>
      <c r="F297" s="3">
        <f>INDEX('Player Ratings'!$B:$Y,MATCH($A:$A,'Player Ratings'!$A:$A,0),8)</f>
        <v>60</v>
      </c>
      <c r="G297" s="3">
        <f>INDEX('Player Ratings'!$B:$Y,MATCH($A:$A,'Player Ratings'!$A:$A,0),9)</f>
        <v>67</v>
      </c>
      <c r="H297" s="3">
        <f t="shared" si="60"/>
        <v>127</v>
      </c>
      <c r="J297" s="3">
        <f>IFERROR(INDEX('Advanced Stats'!$A:$AB,MATCH($A:$A,'Advanced Stats'!$A:$A,0),8),"N/A")</f>
        <v>23.2</v>
      </c>
      <c r="L297" s="3">
        <f>IFERROR(INDEX('Advanced Stats'!$A:$AB,MATCH($A:$A,'Advanced Stats'!$A:$A,0),9),"N/A")</f>
        <v>12.7</v>
      </c>
      <c r="M297" s="3">
        <f>IFERROR(INDEX('Advanced Stats'!$A:$AB,MATCH($A:$A,'Advanced Stats'!$A:$A,0),10),"N/A")</f>
        <v>1.1000000000000001</v>
      </c>
      <c r="O297" s="3">
        <f>IFERROR(INDEX('Per 36 Stats'!$A:$AC,MATCH(A:A,'Per 36 Stats'!$A:$A,0),29),"N/A")</f>
        <v>17.5</v>
      </c>
      <c r="V297" s="8">
        <f t="shared" si="61"/>
        <v>0.69986820496190139</v>
      </c>
      <c r="W297" s="5">
        <f t="shared" si="62"/>
        <v>15.075960679177841</v>
      </c>
      <c r="AA297" s="8">
        <f t="shared" si="63"/>
        <v>0.535523402651363</v>
      </c>
      <c r="AB297" s="5">
        <f t="shared" si="68"/>
        <v>11.399637740820021</v>
      </c>
      <c r="AF297" s="8">
        <f t="shared" si="64"/>
        <v>5.4915012329162967E-2</v>
      </c>
      <c r="AG297" s="5">
        <f t="shared" si="69"/>
        <v>1.3425743549340217</v>
      </c>
      <c r="AK297" s="8">
        <f t="shared" si="65"/>
        <v>-0.17507850988243523</v>
      </c>
      <c r="AL297" s="5">
        <f t="shared" si="70"/>
        <v>0.85</v>
      </c>
      <c r="AP297" s="8">
        <f t="shared" si="66"/>
        <v>-0.40693083053682888</v>
      </c>
      <c r="AQ297" s="5">
        <f t="shared" si="71"/>
        <v>0.85</v>
      </c>
      <c r="AU297" s="8">
        <f t="shared" si="67"/>
        <v>-6.3691153540712295E-2</v>
      </c>
      <c r="AV297" s="5">
        <f t="shared" si="72"/>
        <v>0.85</v>
      </c>
      <c r="AW297" s="6">
        <f t="shared" si="73"/>
        <v>-595827.28736223164</v>
      </c>
      <c r="AX297" s="6">
        <f t="shared" si="74"/>
        <v>-594846.48736223159</v>
      </c>
    </row>
    <row r="298" spans="1:50" x14ac:dyDescent="0.25">
      <c r="A298" t="str">
        <f>+'Player Ratings'!A297</f>
        <v>M. Bagley NOP</v>
      </c>
      <c r="C298" s="3" t="str">
        <f>INDEX('Player Ratings'!$B:$Y,MATCH(A:A,'Player Ratings'!$A:$A,0),3)</f>
        <v>NOP</v>
      </c>
      <c r="D298" s="3">
        <f>INDEX('Player Ratings'!$B:$Y,MATCH(A:A,'Player Ratings'!$A:$A,0),4)</f>
        <v>25</v>
      </c>
      <c r="F298" s="3">
        <f>INDEX('Player Ratings'!$B:$Y,MATCH($A:$A,'Player Ratings'!$A:$A,0),8)</f>
        <v>77</v>
      </c>
      <c r="G298" s="3">
        <f>INDEX('Player Ratings'!$B:$Y,MATCH($A:$A,'Player Ratings'!$A:$A,0),9)</f>
        <v>79</v>
      </c>
      <c r="H298" s="3">
        <f t="shared" si="60"/>
        <v>156</v>
      </c>
      <c r="J298" s="3">
        <f>IFERROR(INDEX('Advanced Stats'!$A:$AB,MATCH($A:$A,'Advanced Stats'!$A:$A,0),8),"N/A")</f>
        <v>38.200000000000003</v>
      </c>
      <c r="L298" s="3">
        <f>IFERROR(INDEX('Advanced Stats'!$A:$AB,MATCH($A:$A,'Advanced Stats'!$A:$A,0),9),"N/A")</f>
        <v>29.1</v>
      </c>
      <c r="M298" s="3">
        <f>IFERROR(INDEX('Advanced Stats'!$A:$AB,MATCH($A:$A,'Advanced Stats'!$A:$A,0),10),"N/A")</f>
        <v>22.5</v>
      </c>
      <c r="O298" s="3">
        <f>IFERROR(INDEX('Per 36 Stats'!$A:$AC,MATCH(A:A,'Per 36 Stats'!$A:$A,0),29),"N/A")</f>
        <v>46.2</v>
      </c>
      <c r="V298" s="8">
        <f t="shared" si="61"/>
        <v>2.2854617315560839</v>
      </c>
      <c r="W298" s="5">
        <f t="shared" si="62"/>
        <v>49.231456657730114</v>
      </c>
      <c r="AA298" s="8">
        <f t="shared" si="63"/>
        <v>2.3217294941540771</v>
      </c>
      <c r="AB298" s="5">
        <f t="shared" si="68"/>
        <v>49.42244360283221</v>
      </c>
      <c r="AF298" s="8">
        <f t="shared" si="64"/>
        <v>1.8049345002257806</v>
      </c>
      <c r="AG298" s="5">
        <f t="shared" si="69"/>
        <v>44.127437463068752</v>
      </c>
      <c r="AK298" s="8">
        <f t="shared" si="65"/>
        <v>2.8098341253116734</v>
      </c>
      <c r="AL298" s="5">
        <f t="shared" si="70"/>
        <v>61.136938538319569</v>
      </c>
      <c r="AP298" s="8">
        <f t="shared" si="66"/>
        <v>3.6677848112847342</v>
      </c>
      <c r="AQ298" s="5">
        <f t="shared" si="71"/>
        <v>78.735490244504803</v>
      </c>
      <c r="AU298" s="8">
        <f t="shared" si="67"/>
        <v>2.7028696662612841</v>
      </c>
      <c r="AV298" s="5">
        <f t="shared" si="72"/>
        <v>61.569590022555431</v>
      </c>
      <c r="AW298" s="6">
        <f t="shared" si="73"/>
        <v>-597037.8794627391</v>
      </c>
      <c r="AX298" s="6">
        <f t="shared" si="74"/>
        <v>-596057.07946273906</v>
      </c>
    </row>
    <row r="299" spans="1:50" x14ac:dyDescent="0.25">
      <c r="A299" t="str">
        <f>+'Player Ratings'!A298</f>
        <v>M. Bamba MEM</v>
      </c>
      <c r="C299" s="3" t="str">
        <f>INDEX('Player Ratings'!$B:$Y,MATCH(A:A,'Player Ratings'!$A:$A,0),3)</f>
        <v>MEM</v>
      </c>
      <c r="D299" s="3">
        <f>INDEX('Player Ratings'!$B:$Y,MATCH(A:A,'Player Ratings'!$A:$A,0),4)</f>
        <v>26</v>
      </c>
      <c r="F299" s="3">
        <f>INDEX('Player Ratings'!$B:$Y,MATCH($A:$A,'Player Ratings'!$A:$A,0),8)</f>
        <v>76</v>
      </c>
      <c r="G299" s="3">
        <f>INDEX('Player Ratings'!$B:$Y,MATCH($A:$A,'Player Ratings'!$A:$A,0),9)</f>
        <v>78</v>
      </c>
      <c r="H299" s="3">
        <f t="shared" si="60"/>
        <v>154</v>
      </c>
      <c r="J299" s="3">
        <f>IFERROR(INDEX('Advanced Stats'!$A:$AB,MATCH($A:$A,'Advanced Stats'!$A:$A,0),8),"N/A")</f>
        <v>37</v>
      </c>
      <c r="L299" s="3">
        <f>IFERROR(INDEX('Advanced Stats'!$A:$AB,MATCH($A:$A,'Advanced Stats'!$A:$A,0),9),"N/A")</f>
        <v>28.3</v>
      </c>
      <c r="M299" s="3">
        <f>IFERROR(INDEX('Advanced Stats'!$A:$AB,MATCH($A:$A,'Advanced Stats'!$A:$A,0),10),"N/A")</f>
        <v>20.8</v>
      </c>
      <c r="O299" s="3">
        <f>IFERROR(INDEX('Per 36 Stats'!$A:$AC,MATCH(A:A,'Per 36 Stats'!$A:$A,0),29),"N/A")</f>
        <v>45.699999999999996</v>
      </c>
      <c r="V299" s="8">
        <f t="shared" si="61"/>
        <v>2.1533289376732352</v>
      </c>
      <c r="W299" s="5">
        <f t="shared" si="62"/>
        <v>46.385165326184087</v>
      </c>
      <c r="AA299" s="8">
        <f t="shared" si="63"/>
        <v>2.1985428671538902</v>
      </c>
      <c r="AB299" s="5">
        <f t="shared" si="68"/>
        <v>46.800181129589994</v>
      </c>
      <c r="AF299" s="8">
        <f t="shared" si="64"/>
        <v>1.6649329411940508</v>
      </c>
      <c r="AG299" s="5">
        <f t="shared" si="69"/>
        <v>40.70464841441796</v>
      </c>
      <c r="AK299" s="8">
        <f t="shared" si="65"/>
        <v>2.6642286309119605</v>
      </c>
      <c r="AL299" s="5">
        <f t="shared" si="70"/>
        <v>57.968824776099005</v>
      </c>
      <c r="AP299" s="8">
        <f t="shared" si="66"/>
        <v>3.344092447214797</v>
      </c>
      <c r="AQ299" s="5">
        <f t="shared" si="71"/>
        <v>71.786860953321806</v>
      </c>
      <c r="AU299" s="8">
        <f t="shared" si="67"/>
        <v>2.6546717425713533</v>
      </c>
      <c r="AV299" s="5">
        <f t="shared" si="72"/>
        <v>60.47167307947462</v>
      </c>
      <c r="AW299" s="6">
        <f t="shared" si="73"/>
        <v>-598186.90197322401</v>
      </c>
      <c r="AX299" s="6">
        <f t="shared" si="74"/>
        <v>-597206.10197322397</v>
      </c>
    </row>
    <row r="300" spans="1:50" x14ac:dyDescent="0.25">
      <c r="A300" t="str">
        <f>+'Player Ratings'!A299</f>
        <v>M. Beasley MIL</v>
      </c>
      <c r="C300" s="3" t="str">
        <f>INDEX('Player Ratings'!$B:$Y,MATCH(A:A,'Player Ratings'!$A:$A,0),3)</f>
        <v>MIL</v>
      </c>
      <c r="D300" s="3">
        <f>INDEX('Player Ratings'!$B:$Y,MATCH(A:A,'Player Ratings'!$A:$A,0),4)</f>
        <v>28</v>
      </c>
      <c r="F300" s="3">
        <f>INDEX('Player Ratings'!$B:$Y,MATCH($A:$A,'Player Ratings'!$A:$A,0),8)</f>
        <v>71</v>
      </c>
      <c r="G300" s="3">
        <f>INDEX('Player Ratings'!$B:$Y,MATCH($A:$A,'Player Ratings'!$A:$A,0),9)</f>
        <v>72</v>
      </c>
      <c r="H300" s="3">
        <f t="shared" si="60"/>
        <v>143</v>
      </c>
      <c r="J300" s="3">
        <f>IFERROR(INDEX('Advanced Stats'!$A:$AB,MATCH($A:$A,'Advanced Stats'!$A:$A,0),8),"N/A")</f>
        <v>38.4</v>
      </c>
      <c r="L300" s="3">
        <f>IFERROR(INDEX('Advanced Stats'!$A:$AB,MATCH($A:$A,'Advanced Stats'!$A:$A,0),9),"N/A")</f>
        <v>15.7</v>
      </c>
      <c r="M300" s="3">
        <f>IFERROR(INDEX('Advanced Stats'!$A:$AB,MATCH($A:$A,'Advanced Stats'!$A:$A,0),10),"N/A")</f>
        <v>6.2</v>
      </c>
      <c r="O300" s="3">
        <f>IFERROR(INDEX('Per 36 Stats'!$A:$AC,MATCH(A:A,'Per 36 Stats'!$A:$A,0),29),"N/A")</f>
        <v>28.599999999999998</v>
      </c>
      <c r="V300" s="8">
        <f t="shared" si="61"/>
        <v>1.360532174376144</v>
      </c>
      <c r="W300" s="5">
        <f t="shared" si="62"/>
        <v>29.307417336907957</v>
      </c>
      <c r="AA300" s="8">
        <f t="shared" si="63"/>
        <v>1.5210164186528605</v>
      </c>
      <c r="AB300" s="5">
        <f t="shared" si="68"/>
        <v>32.377737526757784</v>
      </c>
      <c r="AF300" s="8">
        <f t="shared" si="64"/>
        <v>1.8282680933977349</v>
      </c>
      <c r="AG300" s="5">
        <f t="shared" si="69"/>
        <v>44.697902304510535</v>
      </c>
      <c r="AK300" s="8">
        <f t="shared" si="65"/>
        <v>0.37094209411648699</v>
      </c>
      <c r="AL300" s="5">
        <f t="shared" si="70"/>
        <v>8.0710330211252916</v>
      </c>
      <c r="AP300" s="8">
        <f t="shared" si="66"/>
        <v>0.56414626167298287</v>
      </c>
      <c r="AQ300" s="5">
        <f t="shared" si="71"/>
        <v>12.110397629044206</v>
      </c>
      <c r="AU300" s="8">
        <f t="shared" si="67"/>
        <v>1.0063027523757389</v>
      </c>
      <c r="AV300" s="5">
        <f t="shared" si="72"/>
        <v>22.922913626111178</v>
      </c>
      <c r="AW300" s="6">
        <f t="shared" si="73"/>
        <v>-599275.4528106295</v>
      </c>
      <c r="AX300" s="6">
        <f t="shared" si="74"/>
        <v>-598294.65281062946</v>
      </c>
    </row>
    <row r="301" spans="1:50" x14ac:dyDescent="0.25">
      <c r="A301" t="str">
        <f>+'Player Ratings'!A300</f>
        <v>M. Bridges UTA</v>
      </c>
      <c r="C301" s="3" t="str">
        <f>INDEX('Player Ratings'!$B:$Y,MATCH(A:A,'Player Ratings'!$A:$A,0),3)</f>
        <v>UTA</v>
      </c>
      <c r="D301" s="3">
        <f>INDEX('Player Ratings'!$B:$Y,MATCH(A:A,'Player Ratings'!$A:$A,0),4)</f>
        <v>28</v>
      </c>
      <c r="F301" s="3">
        <f>INDEX('Player Ratings'!$B:$Y,MATCH($A:$A,'Player Ratings'!$A:$A,0),8)</f>
        <v>62</v>
      </c>
      <c r="G301" s="3">
        <f>INDEX('Player Ratings'!$B:$Y,MATCH($A:$A,'Player Ratings'!$A:$A,0),9)</f>
        <v>63</v>
      </c>
      <c r="H301" s="3">
        <f t="shared" si="60"/>
        <v>125</v>
      </c>
      <c r="J301" s="3">
        <f>IFERROR(INDEX('Advanced Stats'!$A:$AB,MATCH($A:$A,'Advanced Stats'!$A:$A,0),8),"N/A")</f>
        <v>37.200000000000003</v>
      </c>
      <c r="L301" s="3">
        <f>IFERROR(INDEX('Advanced Stats'!$A:$AB,MATCH($A:$A,'Advanced Stats'!$A:$A,0),9),"N/A")</f>
        <v>25.6</v>
      </c>
      <c r="M301" s="3">
        <f>IFERROR(INDEX('Advanced Stats'!$A:$AB,MATCH($A:$A,'Advanced Stats'!$A:$A,0),10),"N/A")</f>
        <v>16.7</v>
      </c>
      <c r="O301" s="3">
        <f>IFERROR(INDEX('Per 36 Stats'!$A:$AC,MATCH(A:A,'Per 36 Stats'!$A:$A,0),29),"N/A")</f>
        <v>40.5</v>
      </c>
      <c r="V301" s="8">
        <f t="shared" si="61"/>
        <v>0.17133702943050722</v>
      </c>
      <c r="W301" s="5">
        <f t="shared" si="62"/>
        <v>3.6907953529937507</v>
      </c>
      <c r="AA301" s="8">
        <f t="shared" si="63"/>
        <v>0.41233677565117588</v>
      </c>
      <c r="AB301" s="5">
        <f t="shared" si="68"/>
        <v>8.7773752675778027</v>
      </c>
      <c r="AF301" s="8">
        <f t="shared" si="64"/>
        <v>1.6882665343660062</v>
      </c>
      <c r="AG301" s="5">
        <f t="shared" si="69"/>
        <v>41.275113255859772</v>
      </c>
      <c r="AK301" s="8">
        <f t="shared" si="65"/>
        <v>2.1728100873129308</v>
      </c>
      <c r="AL301" s="5">
        <f t="shared" si="70"/>
        <v>47.276440828604649</v>
      </c>
      <c r="AP301" s="8">
        <f t="shared" si="66"/>
        <v>2.5634226279873014</v>
      </c>
      <c r="AQ301" s="5">
        <f t="shared" si="71"/>
        <v>55.02840207458631</v>
      </c>
      <c r="AU301" s="8">
        <f t="shared" si="67"/>
        <v>2.153413336196079</v>
      </c>
      <c r="AV301" s="5">
        <f t="shared" si="72"/>
        <v>49.053336871434283</v>
      </c>
      <c r="AW301" s="6">
        <f t="shared" si="73"/>
        <v>-600341.08073440881</v>
      </c>
      <c r="AX301" s="6">
        <f t="shared" si="74"/>
        <v>-599360.28073440876</v>
      </c>
    </row>
    <row r="302" spans="1:50" x14ac:dyDescent="0.25">
      <c r="A302" t="str">
        <f>+'Player Ratings'!A301</f>
        <v>M. Bridges UTA</v>
      </c>
      <c r="C302" s="3" t="str">
        <f>INDEX('Player Ratings'!$B:$Y,MATCH(A:A,'Player Ratings'!$A:$A,0),3)</f>
        <v>UTA</v>
      </c>
      <c r="D302" s="3">
        <f>INDEX('Player Ratings'!$B:$Y,MATCH(A:A,'Player Ratings'!$A:$A,0),4)</f>
        <v>28</v>
      </c>
      <c r="F302" s="3">
        <f>INDEX('Player Ratings'!$B:$Y,MATCH($A:$A,'Player Ratings'!$A:$A,0),8)</f>
        <v>62</v>
      </c>
      <c r="G302" s="3">
        <f>INDEX('Player Ratings'!$B:$Y,MATCH($A:$A,'Player Ratings'!$A:$A,0),9)</f>
        <v>63</v>
      </c>
      <c r="H302" s="3">
        <f t="shared" si="60"/>
        <v>125</v>
      </c>
      <c r="J302" s="3">
        <f>IFERROR(INDEX('Advanced Stats'!$A:$AB,MATCH($A:$A,'Advanced Stats'!$A:$A,0),8),"N/A")</f>
        <v>37.200000000000003</v>
      </c>
      <c r="L302" s="3">
        <f>IFERROR(INDEX('Advanced Stats'!$A:$AB,MATCH($A:$A,'Advanced Stats'!$A:$A,0),9),"N/A")</f>
        <v>25.6</v>
      </c>
      <c r="M302" s="3">
        <f>IFERROR(INDEX('Advanced Stats'!$A:$AB,MATCH($A:$A,'Advanced Stats'!$A:$A,0),10),"N/A")</f>
        <v>16.7</v>
      </c>
      <c r="O302" s="3">
        <f>IFERROR(INDEX('Per 36 Stats'!$A:$AC,MATCH(A:A,'Per 36 Stats'!$A:$A,0),29),"N/A")</f>
        <v>40.5</v>
      </c>
      <c r="V302" s="8">
        <f t="shared" si="61"/>
        <v>0.17133702943050722</v>
      </c>
      <c r="W302" s="5">
        <f t="shared" si="62"/>
        <v>3.6907953529937507</v>
      </c>
      <c r="AA302" s="8">
        <f t="shared" si="63"/>
        <v>0.41233677565117588</v>
      </c>
      <c r="AB302" s="5">
        <f t="shared" si="68"/>
        <v>8.7773752675778027</v>
      </c>
      <c r="AF302" s="8">
        <f t="shared" si="64"/>
        <v>1.6882665343660062</v>
      </c>
      <c r="AG302" s="5">
        <f t="shared" si="69"/>
        <v>41.275113255859772</v>
      </c>
      <c r="AK302" s="8">
        <f t="shared" si="65"/>
        <v>2.1728100873129308</v>
      </c>
      <c r="AL302" s="5">
        <f t="shared" si="70"/>
        <v>47.276440828604649</v>
      </c>
      <c r="AP302" s="8">
        <f t="shared" si="66"/>
        <v>2.5634226279873014</v>
      </c>
      <c r="AQ302" s="5">
        <f t="shared" si="71"/>
        <v>55.02840207458631</v>
      </c>
      <c r="AU302" s="8">
        <f t="shared" si="67"/>
        <v>2.153413336196079</v>
      </c>
      <c r="AV302" s="5">
        <f t="shared" si="72"/>
        <v>49.053336871434283</v>
      </c>
      <c r="AW302" s="6">
        <f t="shared" si="73"/>
        <v>-601357.65532131668</v>
      </c>
      <c r="AX302" s="6">
        <f t="shared" si="74"/>
        <v>-600376.85532131663</v>
      </c>
    </row>
    <row r="303" spans="1:50" x14ac:dyDescent="0.25">
      <c r="A303" t="str">
        <f>+'Player Ratings'!A302</f>
        <v>M. Brown SEA</v>
      </c>
      <c r="C303" s="3" t="str">
        <f>INDEX('Player Ratings'!$B:$Y,MATCH(A:A,'Player Ratings'!$A:$A,0),3)</f>
        <v>SEA</v>
      </c>
      <c r="D303" s="3">
        <f>INDEX('Player Ratings'!$B:$Y,MATCH(A:A,'Player Ratings'!$A:$A,0),4)</f>
        <v>25</v>
      </c>
      <c r="F303" s="3">
        <f>INDEX('Player Ratings'!$B:$Y,MATCH($A:$A,'Player Ratings'!$A:$A,0),8)</f>
        <v>39</v>
      </c>
      <c r="G303" s="3">
        <f>INDEX('Player Ratings'!$B:$Y,MATCH($A:$A,'Player Ratings'!$A:$A,0),9)</f>
        <v>44</v>
      </c>
      <c r="H303" s="3">
        <f t="shared" si="60"/>
        <v>83</v>
      </c>
      <c r="J303" s="3" t="str">
        <f>IFERROR(INDEX('Advanced Stats'!$A:$AB,MATCH($A:$A,'Advanced Stats'!$A:$A,0),8),"N/A")</f>
        <v>N/A</v>
      </c>
      <c r="L303" s="3" t="str">
        <f>IFERROR(INDEX('Advanced Stats'!$A:$AB,MATCH($A:$A,'Advanced Stats'!$A:$A,0),9),"N/A")</f>
        <v>N/A</v>
      </c>
      <c r="M303" s="3" t="str">
        <f>IFERROR(INDEX('Advanced Stats'!$A:$AB,MATCH($A:$A,'Advanced Stats'!$A:$A,0),10),"N/A")</f>
        <v>N/A</v>
      </c>
      <c r="O303" s="3" t="str">
        <f>IFERROR(INDEX('Per 36 Stats'!$A:$AC,MATCH(A:A,'Per 36 Stats'!$A:$A,0),29),"N/A")</f>
        <v>N/A</v>
      </c>
      <c r="V303" s="8">
        <f t="shared" si="61"/>
        <v>-2.3391860543436152</v>
      </c>
      <c r="W303" s="5">
        <f t="shared" si="62"/>
        <v>0.85</v>
      </c>
      <c r="AA303" s="8">
        <f t="shared" si="63"/>
        <v>-2.1745823913527551</v>
      </c>
      <c r="AB303" s="5">
        <f t="shared" si="68"/>
        <v>0.85</v>
      </c>
      <c r="AF303" s="8" t="str">
        <f t="shared" si="64"/>
        <v>N/A</v>
      </c>
      <c r="AG303" s="5" t="str">
        <f t="shared" si="69"/>
        <v>N/A</v>
      </c>
      <c r="AK303" s="8" t="str">
        <f t="shared" si="65"/>
        <v>N/A</v>
      </c>
      <c r="AL303" s="5" t="str">
        <f t="shared" si="70"/>
        <v>N/A</v>
      </c>
      <c r="AP303" s="8" t="str">
        <f t="shared" si="66"/>
        <v>N/A</v>
      </c>
      <c r="AQ303" s="5" t="str">
        <f t="shared" si="71"/>
        <v>N/A</v>
      </c>
      <c r="AU303" s="8" t="str">
        <f t="shared" si="67"/>
        <v>N/A</v>
      </c>
      <c r="AV303" s="5" t="str">
        <f t="shared" si="72"/>
        <v>N/A</v>
      </c>
      <c r="AW303" s="6">
        <f t="shared" si="73"/>
        <v>-602325.17657135311</v>
      </c>
      <c r="AX303" s="6">
        <f t="shared" si="74"/>
        <v>-601344.37657135306</v>
      </c>
    </row>
    <row r="304" spans="1:50" x14ac:dyDescent="0.25">
      <c r="A304" t="str">
        <f>+'Player Ratings'!A303</f>
        <v>M. Camby Jr. DET</v>
      </c>
      <c r="C304" s="3" t="str">
        <f>INDEX('Player Ratings'!$B:$Y,MATCH(A:A,'Player Ratings'!$A:$A,0),3)</f>
        <v>DET</v>
      </c>
      <c r="D304" s="3">
        <f>INDEX('Player Ratings'!$B:$Y,MATCH(A:A,'Player Ratings'!$A:$A,0),4)</f>
        <v>24</v>
      </c>
      <c r="F304" s="3">
        <f>INDEX('Player Ratings'!$B:$Y,MATCH($A:$A,'Player Ratings'!$A:$A,0),8)</f>
        <v>55</v>
      </c>
      <c r="G304" s="3">
        <f>INDEX('Player Ratings'!$B:$Y,MATCH($A:$A,'Player Ratings'!$A:$A,0),9)</f>
        <v>61</v>
      </c>
      <c r="H304" s="3">
        <f t="shared" si="60"/>
        <v>116</v>
      </c>
      <c r="J304" s="3">
        <f>IFERROR(INDEX('Advanced Stats'!$A:$AB,MATCH($A:$A,'Advanced Stats'!$A:$A,0),8),"N/A")</f>
        <v>20.3</v>
      </c>
      <c r="L304" s="3">
        <f>IFERROR(INDEX('Advanced Stats'!$A:$AB,MATCH($A:$A,'Advanced Stats'!$A:$A,0),9),"N/A")</f>
        <v>16.8</v>
      </c>
      <c r="M304" s="3">
        <f>IFERROR(INDEX('Advanced Stats'!$A:$AB,MATCH($A:$A,'Advanced Stats'!$A:$A,0),10),"N/A")</f>
        <v>3.3</v>
      </c>
      <c r="O304" s="3">
        <f>IFERROR(INDEX('Per 36 Stats'!$A:$AC,MATCH(A:A,'Per 36 Stats'!$A:$A,0),29),"N/A")</f>
        <v>15.899999999999999</v>
      </c>
      <c r="V304" s="8">
        <f t="shared" si="61"/>
        <v>-9.2928558335189843E-2</v>
      </c>
      <c r="W304" s="5">
        <f t="shared" si="62"/>
        <v>0.85</v>
      </c>
      <c r="AA304" s="8">
        <f t="shared" si="63"/>
        <v>-0.14200304584966647</v>
      </c>
      <c r="AB304" s="5">
        <f t="shared" si="68"/>
        <v>0.85</v>
      </c>
      <c r="AF304" s="8">
        <f t="shared" si="64"/>
        <v>-0.28342208866418284</v>
      </c>
      <c r="AG304" s="5">
        <f t="shared" si="69"/>
        <v>0.85</v>
      </c>
      <c r="AK304" s="8">
        <f t="shared" si="65"/>
        <v>0.5711496489160921</v>
      </c>
      <c r="AL304" s="5">
        <f t="shared" si="70"/>
        <v>12.427189444178559</v>
      </c>
      <c r="AP304" s="8">
        <f t="shared" si="66"/>
        <v>1.1965170024266336E-2</v>
      </c>
      <c r="AQ304" s="5">
        <f t="shared" si="71"/>
        <v>0.85</v>
      </c>
      <c r="AU304" s="8">
        <f t="shared" si="67"/>
        <v>-0.21792450934848923</v>
      </c>
      <c r="AV304" s="5">
        <f t="shared" si="72"/>
        <v>0.85</v>
      </c>
      <c r="AW304" s="6">
        <f t="shared" si="73"/>
        <v>-603292.69782138953</v>
      </c>
      <c r="AX304" s="6">
        <f t="shared" si="74"/>
        <v>-602311.89782138949</v>
      </c>
    </row>
    <row r="305" spans="1:50" x14ac:dyDescent="0.25">
      <c r="A305" t="str">
        <f>+'Player Ratings'!A304</f>
        <v>M. Carter-Williams WAS</v>
      </c>
      <c r="C305" s="3" t="str">
        <f>INDEX('Player Ratings'!$B:$Y,MATCH(A:A,'Player Ratings'!$A:$A,0),3)</f>
        <v>WAS</v>
      </c>
      <c r="D305" s="3">
        <f>INDEX('Player Ratings'!$B:$Y,MATCH(A:A,'Player Ratings'!$A:$A,0),4)</f>
        <v>33</v>
      </c>
      <c r="F305" s="3">
        <f>INDEX('Player Ratings'!$B:$Y,MATCH($A:$A,'Player Ratings'!$A:$A,0),8)</f>
        <v>58</v>
      </c>
      <c r="G305" s="3">
        <f>INDEX('Player Ratings'!$B:$Y,MATCH($A:$A,'Player Ratings'!$A:$A,0),9)</f>
        <v>58</v>
      </c>
      <c r="H305" s="3">
        <f t="shared" si="60"/>
        <v>116</v>
      </c>
      <c r="J305" s="3">
        <f>IFERROR(INDEX('Advanced Stats'!$A:$AB,MATCH($A:$A,'Advanced Stats'!$A:$A,0),8),"N/A")</f>
        <v>23.9</v>
      </c>
      <c r="L305" s="3">
        <f>IFERROR(INDEX('Advanced Stats'!$A:$AB,MATCH($A:$A,'Advanced Stats'!$A:$A,0),9),"N/A")</f>
        <v>12.2</v>
      </c>
      <c r="M305" s="3">
        <f>IFERROR(INDEX('Advanced Stats'!$A:$AB,MATCH($A:$A,'Advanced Stats'!$A:$A,0),10),"N/A")</f>
        <v>1</v>
      </c>
      <c r="O305" s="3">
        <f>IFERROR(INDEX('Per 36 Stats'!$A:$AC,MATCH(A:A,'Per 36 Stats'!$A:$A,0),29),"N/A")</f>
        <v>19.399999999999999</v>
      </c>
      <c r="V305" s="8">
        <f t="shared" si="61"/>
        <v>-0.48932693998373544</v>
      </c>
      <c r="W305" s="5">
        <f t="shared" si="62"/>
        <v>0.85</v>
      </c>
      <c r="AA305" s="8">
        <f t="shared" si="63"/>
        <v>-0.14200304584966647</v>
      </c>
      <c r="AB305" s="5">
        <f t="shared" si="68"/>
        <v>0.85</v>
      </c>
      <c r="AF305" s="8">
        <f t="shared" si="64"/>
        <v>0.13658258843100501</v>
      </c>
      <c r="AG305" s="5">
        <f t="shared" si="69"/>
        <v>2.4552950735149315</v>
      </c>
      <c r="AK305" s="8">
        <f t="shared" si="65"/>
        <v>-0.26608194388225559</v>
      </c>
      <c r="AL305" s="5">
        <f t="shared" si="70"/>
        <v>0.85</v>
      </c>
      <c r="AP305" s="8">
        <f t="shared" si="66"/>
        <v>-0.42597155783506052</v>
      </c>
      <c r="AQ305" s="5">
        <f t="shared" si="71"/>
        <v>0.85</v>
      </c>
      <c r="AU305" s="8">
        <f t="shared" si="67"/>
        <v>0.11946095648102249</v>
      </c>
      <c r="AV305" s="5">
        <f t="shared" si="72"/>
        <v>2.0009131422238378</v>
      </c>
      <c r="AW305" s="6">
        <f t="shared" si="73"/>
        <v>-604259.36907142599</v>
      </c>
      <c r="AX305" s="6">
        <f t="shared" si="74"/>
        <v>-603278.56907142594</v>
      </c>
    </row>
    <row r="306" spans="1:50" x14ac:dyDescent="0.25">
      <c r="A306" t="str">
        <f>+'Player Ratings'!A305</f>
        <v>M. Cazalon SAC</v>
      </c>
      <c r="C306" s="3" t="str">
        <f>INDEX('Player Ratings'!$B:$Y,MATCH(A:A,'Player Ratings'!$A:$A,0),3)</f>
        <v>SAC</v>
      </c>
      <c r="D306" s="3">
        <f>INDEX('Player Ratings'!$B:$Y,MATCH(A:A,'Player Ratings'!$A:$A,0),4)</f>
        <v>23</v>
      </c>
      <c r="F306" s="3">
        <f>INDEX('Player Ratings'!$B:$Y,MATCH($A:$A,'Player Ratings'!$A:$A,0),8)</f>
        <v>44</v>
      </c>
      <c r="G306" s="3">
        <f>INDEX('Player Ratings'!$B:$Y,MATCH($A:$A,'Player Ratings'!$A:$A,0),9)</f>
        <v>51</v>
      </c>
      <c r="H306" s="3">
        <f t="shared" si="60"/>
        <v>95</v>
      </c>
      <c r="J306" s="3" t="str">
        <f>IFERROR(INDEX('Advanced Stats'!$A:$AB,MATCH($A:$A,'Advanced Stats'!$A:$A,0),8),"N/A")</f>
        <v>N/A</v>
      </c>
      <c r="L306" s="3" t="str">
        <f>IFERROR(INDEX('Advanced Stats'!$A:$AB,MATCH($A:$A,'Advanced Stats'!$A:$A,0),9),"N/A")</f>
        <v>N/A</v>
      </c>
      <c r="M306" s="3" t="str">
        <f>IFERROR(INDEX('Advanced Stats'!$A:$AB,MATCH($A:$A,'Advanced Stats'!$A:$A,0),10),"N/A")</f>
        <v>N/A</v>
      </c>
      <c r="O306" s="3" t="str">
        <f>IFERROR(INDEX('Per 36 Stats'!$A:$AC,MATCH(A:A,'Per 36 Stats'!$A:$A,0),29),"N/A")</f>
        <v>N/A</v>
      </c>
      <c r="V306" s="8">
        <f t="shared" si="61"/>
        <v>-1.4142564971636753</v>
      </c>
      <c r="W306" s="5">
        <f t="shared" si="62"/>
        <v>0.85</v>
      </c>
      <c r="AA306" s="8">
        <f t="shared" si="63"/>
        <v>-1.4354626293516319</v>
      </c>
      <c r="AB306" s="5">
        <f t="shared" si="68"/>
        <v>0.85</v>
      </c>
      <c r="AF306" s="8" t="str">
        <f t="shared" si="64"/>
        <v>N/A</v>
      </c>
      <c r="AG306" s="5" t="str">
        <f t="shared" si="69"/>
        <v>N/A</v>
      </c>
      <c r="AK306" s="8" t="str">
        <f t="shared" si="65"/>
        <v>N/A</v>
      </c>
      <c r="AL306" s="5" t="str">
        <f t="shared" si="70"/>
        <v>N/A</v>
      </c>
      <c r="AP306" s="8" t="str">
        <f t="shared" si="66"/>
        <v>N/A</v>
      </c>
      <c r="AQ306" s="5" t="str">
        <f t="shared" si="71"/>
        <v>N/A</v>
      </c>
      <c r="AU306" s="8" t="str">
        <f t="shared" si="67"/>
        <v>N/A</v>
      </c>
      <c r="AV306" s="5" t="str">
        <f t="shared" si="72"/>
        <v>N/A</v>
      </c>
      <c r="AW306" s="6">
        <f t="shared" si="73"/>
        <v>-605224.03940832021</v>
      </c>
      <c r="AX306" s="6">
        <f t="shared" si="74"/>
        <v>-604243.23940832017</v>
      </c>
    </row>
    <row r="307" spans="1:50" x14ac:dyDescent="0.25">
      <c r="A307" t="str">
        <f>+'Player Ratings'!A306</f>
        <v>M. Chriss SAC</v>
      </c>
      <c r="C307" s="3" t="str">
        <f>INDEX('Player Ratings'!$B:$Y,MATCH(A:A,'Player Ratings'!$A:$A,0),3)</f>
        <v>SAC</v>
      </c>
      <c r="D307" s="3">
        <f>INDEX('Player Ratings'!$B:$Y,MATCH(A:A,'Player Ratings'!$A:$A,0),4)</f>
        <v>27</v>
      </c>
      <c r="F307" s="3">
        <f>INDEX('Player Ratings'!$B:$Y,MATCH($A:$A,'Player Ratings'!$A:$A,0),8)</f>
        <v>59</v>
      </c>
      <c r="G307" s="3">
        <f>INDEX('Player Ratings'!$B:$Y,MATCH($A:$A,'Player Ratings'!$A:$A,0),9)</f>
        <v>59</v>
      </c>
      <c r="H307" s="3">
        <f t="shared" si="60"/>
        <v>118</v>
      </c>
      <c r="J307" s="3">
        <f>IFERROR(INDEX('Advanced Stats'!$A:$AB,MATCH($A:$A,'Advanced Stats'!$A:$A,0),8),"N/A")</f>
        <v>27.9</v>
      </c>
      <c r="L307" s="3">
        <f>IFERROR(INDEX('Advanced Stats'!$A:$AB,MATCH($A:$A,'Advanced Stats'!$A:$A,0),9),"N/A")</f>
        <v>14.3</v>
      </c>
      <c r="M307" s="3">
        <f>IFERROR(INDEX('Advanced Stats'!$A:$AB,MATCH($A:$A,'Advanced Stats'!$A:$A,0),10),"N/A")</f>
        <v>2.1</v>
      </c>
      <c r="O307" s="3">
        <f>IFERROR(INDEX('Per 36 Stats'!$A:$AC,MATCH(A:A,'Per 36 Stats'!$A:$A,0),29),"N/A")</f>
        <v>21.8</v>
      </c>
      <c r="V307" s="8">
        <f t="shared" si="61"/>
        <v>-0.3571941461008869</v>
      </c>
      <c r="W307" s="5">
        <f t="shared" si="62"/>
        <v>0.85</v>
      </c>
      <c r="AA307" s="8">
        <f t="shared" si="63"/>
        <v>-1.8816418849479294E-2</v>
      </c>
      <c r="AB307" s="5">
        <f t="shared" si="68"/>
        <v>0.85</v>
      </c>
      <c r="AF307" s="8">
        <f t="shared" si="64"/>
        <v>0.60325445187010296</v>
      </c>
      <c r="AG307" s="5">
        <f t="shared" si="69"/>
        <v>14.748498128816232</v>
      </c>
      <c r="AK307" s="8">
        <f t="shared" si="65"/>
        <v>0.11613247891699022</v>
      </c>
      <c r="AL307" s="5">
        <f t="shared" si="70"/>
        <v>2.5268339372393296</v>
      </c>
      <c r="AP307" s="8">
        <f t="shared" si="66"/>
        <v>-0.21652355755451286</v>
      </c>
      <c r="AQ307" s="5">
        <f t="shared" si="71"/>
        <v>0.85</v>
      </c>
      <c r="AU307" s="8">
        <f t="shared" si="67"/>
        <v>0.35081099019268785</v>
      </c>
      <c r="AV307" s="5">
        <f t="shared" si="72"/>
        <v>7.9912432002122742</v>
      </c>
      <c r="AW307" s="6">
        <f t="shared" si="73"/>
        <v>-606188.70974521444</v>
      </c>
      <c r="AX307" s="6">
        <f t="shared" si="74"/>
        <v>-605207.90974521439</v>
      </c>
    </row>
    <row r="308" spans="1:50" x14ac:dyDescent="0.25">
      <c r="A308" t="str">
        <f>+'Player Ratings'!A307</f>
        <v>M. Country LAC</v>
      </c>
      <c r="C308" s="3" t="str">
        <f>INDEX('Player Ratings'!$B:$Y,MATCH(A:A,'Player Ratings'!$A:$A,0),3)</f>
        <v>LAC</v>
      </c>
      <c r="D308" s="3">
        <f>INDEX('Player Ratings'!$B:$Y,MATCH(A:A,'Player Ratings'!$A:$A,0),4)</f>
        <v>20</v>
      </c>
      <c r="F308" s="3">
        <f>INDEX('Player Ratings'!$B:$Y,MATCH($A:$A,'Player Ratings'!$A:$A,0),8)</f>
        <v>37</v>
      </c>
      <c r="G308" s="3">
        <f>INDEX('Player Ratings'!$B:$Y,MATCH($A:$A,'Player Ratings'!$A:$A,0),9)</f>
        <v>58</v>
      </c>
      <c r="H308" s="3">
        <f t="shared" si="60"/>
        <v>95</v>
      </c>
      <c r="J308" s="3" t="str">
        <f>IFERROR(INDEX('Advanced Stats'!$A:$AB,MATCH($A:$A,'Advanced Stats'!$A:$A,0),8),"N/A")</f>
        <v>N/A</v>
      </c>
      <c r="L308" s="3" t="str">
        <f>IFERROR(INDEX('Advanced Stats'!$A:$AB,MATCH($A:$A,'Advanced Stats'!$A:$A,0),9),"N/A")</f>
        <v>N/A</v>
      </c>
      <c r="M308" s="3" t="str">
        <f>IFERROR(INDEX('Advanced Stats'!$A:$AB,MATCH($A:$A,'Advanced Stats'!$A:$A,0),10),"N/A")</f>
        <v>N/A</v>
      </c>
      <c r="O308" s="3" t="str">
        <f>IFERROR(INDEX('Per 36 Stats'!$A:$AC,MATCH(A:A,'Per 36 Stats'!$A:$A,0),29),"N/A")</f>
        <v>N/A</v>
      </c>
      <c r="V308" s="8">
        <f t="shared" si="61"/>
        <v>-0.48932693998373544</v>
      </c>
      <c r="W308" s="5">
        <f t="shared" si="62"/>
        <v>0.85</v>
      </c>
      <c r="AA308" s="8">
        <f t="shared" si="63"/>
        <v>-1.4354626293516319</v>
      </c>
      <c r="AB308" s="5">
        <f t="shared" si="68"/>
        <v>0.85</v>
      </c>
      <c r="AF308" s="8" t="str">
        <f t="shared" si="64"/>
        <v>N/A</v>
      </c>
      <c r="AG308" s="5" t="str">
        <f t="shared" si="69"/>
        <v>N/A</v>
      </c>
      <c r="AK308" s="8" t="str">
        <f t="shared" si="65"/>
        <v>N/A</v>
      </c>
      <c r="AL308" s="5" t="str">
        <f t="shared" si="70"/>
        <v>N/A</v>
      </c>
      <c r="AP308" s="8" t="str">
        <f t="shared" si="66"/>
        <v>N/A</v>
      </c>
      <c r="AQ308" s="5" t="str">
        <f t="shared" si="71"/>
        <v>N/A</v>
      </c>
      <c r="AU308" s="8" t="str">
        <f t="shared" si="67"/>
        <v>N/A</v>
      </c>
      <c r="AV308" s="5" t="str">
        <f t="shared" si="72"/>
        <v>N/A</v>
      </c>
      <c r="AW308" s="6">
        <f t="shared" si="73"/>
        <v>-607145.38883890852</v>
      </c>
      <c r="AX308" s="6">
        <f t="shared" si="74"/>
        <v>-606164.58883890847</v>
      </c>
    </row>
    <row r="309" spans="1:50" x14ac:dyDescent="0.25">
      <c r="A309" t="str">
        <f>+'Player Ratings'!A308</f>
        <v>M. Dakita ORL</v>
      </c>
      <c r="C309" s="3" t="str">
        <f>INDEX('Player Ratings'!$B:$Y,MATCH(A:A,'Player Ratings'!$A:$A,0),3)</f>
        <v>ORL</v>
      </c>
      <c r="D309" s="3">
        <f>INDEX('Player Ratings'!$B:$Y,MATCH(A:A,'Player Ratings'!$A:$A,0),4)</f>
        <v>27</v>
      </c>
      <c r="F309" s="3">
        <f>INDEX('Player Ratings'!$B:$Y,MATCH($A:$A,'Player Ratings'!$A:$A,0),8)</f>
        <v>58</v>
      </c>
      <c r="G309" s="3">
        <f>INDEX('Player Ratings'!$B:$Y,MATCH($A:$A,'Player Ratings'!$A:$A,0),9)</f>
        <v>58</v>
      </c>
      <c r="H309" s="3">
        <f t="shared" si="60"/>
        <v>116</v>
      </c>
      <c r="J309" s="3">
        <f>IFERROR(INDEX('Advanced Stats'!$A:$AB,MATCH($A:$A,'Advanced Stats'!$A:$A,0),8),"N/A")</f>
        <v>16.5</v>
      </c>
      <c r="L309" s="3">
        <f>IFERROR(INDEX('Advanced Stats'!$A:$AB,MATCH($A:$A,'Advanced Stats'!$A:$A,0),9),"N/A")</f>
        <v>12.6</v>
      </c>
      <c r="M309" s="3">
        <f>IFERROR(INDEX('Advanced Stats'!$A:$AB,MATCH($A:$A,'Advanced Stats'!$A:$A,0),10),"N/A")</f>
        <v>0.8</v>
      </c>
      <c r="O309" s="3">
        <f>IFERROR(INDEX('Per 36 Stats'!$A:$AC,MATCH(A:A,'Per 36 Stats'!$A:$A,0),29),"N/A")</f>
        <v>12.299999999999999</v>
      </c>
      <c r="V309" s="8">
        <f t="shared" si="61"/>
        <v>-0.48932693998373544</v>
      </c>
      <c r="W309" s="5">
        <f t="shared" si="62"/>
        <v>0.85</v>
      </c>
      <c r="AA309" s="8">
        <f t="shared" si="63"/>
        <v>-0.14200304584966647</v>
      </c>
      <c r="AB309" s="5">
        <f t="shared" si="68"/>
        <v>0.85</v>
      </c>
      <c r="AF309" s="8">
        <f t="shared" si="64"/>
        <v>-0.72676035893132596</v>
      </c>
      <c r="AG309" s="5">
        <f t="shared" si="69"/>
        <v>0.85</v>
      </c>
      <c r="AK309" s="8">
        <f t="shared" si="65"/>
        <v>-0.19327919668239923</v>
      </c>
      <c r="AL309" s="5">
        <f t="shared" si="70"/>
        <v>0.85</v>
      </c>
      <c r="AP309" s="8">
        <f t="shared" si="66"/>
        <v>-0.46405301243152369</v>
      </c>
      <c r="AQ309" s="5">
        <f t="shared" si="71"/>
        <v>0.85</v>
      </c>
      <c r="AU309" s="8">
        <f t="shared" si="67"/>
        <v>-0.56494955991598694</v>
      </c>
      <c r="AV309" s="5">
        <f t="shared" si="72"/>
        <v>0.85</v>
      </c>
      <c r="AW309" s="6">
        <f t="shared" si="73"/>
        <v>-608102.0679326026</v>
      </c>
      <c r="AX309" s="6">
        <f t="shared" si="74"/>
        <v>-607121.26793260255</v>
      </c>
    </row>
    <row r="310" spans="1:50" x14ac:dyDescent="0.25">
      <c r="A310" t="str">
        <f>+'Player Ratings'!A309</f>
        <v>M. Foster GSW</v>
      </c>
      <c r="C310" s="3" t="str">
        <f>INDEX('Player Ratings'!$B:$Y,MATCH(A:A,'Player Ratings'!$A:$A,0),3)</f>
        <v>GSW</v>
      </c>
      <c r="D310" s="3">
        <f>INDEX('Player Ratings'!$B:$Y,MATCH(A:A,'Player Ratings'!$A:$A,0),4)</f>
        <v>21</v>
      </c>
      <c r="F310" s="3">
        <f>INDEX('Player Ratings'!$B:$Y,MATCH($A:$A,'Player Ratings'!$A:$A,0),8)</f>
        <v>49</v>
      </c>
      <c r="G310" s="3">
        <f>INDEX('Player Ratings'!$B:$Y,MATCH($A:$A,'Player Ratings'!$A:$A,0),9)</f>
        <v>66</v>
      </c>
      <c r="H310" s="3">
        <f t="shared" si="60"/>
        <v>115</v>
      </c>
      <c r="J310" s="3" t="str">
        <f>IFERROR(INDEX('Advanced Stats'!$A:$AB,MATCH($A:$A,'Advanced Stats'!$A:$A,0),8),"N/A")</f>
        <v>N/A</v>
      </c>
      <c r="L310" s="3" t="str">
        <f>IFERROR(INDEX('Advanced Stats'!$A:$AB,MATCH($A:$A,'Advanced Stats'!$A:$A,0),9),"N/A")</f>
        <v>N/A</v>
      </c>
      <c r="M310" s="3" t="str">
        <f>IFERROR(INDEX('Advanced Stats'!$A:$AB,MATCH($A:$A,'Advanced Stats'!$A:$A,0),10),"N/A")</f>
        <v>N/A</v>
      </c>
      <c r="O310" s="3" t="str">
        <f>IFERROR(INDEX('Per 36 Stats'!$A:$AC,MATCH(A:A,'Per 36 Stats'!$A:$A,0),29),"N/A")</f>
        <v>N/A</v>
      </c>
      <c r="V310" s="8">
        <f t="shared" si="61"/>
        <v>0.56773541107905279</v>
      </c>
      <c r="W310" s="5">
        <f t="shared" ref="W310" si="75">IF(V310="N/A","N/A",IF(D310&gt;$T$7,IF((V310*$W$1)/(1+((D310-$T$7)/$T$8)^2)&lt;$T$2,$T$2,(V310*$W$1)/(1+((D310-$T$7)/$T$8)^2)),IF(V310*$W$1&lt;$T$2,$T$2,V310*$W$1)))</f>
        <v>12.229669347631818</v>
      </c>
      <c r="AA310" s="8">
        <f t="shared" si="63"/>
        <v>-0.20359635934976006</v>
      </c>
      <c r="AB310" s="5">
        <f t="shared" si="68"/>
        <v>0.85</v>
      </c>
      <c r="AF310" s="8" t="str">
        <f t="shared" si="64"/>
        <v>N/A</v>
      </c>
      <c r="AG310" s="5" t="str">
        <f t="shared" si="69"/>
        <v>N/A</v>
      </c>
      <c r="AK310" s="8" t="str">
        <f t="shared" si="65"/>
        <v>N/A</v>
      </c>
      <c r="AL310" s="5" t="str">
        <f t="shared" si="70"/>
        <v>N/A</v>
      </c>
      <c r="AP310" s="8" t="str">
        <f t="shared" si="66"/>
        <v>N/A</v>
      </c>
      <c r="AQ310" s="5" t="str">
        <f t="shared" si="71"/>
        <v>N/A</v>
      </c>
      <c r="AU310" s="8" t="str">
        <f t="shared" si="67"/>
        <v>N/A</v>
      </c>
      <c r="AV310" s="5" t="str">
        <f t="shared" si="72"/>
        <v>N/A</v>
      </c>
      <c r="AW310" s="6">
        <f t="shared" si="73"/>
        <v>-609057.89702629659</v>
      </c>
      <c r="AX310" s="6">
        <f t="shared" si="74"/>
        <v>-608077.09702629654</v>
      </c>
    </row>
    <row r="311" spans="1:50" x14ac:dyDescent="0.25">
      <c r="A311" t="str">
        <f>+'Player Ratings'!A310</f>
        <v>M. Frazier Jr. SAC</v>
      </c>
      <c r="C311" s="3" t="str">
        <f>INDEX('Player Ratings'!$B:$Y,MATCH(A:A,'Player Ratings'!$A:$A,0),3)</f>
        <v>SAC</v>
      </c>
      <c r="D311" s="3">
        <f>INDEX('Player Ratings'!$B:$Y,MATCH(A:A,'Player Ratings'!$A:$A,0),4)</f>
        <v>28</v>
      </c>
      <c r="F311" s="3">
        <f>INDEX('Player Ratings'!$B:$Y,MATCH($A:$A,'Player Ratings'!$A:$A,0),8)</f>
        <v>56</v>
      </c>
      <c r="G311" s="3">
        <f>INDEX('Player Ratings'!$B:$Y,MATCH($A:$A,'Player Ratings'!$A:$A,0),9)</f>
        <v>58</v>
      </c>
      <c r="H311" s="3">
        <f t="shared" si="60"/>
        <v>114</v>
      </c>
      <c r="J311" s="3">
        <f>IFERROR(INDEX('Advanced Stats'!$A:$AB,MATCH($A:$A,'Advanced Stats'!$A:$A,0),8),"N/A")</f>
        <v>18.399999999999999</v>
      </c>
      <c r="L311" s="3">
        <f>IFERROR(INDEX('Advanced Stats'!$A:$AB,MATCH($A:$A,'Advanced Stats'!$A:$A,0),9),"N/A")</f>
        <v>8</v>
      </c>
      <c r="M311" s="3">
        <f>IFERROR(INDEX('Advanced Stats'!$A:$AB,MATCH($A:$A,'Advanced Stats'!$A:$A,0),10),"N/A")</f>
        <v>-1.5</v>
      </c>
      <c r="O311" s="3">
        <f>IFERROR(INDEX('Per 36 Stats'!$A:$AC,MATCH(A:A,'Per 36 Stats'!$A:$A,0),29),"N/A")</f>
        <v>11.1</v>
      </c>
      <c r="V311" s="8">
        <f t="shared" si="61"/>
        <v>-0.48932693998373544</v>
      </c>
      <c r="W311" s="5">
        <f t="shared" si="62"/>
        <v>0.85</v>
      </c>
      <c r="AA311" s="8">
        <f t="shared" si="63"/>
        <v>-0.26518967284985367</v>
      </c>
      <c r="AB311" s="5">
        <f t="shared" si="68"/>
        <v>0.85</v>
      </c>
      <c r="AF311" s="8">
        <f t="shared" si="64"/>
        <v>-0.50509122379775462</v>
      </c>
      <c r="AG311" s="5">
        <f t="shared" si="69"/>
        <v>0.85</v>
      </c>
      <c r="AK311" s="8">
        <f t="shared" si="65"/>
        <v>-1.0305107894807466</v>
      </c>
      <c r="AL311" s="5">
        <f t="shared" si="70"/>
        <v>0.85</v>
      </c>
      <c r="AP311" s="8">
        <f t="shared" si="66"/>
        <v>-0.90198974029085055</v>
      </c>
      <c r="AQ311" s="5">
        <f t="shared" si="71"/>
        <v>0.85</v>
      </c>
      <c r="AU311" s="8">
        <f t="shared" si="67"/>
        <v>-0.68062457677181942</v>
      </c>
      <c r="AV311" s="5">
        <f t="shared" si="72"/>
        <v>0.85</v>
      </c>
      <c r="AW311" s="6">
        <f t="shared" si="73"/>
        <v>-610013.72611999058</v>
      </c>
      <c r="AX311" s="6">
        <f t="shared" si="74"/>
        <v>-609032.92611999053</v>
      </c>
    </row>
    <row r="312" spans="1:50" x14ac:dyDescent="0.25">
      <c r="A312" t="str">
        <f>+'Player Ratings'!A311</f>
        <v>M. Fultz POR</v>
      </c>
      <c r="C312" s="3" t="str">
        <f>INDEX('Player Ratings'!$B:$Y,MATCH(A:A,'Player Ratings'!$A:$A,0),3)</f>
        <v>POR</v>
      </c>
      <c r="D312" s="3">
        <f>INDEX('Player Ratings'!$B:$Y,MATCH(A:A,'Player Ratings'!$A:$A,0),4)</f>
        <v>26</v>
      </c>
      <c r="F312" s="3">
        <f>INDEX('Player Ratings'!$B:$Y,MATCH($A:$A,'Player Ratings'!$A:$A,0),8)</f>
        <v>57</v>
      </c>
      <c r="G312" s="3">
        <f>INDEX('Player Ratings'!$B:$Y,MATCH($A:$A,'Player Ratings'!$A:$A,0),9)</f>
        <v>59</v>
      </c>
      <c r="H312" s="3">
        <f t="shared" ref="H312:H375" si="76">+F312+G312</f>
        <v>116</v>
      </c>
      <c r="J312" s="3">
        <f>IFERROR(INDEX('Advanced Stats'!$A:$AB,MATCH($A:$A,'Advanced Stats'!$A:$A,0),8),"N/A")</f>
        <v>23.3</v>
      </c>
      <c r="L312" s="3">
        <f>IFERROR(INDEX('Advanced Stats'!$A:$AB,MATCH($A:$A,'Advanced Stats'!$A:$A,0),9),"N/A")</f>
        <v>9.3000000000000007</v>
      </c>
      <c r="M312" s="3">
        <f>IFERROR(INDEX('Advanced Stats'!$A:$AB,MATCH($A:$A,'Advanced Stats'!$A:$A,0),10),"N/A")</f>
        <v>-1.3</v>
      </c>
      <c r="O312" s="3">
        <f>IFERROR(INDEX('Per 36 Stats'!$A:$AC,MATCH(A:A,'Per 36 Stats'!$A:$A,0),29),"N/A")</f>
        <v>13.999999999999998</v>
      </c>
      <c r="V312" s="8">
        <f t="shared" ref="V312:V375" si="77">STANDARDIZE(G312,AVERAGE(G:G),_xlfn.STDEV.P(G:G))</f>
        <v>-0.3571941461008869</v>
      </c>
      <c r="W312" s="5">
        <f t="shared" ref="W312:W375" si="78">IF(V312="N/A","N/A",IF(D312&gt;$T$7,IF((V312*$W$1)/(1+((D312-$T$7)/$T$8)^2)&lt;$T$2,$T$2,(V312*$W$1)/(1+((D312-$T$7)/$T$8)^2)),IF(V312*$W$1&lt;$T$2,$T$2,V312*$W$1)))</f>
        <v>0.85</v>
      </c>
      <c r="AA312" s="8">
        <f t="shared" ref="AA312:AA375" si="79">STANDARDIZE(H312,AVERAGE(H:H),_xlfn.STDEV.P(H:H))</f>
        <v>-0.14200304584966647</v>
      </c>
      <c r="AB312" s="5">
        <f t="shared" ref="AB312:AB375" si="80">IF(AA312="N/A","N/A",IF(D312&gt;$T$7,IF((AA312*$AB$1)/(1+((D312-$T$7)/$T$8)^2)&lt;$T$2,$T$2,(AA312*$AB$1)/(1+((D312-$T$7)/$T$8)^2)),IF(AA312*$AB$1&lt;$T$2,$T$2,AA312*$AB$1)))</f>
        <v>0.85</v>
      </c>
      <c r="AF312" s="8">
        <f t="shared" ref="AF312:AF375" si="81">IF(J312="N/A","N/A",IF(J312=0,"N/A",STANDARDIZE(J312,AVERAGE(J:J),_xlfn.STDEV.P(J:J))))</f>
        <v>6.6581808915140581E-2</v>
      </c>
      <c r="AG312" s="5">
        <f t="shared" ref="AG312:AG375" si="82">IF(AF312="N/A","N/A",IF(D312&gt;$T$7,IF((AF312*$AG$1)/(1+((D312-$T$7)/$T$8)^2)&lt;$T$2,$T$2,(AF312*$AG$1)/(1+((D312-$T$7)/$T$8)^2)),IF(AF312*$AG$1&lt;$T$2,$T$2,AF312*$AG$1)))</f>
        <v>1.6278067756549239</v>
      </c>
      <c r="AK312" s="8">
        <f t="shared" ref="AK312:AK375" si="83">IF(L312="N/A","N/A",STANDARDIZE(L312,AVERAGE(L:L),_xlfn.STDEV.P(L:L)))</f>
        <v>-0.79390186108121352</v>
      </c>
      <c r="AL312" s="5">
        <f t="shared" ref="AL312:AL375" si="84">IF(AK312="N/A","N/A",IF(D312&gt;$T$7,IF((AK312*$AL$1)/(1+((D312-$T$7)/$T$8)^2)&lt;$T$2,$T$2,(AK312*$AL$1)/(1+((D312-$T$7)/$T$8)^2)),IF(AK312*$AL$1&lt;$T$2,$T$2,AK312*$AL$1)))</f>
        <v>0.85</v>
      </c>
      <c r="AP312" s="8">
        <f t="shared" ref="AP312:AP375" si="85">IF(M312="N/A","N/A",STANDARDIZE(M312,AVERAGE(M:M),_xlfn.STDEV.P(M:M)))</f>
        <v>-0.86390828569438749</v>
      </c>
      <c r="AQ312" s="5">
        <f t="shared" ref="AQ312:AQ375" si="86">IF(AP312="N/A","N/A",IF(D312&gt;$T$7,IF((AP312*$AQ$1)/(1+((D312-$T$7)/$T$8)^2)&lt;$T$2,$T$2,(AP312*$AQ$1)/(1+((D312-$T$7)/$T$8)^2)),IF(AP312*$AQ$1&lt;$T$2,$T$2,AP312*$AQ$1)))</f>
        <v>0.85</v>
      </c>
      <c r="AU312" s="8">
        <f t="shared" ref="AU312:AU375" si="87">IF(O312="N/A","N/A",STANDARDIZE(O312,AVERAGE(O:O),_xlfn.STDEV.P(O:O)))</f>
        <v>-0.40107661937022421</v>
      </c>
      <c r="AV312" s="5">
        <f t="shared" ref="AV312:AV375" si="88">IF(AU312="N/A","N/A",IF(D312&gt;$T$7,IF((AU312*$AV$1)/(1+((D312-$T$7)/$T$8)^2)&lt;$T$2,$T$2,(AU312*$AV$1)/(1+((D312-$T$7)/$T$8)^2)),IF(AU312*$AV$1&lt;$T$2,$T$2,AU312*$AV$1)))</f>
        <v>0.85</v>
      </c>
      <c r="AW312" s="6">
        <f t="shared" si="73"/>
        <v>-610968.70521368459</v>
      </c>
      <c r="AX312" s="6">
        <f t="shared" si="74"/>
        <v>-609987.90521368454</v>
      </c>
    </row>
    <row r="313" spans="1:50" x14ac:dyDescent="0.25">
      <c r="A313" t="str">
        <f>+'Player Ratings'!A312</f>
        <v>M. Harrell MIN</v>
      </c>
      <c r="C313" s="3" t="str">
        <f>INDEX('Player Ratings'!$B:$Y,MATCH(A:A,'Player Ratings'!$A:$A,0),3)</f>
        <v>MIN</v>
      </c>
      <c r="D313" s="3">
        <f>INDEX('Player Ratings'!$B:$Y,MATCH(A:A,'Player Ratings'!$A:$A,0),4)</f>
        <v>30</v>
      </c>
      <c r="F313" s="3">
        <f>INDEX('Player Ratings'!$B:$Y,MATCH($A:$A,'Player Ratings'!$A:$A,0),8)</f>
        <v>58</v>
      </c>
      <c r="G313" s="3">
        <f>INDEX('Player Ratings'!$B:$Y,MATCH($A:$A,'Player Ratings'!$A:$A,0),9)</f>
        <v>58</v>
      </c>
      <c r="H313" s="3">
        <f t="shared" si="76"/>
        <v>116</v>
      </c>
      <c r="J313" s="3">
        <f>IFERROR(INDEX('Advanced Stats'!$A:$AB,MATCH($A:$A,'Advanced Stats'!$A:$A,0),8),"N/A")</f>
        <v>24.1</v>
      </c>
      <c r="L313" s="3">
        <f>IFERROR(INDEX('Advanced Stats'!$A:$AB,MATCH($A:$A,'Advanced Stats'!$A:$A,0),9),"N/A")</f>
        <v>12.4</v>
      </c>
      <c r="M313" s="3">
        <f>IFERROR(INDEX('Advanced Stats'!$A:$AB,MATCH($A:$A,'Advanced Stats'!$A:$A,0),10),"N/A")</f>
        <v>0.6</v>
      </c>
      <c r="O313" s="3">
        <f>IFERROR(INDEX('Per 36 Stats'!$A:$AC,MATCH(A:A,'Per 36 Stats'!$A:$A,0),29),"N/A")</f>
        <v>16.8</v>
      </c>
      <c r="V313" s="8">
        <f t="shared" si="77"/>
        <v>-0.48932693998373544</v>
      </c>
      <c r="W313" s="5">
        <f t="shared" si="78"/>
        <v>0.85</v>
      </c>
      <c r="AA313" s="8">
        <f t="shared" si="79"/>
        <v>-0.14200304584966647</v>
      </c>
      <c r="AB313" s="5">
        <f t="shared" si="80"/>
        <v>0.85</v>
      </c>
      <c r="AF313" s="8">
        <f t="shared" si="81"/>
        <v>0.15991618160296026</v>
      </c>
      <c r="AG313" s="5">
        <f t="shared" si="82"/>
        <v>3.909666141422111</v>
      </c>
      <c r="AK313" s="8">
        <f t="shared" si="83"/>
        <v>-0.22968057028232725</v>
      </c>
      <c r="AL313" s="5">
        <f t="shared" si="84"/>
        <v>0.85</v>
      </c>
      <c r="AP313" s="8">
        <f t="shared" si="85"/>
        <v>-0.50213446702798692</v>
      </c>
      <c r="AQ313" s="5">
        <f t="shared" si="86"/>
        <v>0.85</v>
      </c>
      <c r="AU313" s="8">
        <f t="shared" si="87"/>
        <v>-0.13116824670661456</v>
      </c>
      <c r="AV313" s="5">
        <f t="shared" si="88"/>
        <v>0.85</v>
      </c>
      <c r="AW313" s="6">
        <f t="shared" si="73"/>
        <v>-611922.83430737862</v>
      </c>
      <c r="AX313" s="6">
        <f t="shared" si="74"/>
        <v>-610942.03430737858</v>
      </c>
    </row>
    <row r="314" spans="1:50" x14ac:dyDescent="0.25">
      <c r="A314" t="str">
        <f>+'Player Ratings'!A313</f>
        <v>M. Hezonja SEA</v>
      </c>
      <c r="C314" s="3" t="str">
        <f>INDEX('Player Ratings'!$B:$Y,MATCH(A:A,'Player Ratings'!$A:$A,0),3)</f>
        <v>SEA</v>
      </c>
      <c r="D314" s="3">
        <f>INDEX('Player Ratings'!$B:$Y,MATCH(A:A,'Player Ratings'!$A:$A,0),4)</f>
        <v>29</v>
      </c>
      <c r="F314" s="3">
        <f>INDEX('Player Ratings'!$B:$Y,MATCH($A:$A,'Player Ratings'!$A:$A,0),8)</f>
        <v>49</v>
      </c>
      <c r="G314" s="3">
        <f>INDEX('Player Ratings'!$B:$Y,MATCH($A:$A,'Player Ratings'!$A:$A,0),9)</f>
        <v>49</v>
      </c>
      <c r="H314" s="3">
        <f t="shared" si="76"/>
        <v>98</v>
      </c>
      <c r="J314" s="3">
        <f>IFERROR(INDEX('Advanced Stats'!$A:$AB,MATCH($A:$A,'Advanced Stats'!$A:$A,0),8),"N/A")</f>
        <v>19.899999999999999</v>
      </c>
      <c r="L314" s="3">
        <f>IFERROR(INDEX('Advanced Stats'!$A:$AB,MATCH($A:$A,'Advanced Stats'!$A:$A,0),9),"N/A")</f>
        <v>6.2</v>
      </c>
      <c r="M314" s="3">
        <f>IFERROR(INDEX('Advanced Stats'!$A:$AB,MATCH($A:$A,'Advanced Stats'!$A:$A,0),10),"N/A")</f>
        <v>-2.6</v>
      </c>
      <c r="O314" s="3">
        <f>IFERROR(INDEX('Per 36 Stats'!$A:$AC,MATCH(A:A,'Per 36 Stats'!$A:$A,0),29),"N/A")</f>
        <v>11.7</v>
      </c>
      <c r="V314" s="8">
        <f t="shared" si="77"/>
        <v>-1.6785220849293723</v>
      </c>
      <c r="W314" s="5">
        <f t="shared" si="78"/>
        <v>0.85</v>
      </c>
      <c r="AA314" s="8">
        <f t="shared" si="79"/>
        <v>-1.2506826888513511</v>
      </c>
      <c r="AB314" s="5">
        <f t="shared" si="80"/>
        <v>0.85</v>
      </c>
      <c r="AF314" s="8">
        <f t="shared" si="81"/>
        <v>-0.33008927500809288</v>
      </c>
      <c r="AG314" s="5">
        <f t="shared" si="82"/>
        <v>0.85</v>
      </c>
      <c r="AK314" s="8">
        <f t="shared" si="83"/>
        <v>-1.3581231518800998</v>
      </c>
      <c r="AL314" s="5">
        <f t="shared" si="84"/>
        <v>0.85</v>
      </c>
      <c r="AP314" s="8">
        <f t="shared" si="85"/>
        <v>-1.1114377405713982</v>
      </c>
      <c r="AQ314" s="5">
        <f t="shared" si="86"/>
        <v>0.85</v>
      </c>
      <c r="AU314" s="8">
        <f t="shared" si="87"/>
        <v>-0.62278706834390318</v>
      </c>
      <c r="AV314" s="5">
        <f t="shared" si="88"/>
        <v>0.85</v>
      </c>
      <c r="AW314" s="6">
        <f t="shared" si="73"/>
        <v>-612876.11340107268</v>
      </c>
      <c r="AX314" s="6">
        <f t="shared" si="74"/>
        <v>-611895.31340107264</v>
      </c>
    </row>
    <row r="315" spans="1:50" x14ac:dyDescent="0.25">
      <c r="A315" t="str">
        <f>+'Player Ratings'!A314</f>
        <v>M. Horace PHI</v>
      </c>
      <c r="C315" s="3" t="str">
        <f>INDEX('Player Ratings'!$B:$Y,MATCH(A:A,'Player Ratings'!$A:$A,0),3)</f>
        <v>PHI</v>
      </c>
      <c r="D315" s="3">
        <f>INDEX('Player Ratings'!$B:$Y,MATCH(A:A,'Player Ratings'!$A:$A,0),4)</f>
        <v>20</v>
      </c>
      <c r="F315" s="3">
        <f>INDEX('Player Ratings'!$B:$Y,MATCH($A:$A,'Player Ratings'!$A:$A,0),8)</f>
        <v>35</v>
      </c>
      <c r="G315" s="3">
        <f>INDEX('Player Ratings'!$B:$Y,MATCH($A:$A,'Player Ratings'!$A:$A,0),9)</f>
        <v>59</v>
      </c>
      <c r="H315" s="3">
        <f t="shared" si="76"/>
        <v>94</v>
      </c>
      <c r="J315" s="3" t="str">
        <f>IFERROR(INDEX('Advanced Stats'!$A:$AB,MATCH($A:$A,'Advanced Stats'!$A:$A,0),8),"N/A")</f>
        <v>N/A</v>
      </c>
      <c r="L315" s="3" t="str">
        <f>IFERROR(INDEX('Advanced Stats'!$A:$AB,MATCH($A:$A,'Advanced Stats'!$A:$A,0),9),"N/A")</f>
        <v>N/A</v>
      </c>
      <c r="M315" s="3" t="str">
        <f>IFERROR(INDEX('Advanced Stats'!$A:$AB,MATCH($A:$A,'Advanced Stats'!$A:$A,0),10),"N/A")</f>
        <v>N/A</v>
      </c>
      <c r="O315" s="3" t="str">
        <f>IFERROR(INDEX('Per 36 Stats'!$A:$AC,MATCH(A:A,'Per 36 Stats'!$A:$A,0),29),"N/A")</f>
        <v>N/A</v>
      </c>
      <c r="V315" s="8">
        <f t="shared" si="77"/>
        <v>-0.3571941461008869</v>
      </c>
      <c r="W315" s="5">
        <f t="shared" si="78"/>
        <v>0.85</v>
      </c>
      <c r="AA315" s="8">
        <f t="shared" si="79"/>
        <v>-1.4970559428517256</v>
      </c>
      <c r="AB315" s="5">
        <f t="shared" si="80"/>
        <v>0.85</v>
      </c>
      <c r="AF315" s="8" t="str">
        <f t="shared" si="81"/>
        <v>N/A</v>
      </c>
      <c r="AG315" s="5" t="str">
        <f t="shared" si="82"/>
        <v>N/A</v>
      </c>
      <c r="AK315" s="8" t="str">
        <f t="shared" si="83"/>
        <v>N/A</v>
      </c>
      <c r="AL315" s="5" t="str">
        <f t="shared" si="84"/>
        <v>N/A</v>
      </c>
      <c r="AP315" s="8" t="str">
        <f t="shared" si="85"/>
        <v>N/A</v>
      </c>
      <c r="AQ315" s="5" t="str">
        <f t="shared" si="86"/>
        <v>N/A</v>
      </c>
      <c r="AU315" s="8" t="str">
        <f t="shared" si="87"/>
        <v>N/A</v>
      </c>
      <c r="AV315" s="5" t="str">
        <f t="shared" si="88"/>
        <v>N/A</v>
      </c>
      <c r="AW315" s="6">
        <f t="shared" si="73"/>
        <v>-613828.54249476676</v>
      </c>
      <c r="AX315" s="6">
        <f t="shared" si="74"/>
        <v>-612847.74249476672</v>
      </c>
    </row>
    <row r="316" spans="1:50" x14ac:dyDescent="0.25">
      <c r="A316" t="str">
        <f>+'Player Ratings'!A315</f>
        <v>M. Hurt BKN</v>
      </c>
      <c r="C316" s="3" t="str">
        <f>INDEX('Player Ratings'!$B:$Y,MATCH(A:A,'Player Ratings'!$A:$A,0),3)</f>
        <v>BKN</v>
      </c>
      <c r="D316" s="3">
        <f>INDEX('Player Ratings'!$B:$Y,MATCH(A:A,'Player Ratings'!$A:$A,0),4)</f>
        <v>24</v>
      </c>
      <c r="F316" s="3">
        <f>INDEX('Player Ratings'!$B:$Y,MATCH($A:$A,'Player Ratings'!$A:$A,0),8)</f>
        <v>55</v>
      </c>
      <c r="G316" s="3">
        <f>INDEX('Player Ratings'!$B:$Y,MATCH($A:$A,'Player Ratings'!$A:$A,0),9)</f>
        <v>60</v>
      </c>
      <c r="H316" s="3">
        <f t="shared" si="76"/>
        <v>115</v>
      </c>
      <c r="J316" s="3">
        <f>IFERROR(INDEX('Advanced Stats'!$A:$AB,MATCH($A:$A,'Advanced Stats'!$A:$A,0),8),"N/A")</f>
        <v>15.1</v>
      </c>
      <c r="L316" s="3">
        <f>IFERROR(INDEX('Advanced Stats'!$A:$AB,MATCH($A:$A,'Advanced Stats'!$A:$A,0),9),"N/A")</f>
        <v>7.7</v>
      </c>
      <c r="M316" s="3">
        <f>IFERROR(INDEX('Advanced Stats'!$A:$AB,MATCH($A:$A,'Advanced Stats'!$A:$A,0),10),"N/A")</f>
        <v>-1.8</v>
      </c>
      <c r="O316" s="3">
        <f>IFERROR(INDEX('Per 36 Stats'!$A:$AC,MATCH(A:A,'Per 36 Stats'!$A:$A,0),29),"N/A")</f>
        <v>9</v>
      </c>
      <c r="V316" s="8">
        <f t="shared" si="77"/>
        <v>-0.22506135221803839</v>
      </c>
      <c r="W316" s="5">
        <f t="shared" si="78"/>
        <v>0.85</v>
      </c>
      <c r="AA316" s="8">
        <f t="shared" si="79"/>
        <v>-0.20359635934976006</v>
      </c>
      <c r="AB316" s="5">
        <f t="shared" si="80"/>
        <v>0.85</v>
      </c>
      <c r="AF316" s="8">
        <f t="shared" si="81"/>
        <v>-0.89009551113501029</v>
      </c>
      <c r="AG316" s="5">
        <f t="shared" si="82"/>
        <v>0.85</v>
      </c>
      <c r="AK316" s="8">
        <f t="shared" si="83"/>
        <v>-1.0851128498806388</v>
      </c>
      <c r="AL316" s="5">
        <f t="shared" si="84"/>
        <v>0.85</v>
      </c>
      <c r="AP316" s="8">
        <f t="shared" si="85"/>
        <v>-0.95911192218554542</v>
      </c>
      <c r="AQ316" s="5">
        <f t="shared" si="86"/>
        <v>0.85</v>
      </c>
      <c r="AU316" s="8">
        <f t="shared" si="87"/>
        <v>-0.88305585626952643</v>
      </c>
      <c r="AV316" s="5">
        <f t="shared" si="88"/>
        <v>0.85</v>
      </c>
      <c r="AW316" s="6">
        <f t="shared" si="73"/>
        <v>-614780.97158846084</v>
      </c>
      <c r="AX316" s="6">
        <f t="shared" si="74"/>
        <v>-613800.1715884608</v>
      </c>
    </row>
    <row r="317" spans="1:50" x14ac:dyDescent="0.25">
      <c r="A317" t="str">
        <f>+'Player Ratings'!A316</f>
        <v>M. Maker OKC</v>
      </c>
      <c r="C317" s="3" t="str">
        <f>INDEX('Player Ratings'!$B:$Y,MATCH(A:A,'Player Ratings'!$A:$A,0),3)</f>
        <v>OKC</v>
      </c>
      <c r="D317" s="3">
        <f>INDEX('Player Ratings'!$B:$Y,MATCH(A:A,'Player Ratings'!$A:$A,0),4)</f>
        <v>22</v>
      </c>
      <c r="F317" s="3">
        <f>INDEX('Player Ratings'!$B:$Y,MATCH($A:$A,'Player Ratings'!$A:$A,0),8)</f>
        <v>72</v>
      </c>
      <c r="G317" s="3">
        <f>INDEX('Player Ratings'!$B:$Y,MATCH($A:$A,'Player Ratings'!$A:$A,0),9)</f>
        <v>81</v>
      </c>
      <c r="H317" s="3">
        <f t="shared" si="76"/>
        <v>153</v>
      </c>
      <c r="J317" s="3">
        <f>IFERROR(INDEX('Advanced Stats'!$A:$AB,MATCH($A:$A,'Advanced Stats'!$A:$A,0),8),"N/A")</f>
        <v>36.700000000000003</v>
      </c>
      <c r="L317" s="3">
        <f>IFERROR(INDEX('Advanced Stats'!$A:$AB,MATCH($A:$A,'Advanced Stats'!$A:$A,0),9),"N/A")</f>
        <v>24.8</v>
      </c>
      <c r="M317" s="3">
        <f>IFERROR(INDEX('Advanced Stats'!$A:$AB,MATCH($A:$A,'Advanced Stats'!$A:$A,0),10),"N/A")</f>
        <v>16.5</v>
      </c>
      <c r="O317" s="3">
        <f>IFERROR(INDEX('Per 36 Stats'!$A:$AC,MATCH(A:A,'Per 36 Stats'!$A:$A,0),29),"N/A")</f>
        <v>43.7</v>
      </c>
      <c r="V317" s="8">
        <f t="shared" si="77"/>
        <v>2.5497273193217809</v>
      </c>
      <c r="W317" s="5">
        <f t="shared" si="78"/>
        <v>54.92403932082216</v>
      </c>
      <c r="AA317" s="8">
        <f t="shared" si="79"/>
        <v>2.1369495536537966</v>
      </c>
      <c r="AB317" s="5">
        <f t="shared" si="80"/>
        <v>45.489049892968886</v>
      </c>
      <c r="AF317" s="8">
        <f t="shared" si="81"/>
        <v>1.6299325514361189</v>
      </c>
      <c r="AG317" s="5">
        <f t="shared" si="82"/>
        <v>39.848951152255282</v>
      </c>
      <c r="AK317" s="8">
        <f t="shared" si="83"/>
        <v>2.0272045929132179</v>
      </c>
      <c r="AL317" s="5">
        <f t="shared" si="84"/>
        <v>44.108327066384085</v>
      </c>
      <c r="AP317" s="8">
        <f t="shared" si="85"/>
        <v>2.5253411733908382</v>
      </c>
      <c r="AQ317" s="5">
        <f t="shared" si="86"/>
        <v>54.21091627562361</v>
      </c>
      <c r="AU317" s="8">
        <f t="shared" si="87"/>
        <v>2.4618800478116327</v>
      </c>
      <c r="AV317" s="5">
        <f t="shared" si="88"/>
        <v>56.080005307151417</v>
      </c>
      <c r="AW317" s="6">
        <f t="shared" si="73"/>
        <v>-615732.55068215483</v>
      </c>
      <c r="AX317" s="6">
        <f t="shared" si="74"/>
        <v>-614751.75068215479</v>
      </c>
    </row>
    <row r="318" spans="1:50" x14ac:dyDescent="0.25">
      <c r="A318" t="str">
        <f>+'Player Ratings'!A317</f>
        <v>M. Mawien LAC</v>
      </c>
      <c r="C318" s="3" t="str">
        <f>INDEX('Player Ratings'!$B:$Y,MATCH(A:A,'Player Ratings'!$A:$A,0),3)</f>
        <v>LAC</v>
      </c>
      <c r="D318" s="3">
        <f>INDEX('Player Ratings'!$B:$Y,MATCH(A:A,'Player Ratings'!$A:$A,0),4)</f>
        <v>21</v>
      </c>
      <c r="F318" s="3">
        <f>INDEX('Player Ratings'!$B:$Y,MATCH($A:$A,'Player Ratings'!$A:$A,0),8)</f>
        <v>45</v>
      </c>
      <c r="G318" s="3">
        <f>INDEX('Player Ratings'!$B:$Y,MATCH($A:$A,'Player Ratings'!$A:$A,0),9)</f>
        <v>63</v>
      </c>
      <c r="H318" s="3">
        <f t="shared" si="76"/>
        <v>108</v>
      </c>
      <c r="J318" s="3" t="str">
        <f>IFERROR(INDEX('Advanced Stats'!$A:$AB,MATCH($A:$A,'Advanced Stats'!$A:$A,0),8),"N/A")</f>
        <v>N/A</v>
      </c>
      <c r="L318" s="3" t="str">
        <f>IFERROR(INDEX('Advanced Stats'!$A:$AB,MATCH($A:$A,'Advanced Stats'!$A:$A,0),9),"N/A")</f>
        <v>N/A</v>
      </c>
      <c r="M318" s="3" t="str">
        <f>IFERROR(INDEX('Advanced Stats'!$A:$AB,MATCH($A:$A,'Advanced Stats'!$A:$A,0),10),"N/A")</f>
        <v>N/A</v>
      </c>
      <c r="O318" s="3" t="str">
        <f>IFERROR(INDEX('Per 36 Stats'!$A:$AC,MATCH(A:A,'Per 36 Stats'!$A:$A,0),29),"N/A")</f>
        <v>N/A</v>
      </c>
      <c r="V318" s="8">
        <f t="shared" si="77"/>
        <v>0.17133702943050722</v>
      </c>
      <c r="W318" s="5">
        <f t="shared" si="78"/>
        <v>3.6907953529937507</v>
      </c>
      <c r="AA318" s="8">
        <f t="shared" si="79"/>
        <v>-0.6347495538504152</v>
      </c>
      <c r="AB318" s="5">
        <f t="shared" si="80"/>
        <v>0.85</v>
      </c>
      <c r="AF318" s="8" t="str">
        <f t="shared" si="81"/>
        <v>N/A</v>
      </c>
      <c r="AG318" s="5" t="str">
        <f t="shared" si="82"/>
        <v>N/A</v>
      </c>
      <c r="AK318" s="8" t="str">
        <f t="shared" si="83"/>
        <v>N/A</v>
      </c>
      <c r="AL318" s="5" t="str">
        <f t="shared" si="84"/>
        <v>N/A</v>
      </c>
      <c r="AP318" s="8" t="str">
        <f t="shared" si="85"/>
        <v>N/A</v>
      </c>
      <c r="AQ318" s="5" t="str">
        <f t="shared" si="86"/>
        <v>N/A</v>
      </c>
      <c r="AU318" s="8" t="str">
        <f t="shared" si="87"/>
        <v>N/A</v>
      </c>
      <c r="AV318" s="5" t="str">
        <f t="shared" si="88"/>
        <v>N/A</v>
      </c>
      <c r="AW318" s="6">
        <f t="shared" si="73"/>
        <v>-616628.04977054172</v>
      </c>
      <c r="AX318" s="6">
        <f t="shared" si="74"/>
        <v>-615647.24977054168</v>
      </c>
    </row>
    <row r="319" spans="1:50" x14ac:dyDescent="0.25">
      <c r="A319" t="str">
        <f>+'Player Ratings'!A318</f>
        <v>M. McDuffie SEA</v>
      </c>
      <c r="C319" s="3" t="str">
        <f>INDEX('Player Ratings'!$B:$Y,MATCH(A:A,'Player Ratings'!$A:$A,0),3)</f>
        <v>SEA</v>
      </c>
      <c r="D319" s="3">
        <f>INDEX('Player Ratings'!$B:$Y,MATCH(A:A,'Player Ratings'!$A:$A,0),4)</f>
        <v>22</v>
      </c>
      <c r="F319" s="3">
        <f>INDEX('Player Ratings'!$B:$Y,MATCH($A:$A,'Player Ratings'!$A:$A,0),8)</f>
        <v>38</v>
      </c>
      <c r="G319" s="3">
        <f>INDEX('Player Ratings'!$B:$Y,MATCH($A:$A,'Player Ratings'!$A:$A,0),9)</f>
        <v>55</v>
      </c>
      <c r="H319" s="3">
        <f t="shared" si="76"/>
        <v>93</v>
      </c>
      <c r="J319" s="3" t="str">
        <f>IFERROR(INDEX('Advanced Stats'!$A:$AB,MATCH($A:$A,'Advanced Stats'!$A:$A,0),8),"N/A")</f>
        <v>N/A</v>
      </c>
      <c r="L319" s="3" t="str">
        <f>IFERROR(INDEX('Advanced Stats'!$A:$AB,MATCH($A:$A,'Advanced Stats'!$A:$A,0),9),"N/A")</f>
        <v>N/A</v>
      </c>
      <c r="M319" s="3" t="str">
        <f>IFERROR(INDEX('Advanced Stats'!$A:$AB,MATCH($A:$A,'Advanced Stats'!$A:$A,0),10),"N/A")</f>
        <v>N/A</v>
      </c>
      <c r="O319" s="3" t="str">
        <f>IFERROR(INDEX('Per 36 Stats'!$A:$AC,MATCH(A:A,'Per 36 Stats'!$A:$A,0),29),"N/A")</f>
        <v>N/A</v>
      </c>
      <c r="V319" s="8">
        <f t="shared" si="77"/>
        <v>-0.88572532163228102</v>
      </c>
      <c r="W319" s="5">
        <f t="shared" si="78"/>
        <v>0.85</v>
      </c>
      <c r="AA319" s="8">
        <f t="shared" si="79"/>
        <v>-1.5586492563518191</v>
      </c>
      <c r="AB319" s="5">
        <f t="shared" si="80"/>
        <v>0.85</v>
      </c>
      <c r="AF319" s="8" t="str">
        <f t="shared" si="81"/>
        <v>N/A</v>
      </c>
      <c r="AG319" s="5" t="str">
        <f t="shared" si="82"/>
        <v>N/A</v>
      </c>
      <c r="AK319" s="8" t="str">
        <f t="shared" si="83"/>
        <v>N/A</v>
      </c>
      <c r="AL319" s="5" t="str">
        <f t="shared" si="84"/>
        <v>N/A</v>
      </c>
      <c r="AP319" s="8" t="str">
        <f t="shared" si="85"/>
        <v>N/A</v>
      </c>
      <c r="AQ319" s="5" t="str">
        <f t="shared" si="86"/>
        <v>N/A</v>
      </c>
      <c r="AU319" s="8" t="str">
        <f t="shared" si="87"/>
        <v>N/A</v>
      </c>
      <c r="AV319" s="5" t="str">
        <f t="shared" si="88"/>
        <v>N/A</v>
      </c>
      <c r="AW319" s="6">
        <f t="shared" si="73"/>
        <v>-617523.54885892861</v>
      </c>
      <c r="AX319" s="6">
        <f t="shared" si="74"/>
        <v>-616542.74885892856</v>
      </c>
    </row>
    <row r="320" spans="1:50" x14ac:dyDescent="0.25">
      <c r="A320" t="str">
        <f>+'Player Ratings'!A319</f>
        <v>M. Monk CHA</v>
      </c>
      <c r="C320" s="3" t="str">
        <f>INDEX('Player Ratings'!$B:$Y,MATCH(A:A,'Player Ratings'!$A:$A,0),3)</f>
        <v>CHA</v>
      </c>
      <c r="D320" s="3">
        <f>INDEX('Player Ratings'!$B:$Y,MATCH(A:A,'Player Ratings'!$A:$A,0),4)</f>
        <v>26</v>
      </c>
      <c r="F320" s="3">
        <f>INDEX('Player Ratings'!$B:$Y,MATCH($A:$A,'Player Ratings'!$A:$A,0),8)</f>
        <v>76</v>
      </c>
      <c r="G320" s="3">
        <f>INDEX('Player Ratings'!$B:$Y,MATCH($A:$A,'Player Ratings'!$A:$A,0),9)</f>
        <v>78</v>
      </c>
      <c r="H320" s="3">
        <f t="shared" si="76"/>
        <v>154</v>
      </c>
      <c r="J320" s="3">
        <f>IFERROR(INDEX('Advanced Stats'!$A:$AB,MATCH($A:$A,'Advanced Stats'!$A:$A,0),8),"N/A")</f>
        <v>35.5</v>
      </c>
      <c r="L320" s="3">
        <f>IFERROR(INDEX('Advanced Stats'!$A:$AB,MATCH($A:$A,'Advanced Stats'!$A:$A,0),9),"N/A")</f>
        <v>24.5</v>
      </c>
      <c r="M320" s="3">
        <f>IFERROR(INDEX('Advanced Stats'!$A:$AB,MATCH($A:$A,'Advanced Stats'!$A:$A,0),10),"N/A")</f>
        <v>15.4</v>
      </c>
      <c r="O320" s="3">
        <f>IFERROR(INDEX('Per 36 Stats'!$A:$AC,MATCH(A:A,'Per 36 Stats'!$A:$A,0),29),"N/A")</f>
        <v>35.5</v>
      </c>
      <c r="V320" s="8">
        <f t="shared" si="77"/>
        <v>2.1533289376732352</v>
      </c>
      <c r="W320" s="5">
        <f t="shared" si="78"/>
        <v>46.385165326184087</v>
      </c>
      <c r="AA320" s="8">
        <f t="shared" si="79"/>
        <v>2.1985428671538902</v>
      </c>
      <c r="AB320" s="5">
        <f t="shared" si="80"/>
        <v>46.800181129589994</v>
      </c>
      <c r="AF320" s="8">
        <f t="shared" si="81"/>
        <v>1.4899309924043891</v>
      </c>
      <c r="AG320" s="5">
        <f t="shared" si="82"/>
        <v>36.42616210360449</v>
      </c>
      <c r="AK320" s="8">
        <f t="shared" si="83"/>
        <v>1.9726025325133256</v>
      </c>
      <c r="AL320" s="5">
        <f t="shared" si="84"/>
        <v>42.920284405551378</v>
      </c>
      <c r="AP320" s="8">
        <f t="shared" si="85"/>
        <v>2.3158931731102905</v>
      </c>
      <c r="AQ320" s="5">
        <f t="shared" si="86"/>
        <v>49.714744381328721</v>
      </c>
      <c r="AU320" s="8">
        <f t="shared" si="87"/>
        <v>1.6714340992967764</v>
      </c>
      <c r="AV320" s="5">
        <f t="shared" si="88"/>
        <v>38.074167440626255</v>
      </c>
      <c r="AW320" s="6">
        <f t="shared" si="73"/>
        <v>-618419.0479473155</v>
      </c>
      <c r="AX320" s="6">
        <f t="shared" si="74"/>
        <v>-617438.24794731545</v>
      </c>
    </row>
    <row r="321" spans="1:50" x14ac:dyDescent="0.25">
      <c r="A321" t="str">
        <f>+'Player Ratings'!A320</f>
        <v>M. Moody UTA</v>
      </c>
      <c r="C321" s="3" t="str">
        <f>INDEX('Player Ratings'!$B:$Y,MATCH(A:A,'Player Ratings'!$A:$A,0),3)</f>
        <v>UTA</v>
      </c>
      <c r="D321" s="3">
        <f>INDEX('Player Ratings'!$B:$Y,MATCH(A:A,'Player Ratings'!$A:$A,0),4)</f>
        <v>22</v>
      </c>
      <c r="F321" s="3">
        <f>INDEX('Player Ratings'!$B:$Y,MATCH($A:$A,'Player Ratings'!$A:$A,0),8)</f>
        <v>68</v>
      </c>
      <c r="G321" s="3">
        <f>INDEX('Player Ratings'!$B:$Y,MATCH($A:$A,'Player Ratings'!$A:$A,0),9)</f>
        <v>78</v>
      </c>
      <c r="H321" s="3">
        <f t="shared" si="76"/>
        <v>146</v>
      </c>
      <c r="J321" s="3">
        <f>IFERROR(INDEX('Advanced Stats'!$A:$AB,MATCH($A:$A,'Advanced Stats'!$A:$A,0),8),"N/A")</f>
        <v>31.8</v>
      </c>
      <c r="L321" s="3">
        <f>IFERROR(INDEX('Advanced Stats'!$A:$AB,MATCH($A:$A,'Advanced Stats'!$A:$A,0),9),"N/A")</f>
        <v>19.3</v>
      </c>
      <c r="M321" s="3">
        <f>IFERROR(INDEX('Advanced Stats'!$A:$AB,MATCH($A:$A,'Advanced Stats'!$A:$A,0),10),"N/A")</f>
        <v>9.1999999999999993</v>
      </c>
      <c r="O321" s="3">
        <f>IFERROR(INDEX('Per 36 Stats'!$A:$AC,MATCH(A:A,'Per 36 Stats'!$A:$A,0),29),"N/A")</f>
        <v>28</v>
      </c>
      <c r="V321" s="8">
        <f t="shared" si="77"/>
        <v>2.1533289376732352</v>
      </c>
      <c r="W321" s="5">
        <f t="shared" si="78"/>
        <v>46.385165326184087</v>
      </c>
      <c r="AA321" s="8">
        <f t="shared" si="79"/>
        <v>1.7057963591531413</v>
      </c>
      <c r="AB321" s="5">
        <f t="shared" si="80"/>
        <v>36.311131236621115</v>
      </c>
      <c r="AF321" s="8">
        <f t="shared" si="81"/>
        <v>1.0582595187232235</v>
      </c>
      <c r="AG321" s="5">
        <f t="shared" si="82"/>
        <v>25.872562536931262</v>
      </c>
      <c r="AK321" s="8">
        <f t="shared" si="83"/>
        <v>1.026166818915194</v>
      </c>
      <c r="AL321" s="5">
        <f t="shared" si="84"/>
        <v>22.32754495111779</v>
      </c>
      <c r="AP321" s="8">
        <f t="shared" si="85"/>
        <v>1.1353680806199309</v>
      </c>
      <c r="AQ321" s="5">
        <f t="shared" si="86"/>
        <v>24.372684613484807</v>
      </c>
      <c r="AU321" s="8">
        <f t="shared" si="87"/>
        <v>0.94846524394782283</v>
      </c>
      <c r="AV321" s="5">
        <f t="shared" si="88"/>
        <v>21.605413294414223</v>
      </c>
      <c r="AW321" s="6">
        <f t="shared" si="73"/>
        <v>-619276.47286826174</v>
      </c>
      <c r="AX321" s="6">
        <f t="shared" si="74"/>
        <v>-618295.6728682617</v>
      </c>
    </row>
    <row r="322" spans="1:50" x14ac:dyDescent="0.25">
      <c r="A322" t="str">
        <f>+'Player Ratings'!A321</f>
        <v>M. Paige CLE</v>
      </c>
      <c r="C322" s="3" t="str">
        <f>INDEX('Player Ratings'!$B:$Y,MATCH(A:A,'Player Ratings'!$A:$A,0),3)</f>
        <v>CLE</v>
      </c>
      <c r="D322" s="3">
        <f>INDEX('Player Ratings'!$B:$Y,MATCH(A:A,'Player Ratings'!$A:$A,0),4)</f>
        <v>31</v>
      </c>
      <c r="F322" s="3">
        <f>INDEX('Player Ratings'!$B:$Y,MATCH($A:$A,'Player Ratings'!$A:$A,0),8)</f>
        <v>59</v>
      </c>
      <c r="G322" s="3">
        <f>INDEX('Player Ratings'!$B:$Y,MATCH($A:$A,'Player Ratings'!$A:$A,0),9)</f>
        <v>59</v>
      </c>
      <c r="H322" s="3">
        <f t="shared" si="76"/>
        <v>118</v>
      </c>
      <c r="J322" s="3">
        <f>IFERROR(INDEX('Advanced Stats'!$A:$AB,MATCH($A:$A,'Advanced Stats'!$A:$A,0),8),"N/A")</f>
        <v>18.2</v>
      </c>
      <c r="L322" s="3">
        <f>IFERROR(INDEX('Advanced Stats'!$A:$AB,MATCH($A:$A,'Advanced Stats'!$A:$A,0),9),"N/A")</f>
        <v>11.1</v>
      </c>
      <c r="M322" s="3">
        <f>IFERROR(INDEX('Advanced Stats'!$A:$AB,MATCH($A:$A,'Advanced Stats'!$A:$A,0),10),"N/A")</f>
        <v>0</v>
      </c>
      <c r="O322" s="3">
        <f>IFERROR(INDEX('Per 36 Stats'!$A:$AC,MATCH(A:A,'Per 36 Stats'!$A:$A,0),29),"N/A")</f>
        <v>13.399999999999999</v>
      </c>
      <c r="V322" s="8">
        <f t="shared" si="77"/>
        <v>-0.3571941461008869</v>
      </c>
      <c r="W322" s="5">
        <f t="shared" si="78"/>
        <v>0.85</v>
      </c>
      <c r="AA322" s="8">
        <f t="shared" si="79"/>
        <v>-1.8816418849479294E-2</v>
      </c>
      <c r="AB322" s="5">
        <f t="shared" si="80"/>
        <v>0.85</v>
      </c>
      <c r="AF322" s="8">
        <f t="shared" si="81"/>
        <v>-0.52842481696970944</v>
      </c>
      <c r="AG322" s="5">
        <f t="shared" si="82"/>
        <v>0.85</v>
      </c>
      <c r="AK322" s="8">
        <f t="shared" si="83"/>
        <v>-0.46628949868186037</v>
      </c>
      <c r="AL322" s="5">
        <f t="shared" si="84"/>
        <v>0.85</v>
      </c>
      <c r="AP322" s="8">
        <f t="shared" si="85"/>
        <v>-0.61637883081737654</v>
      </c>
      <c r="AQ322" s="5">
        <f t="shared" si="86"/>
        <v>0.85</v>
      </c>
      <c r="AU322" s="8">
        <f t="shared" si="87"/>
        <v>-0.45891412779814045</v>
      </c>
      <c r="AV322" s="5">
        <f t="shared" si="88"/>
        <v>0.85</v>
      </c>
      <c r="AW322" s="6">
        <f t="shared" si="73"/>
        <v>-620112.29237591359</v>
      </c>
      <c r="AX322" s="6">
        <f t="shared" si="74"/>
        <v>-619131.49237591354</v>
      </c>
    </row>
    <row r="323" spans="1:50" x14ac:dyDescent="0.25">
      <c r="A323" t="str">
        <f>+'Player Ratings'!A322</f>
        <v>M. Porter Jr BKN</v>
      </c>
      <c r="C323" s="3" t="str">
        <f>INDEX('Player Ratings'!$B:$Y,MATCH(A:A,'Player Ratings'!$A:$A,0),3)</f>
        <v>BKN</v>
      </c>
      <c r="D323" s="3">
        <f>INDEX('Player Ratings'!$B:$Y,MATCH(A:A,'Player Ratings'!$A:$A,0),4)</f>
        <v>26</v>
      </c>
      <c r="F323" s="3">
        <f>INDEX('Player Ratings'!$B:$Y,MATCH($A:$A,'Player Ratings'!$A:$A,0),8)</f>
        <v>69</v>
      </c>
      <c r="G323" s="3">
        <f>INDEX('Player Ratings'!$B:$Y,MATCH($A:$A,'Player Ratings'!$A:$A,0),9)</f>
        <v>73</v>
      </c>
      <c r="H323" s="3">
        <f t="shared" si="76"/>
        <v>142</v>
      </c>
      <c r="J323" s="3">
        <f>IFERROR(INDEX('Advanced Stats'!$A:$AB,MATCH($A:$A,'Advanced Stats'!$A:$A,0),8),"N/A")</f>
        <v>31.1</v>
      </c>
      <c r="L323" s="3">
        <f>IFERROR(INDEX('Advanced Stats'!$A:$AB,MATCH($A:$A,'Advanced Stats'!$A:$A,0),9),"N/A")</f>
        <v>20</v>
      </c>
      <c r="M323" s="3">
        <f>IFERROR(INDEX('Advanced Stats'!$A:$AB,MATCH($A:$A,'Advanced Stats'!$A:$A,0),10),"N/A")</f>
        <v>8.6</v>
      </c>
      <c r="O323" s="3">
        <f>IFERROR(INDEX('Per 36 Stats'!$A:$AC,MATCH(A:A,'Per 36 Stats'!$A:$A,0),29),"N/A")</f>
        <v>29.799999999999997</v>
      </c>
      <c r="V323" s="8">
        <f t="shared" si="77"/>
        <v>1.4926649682589925</v>
      </c>
      <c r="W323" s="5">
        <f t="shared" si="78"/>
        <v>32.15370866845398</v>
      </c>
      <c r="AA323" s="8">
        <f t="shared" si="79"/>
        <v>1.4594231051527669</v>
      </c>
      <c r="AB323" s="5">
        <f t="shared" si="80"/>
        <v>31.066606290136669</v>
      </c>
      <c r="AF323" s="8">
        <f t="shared" si="81"/>
        <v>0.9765919426213816</v>
      </c>
      <c r="AG323" s="5">
        <f t="shared" si="82"/>
        <v>23.875935591884978</v>
      </c>
      <c r="AK323" s="8">
        <f t="shared" si="83"/>
        <v>1.1535716265149423</v>
      </c>
      <c r="AL323" s="5">
        <f t="shared" si="84"/>
        <v>25.099644493060769</v>
      </c>
      <c r="AP323" s="8">
        <f t="shared" si="85"/>
        <v>1.0211237168305414</v>
      </c>
      <c r="AQ323" s="5">
        <f t="shared" si="86"/>
        <v>21.92022721659669</v>
      </c>
      <c r="AU323" s="8">
        <f t="shared" si="87"/>
        <v>1.1219777692315713</v>
      </c>
      <c r="AV323" s="5">
        <f t="shared" si="88"/>
        <v>25.557914289505103</v>
      </c>
      <c r="AW323" s="6">
        <f t="shared" si="73"/>
        <v>-620947.26188356546</v>
      </c>
      <c r="AX323" s="6">
        <f t="shared" si="74"/>
        <v>-619966.46188356541</v>
      </c>
    </row>
    <row r="324" spans="1:50" x14ac:dyDescent="0.25">
      <c r="A324" t="str">
        <f>+'Player Ratings'!A323</f>
        <v>M. Rhodes WAS</v>
      </c>
      <c r="C324" s="3" t="str">
        <f>INDEX('Player Ratings'!$B:$Y,MATCH(A:A,'Player Ratings'!$A:$A,0),3)</f>
        <v>WAS</v>
      </c>
      <c r="D324" s="3">
        <f>INDEX('Player Ratings'!$B:$Y,MATCH(A:A,'Player Ratings'!$A:$A,0),4)</f>
        <v>24</v>
      </c>
      <c r="F324" s="3">
        <f>INDEX('Player Ratings'!$B:$Y,MATCH($A:$A,'Player Ratings'!$A:$A,0),8)</f>
        <v>41</v>
      </c>
      <c r="G324" s="3">
        <f>INDEX('Player Ratings'!$B:$Y,MATCH($A:$A,'Player Ratings'!$A:$A,0),9)</f>
        <v>51</v>
      </c>
      <c r="H324" s="3">
        <f t="shared" si="76"/>
        <v>92</v>
      </c>
      <c r="J324" s="3" t="str">
        <f>IFERROR(INDEX('Advanced Stats'!$A:$AB,MATCH($A:$A,'Advanced Stats'!$A:$A,0),8),"N/A")</f>
        <v>N/A</v>
      </c>
      <c r="L324" s="3" t="str">
        <f>IFERROR(INDEX('Advanced Stats'!$A:$AB,MATCH($A:$A,'Advanced Stats'!$A:$A,0),9),"N/A")</f>
        <v>N/A</v>
      </c>
      <c r="M324" s="3" t="str">
        <f>IFERROR(INDEX('Advanced Stats'!$A:$AB,MATCH($A:$A,'Advanced Stats'!$A:$A,0),10),"N/A")</f>
        <v>N/A</v>
      </c>
      <c r="O324" s="3" t="str">
        <f>IFERROR(INDEX('Per 36 Stats'!$A:$AC,MATCH(A:A,'Per 36 Stats'!$A:$A,0),29),"N/A")</f>
        <v>N/A</v>
      </c>
      <c r="V324" s="8">
        <f t="shared" si="77"/>
        <v>-1.4142564971636753</v>
      </c>
      <c r="W324" s="5">
        <f t="shared" si="78"/>
        <v>0.85</v>
      </c>
      <c r="AA324" s="8">
        <f t="shared" si="79"/>
        <v>-1.6202425698519127</v>
      </c>
      <c r="AB324" s="5">
        <f t="shared" si="80"/>
        <v>0.85</v>
      </c>
      <c r="AF324" s="8" t="str">
        <f t="shared" si="81"/>
        <v>N/A</v>
      </c>
      <c r="AG324" s="5" t="str">
        <f t="shared" si="82"/>
        <v>N/A</v>
      </c>
      <c r="AK324" s="8" t="str">
        <f t="shared" si="83"/>
        <v>N/A</v>
      </c>
      <c r="AL324" s="5" t="str">
        <f t="shared" si="84"/>
        <v>N/A</v>
      </c>
      <c r="AP324" s="8" t="str">
        <f t="shared" si="85"/>
        <v>N/A</v>
      </c>
      <c r="AQ324" s="5" t="str">
        <f t="shared" si="86"/>
        <v>N/A</v>
      </c>
      <c r="AU324" s="8" t="str">
        <f t="shared" si="87"/>
        <v>N/A</v>
      </c>
      <c r="AV324" s="5" t="str">
        <f t="shared" si="88"/>
        <v>N/A</v>
      </c>
      <c r="AW324" s="6">
        <f t="shared" ref="AW324:AW387" si="89">+AW323-SUM(AV324:AV632)</f>
        <v>-621756.6734769278</v>
      </c>
      <c r="AX324" s="6">
        <f t="shared" ref="AX324:AX387" si="90">+AX323-SUM(AV324:AV632)</f>
        <v>-620775.87347692775</v>
      </c>
    </row>
    <row r="325" spans="1:50" x14ac:dyDescent="0.25">
      <c r="A325" t="str">
        <f>+'Player Ratings'!A324</f>
        <v>M. Robinson ORL</v>
      </c>
      <c r="C325" s="3" t="str">
        <f>INDEX('Player Ratings'!$B:$Y,MATCH(A:A,'Player Ratings'!$A:$A,0),3)</f>
        <v>ORL</v>
      </c>
      <c r="D325" s="3">
        <f>INDEX('Player Ratings'!$B:$Y,MATCH(A:A,'Player Ratings'!$A:$A,0),4)</f>
        <v>26</v>
      </c>
      <c r="F325" s="3">
        <f>INDEX('Player Ratings'!$B:$Y,MATCH($A:$A,'Player Ratings'!$A:$A,0),8)</f>
        <v>61</v>
      </c>
      <c r="G325" s="3">
        <f>INDEX('Player Ratings'!$B:$Y,MATCH($A:$A,'Player Ratings'!$A:$A,0),9)</f>
        <v>62</v>
      </c>
      <c r="H325" s="3">
        <f t="shared" si="76"/>
        <v>123</v>
      </c>
      <c r="J325" s="3">
        <f>IFERROR(INDEX('Advanced Stats'!$A:$AB,MATCH($A:$A,'Advanced Stats'!$A:$A,0),8),"N/A")</f>
        <v>27.7</v>
      </c>
      <c r="L325" s="3">
        <f>IFERROR(INDEX('Advanced Stats'!$A:$AB,MATCH($A:$A,'Advanced Stats'!$A:$A,0),9),"N/A")</f>
        <v>18.100000000000001</v>
      </c>
      <c r="M325" s="3">
        <f>IFERROR(INDEX('Advanced Stats'!$A:$AB,MATCH($A:$A,'Advanced Stats'!$A:$A,0),10),"N/A")</f>
        <v>4.8</v>
      </c>
      <c r="O325" s="3">
        <f>IFERROR(INDEX('Per 36 Stats'!$A:$AC,MATCH(A:A,'Per 36 Stats'!$A:$A,0),29),"N/A")</f>
        <v>24.099999999999998</v>
      </c>
      <c r="V325" s="8">
        <f t="shared" si="77"/>
        <v>3.9204235547658686E-2</v>
      </c>
      <c r="W325" s="5">
        <f t="shared" si="78"/>
        <v>0.85</v>
      </c>
      <c r="AA325" s="8">
        <f t="shared" si="79"/>
        <v>0.28915014865098865</v>
      </c>
      <c r="AB325" s="5">
        <f t="shared" si="80"/>
        <v>6.1551127943355812</v>
      </c>
      <c r="AF325" s="8">
        <f t="shared" si="81"/>
        <v>0.57992085869814813</v>
      </c>
      <c r="AG325" s="5">
        <f t="shared" si="82"/>
        <v>14.178033287374438</v>
      </c>
      <c r="AK325" s="8">
        <f t="shared" si="83"/>
        <v>0.80775857731562517</v>
      </c>
      <c r="AL325" s="5">
        <f t="shared" si="84"/>
        <v>17.575374307786959</v>
      </c>
      <c r="AP325" s="8">
        <f t="shared" si="85"/>
        <v>0.2975760794977404</v>
      </c>
      <c r="AQ325" s="5">
        <f t="shared" si="86"/>
        <v>6.3879970363052587</v>
      </c>
      <c r="AU325" s="8">
        <f t="shared" si="87"/>
        <v>0.57252143916636677</v>
      </c>
      <c r="AV325" s="5">
        <f t="shared" si="88"/>
        <v>13.04166113838396</v>
      </c>
      <c r="AW325" s="6">
        <f t="shared" si="89"/>
        <v>-622566.08507029014</v>
      </c>
      <c r="AX325" s="6">
        <f t="shared" si="90"/>
        <v>-621585.28507029009</v>
      </c>
    </row>
    <row r="326" spans="1:50" x14ac:dyDescent="0.25">
      <c r="A326" t="str">
        <f>+'Player Ratings'!A325</f>
        <v>M. Sanford MIL</v>
      </c>
      <c r="C326" s="3" t="str">
        <f>INDEX('Player Ratings'!$B:$Y,MATCH(A:A,'Player Ratings'!$A:$A,0),3)</f>
        <v>MIL</v>
      </c>
      <c r="D326" s="3">
        <f>INDEX('Player Ratings'!$B:$Y,MATCH(A:A,'Player Ratings'!$A:$A,0),4)</f>
        <v>22</v>
      </c>
      <c r="F326" s="3">
        <f>INDEX('Player Ratings'!$B:$Y,MATCH($A:$A,'Player Ratings'!$A:$A,0),8)</f>
        <v>53</v>
      </c>
      <c r="G326" s="3">
        <f>INDEX('Player Ratings'!$B:$Y,MATCH($A:$A,'Player Ratings'!$A:$A,0),9)</f>
        <v>59</v>
      </c>
      <c r="H326" s="3">
        <f t="shared" si="76"/>
        <v>112</v>
      </c>
      <c r="J326" s="3">
        <f>IFERROR(INDEX('Advanced Stats'!$A:$AB,MATCH($A:$A,'Advanced Stats'!$A:$A,0),8),"N/A")</f>
        <v>9.6</v>
      </c>
      <c r="L326" s="3">
        <f>IFERROR(INDEX('Advanced Stats'!$A:$AB,MATCH($A:$A,'Advanced Stats'!$A:$A,0),9),"N/A")</f>
        <v>9.5</v>
      </c>
      <c r="M326" s="3">
        <f>IFERROR(INDEX('Advanced Stats'!$A:$AB,MATCH($A:$A,'Advanced Stats'!$A:$A,0),10),"N/A")</f>
        <v>-0.3</v>
      </c>
      <c r="O326" s="3">
        <f>IFERROR(INDEX('Per 36 Stats'!$A:$AC,MATCH(A:A,'Per 36 Stats'!$A:$A,0),29),"N/A")</f>
        <v>5</v>
      </c>
      <c r="V326" s="8">
        <f t="shared" si="77"/>
        <v>-0.3571941461008869</v>
      </c>
      <c r="W326" s="5">
        <f t="shared" si="78"/>
        <v>0.85</v>
      </c>
      <c r="AA326" s="8">
        <f t="shared" si="79"/>
        <v>-0.38837629985004085</v>
      </c>
      <c r="AB326" s="5">
        <f t="shared" si="80"/>
        <v>0.85</v>
      </c>
      <c r="AF326" s="8">
        <f t="shared" si="81"/>
        <v>-1.5317693233637699</v>
      </c>
      <c r="AG326" s="5">
        <f t="shared" si="82"/>
        <v>0.85</v>
      </c>
      <c r="AK326" s="8">
        <f t="shared" si="83"/>
        <v>-0.75750048748128551</v>
      </c>
      <c r="AL326" s="5">
        <f t="shared" si="84"/>
        <v>0.85</v>
      </c>
      <c r="AP326" s="8">
        <f t="shared" si="85"/>
        <v>-0.6735010127120713</v>
      </c>
      <c r="AQ326" s="5">
        <f t="shared" si="86"/>
        <v>0.85</v>
      </c>
      <c r="AU326" s="8">
        <f t="shared" si="87"/>
        <v>-1.2686392457889684</v>
      </c>
      <c r="AV326" s="5">
        <f t="shared" si="88"/>
        <v>0.85</v>
      </c>
      <c r="AW326" s="6">
        <f t="shared" si="89"/>
        <v>-623362.45500251406</v>
      </c>
      <c r="AX326" s="6">
        <f t="shared" si="90"/>
        <v>-622381.65500251402</v>
      </c>
    </row>
    <row r="327" spans="1:50" x14ac:dyDescent="0.25">
      <c r="A327" t="str">
        <f>+'Player Ratings'!A326</f>
        <v>M. Singh Bhamara DAL</v>
      </c>
      <c r="C327" s="3" t="str">
        <f>INDEX('Player Ratings'!$B:$Y,MATCH(A:A,'Player Ratings'!$A:$A,0),3)</f>
        <v>DAL</v>
      </c>
      <c r="D327" s="3">
        <f>INDEX('Player Ratings'!$B:$Y,MATCH(A:A,'Player Ratings'!$A:$A,0),4)</f>
        <v>25</v>
      </c>
      <c r="F327" s="3">
        <f>INDEX('Player Ratings'!$B:$Y,MATCH($A:$A,'Player Ratings'!$A:$A,0),8)</f>
        <v>60</v>
      </c>
      <c r="G327" s="3">
        <f>INDEX('Player Ratings'!$B:$Y,MATCH($A:$A,'Player Ratings'!$A:$A,0),9)</f>
        <v>62</v>
      </c>
      <c r="H327" s="3">
        <f t="shared" si="76"/>
        <v>122</v>
      </c>
      <c r="J327" s="3">
        <f>IFERROR(INDEX('Advanced Stats'!$A:$AB,MATCH($A:$A,'Advanced Stats'!$A:$A,0),8),"N/A")</f>
        <v>23.9</v>
      </c>
      <c r="L327" s="3">
        <f>IFERROR(INDEX('Advanced Stats'!$A:$AB,MATCH($A:$A,'Advanced Stats'!$A:$A,0),9),"N/A")</f>
        <v>12.2</v>
      </c>
      <c r="M327" s="3">
        <f>IFERROR(INDEX('Advanced Stats'!$A:$AB,MATCH($A:$A,'Advanced Stats'!$A:$A,0),10),"N/A")</f>
        <v>1.1000000000000001</v>
      </c>
      <c r="O327" s="3">
        <f>IFERROR(INDEX('Per 36 Stats'!$A:$AC,MATCH(A:A,'Per 36 Stats'!$A:$A,0),29),"N/A")</f>
        <v>16.100000000000001</v>
      </c>
      <c r="V327" s="8">
        <f t="shared" si="77"/>
        <v>3.9204235547658686E-2</v>
      </c>
      <c r="W327" s="5">
        <f t="shared" si="78"/>
        <v>0.85</v>
      </c>
      <c r="AA327" s="8">
        <f t="shared" si="79"/>
        <v>0.22755683515089509</v>
      </c>
      <c r="AB327" s="5">
        <f t="shared" si="80"/>
        <v>4.8439815577144714</v>
      </c>
      <c r="AF327" s="8">
        <f t="shared" si="81"/>
        <v>0.13658258843100501</v>
      </c>
      <c r="AG327" s="5">
        <f t="shared" si="82"/>
        <v>3.3392012999803065</v>
      </c>
      <c r="AK327" s="8">
        <f t="shared" si="83"/>
        <v>-0.26608194388225559</v>
      </c>
      <c r="AL327" s="5">
        <f t="shared" si="84"/>
        <v>0.85</v>
      </c>
      <c r="AP327" s="8">
        <f t="shared" si="85"/>
        <v>-0.40693083053682888</v>
      </c>
      <c r="AQ327" s="5">
        <f t="shared" si="86"/>
        <v>0.85</v>
      </c>
      <c r="AU327" s="8">
        <f t="shared" si="87"/>
        <v>-0.19864533987251684</v>
      </c>
      <c r="AV327" s="5">
        <f t="shared" si="88"/>
        <v>0.85</v>
      </c>
      <c r="AW327" s="6">
        <f t="shared" si="89"/>
        <v>-624157.97493473801</v>
      </c>
      <c r="AX327" s="6">
        <f t="shared" si="90"/>
        <v>-623177.17493473797</v>
      </c>
    </row>
    <row r="328" spans="1:50" x14ac:dyDescent="0.25">
      <c r="A328" t="str">
        <f>+'Player Ratings'!A327</f>
        <v>M. Smart CHI</v>
      </c>
      <c r="C328" s="3" t="str">
        <f>INDEX('Player Ratings'!$B:$Y,MATCH(A:A,'Player Ratings'!$A:$A,0),3)</f>
        <v>CHI</v>
      </c>
      <c r="D328" s="3">
        <f>INDEX('Player Ratings'!$B:$Y,MATCH(A:A,'Player Ratings'!$A:$A,0),4)</f>
        <v>30</v>
      </c>
      <c r="F328" s="3">
        <f>INDEX('Player Ratings'!$B:$Y,MATCH($A:$A,'Player Ratings'!$A:$A,0),8)</f>
        <v>68</v>
      </c>
      <c r="G328" s="3">
        <f>INDEX('Player Ratings'!$B:$Y,MATCH($A:$A,'Player Ratings'!$A:$A,0),9)</f>
        <v>68</v>
      </c>
      <c r="H328" s="3">
        <f t="shared" si="76"/>
        <v>136</v>
      </c>
      <c r="J328" s="3">
        <f>IFERROR(INDEX('Advanced Stats'!$A:$AB,MATCH($A:$A,'Advanced Stats'!$A:$A,0),8),"N/A")</f>
        <v>33.6</v>
      </c>
      <c r="L328" s="3">
        <f>IFERROR(INDEX('Advanced Stats'!$A:$AB,MATCH($A:$A,'Advanced Stats'!$A:$A,0),9),"N/A")</f>
        <v>19.600000000000001</v>
      </c>
      <c r="M328" s="3">
        <f>IFERROR(INDEX('Advanced Stats'!$A:$AB,MATCH($A:$A,'Advanced Stats'!$A:$A,0),10),"N/A")</f>
        <v>9.4</v>
      </c>
      <c r="O328" s="3">
        <f>IFERROR(INDEX('Per 36 Stats'!$A:$AC,MATCH(A:A,'Per 36 Stats'!$A:$A,0),29),"N/A")</f>
        <v>30.5</v>
      </c>
      <c r="V328" s="8">
        <f t="shared" si="77"/>
        <v>0.83200099884474987</v>
      </c>
      <c r="W328" s="5">
        <f t="shared" si="78"/>
        <v>17.922252010723863</v>
      </c>
      <c r="AA328" s="8">
        <f t="shared" si="79"/>
        <v>1.0898632241522053</v>
      </c>
      <c r="AB328" s="5">
        <f t="shared" si="80"/>
        <v>23.199818870410009</v>
      </c>
      <c r="AF328" s="8">
        <f t="shared" si="81"/>
        <v>1.2682618572708177</v>
      </c>
      <c r="AG328" s="5">
        <f t="shared" si="82"/>
        <v>31.006746109907432</v>
      </c>
      <c r="AK328" s="8">
        <f t="shared" si="83"/>
        <v>1.0807688793150863</v>
      </c>
      <c r="AL328" s="5">
        <f t="shared" si="84"/>
        <v>23.515587611950497</v>
      </c>
      <c r="AP328" s="8">
        <f t="shared" si="85"/>
        <v>1.1734495352163943</v>
      </c>
      <c r="AQ328" s="5">
        <f t="shared" si="86"/>
        <v>25.190170412447518</v>
      </c>
      <c r="AU328" s="8">
        <f t="shared" si="87"/>
        <v>1.1894548623974741</v>
      </c>
      <c r="AV328" s="5">
        <f t="shared" si="88"/>
        <v>27.094998009818234</v>
      </c>
      <c r="AW328" s="6">
        <f t="shared" si="89"/>
        <v>-624952.64486696199</v>
      </c>
      <c r="AX328" s="6">
        <f t="shared" si="90"/>
        <v>-623971.84486696194</v>
      </c>
    </row>
    <row r="329" spans="1:50" x14ac:dyDescent="0.25">
      <c r="A329" t="str">
        <f>+'Player Ratings'!A328</f>
        <v>M. Thybulle LAL</v>
      </c>
      <c r="C329" s="3" t="str">
        <f>INDEX('Player Ratings'!$B:$Y,MATCH(A:A,'Player Ratings'!$A:$A,0),3)</f>
        <v>LAL</v>
      </c>
      <c r="D329" s="3">
        <f>INDEX('Player Ratings'!$B:$Y,MATCH(A:A,'Player Ratings'!$A:$A,0),4)</f>
        <v>27</v>
      </c>
      <c r="F329" s="3">
        <f>INDEX('Player Ratings'!$B:$Y,MATCH($A:$A,'Player Ratings'!$A:$A,0),8)</f>
        <v>65</v>
      </c>
      <c r="G329" s="3">
        <f>INDEX('Player Ratings'!$B:$Y,MATCH($A:$A,'Player Ratings'!$A:$A,0),9)</f>
        <v>66</v>
      </c>
      <c r="H329" s="3">
        <f t="shared" si="76"/>
        <v>131</v>
      </c>
      <c r="J329" s="3">
        <f>IFERROR(INDEX('Advanced Stats'!$A:$AB,MATCH($A:$A,'Advanced Stats'!$A:$A,0),8),"N/A")</f>
        <v>28.1</v>
      </c>
      <c r="L329" s="3">
        <f>IFERROR(INDEX('Advanced Stats'!$A:$AB,MATCH($A:$A,'Advanced Stats'!$A:$A,0),9),"N/A")</f>
        <v>14.9</v>
      </c>
      <c r="M329" s="3">
        <f>IFERROR(INDEX('Advanced Stats'!$A:$AB,MATCH($A:$A,'Advanced Stats'!$A:$A,0),10),"N/A")</f>
        <v>3.6</v>
      </c>
      <c r="O329" s="3">
        <f>IFERROR(INDEX('Per 36 Stats'!$A:$AC,MATCH(A:A,'Per 36 Stats'!$A:$A,0),29),"N/A")</f>
        <v>20.8</v>
      </c>
      <c r="V329" s="8">
        <f t="shared" si="77"/>
        <v>0.56773541107905279</v>
      </c>
      <c r="W329" s="5">
        <f t="shared" si="78"/>
        <v>12.229669347631818</v>
      </c>
      <c r="AA329" s="8">
        <f t="shared" si="79"/>
        <v>0.78189665665173735</v>
      </c>
      <c r="AB329" s="5">
        <f t="shared" si="80"/>
        <v>16.644162687304462</v>
      </c>
      <c r="AF329" s="8">
        <f t="shared" si="81"/>
        <v>0.62658804504205812</v>
      </c>
      <c r="AG329" s="5">
        <f t="shared" si="82"/>
        <v>15.318962970258035</v>
      </c>
      <c r="AK329" s="8">
        <f t="shared" si="83"/>
        <v>0.22533659971677458</v>
      </c>
      <c r="AL329" s="5">
        <f t="shared" si="84"/>
        <v>4.9029192589047428</v>
      </c>
      <c r="AP329" s="8">
        <f t="shared" si="85"/>
        <v>6.9087351918961204E-2</v>
      </c>
      <c r="AQ329" s="5">
        <f t="shared" si="86"/>
        <v>1.4830822425290195</v>
      </c>
      <c r="AU329" s="8">
        <f t="shared" si="87"/>
        <v>0.2544151428128274</v>
      </c>
      <c r="AV329" s="5">
        <f t="shared" si="88"/>
        <v>5.7954093140506711</v>
      </c>
      <c r="AW329" s="6">
        <f t="shared" si="89"/>
        <v>-625720.21980117611</v>
      </c>
      <c r="AX329" s="6">
        <f t="shared" si="90"/>
        <v>-624739.41980117606</v>
      </c>
    </row>
    <row r="330" spans="1:50" x14ac:dyDescent="0.25">
      <c r="A330" t="str">
        <f>+'Player Ratings'!A329</f>
        <v>M. Turner NYK</v>
      </c>
      <c r="C330" s="3" t="str">
        <f>INDEX('Player Ratings'!$B:$Y,MATCH(A:A,'Player Ratings'!$A:$A,0),3)</f>
        <v>NYK</v>
      </c>
      <c r="D330" s="3">
        <f>INDEX('Player Ratings'!$B:$Y,MATCH(A:A,'Player Ratings'!$A:$A,0),4)</f>
        <v>28</v>
      </c>
      <c r="F330" s="3">
        <f>INDEX('Player Ratings'!$B:$Y,MATCH($A:$A,'Player Ratings'!$A:$A,0),8)</f>
        <v>58</v>
      </c>
      <c r="G330" s="3">
        <f>INDEX('Player Ratings'!$B:$Y,MATCH($A:$A,'Player Ratings'!$A:$A,0),9)</f>
        <v>58</v>
      </c>
      <c r="H330" s="3">
        <f t="shared" si="76"/>
        <v>116</v>
      </c>
      <c r="J330" s="3">
        <f>IFERROR(INDEX('Advanced Stats'!$A:$AB,MATCH($A:$A,'Advanced Stats'!$A:$A,0),8),"N/A")</f>
        <v>18.7</v>
      </c>
      <c r="L330" s="3">
        <f>IFERROR(INDEX('Advanced Stats'!$A:$AB,MATCH($A:$A,'Advanced Stats'!$A:$A,0),9),"N/A")</f>
        <v>11.6</v>
      </c>
      <c r="M330" s="3">
        <f>IFERROR(INDEX('Advanced Stats'!$A:$AB,MATCH($A:$A,'Advanced Stats'!$A:$A,0),10),"N/A")</f>
        <v>0.6</v>
      </c>
      <c r="O330" s="3">
        <f>IFERROR(INDEX('Per 36 Stats'!$A:$AC,MATCH(A:A,'Per 36 Stats'!$A:$A,0),29),"N/A")</f>
        <v>13.9</v>
      </c>
      <c r="V330" s="8">
        <f t="shared" si="77"/>
        <v>-0.48932693998373544</v>
      </c>
      <c r="W330" s="5">
        <f t="shared" si="78"/>
        <v>0.85</v>
      </c>
      <c r="AA330" s="8">
        <f t="shared" si="79"/>
        <v>-0.14200304584966647</v>
      </c>
      <c r="AB330" s="5">
        <f t="shared" si="80"/>
        <v>0.85</v>
      </c>
      <c r="AF330" s="8">
        <f t="shared" si="81"/>
        <v>-0.47009083403982216</v>
      </c>
      <c r="AG330" s="5">
        <f t="shared" si="82"/>
        <v>0.85</v>
      </c>
      <c r="AK330" s="8">
        <f t="shared" si="83"/>
        <v>-0.37528606468203995</v>
      </c>
      <c r="AL330" s="5">
        <f t="shared" si="84"/>
        <v>0.85</v>
      </c>
      <c r="AP330" s="8">
        <f t="shared" si="85"/>
        <v>-0.50213446702798692</v>
      </c>
      <c r="AQ330" s="5">
        <f t="shared" si="86"/>
        <v>0.85</v>
      </c>
      <c r="AU330" s="8">
        <f t="shared" si="87"/>
        <v>-0.41071620410821003</v>
      </c>
      <c r="AV330" s="5">
        <f t="shared" si="88"/>
        <v>0.85</v>
      </c>
      <c r="AW330" s="6">
        <f t="shared" si="89"/>
        <v>-626481.99932607624</v>
      </c>
      <c r="AX330" s="6">
        <f t="shared" si="90"/>
        <v>-625501.1993260762</v>
      </c>
    </row>
    <row r="331" spans="1:50" x14ac:dyDescent="0.25">
      <c r="A331" t="str">
        <f>+'Player Ratings'!A330</f>
        <v>M. Wideman KC</v>
      </c>
      <c r="C331" s="3" t="str">
        <f>INDEX('Player Ratings'!$B:$Y,MATCH(A:A,'Player Ratings'!$A:$A,0),3)</f>
        <v>KC</v>
      </c>
      <c r="D331" s="3">
        <f>INDEX('Player Ratings'!$B:$Y,MATCH(A:A,'Player Ratings'!$A:$A,0),4)</f>
        <v>23</v>
      </c>
      <c r="F331" s="3">
        <f>INDEX('Player Ratings'!$B:$Y,MATCH($A:$A,'Player Ratings'!$A:$A,0),8)</f>
        <v>47</v>
      </c>
      <c r="G331" s="3">
        <f>INDEX('Player Ratings'!$B:$Y,MATCH($A:$A,'Player Ratings'!$A:$A,0),9)</f>
        <v>54</v>
      </c>
      <c r="H331" s="3">
        <f t="shared" si="76"/>
        <v>101</v>
      </c>
      <c r="J331" s="3" t="str">
        <f>IFERROR(INDEX('Advanced Stats'!$A:$AB,MATCH($A:$A,'Advanced Stats'!$A:$A,0),8),"N/A")</f>
        <v>N/A</v>
      </c>
      <c r="L331" s="3" t="str">
        <f>IFERROR(INDEX('Advanced Stats'!$A:$AB,MATCH($A:$A,'Advanced Stats'!$A:$A,0),9),"N/A")</f>
        <v>N/A</v>
      </c>
      <c r="M331" s="3" t="str">
        <f>IFERROR(INDEX('Advanced Stats'!$A:$AB,MATCH($A:$A,'Advanced Stats'!$A:$A,0),10),"N/A")</f>
        <v>N/A</v>
      </c>
      <c r="O331" s="3" t="str">
        <f>IFERROR(INDEX('Per 36 Stats'!$A:$AC,MATCH(A:A,'Per 36 Stats'!$A:$A,0),29),"N/A")</f>
        <v>N/A</v>
      </c>
      <c r="V331" s="8">
        <f t="shared" si="77"/>
        <v>-1.0178581155151296</v>
      </c>
      <c r="W331" s="5">
        <f t="shared" si="78"/>
        <v>0.85</v>
      </c>
      <c r="AA331" s="8">
        <f t="shared" si="79"/>
        <v>-1.0659027483510704</v>
      </c>
      <c r="AB331" s="5">
        <f t="shared" si="80"/>
        <v>0.85</v>
      </c>
      <c r="AF331" s="8" t="str">
        <f t="shared" si="81"/>
        <v>N/A</v>
      </c>
      <c r="AG331" s="5" t="str">
        <f t="shared" si="82"/>
        <v>N/A</v>
      </c>
      <c r="AK331" s="8" t="str">
        <f t="shared" si="83"/>
        <v>N/A</v>
      </c>
      <c r="AL331" s="5" t="str">
        <f t="shared" si="84"/>
        <v>N/A</v>
      </c>
      <c r="AP331" s="8" t="str">
        <f t="shared" si="85"/>
        <v>N/A</v>
      </c>
      <c r="AQ331" s="5" t="str">
        <f t="shared" si="86"/>
        <v>N/A</v>
      </c>
      <c r="AU331" s="8" t="str">
        <f t="shared" si="87"/>
        <v>N/A</v>
      </c>
      <c r="AV331" s="5" t="str">
        <f t="shared" si="88"/>
        <v>N/A</v>
      </c>
      <c r="AW331" s="6">
        <f t="shared" si="89"/>
        <v>-627242.92885097628</v>
      </c>
      <c r="AX331" s="6">
        <f t="shared" si="90"/>
        <v>-626262.12885097624</v>
      </c>
    </row>
    <row r="332" spans="1:50" x14ac:dyDescent="0.25">
      <c r="A332" t="str">
        <f>+'Player Ratings'!A331</f>
        <v>M. Williams MIA</v>
      </c>
      <c r="C332" s="3" t="str">
        <f>INDEX('Player Ratings'!$B:$Y,MATCH(A:A,'Player Ratings'!$A:$A,0),3)</f>
        <v>MIA</v>
      </c>
      <c r="D332" s="3">
        <f>INDEX('Player Ratings'!$B:$Y,MATCH(A:A,'Player Ratings'!$A:$A,0),4)</f>
        <v>20</v>
      </c>
      <c r="F332" s="3">
        <f>INDEX('Player Ratings'!$B:$Y,MATCH($A:$A,'Player Ratings'!$A:$A,0),8)</f>
        <v>44</v>
      </c>
      <c r="G332" s="3">
        <f>INDEX('Player Ratings'!$B:$Y,MATCH($A:$A,'Player Ratings'!$A:$A,0),9)</f>
        <v>61</v>
      </c>
      <c r="H332" s="3">
        <f t="shared" si="76"/>
        <v>105</v>
      </c>
      <c r="J332" s="3" t="str">
        <f>IFERROR(INDEX('Advanced Stats'!$A:$AB,MATCH($A:$A,'Advanced Stats'!$A:$A,0),8),"N/A")</f>
        <v>N/A</v>
      </c>
      <c r="L332" s="3" t="str">
        <f>IFERROR(INDEX('Advanced Stats'!$A:$AB,MATCH($A:$A,'Advanced Stats'!$A:$A,0),9),"N/A")</f>
        <v>N/A</v>
      </c>
      <c r="M332" s="3" t="str">
        <f>IFERROR(INDEX('Advanced Stats'!$A:$AB,MATCH($A:$A,'Advanced Stats'!$A:$A,0),10),"N/A")</f>
        <v>N/A</v>
      </c>
      <c r="O332" s="3" t="str">
        <f>IFERROR(INDEX('Per 36 Stats'!$A:$AC,MATCH(A:A,'Per 36 Stats'!$A:$A,0),29),"N/A")</f>
        <v>N/A</v>
      </c>
      <c r="V332" s="8">
        <f t="shared" si="77"/>
        <v>-9.2928558335189843E-2</v>
      </c>
      <c r="W332" s="5">
        <f t="shared" si="78"/>
        <v>0.85</v>
      </c>
      <c r="AA332" s="8">
        <f t="shared" si="79"/>
        <v>-0.819529494350696</v>
      </c>
      <c r="AB332" s="5">
        <f t="shared" si="80"/>
        <v>0.85</v>
      </c>
      <c r="AF332" s="8" t="str">
        <f t="shared" si="81"/>
        <v>N/A</v>
      </c>
      <c r="AG332" s="5" t="str">
        <f t="shared" si="82"/>
        <v>N/A</v>
      </c>
      <c r="AK332" s="8" t="str">
        <f t="shared" si="83"/>
        <v>N/A</v>
      </c>
      <c r="AL332" s="5" t="str">
        <f t="shared" si="84"/>
        <v>N/A</v>
      </c>
      <c r="AP332" s="8" t="str">
        <f t="shared" si="85"/>
        <v>N/A</v>
      </c>
      <c r="AQ332" s="5" t="str">
        <f t="shared" si="86"/>
        <v>N/A</v>
      </c>
      <c r="AU332" s="8" t="str">
        <f t="shared" si="87"/>
        <v>N/A</v>
      </c>
      <c r="AV332" s="5" t="str">
        <f t="shared" si="88"/>
        <v>N/A</v>
      </c>
      <c r="AW332" s="6">
        <f t="shared" si="89"/>
        <v>-628003.85837587633</v>
      </c>
      <c r="AX332" s="6">
        <f t="shared" si="90"/>
        <v>-627023.05837587628</v>
      </c>
    </row>
    <row r="333" spans="1:50" x14ac:dyDescent="0.25">
      <c r="A333" t="str">
        <f>+'Player Ratings'!A332</f>
        <v>N. Alexander-Walker DET</v>
      </c>
      <c r="C333" s="3" t="str">
        <f>INDEX('Player Ratings'!$B:$Y,MATCH(A:A,'Player Ratings'!$A:$A,0),3)</f>
        <v>DET</v>
      </c>
      <c r="D333" s="3">
        <f>INDEX('Player Ratings'!$B:$Y,MATCH(A:A,'Player Ratings'!$A:$A,0),4)</f>
        <v>26</v>
      </c>
      <c r="F333" s="3">
        <f>INDEX('Player Ratings'!$B:$Y,MATCH($A:$A,'Player Ratings'!$A:$A,0),8)</f>
        <v>61</v>
      </c>
      <c r="G333" s="3">
        <f>INDEX('Player Ratings'!$B:$Y,MATCH($A:$A,'Player Ratings'!$A:$A,0),9)</f>
        <v>64</v>
      </c>
      <c r="H333" s="3">
        <f t="shared" si="76"/>
        <v>125</v>
      </c>
      <c r="J333" s="3">
        <f>IFERROR(INDEX('Advanced Stats'!$A:$AB,MATCH($A:$A,'Advanced Stats'!$A:$A,0),8),"N/A")</f>
        <v>25</v>
      </c>
      <c r="L333" s="3">
        <f>IFERROR(INDEX('Advanced Stats'!$A:$AB,MATCH($A:$A,'Advanced Stats'!$A:$A,0),9),"N/A")</f>
        <v>14.8</v>
      </c>
      <c r="M333" s="3">
        <f>IFERROR(INDEX('Advanced Stats'!$A:$AB,MATCH($A:$A,'Advanced Stats'!$A:$A,0),10),"N/A")</f>
        <v>3.5</v>
      </c>
      <c r="O333" s="3">
        <f>IFERROR(INDEX('Per 36 Stats'!$A:$AC,MATCH(A:A,'Per 36 Stats'!$A:$A,0),29),"N/A")</f>
        <v>16.399999999999999</v>
      </c>
      <c r="V333" s="8">
        <f t="shared" si="77"/>
        <v>0.30346982331335576</v>
      </c>
      <c r="W333" s="5">
        <f t="shared" si="78"/>
        <v>6.5370866845397737</v>
      </c>
      <c r="AA333" s="8">
        <f t="shared" si="79"/>
        <v>0.41233677565117588</v>
      </c>
      <c r="AB333" s="5">
        <f t="shared" si="80"/>
        <v>8.7773752675778027</v>
      </c>
      <c r="AF333" s="8">
        <f t="shared" si="81"/>
        <v>0.26491735087675711</v>
      </c>
      <c r="AG333" s="5">
        <f t="shared" si="82"/>
        <v>6.4767579279101897</v>
      </c>
      <c r="AK333" s="8">
        <f t="shared" si="83"/>
        <v>0.20713591291681058</v>
      </c>
      <c r="AL333" s="5">
        <f t="shared" si="84"/>
        <v>4.506905038627175</v>
      </c>
      <c r="AP333" s="8">
        <f t="shared" si="85"/>
        <v>5.0046624620729577E-2</v>
      </c>
      <c r="AQ333" s="5">
        <f t="shared" si="86"/>
        <v>1.0743393430476655</v>
      </c>
      <c r="AU333" s="8">
        <f t="shared" si="87"/>
        <v>-0.16972658565855897</v>
      </c>
      <c r="AV333" s="5">
        <f t="shared" si="88"/>
        <v>0.85</v>
      </c>
      <c r="AW333" s="6">
        <f t="shared" si="89"/>
        <v>-628764.78790077637</v>
      </c>
      <c r="AX333" s="6">
        <f t="shared" si="90"/>
        <v>-627783.98790077632</v>
      </c>
    </row>
    <row r="334" spans="1:50" x14ac:dyDescent="0.25">
      <c r="A334" t="str">
        <f>+'Player Ratings'!A333</f>
        <v>N. Carter BOS</v>
      </c>
      <c r="C334" s="3" t="str">
        <f>INDEX('Player Ratings'!$B:$Y,MATCH(A:A,'Player Ratings'!$A:$A,0),3)</f>
        <v>BOS</v>
      </c>
      <c r="D334" s="3">
        <f>INDEX('Player Ratings'!$B:$Y,MATCH(A:A,'Player Ratings'!$A:$A,0),4)</f>
        <v>25</v>
      </c>
      <c r="F334" s="3">
        <f>INDEX('Player Ratings'!$B:$Y,MATCH($A:$A,'Player Ratings'!$A:$A,0),8)</f>
        <v>57</v>
      </c>
      <c r="G334" s="3">
        <f>INDEX('Player Ratings'!$B:$Y,MATCH($A:$A,'Player Ratings'!$A:$A,0),9)</f>
        <v>59</v>
      </c>
      <c r="H334" s="3">
        <f t="shared" si="76"/>
        <v>116</v>
      </c>
      <c r="J334" s="3">
        <f>IFERROR(INDEX('Advanced Stats'!$A:$AB,MATCH($A:$A,'Advanced Stats'!$A:$A,0),8),"N/A")</f>
        <v>12.1</v>
      </c>
      <c r="L334" s="3">
        <f>IFERROR(INDEX('Advanced Stats'!$A:$AB,MATCH($A:$A,'Advanced Stats'!$A:$A,0),9),"N/A")</f>
        <v>7.8</v>
      </c>
      <c r="M334" s="3">
        <f>IFERROR(INDEX('Advanced Stats'!$A:$AB,MATCH($A:$A,'Advanced Stats'!$A:$A,0),10),"N/A")</f>
        <v>-1</v>
      </c>
      <c r="O334" s="3">
        <f>IFERROR(INDEX('Per 36 Stats'!$A:$AC,MATCH(A:A,'Per 36 Stats'!$A:$A,0),29),"N/A")</f>
        <v>6.6</v>
      </c>
      <c r="V334" s="8">
        <f t="shared" si="77"/>
        <v>-0.3571941461008869</v>
      </c>
      <c r="W334" s="5">
        <f t="shared" si="78"/>
        <v>0.85</v>
      </c>
      <c r="AA334" s="8">
        <f t="shared" si="79"/>
        <v>-0.14200304584966647</v>
      </c>
      <c r="AB334" s="5">
        <f t="shared" si="80"/>
        <v>0.85</v>
      </c>
      <c r="AF334" s="8">
        <f t="shared" si="81"/>
        <v>-1.2400994087143338</v>
      </c>
      <c r="AG334" s="5">
        <f t="shared" si="82"/>
        <v>0.85</v>
      </c>
      <c r="AK334" s="8">
        <f t="shared" si="83"/>
        <v>-1.0669121630806748</v>
      </c>
      <c r="AL334" s="5">
        <f t="shared" si="84"/>
        <v>0.85</v>
      </c>
      <c r="AP334" s="8">
        <f t="shared" si="85"/>
        <v>-0.80678610379969251</v>
      </c>
      <c r="AQ334" s="5">
        <f t="shared" si="86"/>
        <v>0.85</v>
      </c>
      <c r="AU334" s="8">
        <f t="shared" si="87"/>
        <v>-1.1144058899811917</v>
      </c>
      <c r="AV334" s="5">
        <f t="shared" si="88"/>
        <v>0.85</v>
      </c>
      <c r="AW334" s="6">
        <f t="shared" si="89"/>
        <v>-629524.86742567644</v>
      </c>
      <c r="AX334" s="6">
        <f t="shared" si="90"/>
        <v>-628544.06742567639</v>
      </c>
    </row>
    <row r="335" spans="1:50" x14ac:dyDescent="0.25">
      <c r="A335" t="str">
        <f>+'Player Ratings'!A334</f>
        <v>N. Dante DET</v>
      </c>
      <c r="C335" s="3" t="str">
        <f>INDEX('Player Ratings'!$B:$Y,MATCH(A:A,'Player Ratings'!$A:$A,0),3)</f>
        <v>DET</v>
      </c>
      <c r="D335" s="3">
        <f>INDEX('Player Ratings'!$B:$Y,MATCH(A:A,'Player Ratings'!$A:$A,0),4)</f>
        <v>23</v>
      </c>
      <c r="F335" s="3">
        <f>INDEX('Player Ratings'!$B:$Y,MATCH($A:$A,'Player Ratings'!$A:$A,0),8)</f>
        <v>53</v>
      </c>
      <c r="G335" s="3">
        <f>INDEX('Player Ratings'!$B:$Y,MATCH($A:$A,'Player Ratings'!$A:$A,0),9)</f>
        <v>63</v>
      </c>
      <c r="H335" s="3">
        <f t="shared" si="76"/>
        <v>116</v>
      </c>
      <c r="J335" s="3">
        <f>IFERROR(INDEX('Advanced Stats'!$A:$AB,MATCH($A:$A,'Advanced Stats'!$A:$A,0),8),"N/A")</f>
        <v>12.4</v>
      </c>
      <c r="L335" s="3">
        <f>IFERROR(INDEX('Advanced Stats'!$A:$AB,MATCH($A:$A,'Advanced Stats'!$A:$A,0),9),"N/A")</f>
        <v>7.3</v>
      </c>
      <c r="M335" s="3">
        <f>IFERROR(INDEX('Advanced Stats'!$A:$AB,MATCH($A:$A,'Advanced Stats'!$A:$A,0),10),"N/A")</f>
        <v>-1.4</v>
      </c>
      <c r="O335" s="3">
        <f>IFERROR(INDEX('Per 36 Stats'!$A:$AC,MATCH(A:A,'Per 36 Stats'!$A:$A,0),29),"N/A")</f>
        <v>8</v>
      </c>
      <c r="V335" s="8">
        <f t="shared" si="77"/>
        <v>0.17133702943050722</v>
      </c>
      <c r="W335" s="5">
        <f t="shared" si="78"/>
        <v>3.6907953529937507</v>
      </c>
      <c r="AA335" s="8">
        <f t="shared" si="79"/>
        <v>-0.14200304584966647</v>
      </c>
      <c r="AB335" s="5">
        <f t="shared" si="80"/>
        <v>0.85</v>
      </c>
      <c r="AF335" s="8">
        <f t="shared" si="81"/>
        <v>-1.2050990189564013</v>
      </c>
      <c r="AG335" s="5">
        <f t="shared" si="82"/>
        <v>0.85</v>
      </c>
      <c r="AK335" s="8">
        <f t="shared" si="83"/>
        <v>-1.1579155970804951</v>
      </c>
      <c r="AL335" s="5">
        <f t="shared" si="84"/>
        <v>0.85</v>
      </c>
      <c r="AP335" s="8">
        <f t="shared" si="85"/>
        <v>-0.88294901299261896</v>
      </c>
      <c r="AQ335" s="5">
        <f t="shared" si="86"/>
        <v>0.85</v>
      </c>
      <c r="AU335" s="8">
        <f t="shared" si="87"/>
        <v>-0.97945170364938694</v>
      </c>
      <c r="AV335" s="5">
        <f t="shared" si="88"/>
        <v>0.85</v>
      </c>
      <c r="AW335" s="6">
        <f t="shared" si="89"/>
        <v>-630284.09695057652</v>
      </c>
      <c r="AX335" s="6">
        <f t="shared" si="90"/>
        <v>-629303.29695057648</v>
      </c>
    </row>
    <row r="336" spans="1:50" x14ac:dyDescent="0.25">
      <c r="A336" t="str">
        <f>+'Player Ratings'!A335</f>
        <v>N. Jokic DAL</v>
      </c>
      <c r="C336" s="3" t="str">
        <f>INDEX('Player Ratings'!$B:$Y,MATCH(A:A,'Player Ratings'!$A:$A,0),3)</f>
        <v>DAL</v>
      </c>
      <c r="D336" s="3">
        <f>INDEX('Player Ratings'!$B:$Y,MATCH(A:A,'Player Ratings'!$A:$A,0),4)</f>
        <v>29</v>
      </c>
      <c r="F336" s="3">
        <f>INDEX('Player Ratings'!$B:$Y,MATCH($A:$A,'Player Ratings'!$A:$A,0),8)</f>
        <v>79</v>
      </c>
      <c r="G336" s="3">
        <f>INDEX('Player Ratings'!$B:$Y,MATCH($A:$A,'Player Ratings'!$A:$A,0),9)</f>
        <v>79</v>
      </c>
      <c r="H336" s="3">
        <f t="shared" si="76"/>
        <v>158</v>
      </c>
      <c r="J336" s="3">
        <f>IFERROR(INDEX('Advanced Stats'!$A:$AB,MATCH($A:$A,'Advanced Stats'!$A:$A,0),8),"N/A")</f>
        <v>33.299999999999997</v>
      </c>
      <c r="L336" s="3">
        <f>IFERROR(INDEX('Advanced Stats'!$A:$AB,MATCH($A:$A,'Advanced Stats'!$A:$A,0),9),"N/A")</f>
        <v>27.4</v>
      </c>
      <c r="M336" s="3">
        <f>IFERROR(INDEX('Advanced Stats'!$A:$AB,MATCH($A:$A,'Advanced Stats'!$A:$A,0),10),"N/A")</f>
        <v>17.8</v>
      </c>
      <c r="O336" s="3">
        <f>IFERROR(INDEX('Per 36 Stats'!$A:$AC,MATCH(A:A,'Per 36 Stats'!$A:$A,0),29),"N/A")</f>
        <v>42.9</v>
      </c>
      <c r="V336" s="8">
        <f t="shared" si="77"/>
        <v>2.2854617315560839</v>
      </c>
      <c r="W336" s="5">
        <f t="shared" si="78"/>
        <v>49.231456657730114</v>
      </c>
      <c r="AA336" s="8">
        <f t="shared" si="79"/>
        <v>2.4449161211542645</v>
      </c>
      <c r="AB336" s="5">
        <f t="shared" si="80"/>
        <v>52.044706076074434</v>
      </c>
      <c r="AF336" s="8">
        <f t="shared" si="81"/>
        <v>1.233261467512885</v>
      </c>
      <c r="AG336" s="5">
        <f t="shared" si="82"/>
        <v>30.151048847744729</v>
      </c>
      <c r="AK336" s="8">
        <f t="shared" si="83"/>
        <v>2.5004224497122833</v>
      </c>
      <c r="AL336" s="5">
        <f t="shared" si="84"/>
        <v>54.404696793600877</v>
      </c>
      <c r="AP336" s="8">
        <f t="shared" si="85"/>
        <v>2.772870628267849</v>
      </c>
      <c r="AQ336" s="5">
        <f t="shared" si="86"/>
        <v>59.524573968881199</v>
      </c>
      <c r="AU336" s="8">
        <f t="shared" si="87"/>
        <v>2.384763369907744</v>
      </c>
      <c r="AV336" s="5">
        <f t="shared" si="88"/>
        <v>54.323338198222125</v>
      </c>
      <c r="AW336" s="6">
        <f t="shared" si="89"/>
        <v>-631042.47647547664</v>
      </c>
      <c r="AX336" s="6">
        <f t="shared" si="90"/>
        <v>-630061.67647547659</v>
      </c>
    </row>
    <row r="337" spans="1:50" x14ac:dyDescent="0.25">
      <c r="A337" t="str">
        <f>+'Player Ratings'!A336</f>
        <v>N. Mannion ATL</v>
      </c>
      <c r="C337" s="3" t="str">
        <f>INDEX('Player Ratings'!$B:$Y,MATCH(A:A,'Player Ratings'!$A:$A,0),3)</f>
        <v>ATL</v>
      </c>
      <c r="D337" s="3">
        <f>INDEX('Player Ratings'!$B:$Y,MATCH(A:A,'Player Ratings'!$A:$A,0),4)</f>
        <v>23</v>
      </c>
      <c r="F337" s="3">
        <f>INDEX('Player Ratings'!$B:$Y,MATCH($A:$A,'Player Ratings'!$A:$A,0),8)</f>
        <v>62</v>
      </c>
      <c r="G337" s="3">
        <f>INDEX('Player Ratings'!$B:$Y,MATCH($A:$A,'Player Ratings'!$A:$A,0),9)</f>
        <v>70</v>
      </c>
      <c r="H337" s="3">
        <f t="shared" si="76"/>
        <v>132</v>
      </c>
      <c r="J337" s="3">
        <f>IFERROR(INDEX('Advanced Stats'!$A:$AB,MATCH($A:$A,'Advanced Stats'!$A:$A,0),8),"N/A")</f>
        <v>26.1</v>
      </c>
      <c r="L337" s="3">
        <f>IFERROR(INDEX('Advanced Stats'!$A:$AB,MATCH($A:$A,'Advanced Stats'!$A:$A,0),9),"N/A")</f>
        <v>18.7</v>
      </c>
      <c r="M337" s="3">
        <f>IFERROR(INDEX('Advanced Stats'!$A:$AB,MATCH($A:$A,'Advanced Stats'!$A:$A,0),10),"N/A")</f>
        <v>6.5</v>
      </c>
      <c r="O337" s="3">
        <f>IFERROR(INDEX('Per 36 Stats'!$A:$AC,MATCH(A:A,'Per 36 Stats'!$A:$A,0),29),"N/A")</f>
        <v>21</v>
      </c>
      <c r="V337" s="8">
        <f t="shared" si="77"/>
        <v>1.0962665866104471</v>
      </c>
      <c r="W337" s="5">
        <f t="shared" si="78"/>
        <v>23.614834673815913</v>
      </c>
      <c r="AA337" s="8">
        <f t="shared" si="79"/>
        <v>0.84348997015183103</v>
      </c>
      <c r="AB337" s="5">
        <f t="shared" si="80"/>
        <v>17.955293923925574</v>
      </c>
      <c r="AF337" s="8">
        <f t="shared" si="81"/>
        <v>0.3932521133225092</v>
      </c>
      <c r="AG337" s="5">
        <f t="shared" si="82"/>
        <v>9.6143145558400729</v>
      </c>
      <c r="AK337" s="8">
        <f t="shared" si="83"/>
        <v>0.9169626981154092</v>
      </c>
      <c r="AL337" s="5">
        <f t="shared" si="84"/>
        <v>19.951459629452366</v>
      </c>
      <c r="AP337" s="8">
        <f t="shared" si="85"/>
        <v>0.62126844356767763</v>
      </c>
      <c r="AQ337" s="5">
        <f t="shared" si="86"/>
        <v>13.336626327488267</v>
      </c>
      <c r="AU337" s="8">
        <f t="shared" si="87"/>
        <v>0.27369431228879942</v>
      </c>
      <c r="AV337" s="5">
        <f t="shared" si="88"/>
        <v>6.2345760912829897</v>
      </c>
      <c r="AW337" s="6">
        <f t="shared" si="89"/>
        <v>-631746.53266217851</v>
      </c>
      <c r="AX337" s="6">
        <f t="shared" si="90"/>
        <v>-630765.73266217846</v>
      </c>
    </row>
    <row r="338" spans="1:50" x14ac:dyDescent="0.25">
      <c r="A338" t="str">
        <f>+'Player Ratings'!A337</f>
        <v>N. Noel MIN</v>
      </c>
      <c r="C338" s="3" t="str">
        <f>INDEX('Player Ratings'!$B:$Y,MATCH(A:A,'Player Ratings'!$A:$A,0),3)</f>
        <v>MIN</v>
      </c>
      <c r="D338" s="3">
        <f>INDEX('Player Ratings'!$B:$Y,MATCH(A:A,'Player Ratings'!$A:$A,0),4)</f>
        <v>30</v>
      </c>
      <c r="F338" s="3">
        <f>INDEX('Player Ratings'!$B:$Y,MATCH($A:$A,'Player Ratings'!$A:$A,0),8)</f>
        <v>49</v>
      </c>
      <c r="G338" s="3">
        <f>INDEX('Player Ratings'!$B:$Y,MATCH($A:$A,'Player Ratings'!$A:$A,0),9)</f>
        <v>49</v>
      </c>
      <c r="H338" s="3">
        <f t="shared" si="76"/>
        <v>98</v>
      </c>
      <c r="J338" s="3" t="str">
        <f>IFERROR(INDEX('Advanced Stats'!$A:$AB,MATCH($A:$A,'Advanced Stats'!$A:$A,0),8),"N/A")</f>
        <v>N/A</v>
      </c>
      <c r="L338" s="3" t="str">
        <f>IFERROR(INDEX('Advanced Stats'!$A:$AB,MATCH($A:$A,'Advanced Stats'!$A:$A,0),9),"N/A")</f>
        <v>N/A</v>
      </c>
      <c r="M338" s="3" t="str">
        <f>IFERROR(INDEX('Advanced Stats'!$A:$AB,MATCH($A:$A,'Advanced Stats'!$A:$A,0),10),"N/A")</f>
        <v>N/A</v>
      </c>
      <c r="O338" s="3" t="str">
        <f>IFERROR(INDEX('Per 36 Stats'!$A:$AC,MATCH(A:A,'Per 36 Stats'!$A:$A,0),29),"N/A")</f>
        <v>N/A</v>
      </c>
      <c r="V338" s="8">
        <f t="shared" si="77"/>
        <v>-1.6785220849293723</v>
      </c>
      <c r="W338" s="5">
        <f t="shared" si="78"/>
        <v>0.85</v>
      </c>
      <c r="AA338" s="8">
        <f t="shared" si="79"/>
        <v>-1.2506826888513511</v>
      </c>
      <c r="AB338" s="5">
        <f t="shared" si="80"/>
        <v>0.85</v>
      </c>
      <c r="AF338" s="8" t="str">
        <f t="shared" si="81"/>
        <v>N/A</v>
      </c>
      <c r="AG338" s="5" t="str">
        <f t="shared" si="82"/>
        <v>N/A</v>
      </c>
      <c r="AK338" s="8" t="str">
        <f t="shared" si="83"/>
        <v>N/A</v>
      </c>
      <c r="AL338" s="5" t="str">
        <f t="shared" si="84"/>
        <v>N/A</v>
      </c>
      <c r="AP338" s="8" t="str">
        <f t="shared" si="85"/>
        <v>N/A</v>
      </c>
      <c r="AQ338" s="5" t="str">
        <f t="shared" si="86"/>
        <v>N/A</v>
      </c>
      <c r="AU338" s="8" t="str">
        <f t="shared" si="87"/>
        <v>N/A</v>
      </c>
      <c r="AV338" s="5" t="str">
        <f t="shared" si="88"/>
        <v>N/A</v>
      </c>
      <c r="AW338" s="6">
        <f t="shared" si="89"/>
        <v>-632444.35427278909</v>
      </c>
      <c r="AX338" s="6">
        <f t="shared" si="90"/>
        <v>-631463.55427278904</v>
      </c>
    </row>
    <row r="339" spans="1:50" x14ac:dyDescent="0.25">
      <c r="A339" t="str">
        <f>+'Player Ratings'!A338</f>
        <v>N. Reid DEN</v>
      </c>
      <c r="C339" s="3" t="str">
        <f>INDEX('Player Ratings'!$B:$Y,MATCH(A:A,'Player Ratings'!$A:$A,0),3)</f>
        <v>DEN</v>
      </c>
      <c r="D339" s="3">
        <f>INDEX('Player Ratings'!$B:$Y,MATCH(A:A,'Player Ratings'!$A:$A,0),4)</f>
        <v>24</v>
      </c>
      <c r="F339" s="3">
        <f>INDEX('Player Ratings'!$B:$Y,MATCH($A:$A,'Player Ratings'!$A:$A,0),8)</f>
        <v>61</v>
      </c>
      <c r="G339" s="3">
        <f>INDEX('Player Ratings'!$B:$Y,MATCH($A:$A,'Player Ratings'!$A:$A,0),9)</f>
        <v>67</v>
      </c>
      <c r="H339" s="3">
        <f t="shared" si="76"/>
        <v>128</v>
      </c>
      <c r="J339" s="3">
        <f>IFERROR(INDEX('Advanced Stats'!$A:$AB,MATCH($A:$A,'Advanced Stats'!$A:$A,0),8),"N/A")</f>
        <v>27.4</v>
      </c>
      <c r="L339" s="3">
        <f>IFERROR(INDEX('Advanced Stats'!$A:$AB,MATCH($A:$A,'Advanced Stats'!$A:$A,0),9),"N/A")</f>
        <v>15.4</v>
      </c>
      <c r="M339" s="3">
        <f>IFERROR(INDEX('Advanced Stats'!$A:$AB,MATCH($A:$A,'Advanced Stats'!$A:$A,0),10),"N/A")</f>
        <v>3.7</v>
      </c>
      <c r="O339" s="3">
        <f>IFERROR(INDEX('Per 36 Stats'!$A:$AC,MATCH(A:A,'Per 36 Stats'!$A:$A,0),29),"N/A")</f>
        <v>21.7</v>
      </c>
      <c r="V339" s="8">
        <f t="shared" si="77"/>
        <v>0.69986820496190139</v>
      </c>
      <c r="W339" s="5">
        <f t="shared" si="78"/>
        <v>15.075960679177841</v>
      </c>
      <c r="AA339" s="8">
        <f t="shared" si="79"/>
        <v>0.59711671615145667</v>
      </c>
      <c r="AB339" s="5">
        <f t="shared" si="80"/>
        <v>12.710768977441132</v>
      </c>
      <c r="AF339" s="8">
        <f t="shared" si="81"/>
        <v>0.54492046894021573</v>
      </c>
      <c r="AG339" s="5">
        <f t="shared" si="82"/>
        <v>13.322336025211742</v>
      </c>
      <c r="AK339" s="8">
        <f t="shared" si="83"/>
        <v>0.31634003371659497</v>
      </c>
      <c r="AL339" s="5">
        <f t="shared" si="84"/>
        <v>6.882990360292589</v>
      </c>
      <c r="AP339" s="8">
        <f t="shared" si="85"/>
        <v>8.8128079217192817E-2</v>
      </c>
      <c r="AQ339" s="5">
        <f t="shared" si="86"/>
        <v>1.8918251420103731</v>
      </c>
      <c r="AU339" s="8">
        <f t="shared" si="87"/>
        <v>0.3411714054547017</v>
      </c>
      <c r="AV339" s="5">
        <f t="shared" si="88"/>
        <v>7.7716598115961117</v>
      </c>
      <c r="AW339" s="6">
        <f t="shared" si="89"/>
        <v>-633142.17588339967</v>
      </c>
      <c r="AX339" s="6">
        <f t="shared" si="90"/>
        <v>-632161.37588339963</v>
      </c>
    </row>
    <row r="340" spans="1:50" x14ac:dyDescent="0.25">
      <c r="A340" t="str">
        <f>+'Player Ratings'!A339</f>
        <v>N. Stauskas ORL</v>
      </c>
      <c r="C340" s="3" t="str">
        <f>INDEX('Player Ratings'!$B:$Y,MATCH(A:A,'Player Ratings'!$A:$A,0),3)</f>
        <v>ORL</v>
      </c>
      <c r="D340" s="3">
        <f>INDEX('Player Ratings'!$B:$Y,MATCH(A:A,'Player Ratings'!$A:$A,0),4)</f>
        <v>31</v>
      </c>
      <c r="F340" s="3">
        <f>INDEX('Player Ratings'!$B:$Y,MATCH($A:$A,'Player Ratings'!$A:$A,0),8)</f>
        <v>61</v>
      </c>
      <c r="G340" s="3">
        <f>INDEX('Player Ratings'!$B:$Y,MATCH($A:$A,'Player Ratings'!$A:$A,0),9)</f>
        <v>61</v>
      </c>
      <c r="H340" s="3">
        <f t="shared" si="76"/>
        <v>122</v>
      </c>
      <c r="J340" s="3">
        <f>IFERROR(INDEX('Advanced Stats'!$A:$AB,MATCH($A:$A,'Advanced Stats'!$A:$A,0),8),"N/A")</f>
        <v>22.2</v>
      </c>
      <c r="L340" s="3">
        <f>IFERROR(INDEX('Advanced Stats'!$A:$AB,MATCH($A:$A,'Advanced Stats'!$A:$A,0),9),"N/A")</f>
        <v>10.4</v>
      </c>
      <c r="M340" s="3">
        <f>IFERROR(INDEX('Advanced Stats'!$A:$AB,MATCH($A:$A,'Advanced Stats'!$A:$A,0),10),"N/A")</f>
        <v>-0.1</v>
      </c>
      <c r="O340" s="3">
        <f>IFERROR(INDEX('Per 36 Stats'!$A:$AC,MATCH(A:A,'Per 36 Stats'!$A:$A,0),29),"N/A")</f>
        <v>15.999999999999998</v>
      </c>
      <c r="V340" s="8">
        <f t="shared" si="77"/>
        <v>-9.2928558335189843E-2</v>
      </c>
      <c r="W340" s="5">
        <f t="shared" si="78"/>
        <v>0.85</v>
      </c>
      <c r="AA340" s="8">
        <f t="shared" si="79"/>
        <v>0.22755683515089509</v>
      </c>
      <c r="AB340" s="5">
        <f t="shared" si="80"/>
        <v>4.6576745747254531</v>
      </c>
      <c r="AF340" s="8">
        <f t="shared" si="81"/>
        <v>-6.1752953530611512E-2</v>
      </c>
      <c r="AG340" s="5">
        <f t="shared" si="82"/>
        <v>0.85</v>
      </c>
      <c r="AK340" s="8">
        <f t="shared" si="83"/>
        <v>-0.59369430628160869</v>
      </c>
      <c r="AL340" s="5">
        <f t="shared" si="84"/>
        <v>0.85</v>
      </c>
      <c r="AP340" s="8">
        <f t="shared" si="85"/>
        <v>-0.63541955811560813</v>
      </c>
      <c r="AQ340" s="5">
        <f t="shared" si="86"/>
        <v>0.85</v>
      </c>
      <c r="AU340" s="8">
        <f t="shared" si="87"/>
        <v>-0.20828492461050321</v>
      </c>
      <c r="AV340" s="5">
        <f t="shared" si="88"/>
        <v>0.85</v>
      </c>
      <c r="AW340" s="6">
        <f t="shared" si="89"/>
        <v>-633832.22583419865</v>
      </c>
      <c r="AX340" s="6">
        <f t="shared" si="90"/>
        <v>-632851.4258341986</v>
      </c>
    </row>
    <row r="341" spans="1:50" x14ac:dyDescent="0.25">
      <c r="A341" t="str">
        <f>+'Player Ratings'!A340</f>
        <v>N. Vonleh MIL</v>
      </c>
      <c r="C341" s="3" t="str">
        <f>INDEX('Player Ratings'!$B:$Y,MATCH(A:A,'Player Ratings'!$A:$A,0),3)</f>
        <v>MIL</v>
      </c>
      <c r="D341" s="3">
        <f>INDEX('Player Ratings'!$B:$Y,MATCH(A:A,'Player Ratings'!$A:$A,0),4)</f>
        <v>29</v>
      </c>
      <c r="F341" s="3">
        <f>INDEX('Player Ratings'!$B:$Y,MATCH($A:$A,'Player Ratings'!$A:$A,0),8)</f>
        <v>63</v>
      </c>
      <c r="G341" s="3">
        <f>INDEX('Player Ratings'!$B:$Y,MATCH($A:$A,'Player Ratings'!$A:$A,0),9)</f>
        <v>63</v>
      </c>
      <c r="H341" s="3">
        <f t="shared" si="76"/>
        <v>126</v>
      </c>
      <c r="J341" s="3">
        <f>IFERROR(INDEX('Advanced Stats'!$A:$AB,MATCH($A:$A,'Advanced Stats'!$A:$A,0),8),"N/A")</f>
        <v>21.5</v>
      </c>
      <c r="L341" s="3">
        <f>IFERROR(INDEX('Advanced Stats'!$A:$AB,MATCH($A:$A,'Advanced Stats'!$A:$A,0),9),"N/A")</f>
        <v>15.3</v>
      </c>
      <c r="M341" s="3">
        <f>IFERROR(INDEX('Advanced Stats'!$A:$AB,MATCH($A:$A,'Advanced Stats'!$A:$A,0),10),"N/A")</f>
        <v>3.3</v>
      </c>
      <c r="O341" s="3">
        <f>IFERROR(INDEX('Per 36 Stats'!$A:$AC,MATCH(A:A,'Per 36 Stats'!$A:$A,0),29),"N/A")</f>
        <v>16.5</v>
      </c>
      <c r="V341" s="8">
        <f t="shared" si="77"/>
        <v>0.17133702943050722</v>
      </c>
      <c r="W341" s="5">
        <f t="shared" si="78"/>
        <v>3.6907953529937507</v>
      </c>
      <c r="AA341" s="8">
        <f t="shared" si="79"/>
        <v>0.47393008915126944</v>
      </c>
      <c r="AB341" s="5">
        <f t="shared" si="80"/>
        <v>10.088506504198911</v>
      </c>
      <c r="AF341" s="8">
        <f t="shared" si="81"/>
        <v>-0.14342052963245355</v>
      </c>
      <c r="AG341" s="5">
        <f t="shared" si="82"/>
        <v>0.85</v>
      </c>
      <c r="AK341" s="8">
        <f t="shared" si="83"/>
        <v>0.29813934691663097</v>
      </c>
      <c r="AL341" s="5">
        <f t="shared" si="84"/>
        <v>6.4869761400150212</v>
      </c>
      <c r="AP341" s="8">
        <f t="shared" si="85"/>
        <v>1.1965170024266336E-2</v>
      </c>
      <c r="AQ341" s="5">
        <f t="shared" si="86"/>
        <v>0.85</v>
      </c>
      <c r="AU341" s="8">
        <f t="shared" si="87"/>
        <v>-0.16008700092057279</v>
      </c>
      <c r="AV341" s="5">
        <f t="shared" si="88"/>
        <v>0.85</v>
      </c>
      <c r="AW341" s="6">
        <f t="shared" si="89"/>
        <v>-634521.42578499764</v>
      </c>
      <c r="AX341" s="6">
        <f t="shared" si="90"/>
        <v>-633540.6257849976</v>
      </c>
    </row>
    <row r="342" spans="1:50" x14ac:dyDescent="0.25">
      <c r="A342" t="str">
        <f>+'Player Ratings'!A341</f>
        <v>O. Agbaji WAS</v>
      </c>
      <c r="C342" s="3" t="str">
        <f>INDEX('Player Ratings'!$B:$Y,MATCH(A:A,'Player Ratings'!$A:$A,0),3)</f>
        <v>WAS</v>
      </c>
      <c r="D342" s="3">
        <f>INDEX('Player Ratings'!$B:$Y,MATCH(A:A,'Player Ratings'!$A:$A,0),4)</f>
        <v>24</v>
      </c>
      <c r="F342" s="3">
        <f>INDEX('Player Ratings'!$B:$Y,MATCH($A:$A,'Player Ratings'!$A:$A,0),8)</f>
        <v>67</v>
      </c>
      <c r="G342" s="3">
        <f>INDEX('Player Ratings'!$B:$Y,MATCH($A:$A,'Player Ratings'!$A:$A,0),9)</f>
        <v>72</v>
      </c>
      <c r="H342" s="3">
        <f t="shared" si="76"/>
        <v>139</v>
      </c>
      <c r="J342" s="3">
        <f>IFERROR(INDEX('Advanced Stats'!$A:$AB,MATCH($A:$A,'Advanced Stats'!$A:$A,0),8),"N/A")</f>
        <v>28.8</v>
      </c>
      <c r="L342" s="3">
        <f>IFERROR(INDEX('Advanced Stats'!$A:$AB,MATCH($A:$A,'Advanced Stats'!$A:$A,0),9),"N/A")</f>
        <v>17.3</v>
      </c>
      <c r="M342" s="3">
        <f>IFERROR(INDEX('Advanced Stats'!$A:$AB,MATCH($A:$A,'Advanced Stats'!$A:$A,0),10),"N/A")</f>
        <v>6.4</v>
      </c>
      <c r="O342" s="3">
        <f>IFERROR(INDEX('Per 36 Stats'!$A:$AC,MATCH(A:A,'Per 36 Stats'!$A:$A,0),29),"N/A")</f>
        <v>24</v>
      </c>
      <c r="V342" s="8">
        <f t="shared" si="77"/>
        <v>1.360532174376144</v>
      </c>
      <c r="W342" s="5">
        <f t="shared" si="78"/>
        <v>29.307417336907957</v>
      </c>
      <c r="AA342" s="8">
        <f t="shared" si="79"/>
        <v>1.2746431646524861</v>
      </c>
      <c r="AB342" s="5">
        <f t="shared" si="80"/>
        <v>27.133212580273341</v>
      </c>
      <c r="AF342" s="8">
        <f t="shared" si="81"/>
        <v>0.70825562114390017</v>
      </c>
      <c r="AG342" s="5">
        <f t="shared" si="82"/>
        <v>17.315589915304319</v>
      </c>
      <c r="AK342" s="8">
        <f t="shared" si="83"/>
        <v>0.66215308291591246</v>
      </c>
      <c r="AL342" s="5">
        <f t="shared" si="84"/>
        <v>14.407260545566405</v>
      </c>
      <c r="AP342" s="8">
        <f t="shared" si="85"/>
        <v>0.60222771626944616</v>
      </c>
      <c r="AQ342" s="5">
        <f t="shared" si="86"/>
        <v>12.927883428006915</v>
      </c>
      <c r="AU342" s="8">
        <f t="shared" si="87"/>
        <v>0.5628818544283809</v>
      </c>
      <c r="AV342" s="5">
        <f t="shared" si="88"/>
        <v>12.822077749767804</v>
      </c>
      <c r="AW342" s="6">
        <f t="shared" si="89"/>
        <v>-635209.77573579666</v>
      </c>
      <c r="AX342" s="6">
        <f t="shared" si="90"/>
        <v>-634228.97573579662</v>
      </c>
    </row>
    <row r="343" spans="1:50" x14ac:dyDescent="0.25">
      <c r="A343" t="str">
        <f>+'Player Ratings'!A342</f>
        <v>O. Anunoby DET</v>
      </c>
      <c r="C343" s="3" t="str">
        <f>INDEX('Player Ratings'!$B:$Y,MATCH(A:A,'Player Ratings'!$A:$A,0),3)</f>
        <v>DET</v>
      </c>
      <c r="D343" s="3">
        <f>INDEX('Player Ratings'!$B:$Y,MATCH(A:A,'Player Ratings'!$A:$A,0),4)</f>
        <v>27</v>
      </c>
      <c r="F343" s="3">
        <f>INDEX('Player Ratings'!$B:$Y,MATCH($A:$A,'Player Ratings'!$A:$A,0),8)</f>
        <v>55</v>
      </c>
      <c r="G343" s="3">
        <f>INDEX('Player Ratings'!$B:$Y,MATCH($A:$A,'Player Ratings'!$A:$A,0),9)</f>
        <v>56</v>
      </c>
      <c r="H343" s="3">
        <f t="shared" si="76"/>
        <v>111</v>
      </c>
      <c r="J343" s="3">
        <f>IFERROR(INDEX('Advanced Stats'!$A:$AB,MATCH($A:$A,'Advanced Stats'!$A:$A,0),8),"N/A")</f>
        <v>12.7</v>
      </c>
      <c r="L343" s="3">
        <f>IFERROR(INDEX('Advanced Stats'!$A:$AB,MATCH($A:$A,'Advanced Stats'!$A:$A,0),9),"N/A")</f>
        <v>11.8</v>
      </c>
      <c r="M343" s="3">
        <f>IFERROR(INDEX('Advanced Stats'!$A:$AB,MATCH($A:$A,'Advanced Stats'!$A:$A,0),10),"N/A")</f>
        <v>0.3</v>
      </c>
      <c r="O343" s="3">
        <f>IFERROR(INDEX('Per 36 Stats'!$A:$AC,MATCH(A:A,'Per 36 Stats'!$A:$A,0),29),"N/A")</f>
        <v>7.6999999999999993</v>
      </c>
      <c r="V343" s="8">
        <f t="shared" si="77"/>
        <v>-0.75359252774943253</v>
      </c>
      <c r="W343" s="5">
        <f t="shared" si="78"/>
        <v>0.85</v>
      </c>
      <c r="AA343" s="8">
        <f t="shared" si="79"/>
        <v>-0.44996961335013447</v>
      </c>
      <c r="AB343" s="5">
        <f t="shared" si="80"/>
        <v>0.85</v>
      </c>
      <c r="AF343" s="8">
        <f t="shared" si="81"/>
        <v>-1.170098629198469</v>
      </c>
      <c r="AG343" s="5">
        <f t="shared" si="82"/>
        <v>0.85</v>
      </c>
      <c r="AK343" s="8">
        <f t="shared" si="83"/>
        <v>-0.33888469108211161</v>
      </c>
      <c r="AL343" s="5">
        <f t="shared" si="84"/>
        <v>0.85</v>
      </c>
      <c r="AP343" s="8">
        <f t="shared" si="85"/>
        <v>-0.55925664892268179</v>
      </c>
      <c r="AQ343" s="5">
        <f t="shared" si="86"/>
        <v>0.85</v>
      </c>
      <c r="AU343" s="8">
        <f t="shared" si="87"/>
        <v>-1.0083704578633452</v>
      </c>
      <c r="AV343" s="5">
        <f t="shared" si="88"/>
        <v>0.85</v>
      </c>
      <c r="AW343" s="6">
        <f t="shared" si="89"/>
        <v>-635885.30360884592</v>
      </c>
      <c r="AX343" s="6">
        <f t="shared" si="90"/>
        <v>-634904.50360884587</v>
      </c>
    </row>
    <row r="344" spans="1:50" x14ac:dyDescent="0.25">
      <c r="A344" t="str">
        <f>+'Player Ratings'!A343</f>
        <v>O. Ballo ATL</v>
      </c>
      <c r="C344" s="3" t="str">
        <f>INDEX('Player Ratings'!$B:$Y,MATCH(A:A,'Player Ratings'!$A:$A,0),3)</f>
        <v>ATL</v>
      </c>
      <c r="D344" s="3">
        <f>INDEX('Player Ratings'!$B:$Y,MATCH(A:A,'Player Ratings'!$A:$A,0),4)</f>
        <v>22</v>
      </c>
      <c r="F344" s="3">
        <f>INDEX('Player Ratings'!$B:$Y,MATCH($A:$A,'Player Ratings'!$A:$A,0),8)</f>
        <v>62</v>
      </c>
      <c r="G344" s="3">
        <f>INDEX('Player Ratings'!$B:$Y,MATCH($A:$A,'Player Ratings'!$A:$A,0),9)</f>
        <v>71</v>
      </c>
      <c r="H344" s="3">
        <f t="shared" si="76"/>
        <v>133</v>
      </c>
      <c r="J344" s="3">
        <f>IFERROR(INDEX('Advanced Stats'!$A:$AB,MATCH($A:$A,'Advanced Stats'!$A:$A,0),8),"N/A")</f>
        <v>23.5</v>
      </c>
      <c r="L344" s="3">
        <f>IFERROR(INDEX('Advanced Stats'!$A:$AB,MATCH($A:$A,'Advanced Stats'!$A:$A,0),9),"N/A")</f>
        <v>17.899999999999999</v>
      </c>
      <c r="M344" s="3">
        <f>IFERROR(INDEX('Advanced Stats'!$A:$AB,MATCH($A:$A,'Advanced Stats'!$A:$A,0),10),"N/A")</f>
        <v>5.2</v>
      </c>
      <c r="O344" s="3">
        <f>IFERROR(INDEX('Per 36 Stats'!$A:$AC,MATCH(A:A,'Per 36 Stats'!$A:$A,0),29),"N/A")</f>
        <v>21</v>
      </c>
      <c r="V344" s="8">
        <f t="shared" si="77"/>
        <v>1.2283993804932956</v>
      </c>
      <c r="W344" s="5">
        <f t="shared" si="78"/>
        <v>26.461126005361933</v>
      </c>
      <c r="AA344" s="8">
        <f t="shared" si="79"/>
        <v>0.90508328365192459</v>
      </c>
      <c r="AB344" s="5">
        <f t="shared" si="80"/>
        <v>19.266425160546682</v>
      </c>
      <c r="AF344" s="8">
        <f t="shared" si="81"/>
        <v>8.9915402087095392E-2</v>
      </c>
      <c r="AG344" s="5">
        <f t="shared" si="82"/>
        <v>2.1982716170967183</v>
      </c>
      <c r="AK344" s="8">
        <f t="shared" si="83"/>
        <v>0.77135720371569649</v>
      </c>
      <c r="AL344" s="5">
        <f t="shared" si="84"/>
        <v>16.783345867231812</v>
      </c>
      <c r="AP344" s="8">
        <f t="shared" si="85"/>
        <v>0.37373898869066685</v>
      </c>
      <c r="AQ344" s="5">
        <f t="shared" si="86"/>
        <v>8.0229686342306739</v>
      </c>
      <c r="AU344" s="8">
        <f t="shared" si="87"/>
        <v>0.27369431228879942</v>
      </c>
      <c r="AV344" s="5">
        <f t="shared" si="88"/>
        <v>6.2345760912829897</v>
      </c>
      <c r="AW344" s="6">
        <f t="shared" si="89"/>
        <v>-636559.98148189508</v>
      </c>
      <c r="AX344" s="6">
        <f t="shared" si="90"/>
        <v>-635579.18148189504</v>
      </c>
    </row>
    <row r="345" spans="1:50" x14ac:dyDescent="0.25">
      <c r="A345" t="str">
        <f>+'Player Ratings'!A344</f>
        <v>O. Porter Jr. NOP</v>
      </c>
      <c r="C345" s="3" t="str">
        <f>INDEX('Player Ratings'!$B:$Y,MATCH(A:A,'Player Ratings'!$A:$A,0),3)</f>
        <v>NOP</v>
      </c>
      <c r="D345" s="3">
        <f>INDEX('Player Ratings'!$B:$Y,MATCH(A:A,'Player Ratings'!$A:$A,0),4)</f>
        <v>31</v>
      </c>
      <c r="F345" s="3">
        <f>INDEX('Player Ratings'!$B:$Y,MATCH($A:$A,'Player Ratings'!$A:$A,0),8)</f>
        <v>51</v>
      </c>
      <c r="G345" s="3">
        <f>INDEX('Player Ratings'!$B:$Y,MATCH($A:$A,'Player Ratings'!$A:$A,0),9)</f>
        <v>51</v>
      </c>
      <c r="H345" s="3">
        <f t="shared" si="76"/>
        <v>102</v>
      </c>
      <c r="J345" s="3">
        <f>IFERROR(INDEX('Advanced Stats'!$A:$AB,MATCH($A:$A,'Advanced Stats'!$A:$A,0),8),"N/A")</f>
        <v>11.9</v>
      </c>
      <c r="L345" s="3">
        <f>IFERROR(INDEX('Advanced Stats'!$A:$AB,MATCH($A:$A,'Advanced Stats'!$A:$A,0),9),"N/A")</f>
        <v>5.0999999999999996</v>
      </c>
      <c r="M345" s="3">
        <f>IFERROR(INDEX('Advanced Stats'!$A:$AB,MATCH($A:$A,'Advanced Stats'!$A:$A,0),10),"N/A")</f>
        <v>-2.1</v>
      </c>
      <c r="O345" s="3">
        <f>IFERROR(INDEX('Per 36 Stats'!$A:$AC,MATCH(A:A,'Per 36 Stats'!$A:$A,0),29),"N/A")</f>
        <v>6.2000000000000011</v>
      </c>
      <c r="V345" s="8">
        <f t="shared" si="77"/>
        <v>-1.4142564971636753</v>
      </c>
      <c r="W345" s="5">
        <f t="shared" si="78"/>
        <v>0.85</v>
      </c>
      <c r="AA345" s="8">
        <f t="shared" si="79"/>
        <v>-1.0043094348509767</v>
      </c>
      <c r="AB345" s="5">
        <f t="shared" si="80"/>
        <v>0.85</v>
      </c>
      <c r="AF345" s="8">
        <f t="shared" si="81"/>
        <v>-1.2634330018862885</v>
      </c>
      <c r="AG345" s="5">
        <f t="shared" si="82"/>
        <v>0.85</v>
      </c>
      <c r="AK345" s="8">
        <f t="shared" si="83"/>
        <v>-1.5583307066797047</v>
      </c>
      <c r="AL345" s="5">
        <f t="shared" si="84"/>
        <v>0.85</v>
      </c>
      <c r="AP345" s="8">
        <f t="shared" si="85"/>
        <v>-1.0162341040802403</v>
      </c>
      <c r="AQ345" s="5">
        <f t="shared" si="86"/>
        <v>0.85</v>
      </c>
      <c r="AU345" s="8">
        <f t="shared" si="87"/>
        <v>-1.1529642289331357</v>
      </c>
      <c r="AV345" s="5">
        <f t="shared" si="88"/>
        <v>0.85</v>
      </c>
      <c r="AW345" s="6">
        <f t="shared" si="89"/>
        <v>-637228.42477885308</v>
      </c>
      <c r="AX345" s="6">
        <f t="shared" si="90"/>
        <v>-636247.62477885303</v>
      </c>
    </row>
    <row r="346" spans="1:50" x14ac:dyDescent="0.25">
      <c r="A346" t="str">
        <f>+'Player Ratings'!A345</f>
        <v>O. Spellman CHI</v>
      </c>
      <c r="C346" s="3" t="str">
        <f>INDEX('Player Ratings'!$B:$Y,MATCH(A:A,'Player Ratings'!$A:$A,0),3)</f>
        <v>CHI</v>
      </c>
      <c r="D346" s="3">
        <f>INDEX('Player Ratings'!$B:$Y,MATCH(A:A,'Player Ratings'!$A:$A,0),4)</f>
        <v>27</v>
      </c>
      <c r="F346" s="3">
        <f>INDEX('Player Ratings'!$B:$Y,MATCH($A:$A,'Player Ratings'!$A:$A,0),8)</f>
        <v>64</v>
      </c>
      <c r="G346" s="3">
        <f>INDEX('Player Ratings'!$B:$Y,MATCH($A:$A,'Player Ratings'!$A:$A,0),9)</f>
        <v>65</v>
      </c>
      <c r="H346" s="3">
        <f t="shared" si="76"/>
        <v>129</v>
      </c>
      <c r="J346" s="3">
        <f>IFERROR(INDEX('Advanced Stats'!$A:$AB,MATCH($A:$A,'Advanced Stats'!$A:$A,0),8),"N/A")</f>
        <v>30.2</v>
      </c>
      <c r="L346" s="3">
        <f>IFERROR(INDEX('Advanced Stats'!$A:$AB,MATCH($A:$A,'Advanced Stats'!$A:$A,0),9),"N/A")</f>
        <v>15</v>
      </c>
      <c r="M346" s="3">
        <f>IFERROR(INDEX('Advanced Stats'!$A:$AB,MATCH($A:$A,'Advanced Stats'!$A:$A,0),10),"N/A")</f>
        <v>3.5</v>
      </c>
      <c r="O346" s="3">
        <f>IFERROR(INDEX('Per 36 Stats'!$A:$AC,MATCH(A:A,'Per 36 Stats'!$A:$A,0),29),"N/A")</f>
        <v>25.8</v>
      </c>
      <c r="V346" s="8">
        <f t="shared" si="77"/>
        <v>0.4356026171962043</v>
      </c>
      <c r="W346" s="5">
        <f t="shared" si="78"/>
        <v>9.3833780160857962</v>
      </c>
      <c r="AA346" s="8">
        <f t="shared" si="79"/>
        <v>0.65871002965155023</v>
      </c>
      <c r="AB346" s="5">
        <f t="shared" si="80"/>
        <v>14.021900214062242</v>
      </c>
      <c r="AF346" s="8">
        <f t="shared" si="81"/>
        <v>0.87159077334758428</v>
      </c>
      <c r="AG346" s="5">
        <f t="shared" si="82"/>
        <v>21.30884380539689</v>
      </c>
      <c r="AK346" s="8">
        <f t="shared" si="83"/>
        <v>0.24353728651673862</v>
      </c>
      <c r="AL346" s="5">
        <f t="shared" si="84"/>
        <v>5.2989334791823115</v>
      </c>
      <c r="AP346" s="8">
        <f t="shared" si="85"/>
        <v>5.0046624620729577E-2</v>
      </c>
      <c r="AQ346" s="5">
        <f t="shared" si="86"/>
        <v>1.0743393430476655</v>
      </c>
      <c r="AU346" s="8">
        <f t="shared" si="87"/>
        <v>0.73639437971212984</v>
      </c>
      <c r="AV346" s="5">
        <f t="shared" si="88"/>
        <v>16.774578744858694</v>
      </c>
      <c r="AW346" s="6">
        <f t="shared" si="89"/>
        <v>-637896.01807581098</v>
      </c>
      <c r="AX346" s="6">
        <f t="shared" si="90"/>
        <v>-636915.21807581093</v>
      </c>
    </row>
    <row r="347" spans="1:50" x14ac:dyDescent="0.25">
      <c r="A347" t="str">
        <f>+'Player Ratings'!A346</f>
        <v>O. Taylor SAC</v>
      </c>
      <c r="C347" s="3" t="str">
        <f>INDEX('Player Ratings'!$B:$Y,MATCH(A:A,'Player Ratings'!$A:$A,0),3)</f>
        <v>SAC</v>
      </c>
      <c r="D347" s="3">
        <f>INDEX('Player Ratings'!$B:$Y,MATCH(A:A,'Player Ratings'!$A:$A,0),4)</f>
        <v>22</v>
      </c>
      <c r="F347" s="3">
        <f>INDEX('Player Ratings'!$B:$Y,MATCH($A:$A,'Player Ratings'!$A:$A,0),8)</f>
        <v>37</v>
      </c>
      <c r="G347" s="3">
        <f>INDEX('Player Ratings'!$B:$Y,MATCH($A:$A,'Player Ratings'!$A:$A,0),9)</f>
        <v>51</v>
      </c>
      <c r="H347" s="3">
        <f t="shared" si="76"/>
        <v>88</v>
      </c>
      <c r="J347" s="3" t="str">
        <f>IFERROR(INDEX('Advanced Stats'!$A:$AB,MATCH($A:$A,'Advanced Stats'!$A:$A,0),8),"N/A")</f>
        <v>N/A</v>
      </c>
      <c r="L347" s="3" t="str">
        <f>IFERROR(INDEX('Advanced Stats'!$A:$AB,MATCH($A:$A,'Advanced Stats'!$A:$A,0),9),"N/A")</f>
        <v>N/A</v>
      </c>
      <c r="M347" s="3" t="str">
        <f>IFERROR(INDEX('Advanced Stats'!$A:$AB,MATCH($A:$A,'Advanced Stats'!$A:$A,0),10),"N/A")</f>
        <v>N/A</v>
      </c>
      <c r="O347" s="3" t="str">
        <f>IFERROR(INDEX('Per 36 Stats'!$A:$AC,MATCH(A:A,'Per 36 Stats'!$A:$A,0),29),"N/A")</f>
        <v>N/A</v>
      </c>
      <c r="V347" s="8">
        <f t="shared" si="77"/>
        <v>-1.4142564971636753</v>
      </c>
      <c r="W347" s="5">
        <f t="shared" si="78"/>
        <v>0.85</v>
      </c>
      <c r="AA347" s="8">
        <f t="shared" si="79"/>
        <v>-1.866615823852287</v>
      </c>
      <c r="AB347" s="5">
        <f t="shared" si="80"/>
        <v>0.85</v>
      </c>
      <c r="AF347" s="8" t="str">
        <f t="shared" si="81"/>
        <v>N/A</v>
      </c>
      <c r="AG347" s="5" t="str">
        <f t="shared" si="82"/>
        <v>N/A</v>
      </c>
      <c r="AK347" s="8" t="str">
        <f t="shared" si="83"/>
        <v>N/A</v>
      </c>
      <c r="AL347" s="5" t="str">
        <f t="shared" si="84"/>
        <v>N/A</v>
      </c>
      <c r="AP347" s="8" t="str">
        <f t="shared" si="85"/>
        <v>N/A</v>
      </c>
      <c r="AQ347" s="5" t="str">
        <f t="shared" si="86"/>
        <v>N/A</v>
      </c>
      <c r="AU347" s="8" t="str">
        <f t="shared" si="87"/>
        <v>N/A</v>
      </c>
      <c r="AV347" s="5" t="str">
        <f t="shared" si="88"/>
        <v>N/A</v>
      </c>
      <c r="AW347" s="6">
        <f t="shared" si="89"/>
        <v>-638546.8367940241</v>
      </c>
      <c r="AX347" s="6">
        <f t="shared" si="90"/>
        <v>-637566.03679402405</v>
      </c>
    </row>
    <row r="348" spans="1:50" x14ac:dyDescent="0.25">
      <c r="A348" t="str">
        <f>+'Player Ratings'!A347</f>
        <v>P. Achiuwa CHA</v>
      </c>
      <c r="C348" s="3" t="str">
        <f>INDEX('Player Ratings'!$B:$Y,MATCH(A:A,'Player Ratings'!$A:$A,0),3)</f>
        <v>CHA</v>
      </c>
      <c r="D348" s="3">
        <f>INDEX('Player Ratings'!$B:$Y,MATCH(A:A,'Player Ratings'!$A:$A,0),4)</f>
        <v>25</v>
      </c>
      <c r="F348" s="3">
        <f>INDEX('Player Ratings'!$B:$Y,MATCH($A:$A,'Player Ratings'!$A:$A,0),8)</f>
        <v>52</v>
      </c>
      <c r="G348" s="3">
        <f>INDEX('Player Ratings'!$B:$Y,MATCH($A:$A,'Player Ratings'!$A:$A,0),9)</f>
        <v>56</v>
      </c>
      <c r="H348" s="3">
        <f t="shared" si="76"/>
        <v>108</v>
      </c>
      <c r="J348" s="3" t="str">
        <f>IFERROR(INDEX('Advanced Stats'!$A:$AB,MATCH($A:$A,'Advanced Stats'!$A:$A,0),8),"N/A")</f>
        <v>N/A</v>
      </c>
      <c r="L348" s="3" t="str">
        <f>IFERROR(INDEX('Advanced Stats'!$A:$AB,MATCH($A:$A,'Advanced Stats'!$A:$A,0),9),"N/A")</f>
        <v>N/A</v>
      </c>
      <c r="M348" s="3" t="str">
        <f>IFERROR(INDEX('Advanced Stats'!$A:$AB,MATCH($A:$A,'Advanced Stats'!$A:$A,0),10),"N/A")</f>
        <v>N/A</v>
      </c>
      <c r="O348" s="3" t="str">
        <f>IFERROR(INDEX('Per 36 Stats'!$A:$AC,MATCH(A:A,'Per 36 Stats'!$A:$A,0),29),"N/A")</f>
        <v>N/A</v>
      </c>
      <c r="V348" s="8">
        <f t="shared" si="77"/>
        <v>-0.75359252774943253</v>
      </c>
      <c r="W348" s="5">
        <f t="shared" si="78"/>
        <v>0.85</v>
      </c>
      <c r="AA348" s="8">
        <f t="shared" si="79"/>
        <v>-0.6347495538504152</v>
      </c>
      <c r="AB348" s="5">
        <f t="shared" si="80"/>
        <v>0.85</v>
      </c>
      <c r="AF348" s="8" t="str">
        <f t="shared" si="81"/>
        <v>N/A</v>
      </c>
      <c r="AG348" s="5" t="str">
        <f t="shared" si="82"/>
        <v>N/A</v>
      </c>
      <c r="AK348" s="8" t="str">
        <f t="shared" si="83"/>
        <v>N/A</v>
      </c>
      <c r="AL348" s="5" t="str">
        <f t="shared" si="84"/>
        <v>N/A</v>
      </c>
      <c r="AP348" s="8" t="str">
        <f t="shared" si="85"/>
        <v>N/A</v>
      </c>
      <c r="AQ348" s="5" t="str">
        <f t="shared" si="86"/>
        <v>N/A</v>
      </c>
      <c r="AU348" s="8" t="str">
        <f t="shared" si="87"/>
        <v>N/A</v>
      </c>
      <c r="AV348" s="5" t="str">
        <f t="shared" si="88"/>
        <v>N/A</v>
      </c>
      <c r="AW348" s="6">
        <f t="shared" si="89"/>
        <v>-639197.65551223722</v>
      </c>
      <c r="AX348" s="6">
        <f t="shared" si="90"/>
        <v>-638216.85551223718</v>
      </c>
    </row>
    <row r="349" spans="1:50" x14ac:dyDescent="0.25">
      <c r="A349" t="str">
        <f>+'Player Ratings'!A348</f>
        <v>P. Baldwin Jr. TOR</v>
      </c>
      <c r="C349" s="3" t="str">
        <f>INDEX('Player Ratings'!$B:$Y,MATCH(A:A,'Player Ratings'!$A:$A,0),3)</f>
        <v>TOR</v>
      </c>
      <c r="D349" s="3">
        <f>INDEX('Player Ratings'!$B:$Y,MATCH(A:A,'Player Ratings'!$A:$A,0),4)</f>
        <v>22</v>
      </c>
      <c r="F349" s="3">
        <f>INDEX('Player Ratings'!$B:$Y,MATCH($A:$A,'Player Ratings'!$A:$A,0),8)</f>
        <v>57</v>
      </c>
      <c r="G349" s="3">
        <f>INDEX('Player Ratings'!$B:$Y,MATCH($A:$A,'Player Ratings'!$A:$A,0),9)</f>
        <v>67</v>
      </c>
      <c r="H349" s="3">
        <f t="shared" si="76"/>
        <v>124</v>
      </c>
      <c r="J349" s="3">
        <f>IFERROR(INDEX('Advanced Stats'!$A:$AB,MATCH($A:$A,'Advanced Stats'!$A:$A,0),8),"N/A")</f>
        <v>17.3</v>
      </c>
      <c r="L349" s="3">
        <f>IFERROR(INDEX('Advanced Stats'!$A:$AB,MATCH($A:$A,'Advanced Stats'!$A:$A,0),9),"N/A")</f>
        <v>11.3</v>
      </c>
      <c r="M349" s="3">
        <f>IFERROR(INDEX('Advanced Stats'!$A:$AB,MATCH($A:$A,'Advanced Stats'!$A:$A,0),10),"N/A")</f>
        <v>0.4</v>
      </c>
      <c r="O349" s="3">
        <f>IFERROR(INDEX('Per 36 Stats'!$A:$AC,MATCH(A:A,'Per 36 Stats'!$A:$A,0),29),"N/A")</f>
        <v>10.5</v>
      </c>
      <c r="V349" s="8">
        <f t="shared" si="77"/>
        <v>0.69986820496190139</v>
      </c>
      <c r="W349" s="5">
        <f t="shared" si="78"/>
        <v>15.075960679177841</v>
      </c>
      <c r="AA349" s="8">
        <f t="shared" si="79"/>
        <v>0.35074346215108226</v>
      </c>
      <c r="AB349" s="5">
        <f t="shared" si="80"/>
        <v>7.4662440309566911</v>
      </c>
      <c r="AF349" s="8">
        <f t="shared" si="81"/>
        <v>-0.63342598624350632</v>
      </c>
      <c r="AG349" s="5">
        <f t="shared" si="82"/>
        <v>0.85</v>
      </c>
      <c r="AK349" s="8">
        <f t="shared" si="83"/>
        <v>-0.42988812508193203</v>
      </c>
      <c r="AL349" s="5">
        <f t="shared" si="84"/>
        <v>0.85</v>
      </c>
      <c r="AP349" s="8">
        <f t="shared" si="85"/>
        <v>-0.5402159216244502</v>
      </c>
      <c r="AQ349" s="5">
        <f t="shared" si="86"/>
        <v>0.85</v>
      </c>
      <c r="AU349" s="8">
        <f t="shared" si="87"/>
        <v>-0.73846208519973577</v>
      </c>
      <c r="AV349" s="5">
        <f t="shared" si="88"/>
        <v>0.85</v>
      </c>
      <c r="AW349" s="6">
        <f t="shared" si="89"/>
        <v>-639848.47423045035</v>
      </c>
      <c r="AX349" s="6">
        <f t="shared" si="90"/>
        <v>-638867.6742304503</v>
      </c>
    </row>
    <row r="350" spans="1:50" x14ac:dyDescent="0.25">
      <c r="A350" t="str">
        <f>+'Player Ratings'!A349</f>
        <v>P. Dos Santos GSW</v>
      </c>
      <c r="C350" s="3" t="str">
        <f>INDEX('Player Ratings'!$B:$Y,MATCH(A:A,'Player Ratings'!$A:$A,0),3)</f>
        <v>GSW</v>
      </c>
      <c r="D350" s="3">
        <f>INDEX('Player Ratings'!$B:$Y,MATCH(A:A,'Player Ratings'!$A:$A,0),4)</f>
        <v>20</v>
      </c>
      <c r="F350" s="3">
        <f>INDEX('Player Ratings'!$B:$Y,MATCH($A:$A,'Player Ratings'!$A:$A,0),8)</f>
        <v>46</v>
      </c>
      <c r="G350" s="3">
        <f>INDEX('Player Ratings'!$B:$Y,MATCH($A:$A,'Player Ratings'!$A:$A,0),9)</f>
        <v>64</v>
      </c>
      <c r="H350" s="3">
        <f t="shared" si="76"/>
        <v>110</v>
      </c>
      <c r="J350" s="3" t="str">
        <f>IFERROR(INDEX('Advanced Stats'!$A:$AB,MATCH($A:$A,'Advanced Stats'!$A:$A,0),8),"N/A")</f>
        <v>N/A</v>
      </c>
      <c r="L350" s="3" t="str">
        <f>IFERROR(INDEX('Advanced Stats'!$A:$AB,MATCH($A:$A,'Advanced Stats'!$A:$A,0),9),"N/A")</f>
        <v>N/A</v>
      </c>
      <c r="M350" s="3" t="str">
        <f>IFERROR(INDEX('Advanced Stats'!$A:$AB,MATCH($A:$A,'Advanced Stats'!$A:$A,0),10),"N/A")</f>
        <v>N/A</v>
      </c>
      <c r="O350" s="3" t="str">
        <f>IFERROR(INDEX('Per 36 Stats'!$A:$AC,MATCH(A:A,'Per 36 Stats'!$A:$A,0),29),"N/A")</f>
        <v>N/A</v>
      </c>
      <c r="V350" s="8">
        <f t="shared" si="77"/>
        <v>0.30346982331335576</v>
      </c>
      <c r="W350" s="5">
        <f t="shared" si="78"/>
        <v>6.5370866845397737</v>
      </c>
      <c r="AA350" s="8">
        <f t="shared" si="79"/>
        <v>-0.51156292685022808</v>
      </c>
      <c r="AB350" s="5">
        <f t="shared" si="80"/>
        <v>0.85</v>
      </c>
      <c r="AF350" s="8" t="str">
        <f t="shared" si="81"/>
        <v>N/A</v>
      </c>
      <c r="AG350" s="5" t="str">
        <f t="shared" si="82"/>
        <v>N/A</v>
      </c>
      <c r="AK350" s="8" t="str">
        <f t="shared" si="83"/>
        <v>N/A</v>
      </c>
      <c r="AL350" s="5" t="str">
        <f t="shared" si="84"/>
        <v>N/A</v>
      </c>
      <c r="AP350" s="8" t="str">
        <f t="shared" si="85"/>
        <v>N/A</v>
      </c>
      <c r="AQ350" s="5" t="str">
        <f t="shared" si="86"/>
        <v>N/A</v>
      </c>
      <c r="AU350" s="8" t="str">
        <f t="shared" si="87"/>
        <v>N/A</v>
      </c>
      <c r="AV350" s="5" t="str">
        <f t="shared" si="88"/>
        <v>N/A</v>
      </c>
      <c r="AW350" s="6">
        <f t="shared" si="89"/>
        <v>-640498.44294866337</v>
      </c>
      <c r="AX350" s="6">
        <f t="shared" si="90"/>
        <v>-639517.64294866333</v>
      </c>
    </row>
    <row r="351" spans="1:50" x14ac:dyDescent="0.25">
      <c r="A351" t="str">
        <f>+'Player Ratings'!A350</f>
        <v>P. Eboua DEN</v>
      </c>
      <c r="C351" s="3" t="str">
        <f>INDEX('Player Ratings'!$B:$Y,MATCH(A:A,'Player Ratings'!$A:$A,0),3)</f>
        <v>DEN</v>
      </c>
      <c r="D351" s="3">
        <f>INDEX('Player Ratings'!$B:$Y,MATCH(A:A,'Player Ratings'!$A:$A,0),4)</f>
        <v>22</v>
      </c>
      <c r="F351" s="3">
        <f>INDEX('Player Ratings'!$B:$Y,MATCH($A:$A,'Player Ratings'!$A:$A,0),8)</f>
        <v>57</v>
      </c>
      <c r="G351" s="3">
        <f>INDEX('Player Ratings'!$B:$Y,MATCH($A:$A,'Player Ratings'!$A:$A,0),9)</f>
        <v>67</v>
      </c>
      <c r="H351" s="3">
        <f t="shared" si="76"/>
        <v>124</v>
      </c>
      <c r="J351" s="3">
        <f>IFERROR(INDEX('Advanced Stats'!$A:$AB,MATCH($A:$A,'Advanced Stats'!$A:$A,0),8),"N/A")</f>
        <v>14.7</v>
      </c>
      <c r="L351" s="3">
        <f>IFERROR(INDEX('Advanced Stats'!$A:$AB,MATCH($A:$A,'Advanced Stats'!$A:$A,0),9),"N/A")</f>
        <v>10.6</v>
      </c>
      <c r="M351" s="3">
        <f>IFERROR(INDEX('Advanced Stats'!$A:$AB,MATCH($A:$A,'Advanced Stats'!$A:$A,0),10),"N/A")</f>
        <v>-0.2</v>
      </c>
      <c r="O351" s="3">
        <f>IFERROR(INDEX('Per 36 Stats'!$A:$AC,MATCH(A:A,'Per 36 Stats'!$A:$A,0),29),"N/A")</f>
        <v>9.3000000000000007</v>
      </c>
      <c r="V351" s="8">
        <f t="shared" si="77"/>
        <v>0.69986820496190139</v>
      </c>
      <c r="W351" s="5">
        <f t="shared" si="78"/>
        <v>15.075960679177841</v>
      </c>
      <c r="AA351" s="8">
        <f t="shared" si="79"/>
        <v>0.35074346215108226</v>
      </c>
      <c r="AB351" s="5">
        <f t="shared" si="80"/>
        <v>7.4662440309566911</v>
      </c>
      <c r="AF351" s="8">
        <f t="shared" si="81"/>
        <v>-0.93676269747892005</v>
      </c>
      <c r="AG351" s="5">
        <f t="shared" si="82"/>
        <v>0.85</v>
      </c>
      <c r="AK351" s="8">
        <f t="shared" si="83"/>
        <v>-0.55729293268168067</v>
      </c>
      <c r="AL351" s="5">
        <f t="shared" si="84"/>
        <v>0.85</v>
      </c>
      <c r="AP351" s="8">
        <f t="shared" si="85"/>
        <v>-0.65446028541383983</v>
      </c>
      <c r="AQ351" s="5">
        <f t="shared" si="86"/>
        <v>0.85</v>
      </c>
      <c r="AU351" s="8">
        <f t="shared" si="87"/>
        <v>-0.85413710205556825</v>
      </c>
      <c r="AV351" s="5">
        <f t="shared" si="88"/>
        <v>0.85</v>
      </c>
      <c r="AW351" s="6">
        <f t="shared" si="89"/>
        <v>-641148.4116668764</v>
      </c>
      <c r="AX351" s="6">
        <f t="shared" si="90"/>
        <v>-640167.61166687636</v>
      </c>
    </row>
    <row r="352" spans="1:50" x14ac:dyDescent="0.25">
      <c r="A352" t="str">
        <f>+'Player Ratings'!A351</f>
        <v>P. George ORL</v>
      </c>
      <c r="C352" s="3" t="str">
        <f>INDEX('Player Ratings'!$B:$Y,MATCH(A:A,'Player Ratings'!$A:$A,0),3)</f>
        <v>ORL</v>
      </c>
      <c r="D352" s="3">
        <f>INDEX('Player Ratings'!$B:$Y,MATCH(A:A,'Player Ratings'!$A:$A,0),4)</f>
        <v>33</v>
      </c>
      <c r="F352" s="3">
        <f>INDEX('Player Ratings'!$B:$Y,MATCH($A:$A,'Player Ratings'!$A:$A,0),8)</f>
        <v>76</v>
      </c>
      <c r="G352" s="3">
        <f>INDEX('Player Ratings'!$B:$Y,MATCH($A:$A,'Player Ratings'!$A:$A,0),9)</f>
        <v>76</v>
      </c>
      <c r="H352" s="3">
        <f t="shared" si="76"/>
        <v>152</v>
      </c>
      <c r="J352" s="3">
        <f>IFERROR(INDEX('Advanced Stats'!$A:$AB,MATCH($A:$A,'Advanced Stats'!$A:$A,0),8),"N/A")</f>
        <v>31.8</v>
      </c>
      <c r="L352" s="3">
        <f>IFERROR(INDEX('Advanced Stats'!$A:$AB,MATCH($A:$A,'Advanced Stats'!$A:$A,0),9),"N/A")</f>
        <v>24</v>
      </c>
      <c r="M352" s="3">
        <f>IFERROR(INDEX('Advanced Stats'!$A:$AB,MATCH($A:$A,'Advanced Stats'!$A:$A,0),10),"N/A")</f>
        <v>12.6</v>
      </c>
      <c r="O352" s="3">
        <f>IFERROR(INDEX('Per 36 Stats'!$A:$AC,MATCH(A:A,'Per 36 Stats'!$A:$A,0),29),"N/A")</f>
        <v>33.699999999999996</v>
      </c>
      <c r="V352" s="8">
        <f t="shared" si="77"/>
        <v>1.8890633499075382</v>
      </c>
      <c r="W352" s="5">
        <f t="shared" si="78"/>
        <v>29.921016664038273</v>
      </c>
      <c r="AA352" s="8">
        <f t="shared" si="79"/>
        <v>2.0753562401537029</v>
      </c>
      <c r="AB352" s="5">
        <f t="shared" si="80"/>
        <v>32.483763717902775</v>
      </c>
      <c r="AF352" s="8">
        <f t="shared" si="81"/>
        <v>1.0582595187232235</v>
      </c>
      <c r="AG352" s="5">
        <f t="shared" si="82"/>
        <v>19.023943041861223</v>
      </c>
      <c r="AK352" s="8">
        <f t="shared" si="83"/>
        <v>1.8815990985135052</v>
      </c>
      <c r="AL352" s="5">
        <f t="shared" si="84"/>
        <v>30.103098017767309</v>
      </c>
      <c r="AP352" s="8">
        <f t="shared" si="85"/>
        <v>1.7827528087598055</v>
      </c>
      <c r="AQ352" s="5">
        <f t="shared" si="86"/>
        <v>28.139664114596194</v>
      </c>
      <c r="AU352" s="8">
        <f t="shared" si="87"/>
        <v>1.4979215740130272</v>
      </c>
      <c r="AV352" s="5">
        <f t="shared" si="88"/>
        <v>25.08946062171718</v>
      </c>
      <c r="AW352" s="6">
        <f t="shared" si="89"/>
        <v>-641797.53038508946</v>
      </c>
      <c r="AX352" s="6">
        <f t="shared" si="90"/>
        <v>-640816.73038508941</v>
      </c>
    </row>
    <row r="353" spans="1:50" x14ac:dyDescent="0.25">
      <c r="A353" t="str">
        <f>+'Player Ratings'!A352</f>
        <v>P. Siakam ORL</v>
      </c>
      <c r="C353" s="3" t="str">
        <f>INDEX('Player Ratings'!$B:$Y,MATCH(A:A,'Player Ratings'!$A:$A,0),3)</f>
        <v>ORL</v>
      </c>
      <c r="D353" s="3">
        <f>INDEX('Player Ratings'!$B:$Y,MATCH(A:A,'Player Ratings'!$A:$A,0),4)</f>
        <v>30</v>
      </c>
      <c r="F353" s="3">
        <f>INDEX('Player Ratings'!$B:$Y,MATCH($A:$A,'Player Ratings'!$A:$A,0),8)</f>
        <v>49</v>
      </c>
      <c r="G353" s="3">
        <f>INDEX('Player Ratings'!$B:$Y,MATCH($A:$A,'Player Ratings'!$A:$A,0),9)</f>
        <v>49</v>
      </c>
      <c r="H353" s="3">
        <f t="shared" si="76"/>
        <v>98</v>
      </c>
      <c r="J353" s="3" t="str">
        <f>IFERROR(INDEX('Advanced Stats'!$A:$AB,MATCH($A:$A,'Advanced Stats'!$A:$A,0),8),"N/A")</f>
        <v>N/A</v>
      </c>
      <c r="L353" s="3" t="str">
        <f>IFERROR(INDEX('Advanced Stats'!$A:$AB,MATCH($A:$A,'Advanced Stats'!$A:$A,0),9),"N/A")</f>
        <v>N/A</v>
      </c>
      <c r="M353" s="3" t="str">
        <f>IFERROR(INDEX('Advanced Stats'!$A:$AB,MATCH($A:$A,'Advanced Stats'!$A:$A,0),10),"N/A")</f>
        <v>N/A</v>
      </c>
      <c r="O353" s="3" t="str">
        <f>IFERROR(INDEX('Per 36 Stats'!$A:$AC,MATCH(A:A,'Per 36 Stats'!$A:$A,0),29),"N/A")</f>
        <v>N/A</v>
      </c>
      <c r="V353" s="8">
        <f t="shared" si="77"/>
        <v>-1.6785220849293723</v>
      </c>
      <c r="W353" s="5">
        <f t="shared" si="78"/>
        <v>0.85</v>
      </c>
      <c r="AA353" s="8">
        <f t="shared" si="79"/>
        <v>-1.2506826888513511</v>
      </c>
      <c r="AB353" s="5">
        <f t="shared" si="80"/>
        <v>0.85</v>
      </c>
      <c r="AF353" s="8" t="str">
        <f t="shared" si="81"/>
        <v>N/A</v>
      </c>
      <c r="AG353" s="5" t="str">
        <f t="shared" si="82"/>
        <v>N/A</v>
      </c>
      <c r="AK353" s="8" t="str">
        <f t="shared" si="83"/>
        <v>N/A</v>
      </c>
      <c r="AL353" s="5" t="str">
        <f t="shared" si="84"/>
        <v>N/A</v>
      </c>
      <c r="AP353" s="8" t="str">
        <f t="shared" si="85"/>
        <v>N/A</v>
      </c>
      <c r="AQ353" s="5" t="str">
        <f t="shared" si="86"/>
        <v>N/A</v>
      </c>
      <c r="AU353" s="8" t="str">
        <f t="shared" si="87"/>
        <v>N/A</v>
      </c>
      <c r="AV353" s="5" t="str">
        <f t="shared" si="88"/>
        <v>N/A</v>
      </c>
      <c r="AW353" s="6">
        <f t="shared" si="89"/>
        <v>-642421.5596426808</v>
      </c>
      <c r="AX353" s="6">
        <f t="shared" si="90"/>
        <v>-641440.75964268076</v>
      </c>
    </row>
    <row r="354" spans="1:50" x14ac:dyDescent="0.25">
      <c r="A354" t="str">
        <f>+'Player Ratings'!A353</f>
        <v>P. Washington DAL</v>
      </c>
      <c r="C354" s="3" t="str">
        <f>INDEX('Player Ratings'!$B:$Y,MATCH(A:A,'Player Ratings'!$A:$A,0),3)</f>
        <v>DAL</v>
      </c>
      <c r="D354" s="3">
        <f>INDEX('Player Ratings'!$B:$Y,MATCH(A:A,'Player Ratings'!$A:$A,0),4)</f>
        <v>26</v>
      </c>
      <c r="F354" s="3">
        <f>INDEX('Player Ratings'!$B:$Y,MATCH($A:$A,'Player Ratings'!$A:$A,0),8)</f>
        <v>54</v>
      </c>
      <c r="G354" s="3">
        <f>INDEX('Player Ratings'!$B:$Y,MATCH($A:$A,'Player Ratings'!$A:$A,0),9)</f>
        <v>57</v>
      </c>
      <c r="H354" s="3">
        <f t="shared" si="76"/>
        <v>111</v>
      </c>
      <c r="J354" s="3">
        <f>IFERROR(INDEX('Advanced Stats'!$A:$AB,MATCH($A:$A,'Advanced Stats'!$A:$A,0),8),"N/A")</f>
        <v>13.2</v>
      </c>
      <c r="L354" s="3">
        <f>IFERROR(INDEX('Advanced Stats'!$A:$AB,MATCH($A:$A,'Advanced Stats'!$A:$A,0),9),"N/A")</f>
        <v>9.6</v>
      </c>
      <c r="M354" s="3">
        <f>IFERROR(INDEX('Advanced Stats'!$A:$AB,MATCH($A:$A,'Advanced Stats'!$A:$A,0),10),"N/A")</f>
        <v>-0.8</v>
      </c>
      <c r="O354" s="3">
        <f>IFERROR(INDEX('Per 36 Stats'!$A:$AC,MATCH(A:A,'Per 36 Stats'!$A:$A,0),29),"N/A")</f>
        <v>8.3000000000000007</v>
      </c>
      <c r="V354" s="8">
        <f t="shared" si="77"/>
        <v>-0.62145973386658404</v>
      </c>
      <c r="W354" s="5">
        <f t="shared" si="78"/>
        <v>0.85</v>
      </c>
      <c r="AA354" s="8">
        <f t="shared" si="79"/>
        <v>-0.44996961335013447</v>
      </c>
      <c r="AB354" s="5">
        <f t="shared" si="80"/>
        <v>0.85</v>
      </c>
      <c r="AF354" s="8">
        <f t="shared" si="81"/>
        <v>-1.1117646462685817</v>
      </c>
      <c r="AG354" s="5">
        <f t="shared" si="82"/>
        <v>0.85</v>
      </c>
      <c r="AK354" s="8">
        <f t="shared" si="83"/>
        <v>-0.73929980068132151</v>
      </c>
      <c r="AL354" s="5">
        <f t="shared" si="84"/>
        <v>0.85</v>
      </c>
      <c r="AP354" s="8">
        <f t="shared" si="85"/>
        <v>-0.76870464920322945</v>
      </c>
      <c r="AQ354" s="5">
        <f t="shared" si="86"/>
        <v>0.85</v>
      </c>
      <c r="AU354" s="8">
        <f t="shared" si="87"/>
        <v>-0.95053294943542876</v>
      </c>
      <c r="AV354" s="5">
        <f t="shared" si="88"/>
        <v>0.85</v>
      </c>
      <c r="AW354" s="6">
        <f t="shared" si="89"/>
        <v>-643045.58890027215</v>
      </c>
      <c r="AX354" s="6">
        <f t="shared" si="90"/>
        <v>-642064.78890027211</v>
      </c>
    </row>
    <row r="355" spans="1:50" x14ac:dyDescent="0.25">
      <c r="A355" t="str">
        <f>+'Player Ratings'!A354</f>
        <v>P. Zipser CLE</v>
      </c>
      <c r="C355" s="3" t="str">
        <f>INDEX('Player Ratings'!$B:$Y,MATCH(A:A,'Player Ratings'!$A:$A,0),3)</f>
        <v>CLE</v>
      </c>
      <c r="D355" s="3">
        <f>INDEX('Player Ratings'!$B:$Y,MATCH(A:A,'Player Ratings'!$A:$A,0),4)</f>
        <v>30</v>
      </c>
      <c r="F355" s="3">
        <f>INDEX('Player Ratings'!$B:$Y,MATCH($A:$A,'Player Ratings'!$A:$A,0),8)</f>
        <v>56</v>
      </c>
      <c r="G355" s="3">
        <f>INDEX('Player Ratings'!$B:$Y,MATCH($A:$A,'Player Ratings'!$A:$A,0),9)</f>
        <v>56</v>
      </c>
      <c r="H355" s="3">
        <f t="shared" si="76"/>
        <v>112</v>
      </c>
      <c r="J355" s="3" t="str">
        <f>IFERROR(INDEX('Advanced Stats'!$A:$AB,MATCH($A:$A,'Advanced Stats'!$A:$A,0),8),"N/A")</f>
        <v>N/A</v>
      </c>
      <c r="L355" s="3" t="str">
        <f>IFERROR(INDEX('Advanced Stats'!$A:$AB,MATCH($A:$A,'Advanced Stats'!$A:$A,0),9),"N/A")</f>
        <v>N/A</v>
      </c>
      <c r="M355" s="3" t="str">
        <f>IFERROR(INDEX('Advanced Stats'!$A:$AB,MATCH($A:$A,'Advanced Stats'!$A:$A,0),10),"N/A")</f>
        <v>N/A</v>
      </c>
      <c r="O355" s="3" t="str">
        <f>IFERROR(INDEX('Per 36 Stats'!$A:$AC,MATCH(A:A,'Per 36 Stats'!$A:$A,0),29),"N/A")</f>
        <v>N/A</v>
      </c>
      <c r="V355" s="8">
        <f t="shared" si="77"/>
        <v>-0.75359252774943253</v>
      </c>
      <c r="W355" s="5">
        <f t="shared" si="78"/>
        <v>0.85</v>
      </c>
      <c r="AA355" s="8">
        <f t="shared" si="79"/>
        <v>-0.38837629985004085</v>
      </c>
      <c r="AB355" s="5">
        <f t="shared" si="80"/>
        <v>0.85</v>
      </c>
      <c r="AF355" s="8" t="str">
        <f t="shared" si="81"/>
        <v>N/A</v>
      </c>
      <c r="AG355" s="5" t="str">
        <f t="shared" si="82"/>
        <v>N/A</v>
      </c>
      <c r="AK355" s="8" t="str">
        <f t="shared" si="83"/>
        <v>N/A</v>
      </c>
      <c r="AL355" s="5" t="str">
        <f t="shared" si="84"/>
        <v>N/A</v>
      </c>
      <c r="AP355" s="8" t="str">
        <f t="shared" si="85"/>
        <v>N/A</v>
      </c>
      <c r="AQ355" s="5" t="str">
        <f t="shared" si="86"/>
        <v>N/A</v>
      </c>
      <c r="AU355" s="8" t="str">
        <f t="shared" si="87"/>
        <v>N/A</v>
      </c>
      <c r="AV355" s="5" t="str">
        <f t="shared" si="88"/>
        <v>N/A</v>
      </c>
      <c r="AW355" s="6">
        <f t="shared" si="89"/>
        <v>-643668.76815786352</v>
      </c>
      <c r="AX355" s="6">
        <f t="shared" si="90"/>
        <v>-642687.96815786348</v>
      </c>
    </row>
    <row r="356" spans="1:50" x14ac:dyDescent="0.25">
      <c r="A356" t="str">
        <f>+'Player Ratings'!A355</f>
        <v>R. Barrett PHI</v>
      </c>
      <c r="C356" s="3" t="str">
        <f>INDEX('Player Ratings'!$B:$Y,MATCH(A:A,'Player Ratings'!$A:$A,0),3)</f>
        <v>PHI</v>
      </c>
      <c r="D356" s="3">
        <f>INDEX('Player Ratings'!$B:$Y,MATCH(A:A,'Player Ratings'!$A:$A,0),4)</f>
        <v>24</v>
      </c>
      <c r="F356" s="3">
        <f>INDEX('Player Ratings'!$B:$Y,MATCH($A:$A,'Player Ratings'!$A:$A,0),8)</f>
        <v>63</v>
      </c>
      <c r="G356" s="3">
        <f>INDEX('Player Ratings'!$B:$Y,MATCH($A:$A,'Player Ratings'!$A:$A,0),9)</f>
        <v>69</v>
      </c>
      <c r="H356" s="3">
        <f t="shared" si="76"/>
        <v>132</v>
      </c>
      <c r="J356" s="3">
        <f>IFERROR(INDEX('Advanced Stats'!$A:$AB,MATCH($A:$A,'Advanced Stats'!$A:$A,0),8),"N/A")</f>
        <v>26</v>
      </c>
      <c r="L356" s="3">
        <f>IFERROR(INDEX('Advanced Stats'!$A:$AB,MATCH($A:$A,'Advanced Stats'!$A:$A,0),9),"N/A")</f>
        <v>14.1</v>
      </c>
      <c r="M356" s="3">
        <f>IFERROR(INDEX('Advanced Stats'!$A:$AB,MATCH($A:$A,'Advanced Stats'!$A:$A,0),10),"N/A")</f>
        <v>3.1</v>
      </c>
      <c r="O356" s="3">
        <f>IFERROR(INDEX('Per 36 Stats'!$A:$AC,MATCH(A:A,'Per 36 Stats'!$A:$A,0),29),"N/A")</f>
        <v>18.399999999999999</v>
      </c>
      <c r="V356" s="8">
        <f t="shared" si="77"/>
        <v>0.96413379272759847</v>
      </c>
      <c r="W356" s="5">
        <f t="shared" si="78"/>
        <v>20.768543342269886</v>
      </c>
      <c r="AA356" s="8">
        <f t="shared" si="79"/>
        <v>0.84348997015183103</v>
      </c>
      <c r="AB356" s="5">
        <f t="shared" si="80"/>
        <v>17.955293923925574</v>
      </c>
      <c r="AF356" s="8">
        <f t="shared" si="81"/>
        <v>0.38158531673653157</v>
      </c>
      <c r="AG356" s="5">
        <f t="shared" si="82"/>
        <v>9.3290821351191706</v>
      </c>
      <c r="AK356" s="8">
        <f t="shared" si="83"/>
        <v>7.9731105317061873E-2</v>
      </c>
      <c r="AL356" s="5">
        <f t="shared" si="84"/>
        <v>1.7348054966841873</v>
      </c>
      <c r="AP356" s="8">
        <f t="shared" si="85"/>
        <v>-2.6116284572196821E-2</v>
      </c>
      <c r="AQ356" s="5">
        <f t="shared" si="86"/>
        <v>0.85</v>
      </c>
      <c r="AU356" s="8">
        <f t="shared" si="87"/>
        <v>2.3065109101162006E-2</v>
      </c>
      <c r="AV356" s="5">
        <f t="shared" si="88"/>
        <v>0.85</v>
      </c>
      <c r="AW356" s="6">
        <f t="shared" si="89"/>
        <v>-644291.9474154549</v>
      </c>
      <c r="AX356" s="6">
        <f t="shared" si="90"/>
        <v>-643311.14741545485</v>
      </c>
    </row>
    <row r="357" spans="1:50" x14ac:dyDescent="0.25">
      <c r="A357" t="str">
        <f>+'Player Ratings'!A356</f>
        <v>R. Gobert HOU</v>
      </c>
      <c r="C357" s="3" t="str">
        <f>INDEX('Player Ratings'!$B:$Y,MATCH(A:A,'Player Ratings'!$A:$A,0),3)</f>
        <v>HOU</v>
      </c>
      <c r="D357" s="3">
        <f>INDEX('Player Ratings'!$B:$Y,MATCH(A:A,'Player Ratings'!$A:$A,0),4)</f>
        <v>32</v>
      </c>
      <c r="F357" s="3">
        <f>INDEX('Player Ratings'!$B:$Y,MATCH($A:$A,'Player Ratings'!$A:$A,0),8)</f>
        <v>57</v>
      </c>
      <c r="G357" s="3">
        <f>INDEX('Player Ratings'!$B:$Y,MATCH($A:$A,'Player Ratings'!$A:$A,0),9)</f>
        <v>57</v>
      </c>
      <c r="H357" s="3">
        <f t="shared" si="76"/>
        <v>114</v>
      </c>
      <c r="J357" s="3">
        <f>IFERROR(INDEX('Advanced Stats'!$A:$AB,MATCH($A:$A,'Advanced Stats'!$A:$A,0),8),"N/A")</f>
        <v>22.8</v>
      </c>
      <c r="L357" s="3">
        <f>IFERROR(INDEX('Advanced Stats'!$A:$AB,MATCH($A:$A,'Advanced Stats'!$A:$A,0),9),"N/A")</f>
        <v>15.5</v>
      </c>
      <c r="M357" s="3">
        <f>IFERROR(INDEX('Advanced Stats'!$A:$AB,MATCH($A:$A,'Advanced Stats'!$A:$A,0),10),"N/A")</f>
        <v>2.7</v>
      </c>
      <c r="O357" s="3">
        <f>IFERROR(INDEX('Per 36 Stats'!$A:$AC,MATCH(A:A,'Per 36 Stats'!$A:$A,0),29),"N/A")</f>
        <v>18.8</v>
      </c>
      <c r="V357" s="8">
        <f t="shared" si="77"/>
        <v>-0.62145973386658404</v>
      </c>
      <c r="W357" s="5">
        <f t="shared" si="78"/>
        <v>0.85</v>
      </c>
      <c r="AA357" s="8">
        <f t="shared" si="79"/>
        <v>-0.26518967284985367</v>
      </c>
      <c r="AB357" s="5">
        <f t="shared" si="80"/>
        <v>0.85</v>
      </c>
      <c r="AF357" s="8">
        <f t="shared" si="81"/>
        <v>8.2478259852533393E-3</v>
      </c>
      <c r="AG357" s="5">
        <f t="shared" si="82"/>
        <v>0.85</v>
      </c>
      <c r="AK357" s="8">
        <f t="shared" si="83"/>
        <v>0.33454072051655898</v>
      </c>
      <c r="AL357" s="5">
        <f t="shared" si="84"/>
        <v>6.2750039487673757</v>
      </c>
      <c r="AP357" s="8">
        <f t="shared" si="85"/>
        <v>-0.10227919376512322</v>
      </c>
      <c r="AQ357" s="5">
        <f t="shared" si="86"/>
        <v>0.85</v>
      </c>
      <c r="AU357" s="8">
        <f t="shared" si="87"/>
        <v>6.1623448053106405E-2</v>
      </c>
      <c r="AV357" s="5">
        <f t="shared" si="88"/>
        <v>1.2101220187305697</v>
      </c>
      <c r="AW357" s="6">
        <f t="shared" si="89"/>
        <v>-644914.27667304629</v>
      </c>
      <c r="AX357" s="6">
        <f t="shared" si="90"/>
        <v>-643933.47667304624</v>
      </c>
    </row>
    <row r="358" spans="1:50" x14ac:dyDescent="0.25">
      <c r="A358" t="str">
        <f>+'Player Ratings'!A357</f>
        <v>R. Greer CHI</v>
      </c>
      <c r="C358" s="3" t="str">
        <f>INDEX('Player Ratings'!$B:$Y,MATCH(A:A,'Player Ratings'!$A:$A,0),3)</f>
        <v>CHI</v>
      </c>
      <c r="D358" s="3">
        <f>INDEX('Player Ratings'!$B:$Y,MATCH(A:A,'Player Ratings'!$A:$A,0),4)</f>
        <v>20</v>
      </c>
      <c r="F358" s="3">
        <f>INDEX('Player Ratings'!$B:$Y,MATCH($A:$A,'Player Ratings'!$A:$A,0),8)</f>
        <v>34</v>
      </c>
      <c r="G358" s="3">
        <f>INDEX('Player Ratings'!$B:$Y,MATCH($A:$A,'Player Ratings'!$A:$A,0),9)</f>
        <v>54</v>
      </c>
      <c r="H358" s="3">
        <f t="shared" si="76"/>
        <v>88</v>
      </c>
      <c r="J358" s="3" t="str">
        <f>IFERROR(INDEX('Advanced Stats'!$A:$AB,MATCH($A:$A,'Advanced Stats'!$A:$A,0),8),"N/A")</f>
        <v>N/A</v>
      </c>
      <c r="L358" s="3" t="str">
        <f>IFERROR(INDEX('Advanced Stats'!$A:$AB,MATCH($A:$A,'Advanced Stats'!$A:$A,0),9),"N/A")</f>
        <v>N/A</v>
      </c>
      <c r="M358" s="3" t="str">
        <f>IFERROR(INDEX('Advanced Stats'!$A:$AB,MATCH($A:$A,'Advanced Stats'!$A:$A,0),10),"N/A")</f>
        <v>N/A</v>
      </c>
      <c r="O358" s="3" t="str">
        <f>IFERROR(INDEX('Per 36 Stats'!$A:$AC,MATCH(A:A,'Per 36 Stats'!$A:$A,0),29),"N/A")</f>
        <v>N/A</v>
      </c>
      <c r="V358" s="8">
        <f t="shared" si="77"/>
        <v>-1.0178581155151296</v>
      </c>
      <c r="W358" s="5">
        <f t="shared" si="78"/>
        <v>0.85</v>
      </c>
      <c r="AA358" s="8">
        <f t="shared" si="79"/>
        <v>-1.866615823852287</v>
      </c>
      <c r="AB358" s="5">
        <f t="shared" si="80"/>
        <v>0.85</v>
      </c>
      <c r="AF358" s="8" t="str">
        <f t="shared" si="81"/>
        <v>N/A</v>
      </c>
      <c r="AG358" s="5" t="str">
        <f t="shared" si="82"/>
        <v>N/A</v>
      </c>
      <c r="AK358" s="8" t="str">
        <f t="shared" si="83"/>
        <v>N/A</v>
      </c>
      <c r="AL358" s="5" t="str">
        <f t="shared" si="84"/>
        <v>N/A</v>
      </c>
      <c r="AP358" s="8" t="str">
        <f t="shared" si="85"/>
        <v>N/A</v>
      </c>
      <c r="AQ358" s="5" t="str">
        <f t="shared" si="86"/>
        <v>N/A</v>
      </c>
      <c r="AU358" s="8" t="str">
        <f t="shared" si="87"/>
        <v>N/A</v>
      </c>
      <c r="AV358" s="5" t="str">
        <f t="shared" si="88"/>
        <v>N/A</v>
      </c>
      <c r="AW358" s="6">
        <f t="shared" si="89"/>
        <v>-645535.39580861886</v>
      </c>
      <c r="AX358" s="6">
        <f t="shared" si="90"/>
        <v>-644554.59580861882</v>
      </c>
    </row>
    <row r="359" spans="1:50" x14ac:dyDescent="0.25">
      <c r="A359" t="str">
        <f>+'Player Ratings'!A358</f>
        <v>R. Hachimura MIL</v>
      </c>
      <c r="C359" s="3" t="str">
        <f>INDEX('Player Ratings'!$B:$Y,MATCH(A:A,'Player Ratings'!$A:$A,0),3)</f>
        <v>MIL</v>
      </c>
      <c r="D359" s="3">
        <f>INDEX('Player Ratings'!$B:$Y,MATCH(A:A,'Player Ratings'!$A:$A,0),4)</f>
        <v>26</v>
      </c>
      <c r="F359" s="3">
        <f>INDEX('Player Ratings'!$B:$Y,MATCH($A:$A,'Player Ratings'!$A:$A,0),8)</f>
        <v>62</v>
      </c>
      <c r="G359" s="3">
        <f>INDEX('Player Ratings'!$B:$Y,MATCH($A:$A,'Player Ratings'!$A:$A,0),9)</f>
        <v>64</v>
      </c>
      <c r="H359" s="3">
        <f t="shared" si="76"/>
        <v>126</v>
      </c>
      <c r="J359" s="3">
        <f>IFERROR(INDEX('Advanced Stats'!$A:$AB,MATCH($A:$A,'Advanced Stats'!$A:$A,0),8),"N/A")</f>
        <v>19.2</v>
      </c>
      <c r="L359" s="3">
        <f>IFERROR(INDEX('Advanced Stats'!$A:$AB,MATCH($A:$A,'Advanced Stats'!$A:$A,0),9),"N/A")</f>
        <v>14.8</v>
      </c>
      <c r="M359" s="3">
        <f>IFERROR(INDEX('Advanced Stats'!$A:$AB,MATCH($A:$A,'Advanced Stats'!$A:$A,0),10),"N/A")</f>
        <v>2.4</v>
      </c>
      <c r="O359" s="3">
        <f>IFERROR(INDEX('Per 36 Stats'!$A:$AC,MATCH(A:A,'Per 36 Stats'!$A:$A,0),29),"N/A")</f>
        <v>14.2</v>
      </c>
      <c r="V359" s="8">
        <f t="shared" si="77"/>
        <v>0.30346982331335576</v>
      </c>
      <c r="W359" s="5">
        <f t="shared" si="78"/>
        <v>6.5370866845397737</v>
      </c>
      <c r="AA359" s="8">
        <f t="shared" si="79"/>
        <v>0.47393008915126944</v>
      </c>
      <c r="AB359" s="5">
        <f t="shared" si="80"/>
        <v>10.088506504198911</v>
      </c>
      <c r="AF359" s="8">
        <f t="shared" si="81"/>
        <v>-0.41175685110993493</v>
      </c>
      <c r="AG359" s="5">
        <f t="shared" si="82"/>
        <v>0.85</v>
      </c>
      <c r="AK359" s="8">
        <f t="shared" si="83"/>
        <v>0.20713591291681058</v>
      </c>
      <c r="AL359" s="5">
        <f t="shared" si="84"/>
        <v>4.506905038627175</v>
      </c>
      <c r="AP359" s="8">
        <f t="shared" si="85"/>
        <v>-0.15940137565981807</v>
      </c>
      <c r="AQ359" s="5">
        <f t="shared" si="86"/>
        <v>0.85</v>
      </c>
      <c r="AU359" s="8">
        <f t="shared" si="87"/>
        <v>-0.38179744989425196</v>
      </c>
      <c r="AV359" s="5">
        <f t="shared" si="88"/>
        <v>0.85</v>
      </c>
      <c r="AW359" s="6">
        <f t="shared" si="89"/>
        <v>-646156.51494419144</v>
      </c>
      <c r="AX359" s="6">
        <f t="shared" si="90"/>
        <v>-645175.71494419139</v>
      </c>
    </row>
    <row r="360" spans="1:50" x14ac:dyDescent="0.25">
      <c r="A360" t="str">
        <f>+'Player Ratings'!A359</f>
        <v>R. Hampton NYK</v>
      </c>
      <c r="C360" s="3" t="str">
        <f>INDEX('Player Ratings'!$B:$Y,MATCH(A:A,'Player Ratings'!$A:$A,0),3)</f>
        <v>NYK</v>
      </c>
      <c r="D360" s="3">
        <f>INDEX('Player Ratings'!$B:$Y,MATCH(A:A,'Player Ratings'!$A:$A,0),4)</f>
        <v>23</v>
      </c>
      <c r="F360" s="3">
        <f>INDEX('Player Ratings'!$B:$Y,MATCH($A:$A,'Player Ratings'!$A:$A,0),8)</f>
        <v>73</v>
      </c>
      <c r="G360" s="3">
        <f>INDEX('Player Ratings'!$B:$Y,MATCH($A:$A,'Player Ratings'!$A:$A,0),9)</f>
        <v>77</v>
      </c>
      <c r="H360" s="3">
        <f t="shared" si="76"/>
        <v>150</v>
      </c>
      <c r="J360" s="3">
        <f>IFERROR(INDEX('Advanced Stats'!$A:$AB,MATCH($A:$A,'Advanced Stats'!$A:$A,0),8),"N/A")</f>
        <v>32.9</v>
      </c>
      <c r="L360" s="3">
        <f>IFERROR(INDEX('Advanced Stats'!$A:$AB,MATCH($A:$A,'Advanced Stats'!$A:$A,0),9),"N/A")</f>
        <v>21</v>
      </c>
      <c r="M360" s="3">
        <f>IFERROR(INDEX('Advanced Stats'!$A:$AB,MATCH($A:$A,'Advanced Stats'!$A:$A,0),10),"N/A")</f>
        <v>11</v>
      </c>
      <c r="O360" s="3">
        <f>IFERROR(INDEX('Per 36 Stats'!$A:$AC,MATCH(A:A,'Per 36 Stats'!$A:$A,0),29),"N/A")</f>
        <v>28.799999999999997</v>
      </c>
      <c r="V360" s="8">
        <f t="shared" si="77"/>
        <v>2.0211961437903869</v>
      </c>
      <c r="W360" s="5">
        <f t="shared" si="78"/>
        <v>43.538873994638074</v>
      </c>
      <c r="AA360" s="8">
        <f t="shared" si="79"/>
        <v>1.9521696131535156</v>
      </c>
      <c r="AB360" s="5">
        <f t="shared" si="80"/>
        <v>41.555656183105548</v>
      </c>
      <c r="AF360" s="8">
        <f t="shared" si="81"/>
        <v>1.1865942811689754</v>
      </c>
      <c r="AG360" s="5">
        <f t="shared" si="82"/>
        <v>29.010119164861138</v>
      </c>
      <c r="AK360" s="8">
        <f t="shared" si="83"/>
        <v>1.335578494514583</v>
      </c>
      <c r="AL360" s="5">
        <f t="shared" si="84"/>
        <v>29.059786695836458</v>
      </c>
      <c r="AP360" s="8">
        <f t="shared" si="85"/>
        <v>1.4781011719880999</v>
      </c>
      <c r="AQ360" s="5">
        <f t="shared" si="86"/>
        <v>31.730056804149168</v>
      </c>
      <c r="AU360" s="8">
        <f t="shared" si="87"/>
        <v>1.025581921851711</v>
      </c>
      <c r="AV360" s="5">
        <f t="shared" si="88"/>
        <v>23.362080403343501</v>
      </c>
      <c r="AW360" s="6">
        <f t="shared" si="89"/>
        <v>-646776.78407976404</v>
      </c>
      <c r="AX360" s="6">
        <f t="shared" si="90"/>
        <v>-645795.98407976399</v>
      </c>
    </row>
    <row r="361" spans="1:50" x14ac:dyDescent="0.25">
      <c r="A361" t="str">
        <f>+'Player Ratings'!A360</f>
        <v>R. Hollis-Jefferson DEN</v>
      </c>
      <c r="C361" s="3" t="str">
        <f>INDEX('Player Ratings'!$B:$Y,MATCH(A:A,'Player Ratings'!$A:$A,0),3)</f>
        <v>DEN</v>
      </c>
      <c r="D361" s="3">
        <f>INDEX('Player Ratings'!$B:$Y,MATCH(A:A,'Player Ratings'!$A:$A,0),4)</f>
        <v>29</v>
      </c>
      <c r="F361" s="3">
        <f>INDEX('Player Ratings'!$B:$Y,MATCH($A:$A,'Player Ratings'!$A:$A,0),8)</f>
        <v>69</v>
      </c>
      <c r="G361" s="3">
        <f>INDEX('Player Ratings'!$B:$Y,MATCH($A:$A,'Player Ratings'!$A:$A,0),9)</f>
        <v>69</v>
      </c>
      <c r="H361" s="3">
        <f t="shared" si="76"/>
        <v>138</v>
      </c>
      <c r="J361" s="3">
        <f>IFERROR(INDEX('Advanced Stats'!$A:$AB,MATCH($A:$A,'Advanced Stats'!$A:$A,0),8),"N/A")</f>
        <v>36.200000000000003</v>
      </c>
      <c r="L361" s="3">
        <f>IFERROR(INDEX('Advanced Stats'!$A:$AB,MATCH($A:$A,'Advanced Stats'!$A:$A,0),9),"N/A")</f>
        <v>19.3</v>
      </c>
      <c r="M361" s="3">
        <f>IFERROR(INDEX('Advanced Stats'!$A:$AB,MATCH($A:$A,'Advanced Stats'!$A:$A,0),10),"N/A")</f>
        <v>9.1999999999999993</v>
      </c>
      <c r="O361" s="3">
        <f>IFERROR(INDEX('Per 36 Stats'!$A:$AC,MATCH(A:A,'Per 36 Stats'!$A:$A,0),29),"N/A")</f>
        <v>39.299999999999997</v>
      </c>
      <c r="V361" s="8">
        <f t="shared" si="77"/>
        <v>0.96413379272759847</v>
      </c>
      <c r="W361" s="5">
        <f t="shared" si="78"/>
        <v>20.768543342269886</v>
      </c>
      <c r="AA361" s="8">
        <f t="shared" si="79"/>
        <v>1.2130498511523926</v>
      </c>
      <c r="AB361" s="5">
        <f t="shared" si="80"/>
        <v>25.822081343652233</v>
      </c>
      <c r="AF361" s="8">
        <f t="shared" si="81"/>
        <v>1.5715985685062315</v>
      </c>
      <c r="AG361" s="5">
        <f t="shared" si="82"/>
        <v>38.422789048650785</v>
      </c>
      <c r="AK361" s="8">
        <f t="shared" si="83"/>
        <v>1.026166818915194</v>
      </c>
      <c r="AL361" s="5">
        <f t="shared" si="84"/>
        <v>22.32754495111779</v>
      </c>
      <c r="AP361" s="8">
        <f t="shared" si="85"/>
        <v>1.1353680806199309</v>
      </c>
      <c r="AQ361" s="5">
        <f t="shared" si="86"/>
        <v>24.372684613484807</v>
      </c>
      <c r="AU361" s="8">
        <f t="shared" si="87"/>
        <v>2.0377383193402463</v>
      </c>
      <c r="AV361" s="5">
        <f t="shared" si="88"/>
        <v>46.418336208040351</v>
      </c>
      <c r="AW361" s="6">
        <f t="shared" si="89"/>
        <v>-647373.69113493338</v>
      </c>
      <c r="AX361" s="6">
        <f t="shared" si="90"/>
        <v>-646392.89113493334</v>
      </c>
    </row>
    <row r="362" spans="1:50" x14ac:dyDescent="0.25">
      <c r="A362" t="str">
        <f>+'Player Ratings'!A361</f>
        <v>R. Holmes NOP</v>
      </c>
      <c r="C362" s="3" t="str">
        <f>INDEX('Player Ratings'!$B:$Y,MATCH(A:A,'Player Ratings'!$A:$A,0),3)</f>
        <v>NOP</v>
      </c>
      <c r="D362" s="3">
        <f>INDEX('Player Ratings'!$B:$Y,MATCH(A:A,'Player Ratings'!$A:$A,0),4)</f>
        <v>31</v>
      </c>
      <c r="F362" s="3">
        <f>INDEX('Player Ratings'!$B:$Y,MATCH($A:$A,'Player Ratings'!$A:$A,0),8)</f>
        <v>52</v>
      </c>
      <c r="G362" s="3">
        <f>INDEX('Player Ratings'!$B:$Y,MATCH($A:$A,'Player Ratings'!$A:$A,0),9)</f>
        <v>52</v>
      </c>
      <c r="H362" s="3">
        <f t="shared" si="76"/>
        <v>104</v>
      </c>
      <c r="J362" s="3">
        <f>IFERROR(INDEX('Advanced Stats'!$A:$AB,MATCH($A:$A,'Advanced Stats'!$A:$A,0),8),"N/A")</f>
        <v>8.9</v>
      </c>
      <c r="L362" s="3">
        <f>IFERROR(INDEX('Advanced Stats'!$A:$AB,MATCH($A:$A,'Advanced Stats'!$A:$A,0),9),"N/A")</f>
        <v>4.7</v>
      </c>
      <c r="M362" s="3">
        <f>IFERROR(INDEX('Advanced Stats'!$A:$AB,MATCH($A:$A,'Advanced Stats'!$A:$A,0),10),"N/A")</f>
        <v>-1.7</v>
      </c>
      <c r="O362" s="3">
        <f>IFERROR(INDEX('Per 36 Stats'!$A:$AC,MATCH(A:A,'Per 36 Stats'!$A:$A,0),29),"N/A")</f>
        <v>5.0999999999999996</v>
      </c>
      <c r="V362" s="8">
        <f t="shared" si="77"/>
        <v>-1.2821237032808266</v>
      </c>
      <c r="W362" s="5">
        <f t="shared" si="78"/>
        <v>0.85</v>
      </c>
      <c r="AA362" s="8">
        <f t="shared" si="79"/>
        <v>-0.88112280785078956</v>
      </c>
      <c r="AB362" s="5">
        <f t="shared" si="80"/>
        <v>0.85</v>
      </c>
      <c r="AF362" s="8">
        <f t="shared" si="81"/>
        <v>-1.6134368994656119</v>
      </c>
      <c r="AG362" s="5">
        <f t="shared" si="82"/>
        <v>0.85</v>
      </c>
      <c r="AK362" s="8">
        <f t="shared" si="83"/>
        <v>-1.6311334538795612</v>
      </c>
      <c r="AL362" s="5">
        <f t="shared" si="84"/>
        <v>0.85</v>
      </c>
      <c r="AP362" s="8">
        <f t="shared" si="85"/>
        <v>-0.94007119488731372</v>
      </c>
      <c r="AQ362" s="5">
        <f t="shared" si="86"/>
        <v>0.85</v>
      </c>
      <c r="AU362" s="8">
        <f t="shared" si="87"/>
        <v>-1.2589996610509824</v>
      </c>
      <c r="AV362" s="5">
        <f t="shared" si="88"/>
        <v>0.85</v>
      </c>
      <c r="AW362" s="6">
        <f t="shared" si="89"/>
        <v>-647924.17985389463</v>
      </c>
      <c r="AX362" s="6">
        <f t="shared" si="90"/>
        <v>-646943.37985389458</v>
      </c>
    </row>
    <row r="363" spans="1:50" x14ac:dyDescent="0.25">
      <c r="A363" t="str">
        <f>+'Player Ratings'!A362</f>
        <v>R. Hood KC</v>
      </c>
      <c r="C363" s="3" t="str">
        <f>INDEX('Player Ratings'!$B:$Y,MATCH(A:A,'Player Ratings'!$A:$A,0),3)</f>
        <v>KC</v>
      </c>
      <c r="D363" s="3">
        <f>INDEX('Player Ratings'!$B:$Y,MATCH(A:A,'Player Ratings'!$A:$A,0),4)</f>
        <v>32</v>
      </c>
      <c r="F363" s="3">
        <f>INDEX('Player Ratings'!$B:$Y,MATCH($A:$A,'Player Ratings'!$A:$A,0),8)</f>
        <v>57</v>
      </c>
      <c r="G363" s="3">
        <f>INDEX('Player Ratings'!$B:$Y,MATCH($A:$A,'Player Ratings'!$A:$A,0),9)</f>
        <v>57</v>
      </c>
      <c r="H363" s="3">
        <f t="shared" si="76"/>
        <v>114</v>
      </c>
      <c r="J363" s="3">
        <f>IFERROR(INDEX('Advanced Stats'!$A:$AB,MATCH($A:$A,'Advanced Stats'!$A:$A,0),8),"N/A")</f>
        <v>24.3</v>
      </c>
      <c r="L363" s="3">
        <f>IFERROR(INDEX('Advanced Stats'!$A:$AB,MATCH($A:$A,'Advanced Stats'!$A:$A,0),9),"N/A")</f>
        <v>11.1</v>
      </c>
      <c r="M363" s="3">
        <f>IFERROR(INDEX('Advanced Stats'!$A:$AB,MATCH($A:$A,'Advanced Stats'!$A:$A,0),10),"N/A")</f>
        <v>0.4</v>
      </c>
      <c r="O363" s="3">
        <f>IFERROR(INDEX('Per 36 Stats'!$A:$AC,MATCH(A:A,'Per 36 Stats'!$A:$A,0),29),"N/A")</f>
        <v>19.7</v>
      </c>
      <c r="V363" s="8">
        <f t="shared" si="77"/>
        <v>-0.62145973386658404</v>
      </c>
      <c r="W363" s="5">
        <f t="shared" si="78"/>
        <v>0.85</v>
      </c>
      <c r="AA363" s="8">
        <f t="shared" si="79"/>
        <v>-0.26518967284985367</v>
      </c>
      <c r="AB363" s="5">
        <f t="shared" si="80"/>
        <v>0.85</v>
      </c>
      <c r="AF363" s="8">
        <f t="shared" si="81"/>
        <v>0.18324977477491505</v>
      </c>
      <c r="AG363" s="5">
        <f t="shared" si="82"/>
        <v>3.8621818817792279</v>
      </c>
      <c r="AK363" s="8">
        <f t="shared" si="83"/>
        <v>-0.46628949868186037</v>
      </c>
      <c r="AL363" s="5">
        <f t="shared" si="84"/>
        <v>0.85</v>
      </c>
      <c r="AP363" s="8">
        <f t="shared" si="85"/>
        <v>-0.5402159216244502</v>
      </c>
      <c r="AQ363" s="5">
        <f t="shared" si="86"/>
        <v>0.85</v>
      </c>
      <c r="AU363" s="8">
        <f t="shared" si="87"/>
        <v>0.14837971069498071</v>
      </c>
      <c r="AV363" s="5">
        <f t="shared" si="88"/>
        <v>2.9137862407525015</v>
      </c>
      <c r="AW363" s="6">
        <f t="shared" si="89"/>
        <v>-648473.8185728559</v>
      </c>
      <c r="AX363" s="6">
        <f t="shared" si="90"/>
        <v>-647493.01857285586</v>
      </c>
    </row>
    <row r="364" spans="1:50" x14ac:dyDescent="0.25">
      <c r="A364" t="str">
        <f>+'Player Ratings'!A363</f>
        <v>R. Kelly SAS</v>
      </c>
      <c r="C364" s="3" t="str">
        <f>INDEX('Player Ratings'!$B:$Y,MATCH(A:A,'Player Ratings'!$A:$A,0),3)</f>
        <v>SAS</v>
      </c>
      <c r="D364" s="3">
        <f>INDEX('Player Ratings'!$B:$Y,MATCH(A:A,'Player Ratings'!$A:$A,0),4)</f>
        <v>33</v>
      </c>
      <c r="F364" s="3">
        <f>INDEX('Player Ratings'!$B:$Y,MATCH($A:$A,'Player Ratings'!$A:$A,0),8)</f>
        <v>43</v>
      </c>
      <c r="G364" s="3">
        <f>INDEX('Player Ratings'!$B:$Y,MATCH($A:$A,'Player Ratings'!$A:$A,0),9)</f>
        <v>43</v>
      </c>
      <c r="H364" s="3">
        <f t="shared" si="76"/>
        <v>86</v>
      </c>
      <c r="J364" s="3" t="str">
        <f>IFERROR(INDEX('Advanced Stats'!$A:$AB,MATCH($A:$A,'Advanced Stats'!$A:$A,0),8),"N/A")</f>
        <v>N/A</v>
      </c>
      <c r="L364" s="3" t="str">
        <f>IFERROR(INDEX('Advanced Stats'!$A:$AB,MATCH($A:$A,'Advanced Stats'!$A:$A,0),9),"N/A")</f>
        <v>N/A</v>
      </c>
      <c r="M364" s="3" t="str">
        <f>IFERROR(INDEX('Advanced Stats'!$A:$AB,MATCH($A:$A,'Advanced Stats'!$A:$A,0),10),"N/A")</f>
        <v>N/A</v>
      </c>
      <c r="O364" s="3" t="str">
        <f>IFERROR(INDEX('Per 36 Stats'!$A:$AC,MATCH(A:A,'Per 36 Stats'!$A:$A,0),29),"N/A")</f>
        <v>N/A</v>
      </c>
      <c r="V364" s="8">
        <f t="shared" si="77"/>
        <v>-2.4713188482264634</v>
      </c>
      <c r="W364" s="5">
        <f t="shared" si="78"/>
        <v>0.85</v>
      </c>
      <c r="AA364" s="8">
        <f t="shared" si="79"/>
        <v>-1.9898024508524743</v>
      </c>
      <c r="AB364" s="5">
        <f t="shared" si="80"/>
        <v>0.85</v>
      </c>
      <c r="AF364" s="8" t="str">
        <f t="shared" si="81"/>
        <v>N/A</v>
      </c>
      <c r="AG364" s="5" t="str">
        <f t="shared" si="82"/>
        <v>N/A</v>
      </c>
      <c r="AK364" s="8" t="str">
        <f t="shared" si="83"/>
        <v>N/A</v>
      </c>
      <c r="AL364" s="5" t="str">
        <f t="shared" si="84"/>
        <v>N/A</v>
      </c>
      <c r="AP364" s="8" t="str">
        <f t="shared" si="85"/>
        <v>N/A</v>
      </c>
      <c r="AQ364" s="5" t="str">
        <f t="shared" si="86"/>
        <v>N/A</v>
      </c>
      <c r="AU364" s="8" t="str">
        <f t="shared" si="87"/>
        <v>N/A</v>
      </c>
      <c r="AV364" s="5" t="str">
        <f t="shared" si="88"/>
        <v>N/A</v>
      </c>
      <c r="AW364" s="6">
        <f t="shared" si="89"/>
        <v>-649020.54350557644</v>
      </c>
      <c r="AX364" s="6">
        <f t="shared" si="90"/>
        <v>-648039.74350557639</v>
      </c>
    </row>
    <row r="365" spans="1:50" x14ac:dyDescent="0.25">
      <c r="A365" t="str">
        <f>+'Player Ratings'!A364</f>
        <v>R. Kurucs POR</v>
      </c>
      <c r="C365" s="3" t="str">
        <f>INDEX('Player Ratings'!$B:$Y,MATCH(A:A,'Player Ratings'!$A:$A,0),3)</f>
        <v>POR</v>
      </c>
      <c r="D365" s="3">
        <f>INDEX('Player Ratings'!$B:$Y,MATCH(A:A,'Player Ratings'!$A:$A,0),4)</f>
        <v>26</v>
      </c>
      <c r="F365" s="3">
        <f>INDEX('Player Ratings'!$B:$Y,MATCH($A:$A,'Player Ratings'!$A:$A,0),8)</f>
        <v>47</v>
      </c>
      <c r="G365" s="3">
        <f>INDEX('Player Ratings'!$B:$Y,MATCH($A:$A,'Player Ratings'!$A:$A,0),9)</f>
        <v>52</v>
      </c>
      <c r="H365" s="3">
        <f t="shared" si="76"/>
        <v>99</v>
      </c>
      <c r="J365" s="3" t="str">
        <f>IFERROR(INDEX('Advanced Stats'!$A:$AB,MATCH($A:$A,'Advanced Stats'!$A:$A,0),8),"N/A")</f>
        <v>N/A</v>
      </c>
      <c r="L365" s="3" t="str">
        <f>IFERROR(INDEX('Advanced Stats'!$A:$AB,MATCH($A:$A,'Advanced Stats'!$A:$A,0),9),"N/A")</f>
        <v>N/A</v>
      </c>
      <c r="M365" s="3" t="str">
        <f>IFERROR(INDEX('Advanced Stats'!$A:$AB,MATCH($A:$A,'Advanced Stats'!$A:$A,0),10),"N/A")</f>
        <v>N/A</v>
      </c>
      <c r="O365" s="3" t="str">
        <f>IFERROR(INDEX('Per 36 Stats'!$A:$AC,MATCH(A:A,'Per 36 Stats'!$A:$A,0),29),"N/A")</f>
        <v>N/A</v>
      </c>
      <c r="V365" s="8">
        <f t="shared" si="77"/>
        <v>-1.2821237032808266</v>
      </c>
      <c r="W365" s="5">
        <f t="shared" si="78"/>
        <v>0.85</v>
      </c>
      <c r="AA365" s="8">
        <f t="shared" si="79"/>
        <v>-1.1890893753512575</v>
      </c>
      <c r="AB365" s="5">
        <f t="shared" si="80"/>
        <v>0.85</v>
      </c>
      <c r="AF365" s="8" t="str">
        <f t="shared" si="81"/>
        <v>N/A</v>
      </c>
      <c r="AG365" s="5" t="str">
        <f t="shared" si="82"/>
        <v>N/A</v>
      </c>
      <c r="AK365" s="8" t="str">
        <f t="shared" si="83"/>
        <v>N/A</v>
      </c>
      <c r="AL365" s="5" t="str">
        <f t="shared" si="84"/>
        <v>N/A</v>
      </c>
      <c r="AP365" s="8" t="str">
        <f t="shared" si="85"/>
        <v>N/A</v>
      </c>
      <c r="AQ365" s="5" t="str">
        <f t="shared" si="86"/>
        <v>N/A</v>
      </c>
      <c r="AU365" s="8" t="str">
        <f t="shared" si="87"/>
        <v>N/A</v>
      </c>
      <c r="AV365" s="5" t="str">
        <f t="shared" si="88"/>
        <v>N/A</v>
      </c>
      <c r="AW365" s="6">
        <f t="shared" si="89"/>
        <v>-649567.26843829697</v>
      </c>
      <c r="AX365" s="6">
        <f t="shared" si="90"/>
        <v>-648586.46843829693</v>
      </c>
    </row>
    <row r="366" spans="1:50" x14ac:dyDescent="0.25">
      <c r="A366" t="str">
        <f>+'Player Ratings'!A365</f>
        <v>R. Langford ATL</v>
      </c>
      <c r="C366" s="3" t="str">
        <f>INDEX('Player Ratings'!$B:$Y,MATCH(A:A,'Player Ratings'!$A:$A,0),3)</f>
        <v>ATL</v>
      </c>
      <c r="D366" s="3">
        <f>INDEX('Player Ratings'!$B:$Y,MATCH(A:A,'Player Ratings'!$A:$A,0),4)</f>
        <v>25</v>
      </c>
      <c r="F366" s="3">
        <f>INDEX('Player Ratings'!$B:$Y,MATCH($A:$A,'Player Ratings'!$A:$A,0),8)</f>
        <v>39</v>
      </c>
      <c r="G366" s="3">
        <f>INDEX('Player Ratings'!$B:$Y,MATCH($A:$A,'Player Ratings'!$A:$A,0),9)</f>
        <v>45</v>
      </c>
      <c r="H366" s="3">
        <f t="shared" si="76"/>
        <v>84</v>
      </c>
      <c r="J366" s="3" t="str">
        <f>IFERROR(INDEX('Advanced Stats'!$A:$AB,MATCH($A:$A,'Advanced Stats'!$A:$A,0),8),"N/A")</f>
        <v>N/A</v>
      </c>
      <c r="L366" s="3" t="str">
        <f>IFERROR(INDEX('Advanced Stats'!$A:$AB,MATCH($A:$A,'Advanced Stats'!$A:$A,0),9),"N/A")</f>
        <v>N/A</v>
      </c>
      <c r="M366" s="3" t="str">
        <f>IFERROR(INDEX('Advanced Stats'!$A:$AB,MATCH($A:$A,'Advanced Stats'!$A:$A,0),10),"N/A")</f>
        <v>N/A</v>
      </c>
      <c r="O366" s="3" t="str">
        <f>IFERROR(INDEX('Per 36 Stats'!$A:$AC,MATCH(A:A,'Per 36 Stats'!$A:$A,0),29),"N/A")</f>
        <v>N/A</v>
      </c>
      <c r="V366" s="8">
        <f t="shared" si="77"/>
        <v>-2.2070532604607664</v>
      </c>
      <c r="W366" s="5">
        <f t="shared" si="78"/>
        <v>0.85</v>
      </c>
      <c r="AA366" s="8">
        <f t="shared" si="79"/>
        <v>-2.1129890778526614</v>
      </c>
      <c r="AB366" s="5">
        <f t="shared" si="80"/>
        <v>0.85</v>
      </c>
      <c r="AF366" s="8" t="str">
        <f t="shared" si="81"/>
        <v>N/A</v>
      </c>
      <c r="AG366" s="5" t="str">
        <f t="shared" si="82"/>
        <v>N/A</v>
      </c>
      <c r="AK366" s="8" t="str">
        <f t="shared" si="83"/>
        <v>N/A</v>
      </c>
      <c r="AL366" s="5" t="str">
        <f t="shared" si="84"/>
        <v>N/A</v>
      </c>
      <c r="AP366" s="8" t="str">
        <f t="shared" si="85"/>
        <v>N/A</v>
      </c>
      <c r="AQ366" s="5" t="str">
        <f t="shared" si="86"/>
        <v>N/A</v>
      </c>
      <c r="AU366" s="8" t="str">
        <f t="shared" si="87"/>
        <v>N/A</v>
      </c>
      <c r="AV366" s="5" t="str">
        <f t="shared" si="88"/>
        <v>N/A</v>
      </c>
      <c r="AW366" s="6">
        <f t="shared" si="89"/>
        <v>-650113.99337101751</v>
      </c>
      <c r="AX366" s="6">
        <f t="shared" si="90"/>
        <v>-649133.19337101746</v>
      </c>
    </row>
    <row r="367" spans="1:50" x14ac:dyDescent="0.25">
      <c r="A367" t="str">
        <f>+'Player Ratings'!A366</f>
        <v>R. Perry LAC</v>
      </c>
      <c r="C367" s="3" t="str">
        <f>INDEX('Player Ratings'!$B:$Y,MATCH(A:A,'Player Ratings'!$A:$A,0),3)</f>
        <v>LAC</v>
      </c>
      <c r="D367" s="3">
        <f>INDEX('Player Ratings'!$B:$Y,MATCH(A:A,'Player Ratings'!$A:$A,0),4)</f>
        <v>24</v>
      </c>
      <c r="F367" s="3">
        <f>INDEX('Player Ratings'!$B:$Y,MATCH($A:$A,'Player Ratings'!$A:$A,0),8)</f>
        <v>53</v>
      </c>
      <c r="G367" s="3">
        <f>INDEX('Player Ratings'!$B:$Y,MATCH($A:$A,'Player Ratings'!$A:$A,0),9)</f>
        <v>60</v>
      </c>
      <c r="H367" s="3">
        <f t="shared" si="76"/>
        <v>113</v>
      </c>
      <c r="J367" s="3" t="str">
        <f>IFERROR(INDEX('Advanced Stats'!$A:$AB,MATCH($A:$A,'Advanced Stats'!$A:$A,0),8),"N/A")</f>
        <v>N/A</v>
      </c>
      <c r="L367" s="3" t="str">
        <f>IFERROR(INDEX('Advanced Stats'!$A:$AB,MATCH($A:$A,'Advanced Stats'!$A:$A,0),9),"N/A")</f>
        <v>N/A</v>
      </c>
      <c r="M367" s="3" t="str">
        <f>IFERROR(INDEX('Advanced Stats'!$A:$AB,MATCH($A:$A,'Advanced Stats'!$A:$A,0),10),"N/A")</f>
        <v>N/A</v>
      </c>
      <c r="O367" s="3" t="str">
        <f>IFERROR(INDEX('Per 36 Stats'!$A:$AC,MATCH(A:A,'Per 36 Stats'!$A:$A,0),29),"N/A")</f>
        <v>N/A</v>
      </c>
      <c r="V367" s="8">
        <f t="shared" si="77"/>
        <v>-0.22506135221803839</v>
      </c>
      <c r="W367" s="5">
        <f t="shared" si="78"/>
        <v>0.85</v>
      </c>
      <c r="AA367" s="8">
        <f t="shared" si="79"/>
        <v>-0.32678298634994724</v>
      </c>
      <c r="AB367" s="5">
        <f t="shared" si="80"/>
        <v>0.85</v>
      </c>
      <c r="AF367" s="8" t="str">
        <f t="shared" si="81"/>
        <v>N/A</v>
      </c>
      <c r="AG367" s="5" t="str">
        <f t="shared" si="82"/>
        <v>N/A</v>
      </c>
      <c r="AK367" s="8" t="str">
        <f t="shared" si="83"/>
        <v>N/A</v>
      </c>
      <c r="AL367" s="5" t="str">
        <f t="shared" si="84"/>
        <v>N/A</v>
      </c>
      <c r="AP367" s="8" t="str">
        <f t="shared" si="85"/>
        <v>N/A</v>
      </c>
      <c r="AQ367" s="5" t="str">
        <f t="shared" si="86"/>
        <v>N/A</v>
      </c>
      <c r="AU367" s="8" t="str">
        <f t="shared" si="87"/>
        <v>N/A</v>
      </c>
      <c r="AV367" s="5" t="str">
        <f t="shared" si="88"/>
        <v>N/A</v>
      </c>
      <c r="AW367" s="6">
        <f t="shared" si="89"/>
        <v>-650660.71830373805</v>
      </c>
      <c r="AX367" s="6">
        <f t="shared" si="90"/>
        <v>-649679.918303738</v>
      </c>
    </row>
    <row r="368" spans="1:50" x14ac:dyDescent="0.25">
      <c r="A368" t="str">
        <f>+'Player Ratings'!A367</f>
        <v>R. Rubio MEM</v>
      </c>
      <c r="C368" s="3" t="str">
        <f>INDEX('Player Ratings'!$B:$Y,MATCH(A:A,'Player Ratings'!$A:$A,0),3)</f>
        <v>MEM</v>
      </c>
      <c r="D368" s="3">
        <f>INDEX('Player Ratings'!$B:$Y,MATCH(A:A,'Player Ratings'!$A:$A,0),4)</f>
        <v>34</v>
      </c>
      <c r="F368" s="3">
        <f>INDEX('Player Ratings'!$B:$Y,MATCH($A:$A,'Player Ratings'!$A:$A,0),8)</f>
        <v>63</v>
      </c>
      <c r="G368" s="3">
        <f>INDEX('Player Ratings'!$B:$Y,MATCH($A:$A,'Player Ratings'!$A:$A,0),9)</f>
        <v>63</v>
      </c>
      <c r="H368" s="3">
        <f t="shared" si="76"/>
        <v>126</v>
      </c>
      <c r="J368" s="3">
        <f>IFERROR(INDEX('Advanced Stats'!$A:$AB,MATCH($A:$A,'Advanced Stats'!$A:$A,0),8),"N/A")</f>
        <v>28.7</v>
      </c>
      <c r="L368" s="3">
        <f>IFERROR(INDEX('Advanced Stats'!$A:$AB,MATCH($A:$A,'Advanced Stats'!$A:$A,0),9),"N/A")</f>
        <v>15.2</v>
      </c>
      <c r="M368" s="3">
        <f>IFERROR(INDEX('Advanced Stats'!$A:$AB,MATCH($A:$A,'Advanced Stats'!$A:$A,0),10),"N/A")</f>
        <v>3.9</v>
      </c>
      <c r="O368" s="3">
        <f>IFERROR(INDEX('Per 36 Stats'!$A:$AC,MATCH(A:A,'Per 36 Stats'!$A:$A,0),29),"N/A")</f>
        <v>24.3</v>
      </c>
      <c r="V368" s="8">
        <f t="shared" si="77"/>
        <v>0.17133702943050722</v>
      </c>
      <c r="W368" s="5">
        <f t="shared" si="78"/>
        <v>2.2504849713376527</v>
      </c>
      <c r="AA368" s="8">
        <f t="shared" si="79"/>
        <v>0.47393008915126944</v>
      </c>
      <c r="AB368" s="5">
        <f t="shared" si="80"/>
        <v>6.1515283562188472</v>
      </c>
      <c r="AF368" s="8">
        <f t="shared" si="81"/>
        <v>0.69658882455792259</v>
      </c>
      <c r="AG368" s="5">
        <f t="shared" si="82"/>
        <v>10.3843643259655</v>
      </c>
      <c r="AK368" s="8">
        <f t="shared" si="83"/>
        <v>0.27993866011666663</v>
      </c>
      <c r="AL368" s="5">
        <f t="shared" si="84"/>
        <v>3.7140011705716134</v>
      </c>
      <c r="AP368" s="8">
        <f t="shared" si="85"/>
        <v>0.12620953381365596</v>
      </c>
      <c r="AQ368" s="5">
        <f t="shared" si="86"/>
        <v>1.652018866446999</v>
      </c>
      <c r="AU368" s="8">
        <f t="shared" si="87"/>
        <v>0.59180060864233908</v>
      </c>
      <c r="AV368" s="5">
        <f t="shared" si="88"/>
        <v>8.220017021717247</v>
      </c>
      <c r="AW368" s="6">
        <f t="shared" si="89"/>
        <v>-651207.44323645858</v>
      </c>
      <c r="AX368" s="6">
        <f t="shared" si="90"/>
        <v>-650226.64323645853</v>
      </c>
    </row>
    <row r="369" spans="1:50" x14ac:dyDescent="0.25">
      <c r="A369" t="str">
        <f>+'Player Ratings'!A368</f>
        <v>R. Smith SEA</v>
      </c>
      <c r="C369" s="3" t="str">
        <f>INDEX('Player Ratings'!$B:$Y,MATCH(A:A,'Player Ratings'!$A:$A,0),3)</f>
        <v>SEA</v>
      </c>
      <c r="D369" s="3">
        <f>INDEX('Player Ratings'!$B:$Y,MATCH(A:A,'Player Ratings'!$A:$A,0),4)</f>
        <v>27</v>
      </c>
      <c r="F369" s="3">
        <f>INDEX('Player Ratings'!$B:$Y,MATCH($A:$A,'Player Ratings'!$A:$A,0),8)</f>
        <v>60</v>
      </c>
      <c r="G369" s="3">
        <f>INDEX('Player Ratings'!$B:$Y,MATCH($A:$A,'Player Ratings'!$A:$A,0),9)</f>
        <v>61</v>
      </c>
      <c r="H369" s="3">
        <f t="shared" si="76"/>
        <v>121</v>
      </c>
      <c r="J369" s="3">
        <f>IFERROR(INDEX('Advanced Stats'!$A:$AB,MATCH($A:$A,'Advanced Stats'!$A:$A,0),8),"N/A")</f>
        <v>26.6</v>
      </c>
      <c r="L369" s="3">
        <f>IFERROR(INDEX('Advanced Stats'!$A:$AB,MATCH($A:$A,'Advanced Stats'!$A:$A,0),9),"N/A")</f>
        <v>11.4</v>
      </c>
      <c r="M369" s="3">
        <f>IFERROR(INDEX('Advanced Stats'!$A:$AB,MATCH($A:$A,'Advanced Stats'!$A:$A,0),10),"N/A")</f>
        <v>0.8</v>
      </c>
      <c r="O369" s="3">
        <f>IFERROR(INDEX('Per 36 Stats'!$A:$AC,MATCH(A:A,'Per 36 Stats'!$A:$A,0),29),"N/A")</f>
        <v>20.2</v>
      </c>
      <c r="V369" s="8">
        <f t="shared" si="77"/>
        <v>-9.2928558335189843E-2</v>
      </c>
      <c r="W369" s="5">
        <f t="shared" si="78"/>
        <v>0.85</v>
      </c>
      <c r="AA369" s="8">
        <f t="shared" si="79"/>
        <v>0.16596352165080147</v>
      </c>
      <c r="AB369" s="5">
        <f t="shared" si="80"/>
        <v>3.5328503210933611</v>
      </c>
      <c r="AF369" s="8">
        <f t="shared" si="81"/>
        <v>0.45158609625239643</v>
      </c>
      <c r="AG369" s="5">
        <f t="shared" si="82"/>
        <v>11.040476659444563</v>
      </c>
      <c r="AK369" s="8">
        <f t="shared" si="83"/>
        <v>-0.41168743828196797</v>
      </c>
      <c r="AL369" s="5">
        <f t="shared" si="84"/>
        <v>0.85</v>
      </c>
      <c r="AP369" s="8">
        <f t="shared" si="85"/>
        <v>-0.46405301243152369</v>
      </c>
      <c r="AQ369" s="5">
        <f t="shared" si="86"/>
        <v>0.85</v>
      </c>
      <c r="AU369" s="8">
        <f t="shared" si="87"/>
        <v>0.19657763438491097</v>
      </c>
      <c r="AV369" s="5">
        <f t="shared" si="88"/>
        <v>4.4779089823537044</v>
      </c>
      <c r="AW369" s="6">
        <f t="shared" si="89"/>
        <v>-651745.94815215736</v>
      </c>
      <c r="AX369" s="6">
        <f t="shared" si="90"/>
        <v>-650765.14815215732</v>
      </c>
    </row>
    <row r="370" spans="1:50" x14ac:dyDescent="0.25">
      <c r="A370" t="str">
        <f>+'Player Ratings'!A369</f>
        <v>R. Vaughn PHX</v>
      </c>
      <c r="C370" s="3" t="str">
        <f>INDEX('Player Ratings'!$B:$Y,MATCH(A:A,'Player Ratings'!$A:$A,0),3)</f>
        <v>PHX</v>
      </c>
      <c r="D370" s="3">
        <f>INDEX('Player Ratings'!$B:$Y,MATCH(A:A,'Player Ratings'!$A:$A,0),4)</f>
        <v>28</v>
      </c>
      <c r="F370" s="3">
        <f>INDEX('Player Ratings'!$B:$Y,MATCH($A:$A,'Player Ratings'!$A:$A,0),8)</f>
        <v>57</v>
      </c>
      <c r="G370" s="3">
        <f>INDEX('Player Ratings'!$B:$Y,MATCH($A:$A,'Player Ratings'!$A:$A,0),9)</f>
        <v>58</v>
      </c>
      <c r="H370" s="3">
        <f t="shared" si="76"/>
        <v>115</v>
      </c>
      <c r="J370" s="3">
        <f>IFERROR(INDEX('Advanced Stats'!$A:$AB,MATCH($A:$A,'Advanced Stats'!$A:$A,0),8),"N/A")</f>
        <v>20.399999999999999</v>
      </c>
      <c r="L370" s="3">
        <f>IFERROR(INDEX('Advanced Stats'!$A:$AB,MATCH($A:$A,'Advanced Stats'!$A:$A,0),9),"N/A")</f>
        <v>7.3</v>
      </c>
      <c r="M370" s="3">
        <f>IFERROR(INDEX('Advanced Stats'!$A:$AB,MATCH($A:$A,'Advanced Stats'!$A:$A,0),10),"N/A")</f>
        <v>-2.2000000000000002</v>
      </c>
      <c r="O370" s="3">
        <f>IFERROR(INDEX('Per 36 Stats'!$A:$AC,MATCH(A:A,'Per 36 Stats'!$A:$A,0),29),"N/A")</f>
        <v>13.299999999999999</v>
      </c>
      <c r="V370" s="8">
        <f t="shared" si="77"/>
        <v>-0.48932693998373544</v>
      </c>
      <c r="W370" s="5">
        <f t="shared" si="78"/>
        <v>0.85</v>
      </c>
      <c r="AA370" s="8">
        <f t="shared" si="79"/>
        <v>-0.20359635934976006</v>
      </c>
      <c r="AB370" s="5">
        <f t="shared" si="80"/>
        <v>0.85</v>
      </c>
      <c r="AF370" s="8">
        <f t="shared" si="81"/>
        <v>-0.27175529207820565</v>
      </c>
      <c r="AG370" s="5">
        <f t="shared" si="82"/>
        <v>0.85</v>
      </c>
      <c r="AK370" s="8">
        <f t="shared" si="83"/>
        <v>-1.1579155970804951</v>
      </c>
      <c r="AL370" s="5">
        <f t="shared" si="84"/>
        <v>0.85</v>
      </c>
      <c r="AP370" s="8">
        <f t="shared" si="85"/>
        <v>-1.0352748313784719</v>
      </c>
      <c r="AQ370" s="5">
        <f t="shared" si="86"/>
        <v>0.85</v>
      </c>
      <c r="AU370" s="8">
        <f t="shared" si="87"/>
        <v>-0.46855371253612643</v>
      </c>
      <c r="AV370" s="5">
        <f t="shared" si="88"/>
        <v>0.85</v>
      </c>
      <c r="AW370" s="6">
        <f t="shared" si="89"/>
        <v>-652279.97515887383</v>
      </c>
      <c r="AX370" s="6">
        <f t="shared" si="90"/>
        <v>-651299.17515887378</v>
      </c>
    </row>
    <row r="371" spans="1:50" x14ac:dyDescent="0.25">
      <c r="A371" t="str">
        <f>+'Player Ratings'!A370</f>
        <v>R. Watts SAS</v>
      </c>
      <c r="C371" s="3" t="str">
        <f>INDEX('Player Ratings'!$B:$Y,MATCH(A:A,'Player Ratings'!$A:$A,0),3)</f>
        <v>SAS</v>
      </c>
      <c r="D371" s="3">
        <f>INDEX('Player Ratings'!$B:$Y,MATCH(A:A,'Player Ratings'!$A:$A,0),4)</f>
        <v>24</v>
      </c>
      <c r="F371" s="3">
        <f>INDEX('Player Ratings'!$B:$Y,MATCH($A:$A,'Player Ratings'!$A:$A,0),8)</f>
        <v>43</v>
      </c>
      <c r="G371" s="3">
        <f>INDEX('Player Ratings'!$B:$Y,MATCH($A:$A,'Player Ratings'!$A:$A,0),9)</f>
        <v>49</v>
      </c>
      <c r="H371" s="3">
        <f t="shared" si="76"/>
        <v>92</v>
      </c>
      <c r="J371" s="3" t="str">
        <f>IFERROR(INDEX('Advanced Stats'!$A:$AB,MATCH($A:$A,'Advanced Stats'!$A:$A,0),8),"N/A")</f>
        <v>N/A</v>
      </c>
      <c r="L371" s="3" t="str">
        <f>IFERROR(INDEX('Advanced Stats'!$A:$AB,MATCH($A:$A,'Advanced Stats'!$A:$A,0),9),"N/A")</f>
        <v>N/A</v>
      </c>
      <c r="M371" s="3" t="str">
        <f>IFERROR(INDEX('Advanced Stats'!$A:$AB,MATCH($A:$A,'Advanced Stats'!$A:$A,0),10),"N/A")</f>
        <v>N/A</v>
      </c>
      <c r="O371" s="3" t="str">
        <f>IFERROR(INDEX('Per 36 Stats'!$A:$AC,MATCH(A:A,'Per 36 Stats'!$A:$A,0),29),"N/A")</f>
        <v>N/A</v>
      </c>
      <c r="V371" s="8">
        <f t="shared" si="77"/>
        <v>-1.6785220849293723</v>
      </c>
      <c r="W371" s="5">
        <f t="shared" si="78"/>
        <v>0.85</v>
      </c>
      <c r="AA371" s="8">
        <f t="shared" si="79"/>
        <v>-1.6202425698519127</v>
      </c>
      <c r="AB371" s="5">
        <f t="shared" si="80"/>
        <v>0.85</v>
      </c>
      <c r="AF371" s="8" t="str">
        <f t="shared" si="81"/>
        <v>N/A</v>
      </c>
      <c r="AG371" s="5" t="str">
        <f t="shared" si="82"/>
        <v>N/A</v>
      </c>
      <c r="AK371" s="8" t="str">
        <f t="shared" si="83"/>
        <v>N/A</v>
      </c>
      <c r="AL371" s="5" t="str">
        <f t="shared" si="84"/>
        <v>N/A</v>
      </c>
      <c r="AP371" s="8" t="str">
        <f t="shared" si="85"/>
        <v>N/A</v>
      </c>
      <c r="AQ371" s="5" t="str">
        <f t="shared" si="86"/>
        <v>N/A</v>
      </c>
      <c r="AU371" s="8" t="str">
        <f t="shared" si="87"/>
        <v>N/A</v>
      </c>
      <c r="AV371" s="5" t="str">
        <f t="shared" si="88"/>
        <v>N/A</v>
      </c>
      <c r="AW371" s="6">
        <f t="shared" si="89"/>
        <v>-652813.1521655902</v>
      </c>
      <c r="AX371" s="6">
        <f t="shared" si="90"/>
        <v>-651832.35216559016</v>
      </c>
    </row>
    <row r="372" spans="1:50" x14ac:dyDescent="0.25">
      <c r="A372" t="str">
        <f>+'Player Ratings'!A371</f>
        <v>R. Westbrook NOP</v>
      </c>
      <c r="C372" s="3" t="str">
        <f>INDEX('Player Ratings'!$B:$Y,MATCH(A:A,'Player Ratings'!$A:$A,0),3)</f>
        <v>NOP</v>
      </c>
      <c r="D372" s="3">
        <f>INDEX('Player Ratings'!$B:$Y,MATCH(A:A,'Player Ratings'!$A:$A,0),4)</f>
        <v>36</v>
      </c>
      <c r="F372" s="3">
        <f>INDEX('Player Ratings'!$B:$Y,MATCH($A:$A,'Player Ratings'!$A:$A,0),8)</f>
        <v>65</v>
      </c>
      <c r="G372" s="3">
        <f>INDEX('Player Ratings'!$B:$Y,MATCH($A:$A,'Player Ratings'!$A:$A,0),9)</f>
        <v>65</v>
      </c>
      <c r="H372" s="3">
        <f t="shared" si="76"/>
        <v>130</v>
      </c>
      <c r="J372" s="3">
        <f>IFERROR(INDEX('Advanced Stats'!$A:$AB,MATCH($A:$A,'Advanced Stats'!$A:$A,0),8),"N/A")</f>
        <v>30</v>
      </c>
      <c r="L372" s="3">
        <f>IFERROR(INDEX('Advanced Stats'!$A:$AB,MATCH($A:$A,'Advanced Stats'!$A:$A,0),9),"N/A")</f>
        <v>17.7</v>
      </c>
      <c r="M372" s="3">
        <f>IFERROR(INDEX('Advanced Stats'!$A:$AB,MATCH($A:$A,'Advanced Stats'!$A:$A,0),10),"N/A")</f>
        <v>6.8</v>
      </c>
      <c r="O372" s="3">
        <f>IFERROR(INDEX('Per 36 Stats'!$A:$AC,MATCH(A:A,'Per 36 Stats'!$A:$A,0),29),"N/A")</f>
        <v>28.5</v>
      </c>
      <c r="V372" s="8">
        <f t="shared" si="77"/>
        <v>0.4356026171962043</v>
      </c>
      <c r="W372" s="5">
        <f t="shared" si="78"/>
        <v>3.8456467279040147</v>
      </c>
      <c r="AA372" s="8">
        <f t="shared" si="79"/>
        <v>0.72030334315164379</v>
      </c>
      <c r="AB372" s="5">
        <f t="shared" si="80"/>
        <v>6.2840292830669471</v>
      </c>
      <c r="AF372" s="8">
        <f t="shared" si="81"/>
        <v>0.84825718017562945</v>
      </c>
      <c r="AG372" s="5">
        <f t="shared" si="82"/>
        <v>8.499335640965203</v>
      </c>
      <c r="AK372" s="8">
        <f t="shared" si="83"/>
        <v>0.73495583011576848</v>
      </c>
      <c r="AL372" s="5">
        <f t="shared" si="84"/>
        <v>6.5538186174904407</v>
      </c>
      <c r="AP372" s="8">
        <f t="shared" si="85"/>
        <v>0.6783906254623725</v>
      </c>
      <c r="AQ372" s="5">
        <f t="shared" si="86"/>
        <v>5.9683832073493148</v>
      </c>
      <c r="AU372" s="8">
        <f t="shared" si="87"/>
        <v>0.99666316763775309</v>
      </c>
      <c r="AV372" s="5">
        <f t="shared" si="88"/>
        <v>9.3046435399569773</v>
      </c>
      <c r="AW372" s="6">
        <f t="shared" si="89"/>
        <v>-653346.32917230658</v>
      </c>
      <c r="AX372" s="6">
        <f t="shared" si="90"/>
        <v>-652365.52917230653</v>
      </c>
    </row>
    <row r="373" spans="1:50" x14ac:dyDescent="0.25">
      <c r="A373" t="str">
        <f>+'Player Ratings'!A372</f>
        <v>R. Williams BKN</v>
      </c>
      <c r="C373" s="3" t="str">
        <f>INDEX('Player Ratings'!$B:$Y,MATCH(A:A,'Player Ratings'!$A:$A,0),3)</f>
        <v>BKN</v>
      </c>
      <c r="D373" s="3">
        <f>INDEX('Player Ratings'!$B:$Y,MATCH(A:A,'Player Ratings'!$A:$A,0),4)</f>
        <v>27</v>
      </c>
      <c r="F373" s="3">
        <f>INDEX('Player Ratings'!$B:$Y,MATCH($A:$A,'Player Ratings'!$A:$A,0),8)</f>
        <v>63</v>
      </c>
      <c r="G373" s="3">
        <f>INDEX('Player Ratings'!$B:$Y,MATCH($A:$A,'Player Ratings'!$A:$A,0),9)</f>
        <v>64</v>
      </c>
      <c r="H373" s="3">
        <f t="shared" si="76"/>
        <v>127</v>
      </c>
      <c r="J373" s="3" t="str">
        <f>IFERROR(INDEX('Advanced Stats'!$A:$AB,MATCH($A:$A,'Advanced Stats'!$A:$A,0),8),"N/A")</f>
        <v>N/A</v>
      </c>
      <c r="L373" s="3" t="str">
        <f>IFERROR(INDEX('Advanced Stats'!$A:$AB,MATCH($A:$A,'Advanced Stats'!$A:$A,0),9),"N/A")</f>
        <v>N/A</v>
      </c>
      <c r="M373" s="3" t="str">
        <f>IFERROR(INDEX('Advanced Stats'!$A:$AB,MATCH($A:$A,'Advanced Stats'!$A:$A,0),10),"N/A")</f>
        <v>N/A</v>
      </c>
      <c r="O373" s="3" t="str">
        <f>IFERROR(INDEX('Per 36 Stats'!$A:$AC,MATCH(A:A,'Per 36 Stats'!$A:$A,0),29),"N/A")</f>
        <v>N/A</v>
      </c>
      <c r="V373" s="8">
        <f t="shared" si="77"/>
        <v>0.30346982331335576</v>
      </c>
      <c r="W373" s="5">
        <f t="shared" si="78"/>
        <v>6.5370866845397737</v>
      </c>
      <c r="AA373" s="8">
        <f t="shared" si="79"/>
        <v>0.535523402651363</v>
      </c>
      <c r="AB373" s="5">
        <f t="shared" si="80"/>
        <v>11.399637740820021</v>
      </c>
      <c r="AF373" s="8" t="str">
        <f t="shared" si="81"/>
        <v>N/A</v>
      </c>
      <c r="AG373" s="5" t="str">
        <f t="shared" si="82"/>
        <v>N/A</v>
      </c>
      <c r="AK373" s="8" t="str">
        <f t="shared" si="83"/>
        <v>N/A</v>
      </c>
      <c r="AL373" s="5" t="str">
        <f t="shared" si="84"/>
        <v>N/A</v>
      </c>
      <c r="AP373" s="8" t="str">
        <f t="shared" si="85"/>
        <v>N/A</v>
      </c>
      <c r="AQ373" s="5" t="str">
        <f t="shared" si="86"/>
        <v>N/A</v>
      </c>
      <c r="AU373" s="8" t="str">
        <f t="shared" si="87"/>
        <v>N/A</v>
      </c>
      <c r="AV373" s="5" t="str">
        <f t="shared" si="88"/>
        <v>N/A</v>
      </c>
      <c r="AW373" s="6">
        <f t="shared" si="89"/>
        <v>-653870.20153548301</v>
      </c>
      <c r="AX373" s="6">
        <f t="shared" si="90"/>
        <v>-652889.40153548296</v>
      </c>
    </row>
    <row r="374" spans="1:50" x14ac:dyDescent="0.25">
      <c r="A374" t="str">
        <f>+'Player Ratings'!A373</f>
        <v>S. Barnes ATL</v>
      </c>
      <c r="C374" s="3" t="str">
        <f>INDEX('Player Ratings'!$B:$Y,MATCH(A:A,'Player Ratings'!$A:$A,0),3)</f>
        <v>ATL</v>
      </c>
      <c r="D374" s="3">
        <f>INDEX('Player Ratings'!$B:$Y,MATCH(A:A,'Player Ratings'!$A:$A,0),4)</f>
        <v>23</v>
      </c>
      <c r="F374" s="3">
        <f>INDEX('Player Ratings'!$B:$Y,MATCH($A:$A,'Player Ratings'!$A:$A,0),8)</f>
        <v>47</v>
      </c>
      <c r="G374" s="3">
        <f>INDEX('Player Ratings'!$B:$Y,MATCH($A:$A,'Player Ratings'!$A:$A,0),9)</f>
        <v>57</v>
      </c>
      <c r="H374" s="3">
        <f t="shared" si="76"/>
        <v>104</v>
      </c>
      <c r="J374" s="3" t="str">
        <f>IFERROR(INDEX('Advanced Stats'!$A:$AB,MATCH($A:$A,'Advanced Stats'!$A:$A,0),8),"N/A")</f>
        <v>N/A</v>
      </c>
      <c r="L374" s="3" t="str">
        <f>IFERROR(INDEX('Advanced Stats'!$A:$AB,MATCH($A:$A,'Advanced Stats'!$A:$A,0),9),"N/A")</f>
        <v>N/A</v>
      </c>
      <c r="M374" s="3" t="str">
        <f>IFERROR(INDEX('Advanced Stats'!$A:$AB,MATCH($A:$A,'Advanced Stats'!$A:$A,0),10),"N/A")</f>
        <v>N/A</v>
      </c>
      <c r="O374" s="3" t="str">
        <f>IFERROR(INDEX('Per 36 Stats'!$A:$AC,MATCH(A:A,'Per 36 Stats'!$A:$A,0),29),"N/A")</f>
        <v>N/A</v>
      </c>
      <c r="V374" s="8">
        <f t="shared" si="77"/>
        <v>-0.62145973386658404</v>
      </c>
      <c r="W374" s="5">
        <f t="shared" si="78"/>
        <v>0.85</v>
      </c>
      <c r="AA374" s="8">
        <f t="shared" si="79"/>
        <v>-0.88112280785078956</v>
      </c>
      <c r="AB374" s="5">
        <f t="shared" si="80"/>
        <v>0.85</v>
      </c>
      <c r="AF374" s="8" t="str">
        <f t="shared" si="81"/>
        <v>N/A</v>
      </c>
      <c r="AG374" s="5" t="str">
        <f t="shared" si="82"/>
        <v>N/A</v>
      </c>
      <c r="AK374" s="8" t="str">
        <f t="shared" si="83"/>
        <v>N/A</v>
      </c>
      <c r="AL374" s="5" t="str">
        <f t="shared" si="84"/>
        <v>N/A</v>
      </c>
      <c r="AP374" s="8" t="str">
        <f t="shared" si="85"/>
        <v>N/A</v>
      </c>
      <c r="AQ374" s="5" t="str">
        <f t="shared" si="86"/>
        <v>N/A</v>
      </c>
      <c r="AU374" s="8" t="str">
        <f t="shared" si="87"/>
        <v>N/A</v>
      </c>
      <c r="AV374" s="5" t="str">
        <f t="shared" si="88"/>
        <v>N/A</v>
      </c>
      <c r="AW374" s="6">
        <f t="shared" si="89"/>
        <v>-654394.07389865944</v>
      </c>
      <c r="AX374" s="6">
        <f t="shared" si="90"/>
        <v>-653413.27389865939</v>
      </c>
    </row>
    <row r="375" spans="1:50" x14ac:dyDescent="0.25">
      <c r="A375" t="str">
        <f>+'Player Ratings'!A374</f>
        <v>S. Cooper ATL</v>
      </c>
      <c r="C375" s="3" t="str">
        <f>INDEX('Player Ratings'!$B:$Y,MATCH(A:A,'Player Ratings'!$A:$A,0),3)</f>
        <v>ATL</v>
      </c>
      <c r="D375" s="3">
        <f>INDEX('Player Ratings'!$B:$Y,MATCH(A:A,'Player Ratings'!$A:$A,0),4)</f>
        <v>23</v>
      </c>
      <c r="F375" s="3">
        <f>INDEX('Player Ratings'!$B:$Y,MATCH($A:$A,'Player Ratings'!$A:$A,0),8)</f>
        <v>66</v>
      </c>
      <c r="G375" s="3">
        <f>INDEX('Player Ratings'!$B:$Y,MATCH($A:$A,'Player Ratings'!$A:$A,0),9)</f>
        <v>72</v>
      </c>
      <c r="H375" s="3">
        <f t="shared" si="76"/>
        <v>138</v>
      </c>
      <c r="J375" s="3">
        <f>IFERROR(INDEX('Advanced Stats'!$A:$AB,MATCH($A:$A,'Advanced Stats'!$A:$A,0),8),"N/A")</f>
        <v>30.8</v>
      </c>
      <c r="L375" s="3">
        <f>IFERROR(INDEX('Advanced Stats'!$A:$AB,MATCH($A:$A,'Advanced Stats'!$A:$A,0),9),"N/A")</f>
        <v>21.5</v>
      </c>
      <c r="M375" s="3">
        <f>IFERROR(INDEX('Advanced Stats'!$A:$AB,MATCH($A:$A,'Advanced Stats'!$A:$A,0),10),"N/A")</f>
        <v>10.5</v>
      </c>
      <c r="O375" s="3">
        <f>IFERROR(INDEX('Per 36 Stats'!$A:$AC,MATCH(A:A,'Per 36 Stats'!$A:$A,0),29),"N/A")</f>
        <v>27.9</v>
      </c>
      <c r="V375" s="8">
        <f t="shared" si="77"/>
        <v>1.360532174376144</v>
      </c>
      <c r="W375" s="5">
        <f t="shared" si="78"/>
        <v>29.307417336907957</v>
      </c>
      <c r="AA375" s="8">
        <f t="shared" si="79"/>
        <v>1.2130498511523926</v>
      </c>
      <c r="AB375" s="5">
        <f t="shared" si="80"/>
        <v>25.822081343652233</v>
      </c>
      <c r="AF375" s="8">
        <f t="shared" si="81"/>
        <v>0.9415915528634492</v>
      </c>
      <c r="AG375" s="5">
        <f t="shared" si="82"/>
        <v>23.020238329722282</v>
      </c>
      <c r="AK375" s="8">
        <f t="shared" si="83"/>
        <v>1.4265819285144035</v>
      </c>
      <c r="AL375" s="5">
        <f t="shared" si="84"/>
        <v>31.039857797224307</v>
      </c>
      <c r="AP375" s="8">
        <f t="shared" si="85"/>
        <v>1.3828975354969419</v>
      </c>
      <c r="AQ375" s="5">
        <f t="shared" si="86"/>
        <v>29.686342306742404</v>
      </c>
      <c r="AU375" s="8">
        <f t="shared" si="87"/>
        <v>0.93882565920983663</v>
      </c>
      <c r="AV375" s="5">
        <f t="shared" si="88"/>
        <v>21.385829905798058</v>
      </c>
      <c r="AW375" s="6">
        <f t="shared" si="89"/>
        <v>-654917.94626183587</v>
      </c>
      <c r="AX375" s="6">
        <f t="shared" si="90"/>
        <v>-653937.14626183582</v>
      </c>
    </row>
    <row r="376" spans="1:50" x14ac:dyDescent="0.25">
      <c r="A376" t="str">
        <f>+'Player Ratings'!A375</f>
        <v>S. Curry GSW</v>
      </c>
      <c r="C376" s="3" t="str">
        <f>INDEX('Player Ratings'!$B:$Y,MATCH(A:A,'Player Ratings'!$A:$A,0),3)</f>
        <v>GSW</v>
      </c>
      <c r="D376" s="3">
        <f>INDEX('Player Ratings'!$B:$Y,MATCH(A:A,'Player Ratings'!$A:$A,0),4)</f>
        <v>36</v>
      </c>
      <c r="F376" s="3">
        <f>INDEX('Player Ratings'!$B:$Y,MATCH($A:$A,'Player Ratings'!$A:$A,0),8)</f>
        <v>74</v>
      </c>
      <c r="G376" s="3">
        <f>INDEX('Player Ratings'!$B:$Y,MATCH($A:$A,'Player Ratings'!$A:$A,0),9)</f>
        <v>74</v>
      </c>
      <c r="H376" s="3">
        <f t="shared" ref="H376:H439" si="91">+F376+G376</f>
        <v>148</v>
      </c>
      <c r="J376" s="3">
        <f>IFERROR(INDEX('Advanced Stats'!$A:$AB,MATCH($A:$A,'Advanced Stats'!$A:$A,0),8),"N/A")</f>
        <v>37.299999999999997</v>
      </c>
      <c r="L376" s="3">
        <f>IFERROR(INDEX('Advanced Stats'!$A:$AB,MATCH($A:$A,'Advanced Stats'!$A:$A,0),9),"N/A")</f>
        <v>23.3</v>
      </c>
      <c r="M376" s="3">
        <f>IFERROR(INDEX('Advanced Stats'!$A:$AB,MATCH($A:$A,'Advanced Stats'!$A:$A,0),10),"N/A")</f>
        <v>14.9</v>
      </c>
      <c r="O376" s="3">
        <f>IFERROR(INDEX('Per 36 Stats'!$A:$AC,MATCH(A:A,'Per 36 Stats'!$A:$A,0),29),"N/A")</f>
        <v>41.3</v>
      </c>
      <c r="V376" s="8">
        <f t="shared" ref="V376:V439" si="92">STANDARDIZE(G376,AVERAGE(G:G),_xlfn.STDEV.P(G:G))</f>
        <v>1.624797762141841</v>
      </c>
      <c r="W376" s="5">
        <f t="shared" ref="W376:W439" si="93">IF(V376="N/A","N/A",IF(D376&gt;$T$7,IF((V376*$W$1)/(1+((D376-$T$7)/$T$8)^2)&lt;$T$2,$T$2,(V376*$W$1)/(1+((D376-$T$7)/$T$8)^2)),IF(V376*$W$1&lt;$T$2,$T$2,V376*$W$1)))</f>
        <v>14.344262295081968</v>
      </c>
      <c r="AA376" s="8">
        <f t="shared" ref="AA376:AA439" si="94">STANDARDIZE(H376,AVERAGE(H:H),_xlfn.STDEV.P(H:H))</f>
        <v>1.8289829861533284</v>
      </c>
      <c r="AB376" s="5">
        <f t="shared" ref="AB376:AB439" si="95">IF(AA376="N/A","N/A",IF(D376&gt;$T$7,IF((AA376*$AB$1)/(1+((D376-$T$7)/$T$8)^2)&lt;$T$2,$T$2,(AA376*$AB$1)/(1+((D376-$T$7)/$T$8)^2)),IF(AA376*$AB$1&lt;$T$2,$T$2,AA376*$AB$1)))</f>
        <v>15.956308897484972</v>
      </c>
      <c r="AF376" s="8">
        <f t="shared" ref="AF376:AF439" si="96">IF(J376="N/A","N/A",IF(J376=0,"N/A",STANDARDIZE(J376,AVERAGE(J:J),_xlfn.STDEV.P(J:J))))</f>
        <v>1.6999333309519828</v>
      </c>
      <c r="AG376" s="5">
        <f t="shared" ref="AG376:AG439" si="97">IF(AF376="N/A","N/A",IF(D376&gt;$T$7,IF((AF376*$AG$1)/(1+((D376-$T$7)/$T$8)^2)&lt;$T$2,$T$2,(AF376*$AG$1)/(1+((D376-$T$7)/$T$8)^2)),IF(AF376*$AG$1&lt;$T$2,$T$2,AF376*$AG$1)))</f>
        <v>17.032928555975676</v>
      </c>
      <c r="AK376" s="8">
        <f t="shared" ref="AK376:AK439" si="98">IF(L376="N/A","N/A",STANDARDIZE(L376,AVERAGE(L:L),_xlfn.STDEV.P(L:L)))</f>
        <v>1.7541942909137569</v>
      </c>
      <c r="AL376" s="5">
        <f t="shared" ref="AL376:AL439" si="99">IF(AK376="N/A","N/A",IF(D376&gt;$T$7,IF((AK376*$AL$1)/(1+((D376-$T$7)/$T$8)^2)&lt;$T$2,$T$2,(AK376*$AL$1)/(1+((D376-$T$7)/$T$8)^2)),IF(AK376*$AL$1&lt;$T$2,$T$2,AK376*$AL$1)))</f>
        <v>15.642669574680557</v>
      </c>
      <c r="AP376" s="8">
        <f t="shared" ref="AP376:AP439" si="100">IF(M376="N/A","N/A",STANDARDIZE(M376,AVERAGE(M:M),_xlfn.STDEV.P(M:M)))</f>
        <v>2.2206895366191324</v>
      </c>
      <c r="AQ376" s="5">
        <f t="shared" ref="AQ376:AQ439" si="101">IF(AP376="N/A","N/A",IF(D376&gt;$T$7,IF((AP376*$AQ$1)/(1+((D376-$T$7)/$T$8)^2)&lt;$T$2,$T$2,(AP376*$AQ$1)/(1+((D376-$T$7)/$T$8)^2)),IF(AP376*$AQ$1&lt;$T$2,$T$2,AP376*$AQ$1)))</f>
        <v>19.53730732947621</v>
      </c>
      <c r="AU376" s="8">
        <f t="shared" ref="AU376:AU439" si="102">IF(O376="N/A","N/A",STANDARDIZE(O376,AVERAGE(O:O),_xlfn.STDEV.P(O:O)))</f>
        <v>2.2305300140999669</v>
      </c>
      <c r="AV376" s="5">
        <f t="shared" ref="AV376:AV439" si="103">IF(AU376="N/A","N/A",IF(D376&gt;$T$7,IF((AU376*$AV$1)/(1+((D376-$T$7)/$T$8)^2)&lt;$T$2,$T$2,(AU376*$AV$1)/(1+((D376-$T$7)/$T$8)^2)),IF(AU376*$AV$1&lt;$T$2,$T$2,AU376*$AV$1)))</f>
        <v>20.823772123099818</v>
      </c>
      <c r="AW376" s="6">
        <f t="shared" si="89"/>
        <v>-655420.43279510655</v>
      </c>
      <c r="AX376" s="6">
        <f t="shared" si="90"/>
        <v>-654439.6327951065</v>
      </c>
    </row>
    <row r="377" spans="1:50" x14ac:dyDescent="0.25">
      <c r="A377" t="str">
        <f>+'Player Ratings'!A376</f>
        <v>S. Dinwiddie WAS</v>
      </c>
      <c r="C377" s="3" t="str">
        <f>INDEX('Player Ratings'!$B:$Y,MATCH(A:A,'Player Ratings'!$A:$A,0),3)</f>
        <v>WAS</v>
      </c>
      <c r="D377" s="3">
        <f>INDEX('Player Ratings'!$B:$Y,MATCH(A:A,'Player Ratings'!$A:$A,0),4)</f>
        <v>31</v>
      </c>
      <c r="F377" s="3">
        <f>INDEX('Player Ratings'!$B:$Y,MATCH($A:$A,'Player Ratings'!$A:$A,0),8)</f>
        <v>51</v>
      </c>
      <c r="G377" s="3">
        <f>INDEX('Player Ratings'!$B:$Y,MATCH($A:$A,'Player Ratings'!$A:$A,0),9)</f>
        <v>51</v>
      </c>
      <c r="H377" s="3">
        <f t="shared" si="91"/>
        <v>102</v>
      </c>
      <c r="J377" s="3">
        <f>IFERROR(INDEX('Advanced Stats'!$A:$AB,MATCH($A:$A,'Advanced Stats'!$A:$A,0),8),"N/A")</f>
        <v>9.4</v>
      </c>
      <c r="L377" s="3">
        <f>IFERROR(INDEX('Advanced Stats'!$A:$AB,MATCH($A:$A,'Advanced Stats'!$A:$A,0),9),"N/A")</f>
        <v>1.9</v>
      </c>
      <c r="M377" s="3">
        <f>IFERROR(INDEX('Advanced Stats'!$A:$AB,MATCH($A:$A,'Advanced Stats'!$A:$A,0),10),"N/A")</f>
        <v>-2.2000000000000002</v>
      </c>
      <c r="O377" s="3">
        <f>IFERROR(INDEX('Per 36 Stats'!$A:$AC,MATCH(A:A,'Per 36 Stats'!$A:$A,0),29),"N/A")</f>
        <v>4.2</v>
      </c>
      <c r="V377" s="8">
        <f t="shared" si="92"/>
        <v>-1.4142564971636753</v>
      </c>
      <c r="W377" s="5">
        <f t="shared" si="93"/>
        <v>0.85</v>
      </c>
      <c r="AA377" s="8">
        <f t="shared" si="94"/>
        <v>-1.0043094348509767</v>
      </c>
      <c r="AB377" s="5">
        <f t="shared" si="95"/>
        <v>0.85</v>
      </c>
      <c r="AF377" s="8">
        <f t="shared" si="96"/>
        <v>-1.5551029165357246</v>
      </c>
      <c r="AG377" s="5">
        <f t="shared" si="97"/>
        <v>0.85</v>
      </c>
      <c r="AK377" s="8">
        <f t="shared" si="98"/>
        <v>-2.1407526842785551</v>
      </c>
      <c r="AL377" s="5">
        <f t="shared" si="99"/>
        <v>0.85</v>
      </c>
      <c r="AP377" s="8">
        <f t="shared" si="100"/>
        <v>-1.0352748313784719</v>
      </c>
      <c r="AQ377" s="5">
        <f t="shared" si="101"/>
        <v>0.85</v>
      </c>
      <c r="AU377" s="8">
        <f t="shared" si="102"/>
        <v>-1.3457559236928569</v>
      </c>
      <c r="AV377" s="5">
        <f t="shared" si="103"/>
        <v>0.85</v>
      </c>
      <c r="AW377" s="6">
        <f t="shared" si="89"/>
        <v>-655902.09555625415</v>
      </c>
      <c r="AX377" s="6">
        <f t="shared" si="90"/>
        <v>-654921.2955562541</v>
      </c>
    </row>
    <row r="378" spans="1:50" x14ac:dyDescent="0.25">
      <c r="A378" t="str">
        <f>+'Player Ratings'!A377</f>
        <v>S. Doumbouya MIA</v>
      </c>
      <c r="C378" s="3" t="str">
        <f>INDEX('Player Ratings'!$B:$Y,MATCH(A:A,'Player Ratings'!$A:$A,0),3)</f>
        <v>MIA</v>
      </c>
      <c r="D378" s="3">
        <f>INDEX('Player Ratings'!$B:$Y,MATCH(A:A,'Player Ratings'!$A:$A,0),4)</f>
        <v>24</v>
      </c>
      <c r="F378" s="3">
        <f>INDEX('Player Ratings'!$B:$Y,MATCH($A:$A,'Player Ratings'!$A:$A,0),8)</f>
        <v>47</v>
      </c>
      <c r="G378" s="3">
        <f>INDEX('Player Ratings'!$B:$Y,MATCH($A:$A,'Player Ratings'!$A:$A,0),9)</f>
        <v>56</v>
      </c>
      <c r="H378" s="3">
        <f t="shared" si="91"/>
        <v>103</v>
      </c>
      <c r="J378" s="3">
        <f>IFERROR(INDEX('Advanced Stats'!$A:$AB,MATCH($A:$A,'Advanced Stats'!$A:$A,0),8),"N/A")</f>
        <v>14.5</v>
      </c>
      <c r="L378" s="3">
        <f>IFERROR(INDEX('Advanced Stats'!$A:$AB,MATCH($A:$A,'Advanced Stats'!$A:$A,0),9),"N/A")</f>
        <v>10</v>
      </c>
      <c r="M378" s="3">
        <f>IFERROR(INDEX('Advanced Stats'!$A:$AB,MATCH($A:$A,'Advanced Stats'!$A:$A,0),10),"N/A")</f>
        <v>-0.4</v>
      </c>
      <c r="O378" s="3">
        <f>IFERROR(INDEX('Per 36 Stats'!$A:$AC,MATCH(A:A,'Per 36 Stats'!$A:$A,0),29),"N/A")</f>
        <v>8.1</v>
      </c>
      <c r="V378" s="8">
        <f t="shared" si="92"/>
        <v>-0.75359252774943253</v>
      </c>
      <c r="W378" s="5">
        <f t="shared" si="93"/>
        <v>0.85</v>
      </c>
      <c r="AA378" s="8">
        <f t="shared" si="94"/>
        <v>-0.94271612135088323</v>
      </c>
      <c r="AB378" s="5">
        <f t="shared" si="95"/>
        <v>0.85</v>
      </c>
      <c r="AF378" s="8">
        <f t="shared" si="96"/>
        <v>-0.96009629065087487</v>
      </c>
      <c r="AG378" s="5">
        <f t="shared" si="97"/>
        <v>0.85</v>
      </c>
      <c r="AK378" s="8">
        <f t="shared" si="98"/>
        <v>-0.66649705348146504</v>
      </c>
      <c r="AL378" s="5">
        <f t="shared" si="99"/>
        <v>0.85</v>
      </c>
      <c r="AP378" s="8">
        <f t="shared" si="100"/>
        <v>-0.69254174001030289</v>
      </c>
      <c r="AQ378" s="5">
        <f t="shared" si="101"/>
        <v>0.85</v>
      </c>
      <c r="AU378" s="8">
        <f t="shared" si="102"/>
        <v>-0.96981211891140096</v>
      </c>
      <c r="AV378" s="5">
        <f t="shared" si="103"/>
        <v>0.85</v>
      </c>
      <c r="AW378" s="6">
        <f t="shared" si="89"/>
        <v>-656382.90831740177</v>
      </c>
      <c r="AX378" s="6">
        <f t="shared" si="90"/>
        <v>-655402.10831740173</v>
      </c>
    </row>
    <row r="379" spans="1:50" x14ac:dyDescent="0.25">
      <c r="A379" t="str">
        <f>+'Player Ratings'!A378</f>
        <v>S. Feygay KC</v>
      </c>
      <c r="C379" s="3" t="str">
        <f>INDEX('Player Ratings'!$B:$Y,MATCH(A:A,'Player Ratings'!$A:$A,0),3)</f>
        <v>KC</v>
      </c>
      <c r="D379" s="3">
        <f>INDEX('Player Ratings'!$B:$Y,MATCH(A:A,'Player Ratings'!$A:$A,0),4)</f>
        <v>21</v>
      </c>
      <c r="F379" s="3">
        <f>INDEX('Player Ratings'!$B:$Y,MATCH($A:$A,'Player Ratings'!$A:$A,0),8)</f>
        <v>51</v>
      </c>
      <c r="G379" s="3">
        <f>INDEX('Player Ratings'!$B:$Y,MATCH($A:$A,'Player Ratings'!$A:$A,0),9)</f>
        <v>63</v>
      </c>
      <c r="H379" s="3">
        <f t="shared" si="91"/>
        <v>114</v>
      </c>
      <c r="J379" s="3">
        <f>IFERROR(INDEX('Advanced Stats'!$A:$AB,MATCH($A:$A,'Advanced Stats'!$A:$A,0),8),"N/A")</f>
        <v>11.7</v>
      </c>
      <c r="L379" s="3">
        <f>IFERROR(INDEX('Advanced Stats'!$A:$AB,MATCH($A:$A,'Advanced Stats'!$A:$A,0),9),"N/A")</f>
        <v>9.4</v>
      </c>
      <c r="M379" s="3">
        <f>IFERROR(INDEX('Advanced Stats'!$A:$AB,MATCH($A:$A,'Advanced Stats'!$A:$A,0),10),"N/A")</f>
        <v>-0.6</v>
      </c>
      <c r="O379" s="3">
        <f>IFERROR(INDEX('Per 36 Stats'!$A:$AC,MATCH(A:A,'Per 36 Stats'!$A:$A,0),29),"N/A")</f>
        <v>6</v>
      </c>
      <c r="V379" s="8">
        <f t="shared" si="92"/>
        <v>0.17133702943050722</v>
      </c>
      <c r="W379" s="5">
        <f t="shared" si="93"/>
        <v>3.6907953529937507</v>
      </c>
      <c r="AA379" s="8">
        <f t="shared" si="94"/>
        <v>-0.26518967284985367</v>
      </c>
      <c r="AB379" s="5">
        <f t="shared" si="95"/>
        <v>0.85</v>
      </c>
      <c r="AF379" s="8">
        <f t="shared" si="96"/>
        <v>-1.2867665950582434</v>
      </c>
      <c r="AG379" s="5">
        <f t="shared" si="97"/>
        <v>0.85</v>
      </c>
      <c r="AK379" s="8">
        <f t="shared" si="98"/>
        <v>-0.77570117428124952</v>
      </c>
      <c r="AL379" s="5">
        <f t="shared" si="99"/>
        <v>0.85</v>
      </c>
      <c r="AP379" s="8">
        <f t="shared" si="100"/>
        <v>-0.73062319460676617</v>
      </c>
      <c r="AQ379" s="5">
        <f t="shared" si="101"/>
        <v>0.85</v>
      </c>
      <c r="AU379" s="8">
        <f t="shared" si="102"/>
        <v>-1.1722433984091079</v>
      </c>
      <c r="AV379" s="5">
        <f t="shared" si="103"/>
        <v>0.85</v>
      </c>
      <c r="AW379" s="6">
        <f t="shared" si="89"/>
        <v>-656862.8710785493</v>
      </c>
      <c r="AX379" s="6">
        <f t="shared" si="90"/>
        <v>-655882.07107854926</v>
      </c>
    </row>
    <row r="380" spans="1:50" x14ac:dyDescent="0.25">
      <c r="A380" t="str">
        <f>+'Player Ratings'!A379</f>
        <v>S. Gilgeous-Alexander SAC</v>
      </c>
      <c r="C380" s="3" t="str">
        <f>INDEX('Player Ratings'!$B:$Y,MATCH(A:A,'Player Ratings'!$A:$A,0),3)</f>
        <v>SAC</v>
      </c>
      <c r="D380" s="3">
        <f>INDEX('Player Ratings'!$B:$Y,MATCH(A:A,'Player Ratings'!$A:$A,0),4)</f>
        <v>26</v>
      </c>
      <c r="F380" s="3">
        <f>INDEX('Player Ratings'!$B:$Y,MATCH($A:$A,'Player Ratings'!$A:$A,0),8)</f>
        <v>46</v>
      </c>
      <c r="G380" s="3">
        <f>INDEX('Player Ratings'!$B:$Y,MATCH($A:$A,'Player Ratings'!$A:$A,0),9)</f>
        <v>50</v>
      </c>
      <c r="H380" s="3">
        <f t="shared" si="91"/>
        <v>96</v>
      </c>
      <c r="J380" s="3">
        <f>IFERROR(INDEX('Advanced Stats'!$A:$AB,MATCH($A:$A,'Advanced Stats'!$A:$A,0),8),"N/A")</f>
        <v>12.1</v>
      </c>
      <c r="L380" s="3">
        <f>IFERROR(INDEX('Advanced Stats'!$A:$AB,MATCH($A:$A,'Advanced Stats'!$A:$A,0),9),"N/A")</f>
        <v>9.1999999999999993</v>
      </c>
      <c r="M380" s="3">
        <f>IFERROR(INDEX('Advanced Stats'!$A:$AB,MATCH($A:$A,'Advanced Stats'!$A:$A,0),10),"N/A")</f>
        <v>-0.5</v>
      </c>
      <c r="O380" s="3">
        <f>IFERROR(INDEX('Per 36 Stats'!$A:$AC,MATCH(A:A,'Per 36 Stats'!$A:$A,0),29),"N/A")</f>
        <v>5.7</v>
      </c>
      <c r="V380" s="8">
        <f t="shared" si="92"/>
        <v>-1.5463892910465238</v>
      </c>
      <c r="W380" s="5">
        <f t="shared" si="93"/>
        <v>0.85</v>
      </c>
      <c r="AA380" s="8">
        <f t="shared" si="94"/>
        <v>-1.3738693158515383</v>
      </c>
      <c r="AB380" s="5">
        <f t="shared" si="95"/>
        <v>0.85</v>
      </c>
      <c r="AF380" s="8">
        <f t="shared" si="96"/>
        <v>-1.2400994087143338</v>
      </c>
      <c r="AG380" s="5">
        <f t="shared" si="97"/>
        <v>0.85</v>
      </c>
      <c r="AK380" s="8">
        <f t="shared" si="98"/>
        <v>-0.81210254788117786</v>
      </c>
      <c r="AL380" s="5">
        <f t="shared" si="99"/>
        <v>0.85</v>
      </c>
      <c r="AP380" s="8">
        <f t="shared" si="100"/>
        <v>-0.71158246730853458</v>
      </c>
      <c r="AQ380" s="5">
        <f t="shared" si="101"/>
        <v>0.85</v>
      </c>
      <c r="AU380" s="8">
        <f t="shared" si="102"/>
        <v>-1.201162152623066</v>
      </c>
      <c r="AV380" s="5">
        <f t="shared" si="103"/>
        <v>0.85</v>
      </c>
      <c r="AW380" s="6">
        <f t="shared" si="89"/>
        <v>-657341.98383969686</v>
      </c>
      <c r="AX380" s="6">
        <f t="shared" si="90"/>
        <v>-656361.18383969681</v>
      </c>
    </row>
    <row r="381" spans="1:50" x14ac:dyDescent="0.25">
      <c r="A381" t="str">
        <f>+'Player Ratings'!A380</f>
        <v>S. Johnson HOU</v>
      </c>
      <c r="C381" s="3" t="str">
        <f>INDEX('Player Ratings'!$B:$Y,MATCH(A:A,'Player Ratings'!$A:$A,0),3)</f>
        <v>HOU</v>
      </c>
      <c r="D381" s="3">
        <f>INDEX('Player Ratings'!$B:$Y,MATCH(A:A,'Player Ratings'!$A:$A,0),4)</f>
        <v>28</v>
      </c>
      <c r="F381" s="3">
        <f>INDEX('Player Ratings'!$B:$Y,MATCH($A:$A,'Player Ratings'!$A:$A,0),8)</f>
        <v>75</v>
      </c>
      <c r="G381" s="3">
        <f>INDEX('Player Ratings'!$B:$Y,MATCH($A:$A,'Player Ratings'!$A:$A,0),9)</f>
        <v>77</v>
      </c>
      <c r="H381" s="3">
        <f t="shared" si="91"/>
        <v>152</v>
      </c>
      <c r="J381" s="3">
        <f>IFERROR(INDEX('Advanced Stats'!$A:$AB,MATCH($A:$A,'Advanced Stats'!$A:$A,0),8),"N/A")</f>
        <v>36.6</v>
      </c>
      <c r="L381" s="3">
        <f>IFERROR(INDEX('Advanced Stats'!$A:$AB,MATCH($A:$A,'Advanced Stats'!$A:$A,0),9),"N/A")</f>
        <v>22.5</v>
      </c>
      <c r="M381" s="3">
        <f>IFERROR(INDEX('Advanced Stats'!$A:$AB,MATCH($A:$A,'Advanced Stats'!$A:$A,0),10),"N/A")</f>
        <v>14.3</v>
      </c>
      <c r="O381" s="3">
        <f>IFERROR(INDEX('Per 36 Stats'!$A:$AC,MATCH(A:A,'Per 36 Stats'!$A:$A,0),29),"N/A")</f>
        <v>37.9</v>
      </c>
      <c r="V381" s="8">
        <f t="shared" si="92"/>
        <v>2.0211961437903869</v>
      </c>
      <c r="W381" s="5">
        <f t="shared" si="93"/>
        <v>43.538873994638074</v>
      </c>
      <c r="AA381" s="8">
        <f t="shared" si="94"/>
        <v>2.0753562401537029</v>
      </c>
      <c r="AB381" s="5">
        <f t="shared" si="95"/>
        <v>44.177918656347771</v>
      </c>
      <c r="AF381" s="8">
        <f t="shared" si="96"/>
        <v>1.6182657548501411</v>
      </c>
      <c r="AG381" s="5">
        <f t="shared" si="97"/>
        <v>39.563718731534372</v>
      </c>
      <c r="AK381" s="8">
        <f t="shared" si="98"/>
        <v>1.6085887965140442</v>
      </c>
      <c r="AL381" s="5">
        <f t="shared" si="99"/>
        <v>35</v>
      </c>
      <c r="AP381" s="8">
        <f t="shared" si="100"/>
        <v>2.1064451728297429</v>
      </c>
      <c r="AQ381" s="5">
        <f t="shared" si="101"/>
        <v>45.218572487033832</v>
      </c>
      <c r="AU381" s="8">
        <f t="shared" si="102"/>
        <v>1.9027841330084416</v>
      </c>
      <c r="AV381" s="5">
        <f t="shared" si="103"/>
        <v>43.344168767414104</v>
      </c>
      <c r="AW381" s="6">
        <f t="shared" si="89"/>
        <v>-657820.24660084443</v>
      </c>
      <c r="AX381" s="6">
        <f t="shared" si="90"/>
        <v>-656839.44660084439</v>
      </c>
    </row>
    <row r="382" spans="1:50" x14ac:dyDescent="0.25">
      <c r="A382" t="str">
        <f>+'Player Ratings'!A381</f>
        <v>S. Labissiere WAS</v>
      </c>
      <c r="C382" s="3" t="str">
        <f>INDEX('Player Ratings'!$B:$Y,MATCH(A:A,'Player Ratings'!$A:$A,0),3)</f>
        <v>WAS</v>
      </c>
      <c r="D382" s="3">
        <f>INDEX('Player Ratings'!$B:$Y,MATCH(A:A,'Player Ratings'!$A:$A,0),4)</f>
        <v>28</v>
      </c>
      <c r="F382" s="3">
        <f>INDEX('Player Ratings'!$B:$Y,MATCH($A:$A,'Player Ratings'!$A:$A,0),8)</f>
        <v>53</v>
      </c>
      <c r="G382" s="3">
        <f>INDEX('Player Ratings'!$B:$Y,MATCH($A:$A,'Player Ratings'!$A:$A,0),9)</f>
        <v>54</v>
      </c>
      <c r="H382" s="3">
        <f t="shared" si="91"/>
        <v>107</v>
      </c>
      <c r="J382" s="3">
        <f>IFERROR(INDEX('Advanced Stats'!$A:$AB,MATCH($A:$A,'Advanced Stats'!$A:$A,0),8),"N/A")</f>
        <v>19.100000000000001</v>
      </c>
      <c r="L382" s="3">
        <f>IFERROR(INDEX('Advanced Stats'!$A:$AB,MATCH($A:$A,'Advanced Stats'!$A:$A,0),9),"N/A")</f>
        <v>10.4</v>
      </c>
      <c r="M382" s="3">
        <f>IFERROR(INDEX('Advanced Stats'!$A:$AB,MATCH($A:$A,'Advanced Stats'!$A:$A,0),10),"N/A")</f>
        <v>-0.4</v>
      </c>
      <c r="O382" s="3">
        <f>IFERROR(INDEX('Per 36 Stats'!$A:$AC,MATCH(A:A,'Per 36 Stats'!$A:$A,0),29),"N/A")</f>
        <v>12.100000000000001</v>
      </c>
      <c r="V382" s="8">
        <f t="shared" si="92"/>
        <v>-1.0178581155151296</v>
      </c>
      <c r="W382" s="5">
        <f t="shared" si="93"/>
        <v>0.85</v>
      </c>
      <c r="AA382" s="8">
        <f t="shared" si="94"/>
        <v>-0.69634286735050877</v>
      </c>
      <c r="AB382" s="5">
        <f t="shared" si="95"/>
        <v>0.85</v>
      </c>
      <c r="AF382" s="8">
        <f t="shared" si="96"/>
        <v>-0.42342364769591212</v>
      </c>
      <c r="AG382" s="5">
        <f t="shared" si="97"/>
        <v>0.85</v>
      </c>
      <c r="AK382" s="8">
        <f t="shared" si="98"/>
        <v>-0.59369430628160869</v>
      </c>
      <c r="AL382" s="5">
        <f t="shared" si="99"/>
        <v>0.85</v>
      </c>
      <c r="AP382" s="8">
        <f t="shared" si="100"/>
        <v>-0.69254174001030289</v>
      </c>
      <c r="AQ382" s="5">
        <f t="shared" si="101"/>
        <v>0.85</v>
      </c>
      <c r="AU382" s="8">
        <f t="shared" si="102"/>
        <v>-0.5842287293919588</v>
      </c>
      <c r="AV382" s="5">
        <f t="shared" si="103"/>
        <v>0.85</v>
      </c>
      <c r="AW382" s="6">
        <f t="shared" si="89"/>
        <v>-658255.16519322456</v>
      </c>
      <c r="AX382" s="6">
        <f t="shared" si="90"/>
        <v>-657274.36519322451</v>
      </c>
    </row>
    <row r="383" spans="1:50" x14ac:dyDescent="0.25">
      <c r="A383" t="str">
        <f>+'Player Ratings'!A382</f>
        <v>S. Lewis CLE</v>
      </c>
      <c r="C383" s="3" t="str">
        <f>INDEX('Player Ratings'!$B:$Y,MATCH(A:A,'Player Ratings'!$A:$A,0),3)</f>
        <v>CLE</v>
      </c>
      <c r="D383" s="3">
        <f>INDEX('Player Ratings'!$B:$Y,MATCH(A:A,'Player Ratings'!$A:$A,0),4)</f>
        <v>24</v>
      </c>
      <c r="F383" s="3">
        <f>INDEX('Player Ratings'!$B:$Y,MATCH($A:$A,'Player Ratings'!$A:$A,0),8)</f>
        <v>63</v>
      </c>
      <c r="G383" s="3">
        <f>INDEX('Player Ratings'!$B:$Y,MATCH($A:$A,'Player Ratings'!$A:$A,0),9)</f>
        <v>69</v>
      </c>
      <c r="H383" s="3">
        <f t="shared" si="91"/>
        <v>132</v>
      </c>
      <c r="J383" s="3">
        <f>IFERROR(INDEX('Advanced Stats'!$A:$AB,MATCH($A:$A,'Advanced Stats'!$A:$A,0),8),"N/A")</f>
        <v>21.9</v>
      </c>
      <c r="L383" s="3">
        <f>IFERROR(INDEX('Advanced Stats'!$A:$AB,MATCH($A:$A,'Advanced Stats'!$A:$A,0),9),"N/A")</f>
        <v>15.3</v>
      </c>
      <c r="M383" s="3">
        <f>IFERROR(INDEX('Advanced Stats'!$A:$AB,MATCH($A:$A,'Advanced Stats'!$A:$A,0),10),"N/A")</f>
        <v>3.4</v>
      </c>
      <c r="O383" s="3">
        <f>IFERROR(INDEX('Per 36 Stats'!$A:$AC,MATCH(A:A,'Per 36 Stats'!$A:$A,0),29),"N/A")</f>
        <v>14.8</v>
      </c>
      <c r="V383" s="8">
        <f t="shared" si="92"/>
        <v>0.96413379272759847</v>
      </c>
      <c r="W383" s="5">
        <f t="shared" si="93"/>
        <v>20.768543342269886</v>
      </c>
      <c r="AA383" s="8">
        <f t="shared" si="94"/>
        <v>0.84348997015183103</v>
      </c>
      <c r="AB383" s="5">
        <f t="shared" si="95"/>
        <v>17.955293923925574</v>
      </c>
      <c r="AF383" s="8">
        <f t="shared" si="96"/>
        <v>-9.6753343288543944E-2</v>
      </c>
      <c r="AG383" s="5">
        <f t="shared" si="97"/>
        <v>0.85</v>
      </c>
      <c r="AK383" s="8">
        <f t="shared" si="98"/>
        <v>0.29813934691663097</v>
      </c>
      <c r="AL383" s="5">
        <f t="shared" si="99"/>
        <v>6.4869761400150212</v>
      </c>
      <c r="AP383" s="8">
        <f t="shared" si="100"/>
        <v>3.1005897322497956E-2</v>
      </c>
      <c r="AQ383" s="5">
        <f t="shared" si="101"/>
        <v>0.85</v>
      </c>
      <c r="AU383" s="8">
        <f t="shared" si="102"/>
        <v>-0.32395994146633555</v>
      </c>
      <c r="AV383" s="5">
        <f t="shared" si="103"/>
        <v>0.85</v>
      </c>
      <c r="AW383" s="6">
        <f t="shared" si="89"/>
        <v>-658689.23378560471</v>
      </c>
      <c r="AX383" s="6">
        <f t="shared" si="90"/>
        <v>-657708.43378560466</v>
      </c>
    </row>
    <row r="384" spans="1:50" x14ac:dyDescent="0.25">
      <c r="A384" t="str">
        <f>+'Player Ratings'!A383</f>
        <v>S. Martinez DAL</v>
      </c>
      <c r="C384" s="3" t="str">
        <f>INDEX('Player Ratings'!$B:$Y,MATCH(A:A,'Player Ratings'!$A:$A,0),3)</f>
        <v>DAL</v>
      </c>
      <c r="D384" s="3">
        <f>INDEX('Player Ratings'!$B:$Y,MATCH(A:A,'Player Ratings'!$A:$A,0),4)</f>
        <v>25</v>
      </c>
      <c r="F384" s="3">
        <f>INDEX('Player Ratings'!$B:$Y,MATCH($A:$A,'Player Ratings'!$A:$A,0),8)</f>
        <v>58</v>
      </c>
      <c r="G384" s="3">
        <f>INDEX('Player Ratings'!$B:$Y,MATCH($A:$A,'Player Ratings'!$A:$A,0),9)</f>
        <v>59</v>
      </c>
      <c r="H384" s="3">
        <f t="shared" si="91"/>
        <v>117</v>
      </c>
      <c r="J384" s="3">
        <f>IFERROR(INDEX('Advanced Stats'!$A:$AB,MATCH($A:$A,'Advanced Stats'!$A:$A,0),8),"N/A")</f>
        <v>10.3</v>
      </c>
      <c r="L384" s="3">
        <f>IFERROR(INDEX('Advanced Stats'!$A:$AB,MATCH($A:$A,'Advanced Stats'!$A:$A,0),9),"N/A")</f>
        <v>8</v>
      </c>
      <c r="M384" s="3">
        <f>IFERROR(INDEX('Advanced Stats'!$A:$AB,MATCH($A:$A,'Advanced Stats'!$A:$A,0),10),"N/A")</f>
        <v>-0.8</v>
      </c>
      <c r="O384" s="3">
        <f>IFERROR(INDEX('Per 36 Stats'!$A:$AC,MATCH(A:A,'Per 36 Stats'!$A:$A,0),29),"N/A")</f>
        <v>6.6999999999999993</v>
      </c>
      <c r="V384" s="8">
        <f t="shared" si="92"/>
        <v>-0.3571941461008869</v>
      </c>
      <c r="W384" s="5">
        <f t="shared" si="93"/>
        <v>0.85</v>
      </c>
      <c r="AA384" s="8">
        <f t="shared" si="94"/>
        <v>-8.0409732349572882E-2</v>
      </c>
      <c r="AB384" s="5">
        <f t="shared" si="95"/>
        <v>0.85</v>
      </c>
      <c r="AF384" s="8">
        <f t="shared" si="96"/>
        <v>-1.4501017472619275</v>
      </c>
      <c r="AG384" s="5">
        <f t="shared" si="97"/>
        <v>0.85</v>
      </c>
      <c r="AK384" s="8">
        <f t="shared" si="98"/>
        <v>-1.0305107894807466</v>
      </c>
      <c r="AL384" s="5">
        <f t="shared" si="99"/>
        <v>0.85</v>
      </c>
      <c r="AP384" s="8">
        <f t="shared" si="100"/>
        <v>-0.76870464920322945</v>
      </c>
      <c r="AQ384" s="5">
        <f t="shared" si="101"/>
        <v>0.85</v>
      </c>
      <c r="AU384" s="8">
        <f t="shared" si="102"/>
        <v>-1.1047663052432057</v>
      </c>
      <c r="AV384" s="5">
        <f t="shared" si="103"/>
        <v>0.85</v>
      </c>
      <c r="AW384" s="6">
        <f t="shared" si="89"/>
        <v>-659122.45237798488</v>
      </c>
      <c r="AX384" s="6">
        <f t="shared" si="90"/>
        <v>-658141.65237798484</v>
      </c>
    </row>
    <row r="385" spans="1:50" x14ac:dyDescent="0.25">
      <c r="A385" t="str">
        <f>+'Player Ratings'!A384</f>
        <v>S. Milton SAC</v>
      </c>
      <c r="C385" s="3" t="str">
        <f>INDEX('Player Ratings'!$B:$Y,MATCH(A:A,'Player Ratings'!$A:$A,0),3)</f>
        <v>SAC</v>
      </c>
      <c r="D385" s="3">
        <f>INDEX('Player Ratings'!$B:$Y,MATCH(A:A,'Player Ratings'!$A:$A,0),4)</f>
        <v>28</v>
      </c>
      <c r="F385" s="3">
        <f>INDEX('Player Ratings'!$B:$Y,MATCH($A:$A,'Player Ratings'!$A:$A,0),8)</f>
        <v>57</v>
      </c>
      <c r="G385" s="3">
        <f>INDEX('Player Ratings'!$B:$Y,MATCH($A:$A,'Player Ratings'!$A:$A,0),9)</f>
        <v>58</v>
      </c>
      <c r="H385" s="3">
        <f t="shared" si="91"/>
        <v>115</v>
      </c>
      <c r="J385" s="3">
        <f>IFERROR(INDEX('Advanced Stats'!$A:$AB,MATCH($A:$A,'Advanced Stats'!$A:$A,0),8),"N/A")</f>
        <v>10.3</v>
      </c>
      <c r="L385" s="3">
        <f>IFERROR(INDEX('Advanced Stats'!$A:$AB,MATCH($A:$A,'Advanced Stats'!$A:$A,0),9),"N/A")</f>
        <v>10.199999999999999</v>
      </c>
      <c r="M385" s="3">
        <f>IFERROR(INDEX('Advanced Stats'!$A:$AB,MATCH($A:$A,'Advanced Stats'!$A:$A,0),10),"N/A")</f>
        <v>-0.1</v>
      </c>
      <c r="O385" s="3">
        <f>IFERROR(INDEX('Per 36 Stats'!$A:$AC,MATCH(A:A,'Per 36 Stats'!$A:$A,0),29),"N/A")</f>
        <v>5.8000000000000007</v>
      </c>
      <c r="V385" s="8">
        <f t="shared" si="92"/>
        <v>-0.48932693998373544</v>
      </c>
      <c r="W385" s="5">
        <f t="shared" si="93"/>
        <v>0.85</v>
      </c>
      <c r="AA385" s="8">
        <f t="shared" si="94"/>
        <v>-0.20359635934976006</v>
      </c>
      <c r="AB385" s="5">
        <f t="shared" si="95"/>
        <v>0.85</v>
      </c>
      <c r="AF385" s="8">
        <f t="shared" si="96"/>
        <v>-1.4501017472619275</v>
      </c>
      <c r="AG385" s="5">
        <f t="shared" si="97"/>
        <v>0.85</v>
      </c>
      <c r="AK385" s="8">
        <f t="shared" si="98"/>
        <v>-0.63009567988153703</v>
      </c>
      <c r="AL385" s="5">
        <f t="shared" si="99"/>
        <v>0.85</v>
      </c>
      <c r="AP385" s="8">
        <f t="shared" si="100"/>
        <v>-0.63541955811560813</v>
      </c>
      <c r="AQ385" s="5">
        <f t="shared" si="101"/>
        <v>0.85</v>
      </c>
      <c r="AU385" s="8">
        <f t="shared" si="102"/>
        <v>-1.19152256788508</v>
      </c>
      <c r="AV385" s="5">
        <f t="shared" si="103"/>
        <v>0.85</v>
      </c>
      <c r="AW385" s="6">
        <f t="shared" si="89"/>
        <v>-659554.82097036508</v>
      </c>
      <c r="AX385" s="6">
        <f t="shared" si="90"/>
        <v>-658574.02097036503</v>
      </c>
    </row>
    <row r="386" spans="1:50" x14ac:dyDescent="0.25">
      <c r="A386" t="str">
        <f>+'Player Ratings'!A385</f>
        <v>S. O'Neal IND</v>
      </c>
      <c r="C386" s="3" t="str">
        <f>INDEX('Player Ratings'!$B:$Y,MATCH(A:A,'Player Ratings'!$A:$A,0),3)</f>
        <v>IND</v>
      </c>
      <c r="D386" s="3">
        <f>INDEX('Player Ratings'!$B:$Y,MATCH(A:A,'Player Ratings'!$A:$A,0),4)</f>
        <v>21</v>
      </c>
      <c r="F386" s="3">
        <f>INDEX('Player Ratings'!$B:$Y,MATCH($A:$A,'Player Ratings'!$A:$A,0),8)</f>
        <v>46</v>
      </c>
      <c r="G386" s="3">
        <f>INDEX('Player Ratings'!$B:$Y,MATCH($A:$A,'Player Ratings'!$A:$A,0),9)</f>
        <v>61</v>
      </c>
      <c r="H386" s="3">
        <f t="shared" si="91"/>
        <v>107</v>
      </c>
      <c r="J386" s="3">
        <f>IFERROR(INDEX('Advanced Stats'!$A:$AB,MATCH($A:$A,'Advanced Stats'!$A:$A,0),8),"N/A")</f>
        <v>23.8</v>
      </c>
      <c r="L386" s="3">
        <f>IFERROR(INDEX('Advanced Stats'!$A:$AB,MATCH($A:$A,'Advanced Stats'!$A:$A,0),9),"N/A")</f>
        <v>11.8</v>
      </c>
      <c r="M386" s="3">
        <f>IFERROR(INDEX('Advanced Stats'!$A:$AB,MATCH($A:$A,'Advanced Stats'!$A:$A,0),10),"N/A")</f>
        <v>0.5</v>
      </c>
      <c r="O386" s="3">
        <f>IFERROR(INDEX('Per 36 Stats'!$A:$AC,MATCH(A:A,'Per 36 Stats'!$A:$A,0),29),"N/A")</f>
        <v>16.3</v>
      </c>
      <c r="V386" s="8">
        <f t="shared" si="92"/>
        <v>-9.2928558335189843E-2</v>
      </c>
      <c r="W386" s="5">
        <f t="shared" si="93"/>
        <v>0.85</v>
      </c>
      <c r="AA386" s="8">
        <f t="shared" si="94"/>
        <v>-0.69634286735050877</v>
      </c>
      <c r="AB386" s="5">
        <f t="shared" si="95"/>
        <v>0.85</v>
      </c>
      <c r="AF386" s="8">
        <f t="shared" si="96"/>
        <v>0.12491579184502781</v>
      </c>
      <c r="AG386" s="5">
        <f t="shared" si="97"/>
        <v>3.0539688792594144</v>
      </c>
      <c r="AK386" s="8">
        <f t="shared" si="98"/>
        <v>-0.33888469108211161</v>
      </c>
      <c r="AL386" s="5">
        <f t="shared" si="99"/>
        <v>0.85</v>
      </c>
      <c r="AP386" s="8">
        <f t="shared" si="100"/>
        <v>-0.5211751943262185</v>
      </c>
      <c r="AQ386" s="5">
        <f t="shared" si="101"/>
        <v>0.85</v>
      </c>
      <c r="AU386" s="8">
        <f t="shared" si="102"/>
        <v>-0.17936617039654482</v>
      </c>
      <c r="AV386" s="5">
        <f t="shared" si="103"/>
        <v>0.85</v>
      </c>
      <c r="AW386" s="6">
        <f t="shared" si="89"/>
        <v>-659986.33956274518</v>
      </c>
      <c r="AX386" s="6">
        <f t="shared" si="90"/>
        <v>-659005.53956274514</v>
      </c>
    </row>
    <row r="387" spans="1:50" x14ac:dyDescent="0.25">
      <c r="A387" t="str">
        <f>+'Player Ratings'!A386</f>
        <v>S. O'Neal IND</v>
      </c>
      <c r="C387" s="3" t="str">
        <f>INDEX('Player Ratings'!$B:$Y,MATCH(A:A,'Player Ratings'!$A:$A,0),3)</f>
        <v>IND</v>
      </c>
      <c r="D387" s="3">
        <f>INDEX('Player Ratings'!$B:$Y,MATCH(A:A,'Player Ratings'!$A:$A,0),4)</f>
        <v>21</v>
      </c>
      <c r="F387" s="3">
        <f>INDEX('Player Ratings'!$B:$Y,MATCH($A:$A,'Player Ratings'!$A:$A,0),8)</f>
        <v>46</v>
      </c>
      <c r="G387" s="3">
        <f>INDEX('Player Ratings'!$B:$Y,MATCH($A:$A,'Player Ratings'!$A:$A,0),9)</f>
        <v>61</v>
      </c>
      <c r="H387" s="3">
        <f t="shared" si="91"/>
        <v>107</v>
      </c>
      <c r="J387" s="3">
        <f>IFERROR(INDEX('Advanced Stats'!$A:$AB,MATCH($A:$A,'Advanced Stats'!$A:$A,0),8),"N/A")</f>
        <v>23.8</v>
      </c>
      <c r="L387" s="3">
        <f>IFERROR(INDEX('Advanced Stats'!$A:$AB,MATCH($A:$A,'Advanced Stats'!$A:$A,0),9),"N/A")</f>
        <v>11.8</v>
      </c>
      <c r="M387" s="3">
        <f>IFERROR(INDEX('Advanced Stats'!$A:$AB,MATCH($A:$A,'Advanced Stats'!$A:$A,0),10),"N/A")</f>
        <v>0.5</v>
      </c>
      <c r="O387" s="3">
        <f>IFERROR(INDEX('Per 36 Stats'!$A:$AC,MATCH(A:A,'Per 36 Stats'!$A:$A,0),29),"N/A")</f>
        <v>16.3</v>
      </c>
      <c r="V387" s="8">
        <f t="shared" si="92"/>
        <v>-9.2928558335189843E-2</v>
      </c>
      <c r="W387" s="5">
        <f t="shared" si="93"/>
        <v>0.85</v>
      </c>
      <c r="AA387" s="8">
        <f t="shared" si="94"/>
        <v>-0.69634286735050877</v>
      </c>
      <c r="AB387" s="5">
        <f t="shared" si="95"/>
        <v>0.85</v>
      </c>
      <c r="AF387" s="8">
        <f t="shared" si="96"/>
        <v>0.12491579184502781</v>
      </c>
      <c r="AG387" s="5">
        <f t="shared" si="97"/>
        <v>3.0539688792594144</v>
      </c>
      <c r="AK387" s="8">
        <f t="shared" si="98"/>
        <v>-0.33888469108211161</v>
      </c>
      <c r="AL387" s="5">
        <f t="shared" si="99"/>
        <v>0.85</v>
      </c>
      <c r="AP387" s="8">
        <f t="shared" si="100"/>
        <v>-0.5211751943262185</v>
      </c>
      <c r="AQ387" s="5">
        <f t="shared" si="101"/>
        <v>0.85</v>
      </c>
      <c r="AU387" s="8">
        <f t="shared" si="102"/>
        <v>-0.17936617039654482</v>
      </c>
      <c r="AV387" s="5">
        <f t="shared" si="103"/>
        <v>0.85</v>
      </c>
      <c r="AW387" s="6">
        <f t="shared" si="89"/>
        <v>-660417.00815512531</v>
      </c>
      <c r="AX387" s="6">
        <f t="shared" si="90"/>
        <v>-659436.20815512526</v>
      </c>
    </row>
    <row r="388" spans="1:50" x14ac:dyDescent="0.25">
      <c r="A388" t="str">
        <f>+'Player Ratings'!A387</f>
        <v>S. Pippen Jr. CHI</v>
      </c>
      <c r="C388" s="3" t="str">
        <f>INDEX('Player Ratings'!$B:$Y,MATCH(A:A,'Player Ratings'!$A:$A,0),3)</f>
        <v>CHI</v>
      </c>
      <c r="D388" s="3">
        <f>INDEX('Player Ratings'!$B:$Y,MATCH(A:A,'Player Ratings'!$A:$A,0),4)</f>
        <v>23</v>
      </c>
      <c r="F388" s="3">
        <f>INDEX('Player Ratings'!$B:$Y,MATCH($A:$A,'Player Ratings'!$A:$A,0),8)</f>
        <v>48</v>
      </c>
      <c r="G388" s="3">
        <f>INDEX('Player Ratings'!$B:$Y,MATCH($A:$A,'Player Ratings'!$A:$A,0),9)</f>
        <v>59</v>
      </c>
      <c r="H388" s="3">
        <f t="shared" si="91"/>
        <v>107</v>
      </c>
      <c r="J388" s="3">
        <f>IFERROR(INDEX('Advanced Stats'!$A:$AB,MATCH($A:$A,'Advanced Stats'!$A:$A,0),8),"N/A")</f>
        <v>11.7</v>
      </c>
      <c r="L388" s="3">
        <f>IFERROR(INDEX('Advanced Stats'!$A:$AB,MATCH($A:$A,'Advanced Stats'!$A:$A,0),9),"N/A")</f>
        <v>7.6</v>
      </c>
      <c r="M388" s="3">
        <f>IFERROR(INDEX('Advanced Stats'!$A:$AB,MATCH($A:$A,'Advanced Stats'!$A:$A,0),10),"N/A")</f>
        <v>-1.2</v>
      </c>
      <c r="O388" s="3">
        <f>IFERROR(INDEX('Per 36 Stats'!$A:$AC,MATCH(A:A,'Per 36 Stats'!$A:$A,0),29),"N/A")</f>
        <v>5.3</v>
      </c>
      <c r="V388" s="8">
        <f t="shared" si="92"/>
        <v>-0.3571941461008869</v>
      </c>
      <c r="W388" s="5">
        <f t="shared" si="93"/>
        <v>0.85</v>
      </c>
      <c r="AA388" s="8">
        <f t="shared" si="94"/>
        <v>-0.69634286735050877</v>
      </c>
      <c r="AB388" s="5">
        <f t="shared" si="95"/>
        <v>0.85</v>
      </c>
      <c r="AF388" s="8">
        <f t="shared" si="96"/>
        <v>-1.2867665950582434</v>
      </c>
      <c r="AG388" s="5">
        <f t="shared" si="97"/>
        <v>0.85</v>
      </c>
      <c r="AK388" s="8">
        <f t="shared" si="98"/>
        <v>-1.1033135366806028</v>
      </c>
      <c r="AL388" s="5">
        <f t="shared" si="99"/>
        <v>0.85</v>
      </c>
      <c r="AP388" s="8">
        <f t="shared" si="100"/>
        <v>-0.84486755839615568</v>
      </c>
      <c r="AQ388" s="5">
        <f t="shared" si="101"/>
        <v>0.85</v>
      </c>
      <c r="AU388" s="8">
        <f t="shared" si="102"/>
        <v>-1.2397204915750102</v>
      </c>
      <c r="AV388" s="5">
        <f t="shared" si="103"/>
        <v>0.85</v>
      </c>
      <c r="AW388" s="6">
        <f t="shared" ref="AW388:AW451" si="104">+AW387-SUM(AV388:AV696)</f>
        <v>-660846.82674750546</v>
      </c>
      <c r="AX388" s="6">
        <f t="shared" ref="AX388:AX451" si="105">+AX387-SUM(AV388:AV696)</f>
        <v>-659866.02674750541</v>
      </c>
    </row>
    <row r="389" spans="1:50" x14ac:dyDescent="0.25">
      <c r="A389" t="str">
        <f>+'Player Ratings'!A388</f>
        <v>S. Singh Bhamara BOS</v>
      </c>
      <c r="C389" s="3" t="str">
        <f>INDEX('Player Ratings'!$B:$Y,MATCH(A:A,'Player Ratings'!$A:$A,0),3)</f>
        <v>BOS</v>
      </c>
      <c r="D389" s="3">
        <f>INDEX('Player Ratings'!$B:$Y,MATCH(A:A,'Player Ratings'!$A:$A,0),4)</f>
        <v>29</v>
      </c>
      <c r="F389" s="3">
        <f>INDEX('Player Ratings'!$B:$Y,MATCH($A:$A,'Player Ratings'!$A:$A,0),8)</f>
        <v>61</v>
      </c>
      <c r="G389" s="3">
        <f>INDEX('Player Ratings'!$B:$Y,MATCH($A:$A,'Player Ratings'!$A:$A,0),9)</f>
        <v>61</v>
      </c>
      <c r="H389" s="3">
        <f t="shared" si="91"/>
        <v>122</v>
      </c>
      <c r="J389" s="3">
        <f>IFERROR(INDEX('Advanced Stats'!$A:$AB,MATCH($A:$A,'Advanced Stats'!$A:$A,0),8),"N/A")</f>
        <v>26.7</v>
      </c>
      <c r="L389" s="3">
        <f>IFERROR(INDEX('Advanced Stats'!$A:$AB,MATCH($A:$A,'Advanced Stats'!$A:$A,0),9),"N/A")</f>
        <v>14.6</v>
      </c>
      <c r="M389" s="3">
        <f>IFERROR(INDEX('Advanced Stats'!$A:$AB,MATCH($A:$A,'Advanced Stats'!$A:$A,0),10),"N/A")</f>
        <v>3.4</v>
      </c>
      <c r="O389" s="3">
        <f>IFERROR(INDEX('Per 36 Stats'!$A:$AC,MATCH(A:A,'Per 36 Stats'!$A:$A,0),29),"N/A")</f>
        <v>24.299999999999997</v>
      </c>
      <c r="V389" s="8">
        <f t="shared" si="92"/>
        <v>-9.2928558335189843E-2</v>
      </c>
      <c r="W389" s="5">
        <f t="shared" si="93"/>
        <v>0.85</v>
      </c>
      <c r="AA389" s="8">
        <f t="shared" si="94"/>
        <v>0.22755683515089509</v>
      </c>
      <c r="AB389" s="5">
        <f t="shared" si="95"/>
        <v>4.8439815577144714</v>
      </c>
      <c r="AF389" s="8">
        <f t="shared" si="96"/>
        <v>0.46325289283837362</v>
      </c>
      <c r="AG389" s="5">
        <f t="shared" si="97"/>
        <v>11.325709080165456</v>
      </c>
      <c r="AK389" s="8">
        <f t="shared" si="98"/>
        <v>0.17073453931688223</v>
      </c>
      <c r="AL389" s="5">
        <f t="shared" si="99"/>
        <v>3.7148765980720326</v>
      </c>
      <c r="AP389" s="8">
        <f t="shared" si="100"/>
        <v>3.1005897322497956E-2</v>
      </c>
      <c r="AQ389" s="5">
        <f t="shared" si="101"/>
        <v>0.85</v>
      </c>
      <c r="AU389" s="8">
        <f t="shared" si="102"/>
        <v>0.59180060864233874</v>
      </c>
      <c r="AV389" s="5">
        <f t="shared" si="103"/>
        <v>13.480827915616278</v>
      </c>
      <c r="AW389" s="6">
        <f t="shared" si="104"/>
        <v>-661275.79533988563</v>
      </c>
      <c r="AX389" s="6">
        <f t="shared" si="105"/>
        <v>-660294.99533988559</v>
      </c>
    </row>
    <row r="390" spans="1:50" x14ac:dyDescent="0.25">
      <c r="A390" t="str">
        <f>+'Player Ratings'!A389</f>
        <v>S. Williamson OKC</v>
      </c>
      <c r="C390" s="3" t="str">
        <f>INDEX('Player Ratings'!$B:$Y,MATCH(A:A,'Player Ratings'!$A:$A,0),3)</f>
        <v>OKC</v>
      </c>
      <c r="D390" s="3">
        <f>INDEX('Player Ratings'!$B:$Y,MATCH(A:A,'Player Ratings'!$A:$A,0),4)</f>
        <v>24</v>
      </c>
      <c r="F390" s="3">
        <f>INDEX('Player Ratings'!$B:$Y,MATCH($A:$A,'Player Ratings'!$A:$A,0),8)</f>
        <v>43</v>
      </c>
      <c r="G390" s="3">
        <f>INDEX('Player Ratings'!$B:$Y,MATCH($A:$A,'Player Ratings'!$A:$A,0),9)</f>
        <v>55</v>
      </c>
      <c r="H390" s="3">
        <f t="shared" si="91"/>
        <v>98</v>
      </c>
      <c r="J390" s="3" t="str">
        <f>IFERROR(INDEX('Advanced Stats'!$A:$AB,MATCH($A:$A,'Advanced Stats'!$A:$A,0),8),"N/A")</f>
        <v>N/A</v>
      </c>
      <c r="L390" s="3" t="str">
        <f>IFERROR(INDEX('Advanced Stats'!$A:$AB,MATCH($A:$A,'Advanced Stats'!$A:$A,0),9),"N/A")</f>
        <v>N/A</v>
      </c>
      <c r="M390" s="3" t="str">
        <f>IFERROR(INDEX('Advanced Stats'!$A:$AB,MATCH($A:$A,'Advanced Stats'!$A:$A,0),10),"N/A")</f>
        <v>N/A</v>
      </c>
      <c r="O390" s="3" t="str">
        <f>IFERROR(INDEX('Per 36 Stats'!$A:$AC,MATCH(A:A,'Per 36 Stats'!$A:$A,0),29),"N/A")</f>
        <v>N/A</v>
      </c>
      <c r="V390" s="8">
        <f t="shared" si="92"/>
        <v>-0.88572532163228102</v>
      </c>
      <c r="W390" s="5">
        <f t="shared" si="93"/>
        <v>0.85</v>
      </c>
      <c r="AA390" s="8">
        <f t="shared" si="94"/>
        <v>-1.2506826888513511</v>
      </c>
      <c r="AB390" s="5">
        <f t="shared" si="95"/>
        <v>0.85</v>
      </c>
      <c r="AF390" s="8" t="str">
        <f t="shared" si="96"/>
        <v>N/A</v>
      </c>
      <c r="AG390" s="5" t="str">
        <f t="shared" si="97"/>
        <v>N/A</v>
      </c>
      <c r="AK390" s="8" t="str">
        <f t="shared" si="98"/>
        <v>N/A</v>
      </c>
      <c r="AL390" s="5" t="str">
        <f t="shared" si="99"/>
        <v>N/A</v>
      </c>
      <c r="AP390" s="8" t="str">
        <f t="shared" si="100"/>
        <v>N/A</v>
      </c>
      <c r="AQ390" s="5" t="str">
        <f t="shared" si="101"/>
        <v>N/A</v>
      </c>
      <c r="AU390" s="8" t="str">
        <f t="shared" si="102"/>
        <v>N/A</v>
      </c>
      <c r="AV390" s="5" t="str">
        <f t="shared" si="103"/>
        <v>N/A</v>
      </c>
      <c r="AW390" s="6">
        <f t="shared" si="104"/>
        <v>-661691.28310435021</v>
      </c>
      <c r="AX390" s="6">
        <f t="shared" si="105"/>
        <v>-660710.48310435016</v>
      </c>
    </row>
    <row r="391" spans="1:50" x14ac:dyDescent="0.25">
      <c r="A391" t="str">
        <f>+'Player Ratings'!A390</f>
        <v>S. Yusta OKC</v>
      </c>
      <c r="C391" s="3" t="str">
        <f>INDEX('Player Ratings'!$B:$Y,MATCH(A:A,'Player Ratings'!$A:$A,0),3)</f>
        <v>OKC</v>
      </c>
      <c r="D391" s="3">
        <f>INDEX('Player Ratings'!$B:$Y,MATCH(A:A,'Player Ratings'!$A:$A,0),4)</f>
        <v>27</v>
      </c>
      <c r="F391" s="3">
        <f>INDEX('Player Ratings'!$B:$Y,MATCH($A:$A,'Player Ratings'!$A:$A,0),8)</f>
        <v>58</v>
      </c>
      <c r="G391" s="3">
        <f>INDEX('Player Ratings'!$B:$Y,MATCH($A:$A,'Player Ratings'!$A:$A,0),9)</f>
        <v>59</v>
      </c>
      <c r="H391" s="3">
        <f t="shared" si="91"/>
        <v>117</v>
      </c>
      <c r="J391" s="3" t="str">
        <f>IFERROR(INDEX('Advanced Stats'!$A:$AB,MATCH($A:$A,'Advanced Stats'!$A:$A,0),8),"N/A")</f>
        <v>N/A</v>
      </c>
      <c r="L391" s="3" t="str">
        <f>IFERROR(INDEX('Advanced Stats'!$A:$AB,MATCH($A:$A,'Advanced Stats'!$A:$A,0),9),"N/A")</f>
        <v>N/A</v>
      </c>
      <c r="M391" s="3" t="str">
        <f>IFERROR(INDEX('Advanced Stats'!$A:$AB,MATCH($A:$A,'Advanced Stats'!$A:$A,0),10),"N/A")</f>
        <v>N/A</v>
      </c>
      <c r="O391" s="3" t="str">
        <f>IFERROR(INDEX('Per 36 Stats'!$A:$AC,MATCH(A:A,'Per 36 Stats'!$A:$A,0),29),"N/A")</f>
        <v>N/A</v>
      </c>
      <c r="V391" s="8">
        <f t="shared" si="92"/>
        <v>-0.3571941461008869</v>
      </c>
      <c r="W391" s="5">
        <f t="shared" si="93"/>
        <v>0.85</v>
      </c>
      <c r="AA391" s="8">
        <f t="shared" si="94"/>
        <v>-8.0409732349572882E-2</v>
      </c>
      <c r="AB391" s="5">
        <f t="shared" si="95"/>
        <v>0.85</v>
      </c>
      <c r="AF391" s="8" t="str">
        <f t="shared" si="96"/>
        <v>N/A</v>
      </c>
      <c r="AG391" s="5" t="str">
        <f t="shared" si="97"/>
        <v>N/A</v>
      </c>
      <c r="AK391" s="8" t="str">
        <f t="shared" si="98"/>
        <v>N/A</v>
      </c>
      <c r="AL391" s="5" t="str">
        <f t="shared" si="99"/>
        <v>N/A</v>
      </c>
      <c r="AP391" s="8" t="str">
        <f t="shared" si="100"/>
        <v>N/A</v>
      </c>
      <c r="AQ391" s="5" t="str">
        <f t="shared" si="101"/>
        <v>N/A</v>
      </c>
      <c r="AU391" s="8" t="str">
        <f t="shared" si="102"/>
        <v>N/A</v>
      </c>
      <c r="AV391" s="5" t="str">
        <f t="shared" si="103"/>
        <v>N/A</v>
      </c>
      <c r="AW391" s="6">
        <f t="shared" si="104"/>
        <v>-662106.77086881478</v>
      </c>
      <c r="AX391" s="6">
        <f t="shared" si="105"/>
        <v>-661125.97086881474</v>
      </c>
    </row>
    <row r="392" spans="1:50" x14ac:dyDescent="0.25">
      <c r="A392" t="str">
        <f>+'Player Ratings'!A391</f>
        <v>T. Antetokounmpo MIL</v>
      </c>
      <c r="C392" s="3" t="str">
        <f>INDEX('Player Ratings'!$B:$Y,MATCH(A:A,'Player Ratings'!$A:$A,0),3)</f>
        <v>MIL</v>
      </c>
      <c r="D392" s="3">
        <f>INDEX('Player Ratings'!$B:$Y,MATCH(A:A,'Player Ratings'!$A:$A,0),4)</f>
        <v>32</v>
      </c>
      <c r="F392" s="3">
        <f>INDEX('Player Ratings'!$B:$Y,MATCH($A:$A,'Player Ratings'!$A:$A,0),8)</f>
        <v>47</v>
      </c>
      <c r="G392" s="3">
        <f>INDEX('Player Ratings'!$B:$Y,MATCH($A:$A,'Player Ratings'!$A:$A,0),9)</f>
        <v>47</v>
      </c>
      <c r="H392" s="3">
        <f t="shared" si="91"/>
        <v>94</v>
      </c>
      <c r="J392" s="3" t="str">
        <f>IFERROR(INDEX('Advanced Stats'!$A:$AB,MATCH($A:$A,'Advanced Stats'!$A:$A,0),8),"N/A")</f>
        <v>N/A</v>
      </c>
      <c r="L392" s="3" t="str">
        <f>IFERROR(INDEX('Advanced Stats'!$A:$AB,MATCH($A:$A,'Advanced Stats'!$A:$A,0),9),"N/A")</f>
        <v>N/A</v>
      </c>
      <c r="M392" s="3" t="str">
        <f>IFERROR(INDEX('Advanced Stats'!$A:$AB,MATCH($A:$A,'Advanced Stats'!$A:$A,0),10),"N/A")</f>
        <v>N/A</v>
      </c>
      <c r="O392" s="3" t="str">
        <f>IFERROR(INDEX('Per 36 Stats'!$A:$AC,MATCH(A:A,'Per 36 Stats'!$A:$A,0),29),"N/A")</f>
        <v>N/A</v>
      </c>
      <c r="V392" s="8">
        <f t="shared" si="92"/>
        <v>-1.9427876726950692</v>
      </c>
      <c r="W392" s="5">
        <f t="shared" si="93"/>
        <v>0.85</v>
      </c>
      <c r="AA392" s="8">
        <f t="shared" si="94"/>
        <v>-1.4970559428517256</v>
      </c>
      <c r="AB392" s="5">
        <f t="shared" si="95"/>
        <v>0.85</v>
      </c>
      <c r="AF392" s="8" t="str">
        <f t="shared" si="96"/>
        <v>N/A</v>
      </c>
      <c r="AG392" s="5" t="str">
        <f t="shared" si="97"/>
        <v>N/A</v>
      </c>
      <c r="AK392" s="8" t="str">
        <f t="shared" si="98"/>
        <v>N/A</v>
      </c>
      <c r="AL392" s="5" t="str">
        <f t="shared" si="99"/>
        <v>N/A</v>
      </c>
      <c r="AP392" s="8" t="str">
        <f t="shared" si="100"/>
        <v>N/A</v>
      </c>
      <c r="AQ392" s="5" t="str">
        <f t="shared" si="101"/>
        <v>N/A</v>
      </c>
      <c r="AU392" s="8" t="str">
        <f t="shared" si="102"/>
        <v>N/A</v>
      </c>
      <c r="AV392" s="5" t="str">
        <f t="shared" si="103"/>
        <v>N/A</v>
      </c>
      <c r="AW392" s="6">
        <f t="shared" si="104"/>
        <v>-662522.25863327936</v>
      </c>
      <c r="AX392" s="6">
        <f t="shared" si="105"/>
        <v>-661541.45863327931</v>
      </c>
    </row>
    <row r="393" spans="1:50" x14ac:dyDescent="0.25">
      <c r="A393" t="str">
        <f>+'Player Ratings'!A392</f>
        <v>T. Bey DAL</v>
      </c>
      <c r="C393" s="3" t="str">
        <f>INDEX('Player Ratings'!$B:$Y,MATCH(A:A,'Player Ratings'!$A:$A,0),3)</f>
        <v>DAL</v>
      </c>
      <c r="D393" s="3">
        <f>INDEX('Player Ratings'!$B:$Y,MATCH(A:A,'Player Ratings'!$A:$A,0),4)</f>
        <v>26</v>
      </c>
      <c r="F393" s="3">
        <f>INDEX('Player Ratings'!$B:$Y,MATCH($A:$A,'Player Ratings'!$A:$A,0),8)</f>
        <v>60</v>
      </c>
      <c r="G393" s="3">
        <f>INDEX('Player Ratings'!$B:$Y,MATCH($A:$A,'Player Ratings'!$A:$A,0),9)</f>
        <v>62</v>
      </c>
      <c r="H393" s="3">
        <f t="shared" si="91"/>
        <v>122</v>
      </c>
      <c r="J393" s="3">
        <f>IFERROR(INDEX('Advanced Stats'!$A:$AB,MATCH($A:$A,'Advanced Stats'!$A:$A,0),8),"N/A")</f>
        <v>25.8</v>
      </c>
      <c r="L393" s="3">
        <f>IFERROR(INDEX('Advanced Stats'!$A:$AB,MATCH($A:$A,'Advanced Stats'!$A:$A,0),9),"N/A")</f>
        <v>12.9</v>
      </c>
      <c r="M393" s="3">
        <f>IFERROR(INDEX('Advanced Stats'!$A:$AB,MATCH($A:$A,'Advanced Stats'!$A:$A,0),10),"N/A")</f>
        <v>2</v>
      </c>
      <c r="O393" s="3">
        <f>IFERROR(INDEX('Per 36 Stats'!$A:$AC,MATCH(A:A,'Per 36 Stats'!$A:$A,0),29),"N/A")</f>
        <v>17.7</v>
      </c>
      <c r="V393" s="8">
        <f t="shared" si="92"/>
        <v>3.9204235547658686E-2</v>
      </c>
      <c r="W393" s="5">
        <f t="shared" si="93"/>
        <v>0.85</v>
      </c>
      <c r="AA393" s="8">
        <f t="shared" si="94"/>
        <v>0.22755683515089509</v>
      </c>
      <c r="AB393" s="5">
        <f t="shared" si="95"/>
        <v>4.8439815577144714</v>
      </c>
      <c r="AF393" s="8">
        <f t="shared" si="96"/>
        <v>0.3582517235645768</v>
      </c>
      <c r="AG393" s="5">
        <f t="shared" si="97"/>
        <v>8.7586172936773767</v>
      </c>
      <c r="AK393" s="8">
        <f t="shared" si="98"/>
        <v>-0.13867713628250689</v>
      </c>
      <c r="AL393" s="5">
        <f t="shared" si="99"/>
        <v>0.85</v>
      </c>
      <c r="AP393" s="8">
        <f t="shared" si="100"/>
        <v>-0.23556428485274447</v>
      </c>
      <c r="AQ393" s="5">
        <f t="shared" si="101"/>
        <v>0.85</v>
      </c>
      <c r="AU393" s="8">
        <f t="shared" si="102"/>
        <v>-4.441198406474027E-2</v>
      </c>
      <c r="AV393" s="5">
        <f t="shared" si="103"/>
        <v>0.85</v>
      </c>
      <c r="AW393" s="6">
        <f t="shared" si="104"/>
        <v>-662937.74639774393</v>
      </c>
      <c r="AX393" s="6">
        <f t="shared" si="105"/>
        <v>-661956.94639774389</v>
      </c>
    </row>
    <row r="394" spans="1:50" x14ac:dyDescent="0.25">
      <c r="A394" t="str">
        <f>+'Player Ratings'!A393</f>
        <v>T. Bradley MEM</v>
      </c>
      <c r="C394" s="3" t="str">
        <f>INDEX('Player Ratings'!$B:$Y,MATCH(A:A,'Player Ratings'!$A:$A,0),3)</f>
        <v>MEM</v>
      </c>
      <c r="D394" s="3">
        <f>INDEX('Player Ratings'!$B:$Y,MATCH(A:A,'Player Ratings'!$A:$A,0),4)</f>
        <v>26</v>
      </c>
      <c r="F394" s="3">
        <f>INDEX('Player Ratings'!$B:$Y,MATCH($A:$A,'Player Ratings'!$A:$A,0),8)</f>
        <v>62</v>
      </c>
      <c r="G394" s="3">
        <f>INDEX('Player Ratings'!$B:$Y,MATCH($A:$A,'Player Ratings'!$A:$A,0),9)</f>
        <v>65</v>
      </c>
      <c r="H394" s="3">
        <f t="shared" si="91"/>
        <v>127</v>
      </c>
      <c r="J394" s="3">
        <f>IFERROR(INDEX('Advanced Stats'!$A:$AB,MATCH($A:$A,'Advanced Stats'!$A:$A,0),8),"N/A")</f>
        <v>22.3</v>
      </c>
      <c r="L394" s="3">
        <f>IFERROR(INDEX('Advanced Stats'!$A:$AB,MATCH($A:$A,'Advanced Stats'!$A:$A,0),9),"N/A")</f>
        <v>14.1</v>
      </c>
      <c r="M394" s="3">
        <f>IFERROR(INDEX('Advanced Stats'!$A:$AB,MATCH($A:$A,'Advanced Stats'!$A:$A,0),10),"N/A")</f>
        <v>2.1</v>
      </c>
      <c r="O394" s="3">
        <f>IFERROR(INDEX('Per 36 Stats'!$A:$AC,MATCH(A:A,'Per 36 Stats'!$A:$A,0),29),"N/A")</f>
        <v>14.700000000000001</v>
      </c>
      <c r="V394" s="8">
        <f t="shared" si="92"/>
        <v>0.4356026171962043</v>
      </c>
      <c r="W394" s="5">
        <f t="shared" si="93"/>
        <v>9.3833780160857962</v>
      </c>
      <c r="AA394" s="8">
        <f t="shared" si="94"/>
        <v>0.535523402651363</v>
      </c>
      <c r="AB394" s="5">
        <f t="shared" si="95"/>
        <v>11.399637740820021</v>
      </c>
      <c r="AF394" s="8">
        <f t="shared" si="96"/>
        <v>-5.0086156944633899E-2</v>
      </c>
      <c r="AG394" s="5">
        <f t="shared" si="97"/>
        <v>0.85</v>
      </c>
      <c r="AK394" s="8">
        <f t="shared" si="98"/>
        <v>7.9731105317061873E-2</v>
      </c>
      <c r="AL394" s="5">
        <f t="shared" si="99"/>
        <v>1.7348054966841873</v>
      </c>
      <c r="AP394" s="8">
        <f t="shared" si="100"/>
        <v>-0.21652355755451286</v>
      </c>
      <c r="AQ394" s="5">
        <f t="shared" si="101"/>
        <v>0.85</v>
      </c>
      <c r="AU394" s="8">
        <f t="shared" si="102"/>
        <v>-0.33359952620432154</v>
      </c>
      <c r="AV394" s="5">
        <f t="shared" si="103"/>
        <v>0.85</v>
      </c>
      <c r="AW394" s="6">
        <f t="shared" si="104"/>
        <v>-663352.38416220841</v>
      </c>
      <c r="AX394" s="6">
        <f t="shared" si="105"/>
        <v>-662371.58416220837</v>
      </c>
    </row>
    <row r="395" spans="1:50" x14ac:dyDescent="0.25">
      <c r="A395" t="str">
        <f>+'Player Ratings'!A394</f>
        <v>T. Brown Jr. PHI</v>
      </c>
      <c r="C395" s="3" t="str">
        <f>INDEX('Player Ratings'!$B:$Y,MATCH(A:A,'Player Ratings'!$A:$A,0),3)</f>
        <v>PHI</v>
      </c>
      <c r="D395" s="3">
        <f>INDEX('Player Ratings'!$B:$Y,MATCH(A:A,'Player Ratings'!$A:$A,0),4)</f>
        <v>25</v>
      </c>
      <c r="F395" s="3">
        <f>INDEX('Player Ratings'!$B:$Y,MATCH($A:$A,'Player Ratings'!$A:$A,0),8)</f>
        <v>67</v>
      </c>
      <c r="G395" s="3">
        <f>INDEX('Player Ratings'!$B:$Y,MATCH($A:$A,'Player Ratings'!$A:$A,0),9)</f>
        <v>71</v>
      </c>
      <c r="H395" s="3">
        <f t="shared" si="91"/>
        <v>138</v>
      </c>
      <c r="J395" s="3">
        <f>IFERROR(INDEX('Advanced Stats'!$A:$AB,MATCH($A:$A,'Advanced Stats'!$A:$A,0),8),"N/A")</f>
        <v>29.9</v>
      </c>
      <c r="L395" s="3">
        <f>IFERROR(INDEX('Advanced Stats'!$A:$AB,MATCH($A:$A,'Advanced Stats'!$A:$A,0),9),"N/A")</f>
        <v>22.6</v>
      </c>
      <c r="M395" s="3">
        <f>IFERROR(INDEX('Advanced Stats'!$A:$AB,MATCH($A:$A,'Advanced Stats'!$A:$A,0),10),"N/A")</f>
        <v>11.8</v>
      </c>
      <c r="O395" s="3">
        <f>IFERROR(INDEX('Per 36 Stats'!$A:$AC,MATCH(A:A,'Per 36 Stats'!$A:$A,0),29),"N/A")</f>
        <v>26.700000000000003</v>
      </c>
      <c r="V395" s="8">
        <f t="shared" si="92"/>
        <v>1.2283993804932956</v>
      </c>
      <c r="W395" s="5">
        <f t="shared" si="93"/>
        <v>26.461126005361933</v>
      </c>
      <c r="AA395" s="8">
        <f t="shared" si="94"/>
        <v>1.2130498511523926</v>
      </c>
      <c r="AB395" s="5">
        <f t="shared" si="95"/>
        <v>25.822081343652233</v>
      </c>
      <c r="AF395" s="8">
        <f t="shared" si="96"/>
        <v>0.83659038358965188</v>
      </c>
      <c r="AG395" s="5">
        <f t="shared" si="97"/>
        <v>20.453146543234194</v>
      </c>
      <c r="AK395" s="8">
        <f t="shared" si="98"/>
        <v>1.6267894833140084</v>
      </c>
      <c r="AL395" s="5">
        <f t="shared" si="99"/>
        <v>35.396014220277571</v>
      </c>
      <c r="AP395" s="8">
        <f t="shared" si="100"/>
        <v>1.6304269903739528</v>
      </c>
      <c r="AQ395" s="5">
        <f t="shared" si="101"/>
        <v>35</v>
      </c>
      <c r="AU395" s="8">
        <f t="shared" si="102"/>
        <v>0.82315064235400448</v>
      </c>
      <c r="AV395" s="5">
        <f t="shared" si="103"/>
        <v>18.750829242404141</v>
      </c>
      <c r="AW395" s="6">
        <f t="shared" si="104"/>
        <v>-663766.17192667292</v>
      </c>
      <c r="AX395" s="6">
        <f t="shared" si="105"/>
        <v>-662785.37192667287</v>
      </c>
    </row>
    <row r="396" spans="1:50" x14ac:dyDescent="0.25">
      <c r="A396" t="str">
        <f>+'Player Ratings'!A395</f>
        <v>T. Bryant MIA</v>
      </c>
      <c r="C396" s="3" t="str">
        <f>INDEX('Player Ratings'!$B:$Y,MATCH(A:A,'Player Ratings'!$A:$A,0),3)</f>
        <v>MIA</v>
      </c>
      <c r="D396" s="3">
        <f>INDEX('Player Ratings'!$B:$Y,MATCH(A:A,'Player Ratings'!$A:$A,0),4)</f>
        <v>27</v>
      </c>
      <c r="F396" s="3">
        <f>INDEX('Player Ratings'!$B:$Y,MATCH($A:$A,'Player Ratings'!$A:$A,0),8)</f>
        <v>50</v>
      </c>
      <c r="G396" s="3">
        <f>INDEX('Player Ratings'!$B:$Y,MATCH($A:$A,'Player Ratings'!$A:$A,0),9)</f>
        <v>52</v>
      </c>
      <c r="H396" s="3">
        <f t="shared" si="91"/>
        <v>102</v>
      </c>
      <c r="J396" s="3">
        <f>IFERROR(INDEX('Advanced Stats'!$A:$AB,MATCH($A:$A,'Advanced Stats'!$A:$A,0),8),"N/A")</f>
        <v>21.3</v>
      </c>
      <c r="L396" s="3">
        <f>IFERROR(INDEX('Advanced Stats'!$A:$AB,MATCH($A:$A,'Advanced Stats'!$A:$A,0),9),"N/A")</f>
        <v>9.1</v>
      </c>
      <c r="M396" s="3">
        <f>IFERROR(INDEX('Advanced Stats'!$A:$AB,MATCH($A:$A,'Advanced Stats'!$A:$A,0),10),"N/A")</f>
        <v>-1</v>
      </c>
      <c r="O396" s="3">
        <f>IFERROR(INDEX('Per 36 Stats'!$A:$AC,MATCH(A:A,'Per 36 Stats'!$A:$A,0),29),"N/A")</f>
        <v>14.399999999999999</v>
      </c>
      <c r="V396" s="8">
        <f t="shared" si="92"/>
        <v>-1.2821237032808266</v>
      </c>
      <c r="W396" s="5">
        <f t="shared" si="93"/>
        <v>0.85</v>
      </c>
      <c r="AA396" s="8">
        <f t="shared" si="94"/>
        <v>-1.0043094348509767</v>
      </c>
      <c r="AB396" s="5">
        <f t="shared" si="95"/>
        <v>0.85</v>
      </c>
      <c r="AF396" s="8">
        <f t="shared" si="96"/>
        <v>-0.16675412280440838</v>
      </c>
      <c r="AG396" s="5">
        <f t="shared" si="97"/>
        <v>0.85</v>
      </c>
      <c r="AK396" s="8">
        <f t="shared" si="98"/>
        <v>-0.83030323468114187</v>
      </c>
      <c r="AL396" s="5">
        <f t="shared" si="99"/>
        <v>0.85</v>
      </c>
      <c r="AP396" s="8">
        <f t="shared" si="100"/>
        <v>-0.80678610379969251</v>
      </c>
      <c r="AQ396" s="5">
        <f t="shared" si="101"/>
        <v>0.85</v>
      </c>
      <c r="AU396" s="8">
        <f t="shared" si="102"/>
        <v>-0.36251828041827994</v>
      </c>
      <c r="AV396" s="5">
        <f t="shared" si="103"/>
        <v>0.85</v>
      </c>
      <c r="AW396" s="6">
        <f t="shared" si="104"/>
        <v>-664161.20886189502</v>
      </c>
      <c r="AX396" s="6">
        <f t="shared" si="105"/>
        <v>-663180.40886189498</v>
      </c>
    </row>
    <row r="397" spans="1:50" x14ac:dyDescent="0.25">
      <c r="A397" t="str">
        <f>+'Player Ratings'!A396</f>
        <v>T. Burke NYK</v>
      </c>
      <c r="C397" s="3" t="str">
        <f>INDEX('Player Ratings'!$B:$Y,MATCH(A:A,'Player Ratings'!$A:$A,0),3)</f>
        <v>NYK</v>
      </c>
      <c r="D397" s="3">
        <f>INDEX('Player Ratings'!$B:$Y,MATCH(A:A,'Player Ratings'!$A:$A,0),4)</f>
        <v>32</v>
      </c>
      <c r="F397" s="3">
        <f>INDEX('Player Ratings'!$B:$Y,MATCH($A:$A,'Player Ratings'!$A:$A,0),8)</f>
        <v>63</v>
      </c>
      <c r="G397" s="3">
        <f>INDEX('Player Ratings'!$B:$Y,MATCH($A:$A,'Player Ratings'!$A:$A,0),9)</f>
        <v>63</v>
      </c>
      <c r="H397" s="3">
        <f t="shared" si="91"/>
        <v>126</v>
      </c>
      <c r="J397" s="3">
        <f>IFERROR(INDEX('Advanced Stats'!$A:$AB,MATCH($A:$A,'Advanced Stats'!$A:$A,0),8),"N/A")</f>
        <v>28.6</v>
      </c>
      <c r="L397" s="3">
        <f>IFERROR(INDEX('Advanced Stats'!$A:$AB,MATCH($A:$A,'Advanced Stats'!$A:$A,0),9),"N/A")</f>
        <v>15.3</v>
      </c>
      <c r="M397" s="3">
        <f>IFERROR(INDEX('Advanced Stats'!$A:$AB,MATCH($A:$A,'Advanced Stats'!$A:$A,0),10),"N/A")</f>
        <v>3.8</v>
      </c>
      <c r="O397" s="3">
        <f>IFERROR(INDEX('Per 36 Stats'!$A:$AC,MATCH(A:A,'Per 36 Stats'!$A:$A,0),29),"N/A")</f>
        <v>23.400000000000002</v>
      </c>
      <c r="V397" s="8">
        <f t="shared" si="92"/>
        <v>0.17133702943050722</v>
      </c>
      <c r="W397" s="5">
        <f t="shared" si="93"/>
        <v>3.1817201318911641</v>
      </c>
      <c r="AA397" s="8">
        <f t="shared" si="94"/>
        <v>0.47393008915126944</v>
      </c>
      <c r="AB397" s="5">
        <f t="shared" si="95"/>
        <v>8.6969883656887159</v>
      </c>
      <c r="AF397" s="8">
        <f t="shared" si="96"/>
        <v>0.68492202797194535</v>
      </c>
      <c r="AG397" s="5">
        <f t="shared" si="97"/>
        <v>14.435452649881485</v>
      </c>
      <c r="AK397" s="8">
        <f t="shared" si="98"/>
        <v>0.29813934691663097</v>
      </c>
      <c r="AL397" s="5">
        <f t="shared" si="99"/>
        <v>5.5922208103577766</v>
      </c>
      <c r="AP397" s="8">
        <f t="shared" si="100"/>
        <v>0.10716880651542435</v>
      </c>
      <c r="AQ397" s="5">
        <f t="shared" si="101"/>
        <v>1.9832483116307971</v>
      </c>
      <c r="AU397" s="8">
        <f t="shared" si="102"/>
        <v>0.50504434600046477</v>
      </c>
      <c r="AV397" s="5">
        <f t="shared" si="103"/>
        <v>9.9177391535093484</v>
      </c>
      <c r="AW397" s="6">
        <f t="shared" si="104"/>
        <v>-664555.39579711715</v>
      </c>
      <c r="AX397" s="6">
        <f t="shared" si="105"/>
        <v>-663574.5957971171</v>
      </c>
    </row>
    <row r="398" spans="1:50" x14ac:dyDescent="0.25">
      <c r="A398" t="str">
        <f>+'Player Ratings'!A397</f>
        <v>T. Clarke POR</v>
      </c>
      <c r="C398" s="3" t="str">
        <f>INDEX('Player Ratings'!$B:$Y,MATCH(A:A,'Player Ratings'!$A:$A,0),3)</f>
        <v>POR</v>
      </c>
      <c r="D398" s="3">
        <f>INDEX('Player Ratings'!$B:$Y,MATCH(A:A,'Player Ratings'!$A:$A,0),4)</f>
        <v>23</v>
      </c>
      <c r="F398" s="3">
        <f>INDEX('Player Ratings'!$B:$Y,MATCH($A:$A,'Player Ratings'!$A:$A,0),8)</f>
        <v>64</v>
      </c>
      <c r="G398" s="3">
        <f>INDEX('Player Ratings'!$B:$Y,MATCH($A:$A,'Player Ratings'!$A:$A,0),9)</f>
        <v>70</v>
      </c>
      <c r="H398" s="3">
        <f t="shared" si="91"/>
        <v>134</v>
      </c>
      <c r="J398" s="3">
        <f>IFERROR(INDEX('Advanced Stats'!$A:$AB,MATCH($A:$A,'Advanced Stats'!$A:$A,0),8),"N/A")</f>
        <v>20.8</v>
      </c>
      <c r="L398" s="3">
        <f>IFERROR(INDEX('Advanced Stats'!$A:$AB,MATCH($A:$A,'Advanced Stats'!$A:$A,0),9),"N/A")</f>
        <v>15.4</v>
      </c>
      <c r="M398" s="3">
        <f>IFERROR(INDEX('Advanced Stats'!$A:$AB,MATCH($A:$A,'Advanced Stats'!$A:$A,0),10),"N/A")</f>
        <v>3.3</v>
      </c>
      <c r="O398" s="3">
        <f>IFERROR(INDEX('Per 36 Stats'!$A:$AC,MATCH(A:A,'Per 36 Stats'!$A:$A,0),29),"N/A")</f>
        <v>15.3</v>
      </c>
      <c r="V398" s="8">
        <f t="shared" si="92"/>
        <v>1.0962665866104471</v>
      </c>
      <c r="W398" s="5">
        <f t="shared" si="93"/>
        <v>23.614834673815913</v>
      </c>
      <c r="AA398" s="8">
        <f t="shared" si="94"/>
        <v>0.96667659715201815</v>
      </c>
      <c r="AB398" s="5">
        <f t="shared" si="95"/>
        <v>20.57755639716779</v>
      </c>
      <c r="AF398" s="8">
        <f t="shared" si="96"/>
        <v>-0.22508810573429561</v>
      </c>
      <c r="AG398" s="5">
        <f t="shared" si="97"/>
        <v>0.85</v>
      </c>
      <c r="AK398" s="8">
        <f t="shared" si="98"/>
        <v>0.31634003371659497</v>
      </c>
      <c r="AL398" s="5">
        <f t="shared" si="99"/>
        <v>6.882990360292589</v>
      </c>
      <c r="AP398" s="8">
        <f t="shared" si="100"/>
        <v>1.1965170024266336E-2</v>
      </c>
      <c r="AQ398" s="5">
        <f t="shared" si="101"/>
        <v>0.85</v>
      </c>
      <c r="AU398" s="8">
        <f t="shared" si="102"/>
        <v>-0.2757620177764053</v>
      </c>
      <c r="AV398" s="5">
        <f t="shared" si="103"/>
        <v>0.85</v>
      </c>
      <c r="AW398" s="6">
        <f t="shared" si="104"/>
        <v>-664939.66499318578</v>
      </c>
      <c r="AX398" s="6">
        <f t="shared" si="105"/>
        <v>-663958.86499318574</v>
      </c>
    </row>
    <row r="399" spans="1:50" x14ac:dyDescent="0.25">
      <c r="A399" t="str">
        <f>+'Player Ratings'!A398</f>
        <v>T. Duncan Jr. LAL</v>
      </c>
      <c r="C399" s="3" t="str">
        <f>INDEX('Player Ratings'!$B:$Y,MATCH(A:A,'Player Ratings'!$A:$A,0),3)</f>
        <v>LAL</v>
      </c>
      <c r="D399" s="3">
        <f>INDEX('Player Ratings'!$B:$Y,MATCH(A:A,'Player Ratings'!$A:$A,0),4)</f>
        <v>24</v>
      </c>
      <c r="F399" s="3">
        <f>INDEX('Player Ratings'!$B:$Y,MATCH($A:$A,'Player Ratings'!$A:$A,0),8)</f>
        <v>55</v>
      </c>
      <c r="G399" s="3">
        <f>INDEX('Player Ratings'!$B:$Y,MATCH($A:$A,'Player Ratings'!$A:$A,0),9)</f>
        <v>59</v>
      </c>
      <c r="H399" s="3">
        <f t="shared" si="91"/>
        <v>114</v>
      </c>
      <c r="J399" s="3">
        <f>IFERROR(INDEX('Advanced Stats'!$A:$AB,MATCH($A:$A,'Advanced Stats'!$A:$A,0),8),"N/A")</f>
        <v>8.5</v>
      </c>
      <c r="L399" s="3">
        <f>IFERROR(INDEX('Advanced Stats'!$A:$AB,MATCH($A:$A,'Advanced Stats'!$A:$A,0),9),"N/A")</f>
        <v>11.7</v>
      </c>
      <c r="M399" s="3">
        <f>IFERROR(INDEX('Advanced Stats'!$A:$AB,MATCH($A:$A,'Advanced Stats'!$A:$A,0),10),"N/A")</f>
        <v>0</v>
      </c>
      <c r="O399" s="3">
        <f>IFERROR(INDEX('Per 36 Stats'!$A:$AC,MATCH(A:A,'Per 36 Stats'!$A:$A,0),29),"N/A")</f>
        <v>5.4</v>
      </c>
      <c r="V399" s="8">
        <f t="shared" si="92"/>
        <v>-0.3571941461008869</v>
      </c>
      <c r="W399" s="5">
        <f t="shared" si="93"/>
        <v>0.85</v>
      </c>
      <c r="AA399" s="8">
        <f t="shared" si="94"/>
        <v>-0.26518967284985367</v>
      </c>
      <c r="AB399" s="5">
        <f t="shared" si="95"/>
        <v>0.85</v>
      </c>
      <c r="AF399" s="8">
        <f t="shared" si="96"/>
        <v>-1.6601040858095217</v>
      </c>
      <c r="AG399" s="5">
        <f t="shared" si="97"/>
        <v>0.85</v>
      </c>
      <c r="AK399" s="8">
        <f t="shared" si="98"/>
        <v>-0.35708537788207595</v>
      </c>
      <c r="AL399" s="5">
        <f t="shared" si="99"/>
        <v>0.85</v>
      </c>
      <c r="AP399" s="8">
        <f t="shared" si="100"/>
        <v>-0.61637883081737654</v>
      </c>
      <c r="AQ399" s="5">
        <f t="shared" si="101"/>
        <v>0.85</v>
      </c>
      <c r="AU399" s="8">
        <f t="shared" si="102"/>
        <v>-1.2300809068370242</v>
      </c>
      <c r="AV399" s="5">
        <f t="shared" si="103"/>
        <v>0.85</v>
      </c>
      <c r="AW399" s="6">
        <f t="shared" si="104"/>
        <v>-665323.08418925444</v>
      </c>
      <c r="AX399" s="6">
        <f t="shared" si="105"/>
        <v>-664342.28418925439</v>
      </c>
    </row>
    <row r="400" spans="1:50" x14ac:dyDescent="0.25">
      <c r="A400" t="str">
        <f>+'Player Ratings'!A399</f>
        <v>T. Duval UTA</v>
      </c>
      <c r="C400" s="3" t="str">
        <f>INDEX('Player Ratings'!$B:$Y,MATCH(A:A,'Player Ratings'!$A:$A,0),3)</f>
        <v>UTA</v>
      </c>
      <c r="D400" s="3">
        <f>INDEX('Player Ratings'!$B:$Y,MATCH(A:A,'Player Ratings'!$A:$A,0),4)</f>
        <v>26</v>
      </c>
      <c r="F400" s="3">
        <f>INDEX('Player Ratings'!$B:$Y,MATCH($A:$A,'Player Ratings'!$A:$A,0),8)</f>
        <v>68</v>
      </c>
      <c r="G400" s="3">
        <f>INDEX('Player Ratings'!$B:$Y,MATCH($A:$A,'Player Ratings'!$A:$A,0),9)</f>
        <v>70</v>
      </c>
      <c r="H400" s="3">
        <f t="shared" si="91"/>
        <v>138</v>
      </c>
      <c r="J400" s="3">
        <f>IFERROR(INDEX('Advanced Stats'!$A:$AB,MATCH($A:$A,'Advanced Stats'!$A:$A,0),8),"N/A")</f>
        <v>34</v>
      </c>
      <c r="L400" s="3">
        <f>IFERROR(INDEX('Advanced Stats'!$A:$AB,MATCH($A:$A,'Advanced Stats'!$A:$A,0),9),"N/A")</f>
        <v>22.6</v>
      </c>
      <c r="M400" s="3">
        <f>IFERROR(INDEX('Advanced Stats'!$A:$AB,MATCH($A:$A,'Advanced Stats'!$A:$A,0),10),"N/A")</f>
        <v>12.9</v>
      </c>
      <c r="O400" s="3">
        <f>IFERROR(INDEX('Per 36 Stats'!$A:$AC,MATCH(A:A,'Per 36 Stats'!$A:$A,0),29),"N/A")</f>
        <v>30.800000000000004</v>
      </c>
      <c r="V400" s="8">
        <f t="shared" si="92"/>
        <v>1.0962665866104471</v>
      </c>
      <c r="W400" s="5">
        <f t="shared" si="93"/>
        <v>23.614834673815913</v>
      </c>
      <c r="AA400" s="8">
        <f t="shared" si="94"/>
        <v>1.2130498511523926</v>
      </c>
      <c r="AB400" s="5">
        <f t="shared" si="95"/>
        <v>25.822081343652233</v>
      </c>
      <c r="AF400" s="8">
        <f t="shared" si="96"/>
        <v>1.3149290436147274</v>
      </c>
      <c r="AG400" s="5">
        <f t="shared" si="97"/>
        <v>32.14767579279102</v>
      </c>
      <c r="AK400" s="8">
        <f t="shared" si="98"/>
        <v>1.6267894833140084</v>
      </c>
      <c r="AL400" s="5">
        <f t="shared" si="99"/>
        <v>35.396014220277571</v>
      </c>
      <c r="AP400" s="8">
        <f t="shared" si="100"/>
        <v>1.8398749906545004</v>
      </c>
      <c r="AQ400" s="5">
        <f t="shared" si="101"/>
        <v>39.496171894294889</v>
      </c>
      <c r="AU400" s="8">
        <f t="shared" si="102"/>
        <v>1.2183736166114325</v>
      </c>
      <c r="AV400" s="5">
        <f t="shared" si="103"/>
        <v>27.753748175666722</v>
      </c>
      <c r="AW400" s="6">
        <f t="shared" si="104"/>
        <v>-665705.65338532312</v>
      </c>
      <c r="AX400" s="6">
        <f t="shared" si="105"/>
        <v>-664724.85338532308</v>
      </c>
    </row>
    <row r="401" spans="1:50" x14ac:dyDescent="0.25">
      <c r="A401" t="str">
        <f>+'Player Ratings'!A400</f>
        <v>T. Fall ORL</v>
      </c>
      <c r="C401" s="3" t="str">
        <f>INDEX('Player Ratings'!$B:$Y,MATCH(A:A,'Player Ratings'!$A:$A,0),3)</f>
        <v>ORL</v>
      </c>
      <c r="D401" s="3">
        <f>INDEX('Player Ratings'!$B:$Y,MATCH(A:A,'Player Ratings'!$A:$A,0),4)</f>
        <v>29</v>
      </c>
      <c r="F401" s="3">
        <f>INDEX('Player Ratings'!$B:$Y,MATCH($A:$A,'Player Ratings'!$A:$A,0),8)</f>
        <v>42</v>
      </c>
      <c r="G401" s="3">
        <f>INDEX('Player Ratings'!$B:$Y,MATCH($A:$A,'Player Ratings'!$A:$A,0),9)</f>
        <v>42</v>
      </c>
      <c r="H401" s="3">
        <f t="shared" si="91"/>
        <v>84</v>
      </c>
      <c r="J401" s="3" t="str">
        <f>IFERROR(INDEX('Advanced Stats'!$A:$AB,MATCH($A:$A,'Advanced Stats'!$A:$A,0),8),"N/A")</f>
        <v>N/A</v>
      </c>
      <c r="L401" s="3" t="str">
        <f>IFERROR(INDEX('Advanced Stats'!$A:$AB,MATCH($A:$A,'Advanced Stats'!$A:$A,0),9),"N/A")</f>
        <v>N/A</v>
      </c>
      <c r="M401" s="3" t="str">
        <f>IFERROR(INDEX('Advanced Stats'!$A:$AB,MATCH($A:$A,'Advanced Stats'!$A:$A,0),10),"N/A")</f>
        <v>N/A</v>
      </c>
      <c r="O401" s="3" t="str">
        <f>IFERROR(INDEX('Per 36 Stats'!$A:$AC,MATCH(A:A,'Per 36 Stats'!$A:$A,0),29),"N/A")</f>
        <v>N/A</v>
      </c>
      <c r="V401" s="8">
        <f t="shared" si="92"/>
        <v>-2.6034516421093121</v>
      </c>
      <c r="W401" s="5">
        <f t="shared" si="93"/>
        <v>0.85</v>
      </c>
      <c r="AA401" s="8">
        <f t="shared" si="94"/>
        <v>-2.1129890778526614</v>
      </c>
      <c r="AB401" s="5">
        <f t="shared" si="95"/>
        <v>0.85</v>
      </c>
      <c r="AF401" s="8" t="str">
        <f t="shared" si="96"/>
        <v>N/A</v>
      </c>
      <c r="AG401" s="5" t="str">
        <f t="shared" si="97"/>
        <v>N/A</v>
      </c>
      <c r="AK401" s="8" t="str">
        <f t="shared" si="98"/>
        <v>N/A</v>
      </c>
      <c r="AL401" s="5" t="str">
        <f t="shared" si="99"/>
        <v>N/A</v>
      </c>
      <c r="AP401" s="8" t="str">
        <f t="shared" si="100"/>
        <v>N/A</v>
      </c>
      <c r="AQ401" s="5" t="str">
        <f t="shared" si="101"/>
        <v>N/A</v>
      </c>
      <c r="AU401" s="8" t="str">
        <f t="shared" si="102"/>
        <v>N/A</v>
      </c>
      <c r="AV401" s="5" t="str">
        <f t="shared" si="103"/>
        <v>N/A</v>
      </c>
      <c r="AW401" s="6">
        <f t="shared" si="104"/>
        <v>-666060.46883321612</v>
      </c>
      <c r="AX401" s="6">
        <f t="shared" si="105"/>
        <v>-665079.66883321607</v>
      </c>
    </row>
    <row r="402" spans="1:50" x14ac:dyDescent="0.25">
      <c r="A402" t="str">
        <f>+'Player Ratings'!A401</f>
        <v>T. Ferguson PHX</v>
      </c>
      <c r="C402" s="3" t="str">
        <f>INDEX('Player Ratings'!$B:$Y,MATCH(A:A,'Player Ratings'!$A:$A,0),3)</f>
        <v>PHX</v>
      </c>
      <c r="D402" s="3">
        <f>INDEX('Player Ratings'!$B:$Y,MATCH(A:A,'Player Ratings'!$A:$A,0),4)</f>
        <v>26</v>
      </c>
      <c r="F402" s="3">
        <f>INDEX('Player Ratings'!$B:$Y,MATCH($A:$A,'Player Ratings'!$A:$A,0),8)</f>
        <v>68</v>
      </c>
      <c r="G402" s="3">
        <f>INDEX('Player Ratings'!$B:$Y,MATCH($A:$A,'Player Ratings'!$A:$A,0),9)</f>
        <v>69</v>
      </c>
      <c r="H402" s="3">
        <f t="shared" si="91"/>
        <v>137</v>
      </c>
      <c r="J402" s="3">
        <f>IFERROR(INDEX('Advanced Stats'!$A:$AB,MATCH($A:$A,'Advanced Stats'!$A:$A,0),8),"N/A")</f>
        <v>31.9</v>
      </c>
      <c r="L402" s="3">
        <f>IFERROR(INDEX('Advanced Stats'!$A:$AB,MATCH($A:$A,'Advanced Stats'!$A:$A,0),9),"N/A")</f>
        <v>19.899999999999999</v>
      </c>
      <c r="M402" s="3">
        <f>IFERROR(INDEX('Advanced Stats'!$A:$AB,MATCH($A:$A,'Advanced Stats'!$A:$A,0),10),"N/A")</f>
        <v>9.5</v>
      </c>
      <c r="O402" s="3">
        <f>IFERROR(INDEX('Per 36 Stats'!$A:$AC,MATCH(A:A,'Per 36 Stats'!$A:$A,0),29),"N/A")</f>
        <v>28</v>
      </c>
      <c r="V402" s="8">
        <f t="shared" si="92"/>
        <v>0.96413379272759847</v>
      </c>
      <c r="W402" s="5">
        <f t="shared" si="93"/>
        <v>20.768543342269886</v>
      </c>
      <c r="AA402" s="8">
        <f t="shared" si="94"/>
        <v>1.1514565376522989</v>
      </c>
      <c r="AB402" s="5">
        <f t="shared" si="95"/>
        <v>24.510950107031121</v>
      </c>
      <c r="AF402" s="8">
        <f t="shared" si="96"/>
        <v>1.0699263153092009</v>
      </c>
      <c r="AG402" s="5">
        <f t="shared" si="97"/>
        <v>26.157794957652158</v>
      </c>
      <c r="AK402" s="8">
        <f t="shared" si="98"/>
        <v>1.135370939714978</v>
      </c>
      <c r="AL402" s="5">
        <f t="shared" si="99"/>
        <v>24.703630272783194</v>
      </c>
      <c r="AP402" s="8">
        <f t="shared" si="100"/>
        <v>1.1924902625146259</v>
      </c>
      <c r="AQ402" s="5">
        <f t="shared" si="101"/>
        <v>25.598913311928868</v>
      </c>
      <c r="AU402" s="8">
        <f t="shared" si="102"/>
        <v>0.94846524394782283</v>
      </c>
      <c r="AV402" s="5">
        <f t="shared" si="103"/>
        <v>21.605413294414223</v>
      </c>
      <c r="AW402" s="6">
        <f t="shared" si="104"/>
        <v>-666415.28428110911</v>
      </c>
      <c r="AX402" s="6">
        <f t="shared" si="105"/>
        <v>-665434.48428110906</v>
      </c>
    </row>
    <row r="403" spans="1:50" x14ac:dyDescent="0.25">
      <c r="A403" t="str">
        <f>+'Player Ratings'!A402</f>
        <v>T. Haliburton DET</v>
      </c>
      <c r="C403" s="3" t="str">
        <f>INDEX('Player Ratings'!$B:$Y,MATCH(A:A,'Player Ratings'!$A:$A,0),3)</f>
        <v>DET</v>
      </c>
      <c r="D403" s="3">
        <f>INDEX('Player Ratings'!$B:$Y,MATCH(A:A,'Player Ratings'!$A:$A,0),4)</f>
        <v>24</v>
      </c>
      <c r="F403" s="3">
        <f>INDEX('Player Ratings'!$B:$Y,MATCH($A:$A,'Player Ratings'!$A:$A,0),8)</f>
        <v>55</v>
      </c>
      <c r="G403" s="3">
        <f>INDEX('Player Ratings'!$B:$Y,MATCH($A:$A,'Player Ratings'!$A:$A,0),9)</f>
        <v>61</v>
      </c>
      <c r="H403" s="3">
        <f t="shared" si="91"/>
        <v>116</v>
      </c>
      <c r="J403" s="3">
        <f>IFERROR(INDEX('Advanced Stats'!$A:$AB,MATCH($A:$A,'Advanced Stats'!$A:$A,0),8),"N/A")</f>
        <v>7.5</v>
      </c>
      <c r="L403" s="3">
        <f>IFERROR(INDEX('Advanced Stats'!$A:$AB,MATCH($A:$A,'Advanced Stats'!$A:$A,0),9),"N/A")</f>
        <v>10.6</v>
      </c>
      <c r="M403" s="3">
        <f>IFERROR(INDEX('Advanced Stats'!$A:$AB,MATCH($A:$A,'Advanced Stats'!$A:$A,0),10),"N/A")</f>
        <v>-0.1</v>
      </c>
      <c r="O403" s="3">
        <f>IFERROR(INDEX('Per 36 Stats'!$A:$AC,MATCH(A:A,'Per 36 Stats'!$A:$A,0),29),"N/A")</f>
        <v>4.3</v>
      </c>
      <c r="V403" s="8">
        <f t="shared" si="92"/>
        <v>-9.2928558335189843E-2</v>
      </c>
      <c r="W403" s="5">
        <f t="shared" si="93"/>
        <v>0.85</v>
      </c>
      <c r="AA403" s="8">
        <f t="shared" si="94"/>
        <v>-0.14200304584966647</v>
      </c>
      <c r="AB403" s="5">
        <f t="shared" si="95"/>
        <v>0.85</v>
      </c>
      <c r="AF403" s="8">
        <f t="shared" si="96"/>
        <v>-1.7767720516692962</v>
      </c>
      <c r="AG403" s="5">
        <f t="shared" si="97"/>
        <v>0.85</v>
      </c>
      <c r="AK403" s="8">
        <f t="shared" si="98"/>
        <v>-0.55729293268168067</v>
      </c>
      <c r="AL403" s="5">
        <f t="shared" si="99"/>
        <v>0.85</v>
      </c>
      <c r="AP403" s="8">
        <f t="shared" si="100"/>
        <v>-0.63541955811560813</v>
      </c>
      <c r="AQ403" s="5">
        <f t="shared" si="101"/>
        <v>0.85</v>
      </c>
      <c r="AU403" s="8">
        <f t="shared" si="102"/>
        <v>-1.3361163389548707</v>
      </c>
      <c r="AV403" s="5">
        <f t="shared" si="103"/>
        <v>0.85</v>
      </c>
      <c r="AW403" s="6">
        <f t="shared" si="104"/>
        <v>-666748.49431570771</v>
      </c>
      <c r="AX403" s="6">
        <f t="shared" si="105"/>
        <v>-665767.69431570766</v>
      </c>
    </row>
    <row r="404" spans="1:50" x14ac:dyDescent="0.25">
      <c r="A404" t="str">
        <f>+'Player Ratings'!A403</f>
        <v>T. Hansen TOR</v>
      </c>
      <c r="C404" s="3" t="str">
        <f>INDEX('Player Ratings'!$B:$Y,MATCH(A:A,'Player Ratings'!$A:$A,0),3)</f>
        <v>TOR</v>
      </c>
      <c r="D404" s="3">
        <f>INDEX('Player Ratings'!$B:$Y,MATCH(A:A,'Player Ratings'!$A:$A,0),4)</f>
        <v>20</v>
      </c>
      <c r="F404" s="3">
        <f>INDEX('Player Ratings'!$B:$Y,MATCH($A:$A,'Player Ratings'!$A:$A,0),8)</f>
        <v>40</v>
      </c>
      <c r="G404" s="3">
        <f>INDEX('Player Ratings'!$B:$Y,MATCH($A:$A,'Player Ratings'!$A:$A,0),9)</f>
        <v>61</v>
      </c>
      <c r="H404" s="3">
        <f t="shared" si="91"/>
        <v>101</v>
      </c>
      <c r="J404" s="3" t="str">
        <f>IFERROR(INDEX('Advanced Stats'!$A:$AB,MATCH($A:$A,'Advanced Stats'!$A:$A,0),8),"N/A")</f>
        <v>N/A</v>
      </c>
      <c r="L404" s="3" t="str">
        <f>IFERROR(INDEX('Advanced Stats'!$A:$AB,MATCH($A:$A,'Advanced Stats'!$A:$A,0),9),"N/A")</f>
        <v>N/A</v>
      </c>
      <c r="M404" s="3" t="str">
        <f>IFERROR(INDEX('Advanced Stats'!$A:$AB,MATCH($A:$A,'Advanced Stats'!$A:$A,0),10),"N/A")</f>
        <v>N/A</v>
      </c>
      <c r="O404" s="3" t="str">
        <f>IFERROR(INDEX('Per 36 Stats'!$A:$AC,MATCH(A:A,'Per 36 Stats'!$A:$A,0),29),"N/A")</f>
        <v>N/A</v>
      </c>
      <c r="V404" s="8">
        <f t="shared" si="92"/>
        <v>-9.2928558335189843E-2</v>
      </c>
      <c r="W404" s="5">
        <f t="shared" si="93"/>
        <v>0.85</v>
      </c>
      <c r="AA404" s="8">
        <f t="shared" si="94"/>
        <v>-1.0659027483510704</v>
      </c>
      <c r="AB404" s="5">
        <f t="shared" si="95"/>
        <v>0.85</v>
      </c>
      <c r="AF404" s="8" t="str">
        <f t="shared" si="96"/>
        <v>N/A</v>
      </c>
      <c r="AG404" s="5" t="str">
        <f t="shared" si="97"/>
        <v>N/A</v>
      </c>
      <c r="AK404" s="8" t="str">
        <f t="shared" si="98"/>
        <v>N/A</v>
      </c>
      <c r="AL404" s="5" t="str">
        <f t="shared" si="99"/>
        <v>N/A</v>
      </c>
      <c r="AP404" s="8" t="str">
        <f t="shared" si="100"/>
        <v>N/A</v>
      </c>
      <c r="AQ404" s="5" t="str">
        <f t="shared" si="101"/>
        <v>N/A</v>
      </c>
      <c r="AU404" s="8" t="str">
        <f t="shared" si="102"/>
        <v>N/A</v>
      </c>
      <c r="AV404" s="5" t="str">
        <f t="shared" si="103"/>
        <v>N/A</v>
      </c>
      <c r="AW404" s="6">
        <f t="shared" si="104"/>
        <v>-667080.85435030621</v>
      </c>
      <c r="AX404" s="6">
        <f t="shared" si="105"/>
        <v>-666100.05435030616</v>
      </c>
    </row>
    <row r="405" spans="1:50" x14ac:dyDescent="0.25">
      <c r="A405" t="str">
        <f>+'Player Ratings'!A404</f>
        <v>T. Harris LAC</v>
      </c>
      <c r="C405" s="3" t="str">
        <f>INDEX('Player Ratings'!$B:$Y,MATCH(A:A,'Player Ratings'!$A:$A,0),3)</f>
        <v>LAC</v>
      </c>
      <c r="D405" s="3">
        <f>INDEX('Player Ratings'!$B:$Y,MATCH(A:A,'Player Ratings'!$A:$A,0),4)</f>
        <v>32</v>
      </c>
      <c r="F405" s="3">
        <f>INDEX('Player Ratings'!$B:$Y,MATCH($A:$A,'Player Ratings'!$A:$A,0),8)</f>
        <v>55</v>
      </c>
      <c r="G405" s="3">
        <f>INDEX('Player Ratings'!$B:$Y,MATCH($A:$A,'Player Ratings'!$A:$A,0),9)</f>
        <v>55</v>
      </c>
      <c r="H405" s="3">
        <f t="shared" si="91"/>
        <v>110</v>
      </c>
      <c r="J405" s="3">
        <f>IFERROR(INDEX('Advanced Stats'!$A:$AB,MATCH($A:$A,'Advanced Stats'!$A:$A,0),8),"N/A")</f>
        <v>19.8</v>
      </c>
      <c r="L405" s="3">
        <f>IFERROR(INDEX('Advanced Stats'!$A:$AB,MATCH($A:$A,'Advanced Stats'!$A:$A,0),9),"N/A")</f>
        <v>6.6</v>
      </c>
      <c r="M405" s="3">
        <f>IFERROR(INDEX('Advanced Stats'!$A:$AB,MATCH($A:$A,'Advanced Stats'!$A:$A,0),10),"N/A")</f>
        <v>-2.1</v>
      </c>
      <c r="O405" s="3">
        <f>IFERROR(INDEX('Per 36 Stats'!$A:$AC,MATCH(A:A,'Per 36 Stats'!$A:$A,0),29),"N/A")</f>
        <v>12.499999999999998</v>
      </c>
      <c r="V405" s="8">
        <f t="shared" si="92"/>
        <v>-0.88572532163228102</v>
      </c>
      <c r="W405" s="5">
        <f t="shared" si="93"/>
        <v>0.85</v>
      </c>
      <c r="AA405" s="8">
        <f t="shared" si="94"/>
        <v>-0.51156292685022808</v>
      </c>
      <c r="AB405" s="5">
        <f t="shared" si="95"/>
        <v>0.85</v>
      </c>
      <c r="AF405" s="8">
        <f t="shared" si="96"/>
        <v>-0.34175607159407007</v>
      </c>
      <c r="AG405" s="5">
        <f t="shared" si="97"/>
        <v>0.85</v>
      </c>
      <c r="AK405" s="8">
        <f t="shared" si="98"/>
        <v>-1.2853204046802438</v>
      </c>
      <c r="AL405" s="5">
        <f t="shared" si="99"/>
        <v>0.85</v>
      </c>
      <c r="AP405" s="8">
        <f t="shared" si="100"/>
        <v>-1.0162341040802403</v>
      </c>
      <c r="AQ405" s="5">
        <f t="shared" si="101"/>
        <v>0.85</v>
      </c>
      <c r="AU405" s="8">
        <f t="shared" si="102"/>
        <v>-0.54567039044001486</v>
      </c>
      <c r="AV405" s="5">
        <f t="shared" si="103"/>
        <v>0.85</v>
      </c>
      <c r="AW405" s="6">
        <f t="shared" si="104"/>
        <v>-667413.21438490471</v>
      </c>
      <c r="AX405" s="6">
        <f t="shared" si="105"/>
        <v>-666432.41438490467</v>
      </c>
    </row>
    <row r="406" spans="1:50" x14ac:dyDescent="0.25">
      <c r="A406" t="str">
        <f>+'Player Ratings'!A405</f>
        <v>T. Harvey WAS</v>
      </c>
      <c r="C406" s="3" t="str">
        <f>INDEX('Player Ratings'!$B:$Y,MATCH(A:A,'Player Ratings'!$A:$A,0),3)</f>
        <v>WAS</v>
      </c>
      <c r="D406" s="3">
        <f>INDEX('Player Ratings'!$B:$Y,MATCH(A:A,'Player Ratings'!$A:$A,0),4)</f>
        <v>31</v>
      </c>
      <c r="F406" s="3">
        <f>INDEX('Player Ratings'!$B:$Y,MATCH($A:$A,'Player Ratings'!$A:$A,0),8)</f>
        <v>67</v>
      </c>
      <c r="G406" s="3">
        <f>INDEX('Player Ratings'!$B:$Y,MATCH($A:$A,'Player Ratings'!$A:$A,0),9)</f>
        <v>67</v>
      </c>
      <c r="H406" s="3">
        <f t="shared" si="91"/>
        <v>134</v>
      </c>
      <c r="J406" s="3">
        <f>IFERROR(INDEX('Advanced Stats'!$A:$AB,MATCH($A:$A,'Advanced Stats'!$A:$A,0),8),"N/A")</f>
        <v>27.8</v>
      </c>
      <c r="L406" s="3">
        <f>IFERROR(INDEX('Advanced Stats'!$A:$AB,MATCH($A:$A,'Advanced Stats'!$A:$A,0),9),"N/A")</f>
        <v>16.8</v>
      </c>
      <c r="M406" s="3">
        <f>IFERROR(INDEX('Advanced Stats'!$A:$AB,MATCH($A:$A,'Advanced Stats'!$A:$A,0),10),"N/A")</f>
        <v>5.2</v>
      </c>
      <c r="O406" s="3">
        <f>IFERROR(INDEX('Per 36 Stats'!$A:$AC,MATCH(A:A,'Per 36 Stats'!$A:$A,0),29),"N/A")</f>
        <v>22.499999999999996</v>
      </c>
      <c r="V406" s="8">
        <f t="shared" si="92"/>
        <v>0.69986820496190139</v>
      </c>
      <c r="W406" s="5">
        <f t="shared" si="93"/>
        <v>14.496116037671001</v>
      </c>
      <c r="AA406" s="8">
        <f t="shared" si="94"/>
        <v>0.96667659715201815</v>
      </c>
      <c r="AB406" s="5">
        <f t="shared" si="95"/>
        <v>19.786111920353644</v>
      </c>
      <c r="AF406" s="8">
        <f t="shared" si="96"/>
        <v>0.59158765528412571</v>
      </c>
      <c r="AG406" s="5">
        <f t="shared" si="97"/>
        <v>13.906986257783979</v>
      </c>
      <c r="AK406" s="8">
        <f t="shared" si="98"/>
        <v>0.5711496489160921</v>
      </c>
      <c r="AL406" s="5">
        <f t="shared" si="99"/>
        <v>11.94922061940246</v>
      </c>
      <c r="AP406" s="8">
        <f t="shared" si="100"/>
        <v>0.37373898869066685</v>
      </c>
      <c r="AQ406" s="5">
        <f t="shared" si="101"/>
        <v>7.7143929175294934</v>
      </c>
      <c r="AU406" s="8">
        <f t="shared" si="102"/>
        <v>0.4182880833585898</v>
      </c>
      <c r="AV406" s="5">
        <f t="shared" si="103"/>
        <v>9.161852808197489</v>
      </c>
      <c r="AW406" s="6">
        <f t="shared" si="104"/>
        <v>-667744.72441950324</v>
      </c>
      <c r="AX406" s="6">
        <f t="shared" si="105"/>
        <v>-666763.92441950319</v>
      </c>
    </row>
    <row r="407" spans="1:50" x14ac:dyDescent="0.25">
      <c r="A407" t="str">
        <f>+'Player Ratings'!A406</f>
        <v>T. Herro OKC</v>
      </c>
      <c r="C407" s="3" t="str">
        <f>INDEX('Player Ratings'!$B:$Y,MATCH(A:A,'Player Ratings'!$A:$A,0),3)</f>
        <v>OKC</v>
      </c>
      <c r="D407" s="3">
        <f>INDEX('Player Ratings'!$B:$Y,MATCH(A:A,'Player Ratings'!$A:$A,0),4)</f>
        <v>24</v>
      </c>
      <c r="F407" s="3">
        <f>INDEX('Player Ratings'!$B:$Y,MATCH($A:$A,'Player Ratings'!$A:$A,0),8)</f>
        <v>65</v>
      </c>
      <c r="G407" s="3">
        <f>INDEX('Player Ratings'!$B:$Y,MATCH($A:$A,'Player Ratings'!$A:$A,0),9)</f>
        <v>71</v>
      </c>
      <c r="H407" s="3">
        <f t="shared" si="91"/>
        <v>136</v>
      </c>
      <c r="J407" s="3" t="str">
        <f>IFERROR(INDEX('Advanced Stats'!$A:$AB,MATCH($A:$A,'Advanced Stats'!$A:$A,0),8),"N/A")</f>
        <v>N/A</v>
      </c>
      <c r="L407" s="3" t="str">
        <f>IFERROR(INDEX('Advanced Stats'!$A:$AB,MATCH($A:$A,'Advanced Stats'!$A:$A,0),9),"N/A")</f>
        <v>N/A</v>
      </c>
      <c r="M407" s="3" t="str">
        <f>IFERROR(INDEX('Advanced Stats'!$A:$AB,MATCH($A:$A,'Advanced Stats'!$A:$A,0),10),"N/A")</f>
        <v>N/A</v>
      </c>
      <c r="O407" s="3" t="str">
        <f>IFERROR(INDEX('Per 36 Stats'!$A:$AC,MATCH(A:A,'Per 36 Stats'!$A:$A,0),29),"N/A")</f>
        <v>N/A</v>
      </c>
      <c r="V407" s="8">
        <f t="shared" si="92"/>
        <v>1.2283993804932956</v>
      </c>
      <c r="W407" s="5">
        <f t="shared" si="93"/>
        <v>26.461126005361933</v>
      </c>
      <c r="AA407" s="8">
        <f t="shared" si="94"/>
        <v>1.0898632241522053</v>
      </c>
      <c r="AB407" s="5">
        <f t="shared" si="95"/>
        <v>23.199818870410009</v>
      </c>
      <c r="AF407" s="8" t="str">
        <f t="shared" si="96"/>
        <v>N/A</v>
      </c>
      <c r="AG407" s="5" t="str">
        <f t="shared" si="97"/>
        <v>N/A</v>
      </c>
      <c r="AK407" s="8" t="str">
        <f t="shared" si="98"/>
        <v>N/A</v>
      </c>
      <c r="AL407" s="5" t="str">
        <f t="shared" si="99"/>
        <v>N/A</v>
      </c>
      <c r="AP407" s="8" t="str">
        <f t="shared" si="100"/>
        <v>N/A</v>
      </c>
      <c r="AQ407" s="5" t="str">
        <f t="shared" si="101"/>
        <v>N/A</v>
      </c>
      <c r="AU407" s="8" t="str">
        <f t="shared" si="102"/>
        <v>N/A</v>
      </c>
      <c r="AV407" s="5" t="str">
        <f t="shared" si="103"/>
        <v>N/A</v>
      </c>
      <c r="AW407" s="6">
        <f t="shared" si="104"/>
        <v>-668067.07260129356</v>
      </c>
      <c r="AX407" s="6">
        <f t="shared" si="105"/>
        <v>-667086.27260129352</v>
      </c>
    </row>
    <row r="408" spans="1:50" x14ac:dyDescent="0.25">
      <c r="A408" t="str">
        <f>+'Player Ratings'!A407</f>
        <v>T. Holton SEA</v>
      </c>
      <c r="C408" s="3" t="str">
        <f>INDEX('Player Ratings'!$B:$Y,MATCH(A:A,'Player Ratings'!$A:$A,0),3)</f>
        <v>SEA</v>
      </c>
      <c r="D408" s="3">
        <f>INDEX('Player Ratings'!$B:$Y,MATCH(A:A,'Player Ratings'!$A:$A,0),4)</f>
        <v>22</v>
      </c>
      <c r="F408" s="3">
        <f>INDEX('Player Ratings'!$B:$Y,MATCH($A:$A,'Player Ratings'!$A:$A,0),8)</f>
        <v>48</v>
      </c>
      <c r="G408" s="3">
        <f>INDEX('Player Ratings'!$B:$Y,MATCH($A:$A,'Player Ratings'!$A:$A,0),9)</f>
        <v>60</v>
      </c>
      <c r="H408" s="3">
        <f t="shared" si="91"/>
        <v>108</v>
      </c>
      <c r="J408" s="3">
        <f>IFERROR(INDEX('Advanced Stats'!$A:$AB,MATCH($A:$A,'Advanced Stats'!$A:$A,0),8),"N/A")</f>
        <v>15.7</v>
      </c>
      <c r="L408" s="3">
        <f>IFERROR(INDEX('Advanced Stats'!$A:$AB,MATCH($A:$A,'Advanced Stats'!$A:$A,0),9),"N/A")</f>
        <v>3.7</v>
      </c>
      <c r="M408" s="3">
        <f>IFERROR(INDEX('Advanced Stats'!$A:$AB,MATCH($A:$A,'Advanced Stats'!$A:$A,0),10),"N/A")</f>
        <v>-3.3</v>
      </c>
      <c r="O408" s="3">
        <f>IFERROR(INDEX('Per 36 Stats'!$A:$AC,MATCH(A:A,'Per 36 Stats'!$A:$A,0),29),"N/A")</f>
        <v>7.8</v>
      </c>
      <c r="V408" s="8">
        <f t="shared" si="92"/>
        <v>-0.22506135221803839</v>
      </c>
      <c r="W408" s="5">
        <f t="shared" si="93"/>
        <v>0.85</v>
      </c>
      <c r="AA408" s="8">
        <f t="shared" si="94"/>
        <v>-0.6347495538504152</v>
      </c>
      <c r="AB408" s="5">
        <f t="shared" si="95"/>
        <v>0.85</v>
      </c>
      <c r="AF408" s="8">
        <f t="shared" si="96"/>
        <v>-0.82009473161914559</v>
      </c>
      <c r="AG408" s="5">
        <f t="shared" si="97"/>
        <v>0.85</v>
      </c>
      <c r="AK408" s="8">
        <f t="shared" si="98"/>
        <v>-1.8131403218792019</v>
      </c>
      <c r="AL408" s="5">
        <f t="shared" si="99"/>
        <v>0.85</v>
      </c>
      <c r="AP408" s="8">
        <f t="shared" si="100"/>
        <v>-1.2447228316590195</v>
      </c>
      <c r="AQ408" s="5">
        <f t="shared" si="101"/>
        <v>0.85</v>
      </c>
      <c r="AU408" s="8">
        <f t="shared" si="102"/>
        <v>-0.99873087312535902</v>
      </c>
      <c r="AV408" s="5">
        <f t="shared" si="103"/>
        <v>0.85</v>
      </c>
      <c r="AW408" s="6">
        <f t="shared" si="104"/>
        <v>-668389.42078308389</v>
      </c>
      <c r="AX408" s="6">
        <f t="shared" si="105"/>
        <v>-667408.62078308384</v>
      </c>
    </row>
    <row r="409" spans="1:50" x14ac:dyDescent="0.25">
      <c r="A409" t="str">
        <f>+'Player Ratings'!A408</f>
        <v>T. Jackson-Davis CHA</v>
      </c>
      <c r="C409" s="3" t="str">
        <f>INDEX('Player Ratings'!$B:$Y,MATCH(A:A,'Player Ratings'!$A:$A,0),3)</f>
        <v>CHA</v>
      </c>
      <c r="D409" s="3">
        <f>INDEX('Player Ratings'!$B:$Y,MATCH(A:A,'Player Ratings'!$A:$A,0),4)</f>
        <v>24</v>
      </c>
      <c r="F409" s="3">
        <f>INDEX('Player Ratings'!$B:$Y,MATCH($A:$A,'Player Ratings'!$A:$A,0),8)</f>
        <v>51</v>
      </c>
      <c r="G409" s="3">
        <f>INDEX('Player Ratings'!$B:$Y,MATCH($A:$A,'Player Ratings'!$A:$A,0),9)</f>
        <v>60</v>
      </c>
      <c r="H409" s="3">
        <f t="shared" si="91"/>
        <v>111</v>
      </c>
      <c r="J409" s="3" t="str">
        <f>IFERROR(INDEX('Advanced Stats'!$A:$AB,MATCH($A:$A,'Advanced Stats'!$A:$A,0),8),"N/A")</f>
        <v>N/A</v>
      </c>
      <c r="L409" s="3" t="str">
        <f>IFERROR(INDEX('Advanced Stats'!$A:$AB,MATCH($A:$A,'Advanced Stats'!$A:$A,0),9),"N/A")</f>
        <v>N/A</v>
      </c>
      <c r="M409" s="3" t="str">
        <f>IFERROR(INDEX('Advanced Stats'!$A:$AB,MATCH($A:$A,'Advanced Stats'!$A:$A,0),10),"N/A")</f>
        <v>N/A</v>
      </c>
      <c r="O409" s="3" t="str">
        <f>IFERROR(INDEX('Per 36 Stats'!$A:$AC,MATCH(A:A,'Per 36 Stats'!$A:$A,0),29),"N/A")</f>
        <v>N/A</v>
      </c>
      <c r="V409" s="8">
        <f t="shared" si="92"/>
        <v>-0.22506135221803839</v>
      </c>
      <c r="W409" s="5">
        <f t="shared" si="93"/>
        <v>0.85</v>
      </c>
      <c r="AA409" s="8">
        <f t="shared" si="94"/>
        <v>-0.44996961335013447</v>
      </c>
      <c r="AB409" s="5">
        <f t="shared" si="95"/>
        <v>0.85</v>
      </c>
      <c r="AF409" s="8" t="str">
        <f t="shared" si="96"/>
        <v>N/A</v>
      </c>
      <c r="AG409" s="5" t="str">
        <f t="shared" si="97"/>
        <v>N/A</v>
      </c>
      <c r="AK409" s="8" t="str">
        <f t="shared" si="98"/>
        <v>N/A</v>
      </c>
      <c r="AL409" s="5" t="str">
        <f t="shared" si="99"/>
        <v>N/A</v>
      </c>
      <c r="AP409" s="8" t="str">
        <f t="shared" si="100"/>
        <v>N/A</v>
      </c>
      <c r="AQ409" s="5" t="str">
        <f t="shared" si="101"/>
        <v>N/A</v>
      </c>
      <c r="AU409" s="8" t="str">
        <f t="shared" si="102"/>
        <v>N/A</v>
      </c>
      <c r="AV409" s="5" t="str">
        <f t="shared" si="103"/>
        <v>N/A</v>
      </c>
      <c r="AW409" s="6">
        <f t="shared" si="104"/>
        <v>-668710.91896487423</v>
      </c>
      <c r="AX409" s="6">
        <f t="shared" si="105"/>
        <v>-667730.11896487419</v>
      </c>
    </row>
    <row r="410" spans="1:50" x14ac:dyDescent="0.25">
      <c r="A410" t="str">
        <f>+'Player Ratings'!A409</f>
        <v>T. Jerome GSW</v>
      </c>
      <c r="C410" s="3" t="str">
        <f>INDEX('Player Ratings'!$B:$Y,MATCH(A:A,'Player Ratings'!$A:$A,0),3)</f>
        <v>GSW</v>
      </c>
      <c r="D410" s="3">
        <f>INDEX('Player Ratings'!$B:$Y,MATCH(A:A,'Player Ratings'!$A:$A,0),4)</f>
        <v>27</v>
      </c>
      <c r="F410" s="3">
        <f>INDEX('Player Ratings'!$B:$Y,MATCH($A:$A,'Player Ratings'!$A:$A,0),8)</f>
        <v>63</v>
      </c>
      <c r="G410" s="3">
        <f>INDEX('Player Ratings'!$B:$Y,MATCH($A:$A,'Player Ratings'!$A:$A,0),9)</f>
        <v>63</v>
      </c>
      <c r="H410" s="3">
        <f t="shared" si="91"/>
        <v>126</v>
      </c>
      <c r="J410" s="3">
        <f>IFERROR(INDEX('Advanced Stats'!$A:$AB,MATCH($A:$A,'Advanced Stats'!$A:$A,0),8),"N/A")</f>
        <v>25.4</v>
      </c>
      <c r="L410" s="3">
        <f>IFERROR(INDEX('Advanced Stats'!$A:$AB,MATCH($A:$A,'Advanced Stats'!$A:$A,0),9),"N/A")</f>
        <v>16</v>
      </c>
      <c r="M410" s="3">
        <f>IFERROR(INDEX('Advanced Stats'!$A:$AB,MATCH($A:$A,'Advanced Stats'!$A:$A,0),10),"N/A")</f>
        <v>4.0999999999999996</v>
      </c>
      <c r="O410" s="3">
        <f>IFERROR(INDEX('Per 36 Stats'!$A:$AC,MATCH(A:A,'Per 36 Stats'!$A:$A,0),29),"N/A")</f>
        <v>18.8</v>
      </c>
      <c r="V410" s="8">
        <f t="shared" si="92"/>
        <v>0.17133702943050722</v>
      </c>
      <c r="W410" s="5">
        <f t="shared" si="93"/>
        <v>3.6907953529937507</v>
      </c>
      <c r="AA410" s="8">
        <f t="shared" si="94"/>
        <v>0.47393008915126944</v>
      </c>
      <c r="AB410" s="5">
        <f t="shared" si="95"/>
        <v>10.088506504198911</v>
      </c>
      <c r="AF410" s="8">
        <f t="shared" si="96"/>
        <v>0.31158453722066676</v>
      </c>
      <c r="AG410" s="5">
        <f t="shared" si="97"/>
        <v>7.6176876107937792</v>
      </c>
      <c r="AK410" s="8">
        <f t="shared" si="98"/>
        <v>0.42554415451637934</v>
      </c>
      <c r="AL410" s="5">
        <f t="shared" si="99"/>
        <v>9.2590756819580022</v>
      </c>
      <c r="AP410" s="8">
        <f t="shared" si="100"/>
        <v>0.16429098841011913</v>
      </c>
      <c r="AQ410" s="5">
        <f t="shared" si="101"/>
        <v>3.5267967399357842</v>
      </c>
      <c r="AU410" s="8">
        <f t="shared" si="102"/>
        <v>6.1623448053106405E-2</v>
      </c>
      <c r="AV410" s="5">
        <f t="shared" si="103"/>
        <v>1.403741541727461</v>
      </c>
      <c r="AW410" s="6">
        <f t="shared" si="104"/>
        <v>-669032.41714666458</v>
      </c>
      <c r="AX410" s="6">
        <f t="shared" si="105"/>
        <v>-668051.61714666453</v>
      </c>
    </row>
    <row r="411" spans="1:50" x14ac:dyDescent="0.25">
      <c r="A411" t="str">
        <f>+'Player Ratings'!A410</f>
        <v>T. Jones MEM</v>
      </c>
      <c r="C411" s="3" t="str">
        <f>INDEX('Player Ratings'!$B:$Y,MATCH(A:A,'Player Ratings'!$A:$A,0),3)</f>
        <v>MEM</v>
      </c>
      <c r="D411" s="3">
        <f>INDEX('Player Ratings'!$B:$Y,MATCH(A:A,'Player Ratings'!$A:$A,0),4)</f>
        <v>28</v>
      </c>
      <c r="F411" s="3">
        <f>INDEX('Player Ratings'!$B:$Y,MATCH($A:$A,'Player Ratings'!$A:$A,0),8)</f>
        <v>67</v>
      </c>
      <c r="G411" s="3">
        <f>INDEX('Player Ratings'!$B:$Y,MATCH($A:$A,'Player Ratings'!$A:$A,0),9)</f>
        <v>67</v>
      </c>
      <c r="H411" s="3">
        <f t="shared" si="91"/>
        <v>134</v>
      </c>
      <c r="J411" s="3">
        <f>IFERROR(INDEX('Advanced Stats'!$A:$AB,MATCH($A:$A,'Advanced Stats'!$A:$A,0),8),"N/A")</f>
        <v>28.8</v>
      </c>
      <c r="L411" s="3">
        <f>IFERROR(INDEX('Advanced Stats'!$A:$AB,MATCH($A:$A,'Advanced Stats'!$A:$A,0),9),"N/A")</f>
        <v>16.3</v>
      </c>
      <c r="M411" s="3">
        <f>IFERROR(INDEX('Advanced Stats'!$A:$AB,MATCH($A:$A,'Advanced Stats'!$A:$A,0),10),"N/A")</f>
        <v>4.5</v>
      </c>
      <c r="O411" s="3">
        <f>IFERROR(INDEX('Per 36 Stats'!$A:$AC,MATCH(A:A,'Per 36 Stats'!$A:$A,0),29),"N/A")</f>
        <v>21.099999999999998</v>
      </c>
      <c r="V411" s="8">
        <f t="shared" si="92"/>
        <v>0.69986820496190139</v>
      </c>
      <c r="W411" s="5">
        <f t="shared" si="93"/>
        <v>15.075960679177841</v>
      </c>
      <c r="AA411" s="8">
        <f t="shared" si="94"/>
        <v>0.96667659715201815</v>
      </c>
      <c r="AB411" s="5">
        <f t="shared" si="95"/>
        <v>20.57755639716779</v>
      </c>
      <c r="AF411" s="8">
        <f t="shared" si="96"/>
        <v>0.70825562114390017</v>
      </c>
      <c r="AG411" s="5">
        <f t="shared" si="97"/>
        <v>17.315589915304319</v>
      </c>
      <c r="AK411" s="8">
        <f t="shared" si="98"/>
        <v>0.48014621491627169</v>
      </c>
      <c r="AL411" s="5">
        <f t="shared" si="99"/>
        <v>10.447118342790713</v>
      </c>
      <c r="AP411" s="8">
        <f t="shared" si="100"/>
        <v>0.24045389760304561</v>
      </c>
      <c r="AQ411" s="5">
        <f t="shared" si="101"/>
        <v>5.1617683378611998</v>
      </c>
      <c r="AU411" s="8">
        <f t="shared" si="102"/>
        <v>0.28333389702678524</v>
      </c>
      <c r="AV411" s="5">
        <f t="shared" si="103"/>
        <v>6.4541594798991451</v>
      </c>
      <c r="AW411" s="6">
        <f t="shared" si="104"/>
        <v>-669352.51158691314</v>
      </c>
      <c r="AX411" s="6">
        <f t="shared" si="105"/>
        <v>-668371.71158691309</v>
      </c>
    </row>
    <row r="412" spans="1:50" x14ac:dyDescent="0.25">
      <c r="A412" t="str">
        <f>+'Player Ratings'!A411</f>
        <v>T. Jones POR</v>
      </c>
      <c r="C412" s="3" t="str">
        <f>INDEX('Player Ratings'!$B:$Y,MATCH(A:A,'Player Ratings'!$A:$A,0),3)</f>
        <v>POR</v>
      </c>
      <c r="D412" s="3">
        <f>INDEX('Player Ratings'!$B:$Y,MATCH(A:A,'Player Ratings'!$A:$A,0),4)</f>
        <v>24</v>
      </c>
      <c r="F412" s="3">
        <f>INDEX('Player Ratings'!$B:$Y,MATCH($A:$A,'Player Ratings'!$A:$A,0),8)</f>
        <v>67</v>
      </c>
      <c r="G412" s="3">
        <f>INDEX('Player Ratings'!$B:$Y,MATCH($A:$A,'Player Ratings'!$A:$A,0),9)</f>
        <v>73</v>
      </c>
      <c r="H412" s="3">
        <f t="shared" si="91"/>
        <v>140</v>
      </c>
      <c r="J412" s="3">
        <f>IFERROR(INDEX('Advanced Stats'!$A:$AB,MATCH($A:$A,'Advanced Stats'!$A:$A,0),8),"N/A")</f>
        <v>31.8</v>
      </c>
      <c r="L412" s="3">
        <f>IFERROR(INDEX('Advanced Stats'!$A:$AB,MATCH($A:$A,'Advanced Stats'!$A:$A,0),9),"N/A")</f>
        <v>20.3</v>
      </c>
      <c r="M412" s="3">
        <f>IFERROR(INDEX('Advanced Stats'!$A:$AB,MATCH($A:$A,'Advanced Stats'!$A:$A,0),10),"N/A")</f>
        <v>9.6999999999999993</v>
      </c>
      <c r="O412" s="3">
        <f>IFERROR(INDEX('Per 36 Stats'!$A:$AC,MATCH(A:A,'Per 36 Stats'!$A:$A,0),29),"N/A")</f>
        <v>29.1</v>
      </c>
      <c r="V412" s="8">
        <f t="shared" si="92"/>
        <v>1.4926649682589925</v>
      </c>
      <c r="W412" s="5">
        <f t="shared" si="93"/>
        <v>32.15370866845398</v>
      </c>
      <c r="AA412" s="8">
        <f t="shared" si="94"/>
        <v>1.3362364781525797</v>
      </c>
      <c r="AB412" s="5">
        <f t="shared" si="95"/>
        <v>28.444343816894452</v>
      </c>
      <c r="AF412" s="8">
        <f t="shared" si="96"/>
        <v>1.0582595187232235</v>
      </c>
      <c r="AG412" s="5">
        <f t="shared" si="97"/>
        <v>25.872562536931262</v>
      </c>
      <c r="AK412" s="8">
        <f t="shared" si="98"/>
        <v>1.2081736869148347</v>
      </c>
      <c r="AL412" s="5">
        <f t="shared" si="99"/>
        <v>26.287687153893479</v>
      </c>
      <c r="AP412" s="8">
        <f t="shared" si="100"/>
        <v>1.230571717111089</v>
      </c>
      <c r="AQ412" s="5">
        <f t="shared" si="101"/>
        <v>26.416399110891575</v>
      </c>
      <c r="AU412" s="8">
        <f t="shared" si="102"/>
        <v>1.0545006760656694</v>
      </c>
      <c r="AV412" s="5">
        <f t="shared" si="103"/>
        <v>24.02083056919199</v>
      </c>
      <c r="AW412" s="6">
        <f t="shared" si="104"/>
        <v>-669666.15186768188</v>
      </c>
      <c r="AX412" s="6">
        <f t="shared" si="105"/>
        <v>-668685.35186768183</v>
      </c>
    </row>
    <row r="413" spans="1:50" x14ac:dyDescent="0.25">
      <c r="A413" t="str">
        <f>+'Player Ratings'!A412</f>
        <v>T. Kuzmik KC</v>
      </c>
      <c r="C413" s="3" t="str">
        <f>INDEX('Player Ratings'!$B:$Y,MATCH(A:A,'Player Ratings'!$A:$A,0),3)</f>
        <v>KC</v>
      </c>
      <c r="D413" s="3">
        <f>INDEX('Player Ratings'!$B:$Y,MATCH(A:A,'Player Ratings'!$A:$A,0),4)</f>
        <v>24</v>
      </c>
      <c r="F413" s="3">
        <f>INDEX('Player Ratings'!$B:$Y,MATCH($A:$A,'Player Ratings'!$A:$A,0),8)</f>
        <v>57</v>
      </c>
      <c r="G413" s="3">
        <f>INDEX('Player Ratings'!$B:$Y,MATCH($A:$A,'Player Ratings'!$A:$A,0),9)</f>
        <v>62</v>
      </c>
      <c r="H413" s="3">
        <f t="shared" si="91"/>
        <v>119</v>
      </c>
      <c r="J413" s="3">
        <f>IFERROR(INDEX('Advanced Stats'!$A:$AB,MATCH($A:$A,'Advanced Stats'!$A:$A,0),8),"N/A")</f>
        <v>22.7</v>
      </c>
      <c r="L413" s="3">
        <f>IFERROR(INDEX('Advanced Stats'!$A:$AB,MATCH($A:$A,'Advanced Stats'!$A:$A,0),9),"N/A")</f>
        <v>10.9</v>
      </c>
      <c r="M413" s="3">
        <f>IFERROR(INDEX('Advanced Stats'!$A:$AB,MATCH($A:$A,'Advanced Stats'!$A:$A,0),10),"N/A")</f>
        <v>0.3</v>
      </c>
      <c r="O413" s="3">
        <f>IFERROR(INDEX('Per 36 Stats'!$A:$AC,MATCH(A:A,'Per 36 Stats'!$A:$A,0),29),"N/A")</f>
        <v>15</v>
      </c>
      <c r="V413" s="8">
        <f t="shared" si="92"/>
        <v>3.9204235547658686E-2</v>
      </c>
      <c r="W413" s="5">
        <f t="shared" si="93"/>
        <v>0.85</v>
      </c>
      <c r="AA413" s="8">
        <f t="shared" si="94"/>
        <v>4.2776894650614301E-2</v>
      </c>
      <c r="AB413" s="5">
        <f t="shared" si="95"/>
        <v>0.91058784785114133</v>
      </c>
      <c r="AF413" s="8">
        <f t="shared" si="96"/>
        <v>-3.4189706007242745E-3</v>
      </c>
      <c r="AG413" s="5">
        <f t="shared" si="97"/>
        <v>0.85</v>
      </c>
      <c r="AK413" s="8">
        <f t="shared" si="98"/>
        <v>-0.50269087228178833</v>
      </c>
      <c r="AL413" s="5">
        <f t="shared" si="99"/>
        <v>0.85</v>
      </c>
      <c r="AP413" s="8">
        <f t="shared" si="100"/>
        <v>-0.55925664892268179</v>
      </c>
      <c r="AQ413" s="5">
        <f t="shared" si="101"/>
        <v>0.85</v>
      </c>
      <c r="AU413" s="8">
        <f t="shared" si="102"/>
        <v>-0.30468077199036353</v>
      </c>
      <c r="AV413" s="5">
        <f t="shared" si="103"/>
        <v>0.85</v>
      </c>
      <c r="AW413" s="6">
        <f t="shared" si="104"/>
        <v>-669955.77131788142</v>
      </c>
      <c r="AX413" s="6">
        <f t="shared" si="105"/>
        <v>-668974.97131788137</v>
      </c>
    </row>
    <row r="414" spans="1:50" x14ac:dyDescent="0.25">
      <c r="A414" t="str">
        <f>+'Player Ratings'!A413</f>
        <v>T. Leaf SAC</v>
      </c>
      <c r="C414" s="3" t="str">
        <f>INDEX('Player Ratings'!$B:$Y,MATCH(A:A,'Player Ratings'!$A:$A,0),3)</f>
        <v>SAC</v>
      </c>
      <c r="D414" s="3">
        <f>INDEX('Player Ratings'!$B:$Y,MATCH(A:A,'Player Ratings'!$A:$A,0),4)</f>
        <v>27</v>
      </c>
      <c r="F414" s="3">
        <f>INDEX('Player Ratings'!$B:$Y,MATCH($A:$A,'Player Ratings'!$A:$A,0),8)</f>
        <v>60</v>
      </c>
      <c r="G414" s="3">
        <f>INDEX('Player Ratings'!$B:$Y,MATCH($A:$A,'Player Ratings'!$A:$A,0),9)</f>
        <v>62</v>
      </c>
      <c r="H414" s="3">
        <f t="shared" si="91"/>
        <v>122</v>
      </c>
      <c r="J414" s="3">
        <f>IFERROR(INDEX('Advanced Stats'!$A:$AB,MATCH($A:$A,'Advanced Stats'!$A:$A,0),8),"N/A")</f>
        <v>27.2</v>
      </c>
      <c r="L414" s="3">
        <f>IFERROR(INDEX('Advanced Stats'!$A:$AB,MATCH($A:$A,'Advanced Stats'!$A:$A,0),9),"N/A")</f>
        <v>10.5</v>
      </c>
      <c r="M414" s="3">
        <f>IFERROR(INDEX('Advanced Stats'!$A:$AB,MATCH($A:$A,'Advanced Stats'!$A:$A,0),10),"N/A")</f>
        <v>-0.9</v>
      </c>
      <c r="O414" s="3">
        <f>IFERROR(INDEX('Per 36 Stats'!$A:$AC,MATCH(A:A,'Per 36 Stats'!$A:$A,0),29),"N/A")</f>
        <v>18.899999999999999</v>
      </c>
      <c r="V414" s="8">
        <f t="shared" si="92"/>
        <v>3.9204235547658686E-2</v>
      </c>
      <c r="W414" s="5">
        <f t="shared" si="93"/>
        <v>0.85</v>
      </c>
      <c r="AA414" s="8">
        <f t="shared" si="94"/>
        <v>0.22755683515089509</v>
      </c>
      <c r="AB414" s="5">
        <f t="shared" si="95"/>
        <v>4.8439815577144714</v>
      </c>
      <c r="AF414" s="8">
        <f t="shared" si="96"/>
        <v>0.5215868757682609</v>
      </c>
      <c r="AG414" s="5">
        <f t="shared" si="97"/>
        <v>12.751871183769948</v>
      </c>
      <c r="AK414" s="8">
        <f t="shared" si="98"/>
        <v>-0.57549361948164468</v>
      </c>
      <c r="AL414" s="5">
        <f t="shared" si="99"/>
        <v>0.85</v>
      </c>
      <c r="AP414" s="8">
        <f t="shared" si="100"/>
        <v>-0.78774537650146093</v>
      </c>
      <c r="AQ414" s="5">
        <f t="shared" si="101"/>
        <v>0.85</v>
      </c>
      <c r="AU414" s="8">
        <f t="shared" si="102"/>
        <v>7.1263032791092251E-2</v>
      </c>
      <c r="AV414" s="5">
        <f t="shared" si="103"/>
        <v>1.623324930343617</v>
      </c>
      <c r="AW414" s="6">
        <f t="shared" si="104"/>
        <v>-670244.54076808097</v>
      </c>
      <c r="AX414" s="6">
        <f t="shared" si="105"/>
        <v>-669263.74076808093</v>
      </c>
    </row>
    <row r="415" spans="1:50" x14ac:dyDescent="0.25">
      <c r="A415" t="str">
        <f>+'Player Ratings'!A414</f>
        <v>T. Love LAC</v>
      </c>
      <c r="C415" s="3" t="str">
        <f>INDEX('Player Ratings'!$B:$Y,MATCH(A:A,'Player Ratings'!$A:$A,0),3)</f>
        <v>LAC</v>
      </c>
      <c r="D415" s="3">
        <f>INDEX('Player Ratings'!$B:$Y,MATCH(A:A,'Player Ratings'!$A:$A,0),4)</f>
        <v>24</v>
      </c>
      <c r="F415" s="3">
        <f>INDEX('Player Ratings'!$B:$Y,MATCH($A:$A,'Player Ratings'!$A:$A,0),8)</f>
        <v>49</v>
      </c>
      <c r="G415" s="3">
        <f>INDEX('Player Ratings'!$B:$Y,MATCH($A:$A,'Player Ratings'!$A:$A,0),9)</f>
        <v>58</v>
      </c>
      <c r="H415" s="3">
        <f t="shared" si="91"/>
        <v>107</v>
      </c>
      <c r="J415" s="3" t="str">
        <f>IFERROR(INDEX('Advanced Stats'!$A:$AB,MATCH($A:$A,'Advanced Stats'!$A:$A,0),8),"N/A")</f>
        <v>N/A</v>
      </c>
      <c r="L415" s="3" t="str">
        <f>IFERROR(INDEX('Advanced Stats'!$A:$AB,MATCH($A:$A,'Advanced Stats'!$A:$A,0),9),"N/A")</f>
        <v>N/A</v>
      </c>
      <c r="M415" s="3" t="str">
        <f>IFERROR(INDEX('Advanced Stats'!$A:$AB,MATCH($A:$A,'Advanced Stats'!$A:$A,0),10),"N/A")</f>
        <v>N/A</v>
      </c>
      <c r="O415" s="3" t="str">
        <f>IFERROR(INDEX('Per 36 Stats'!$A:$AC,MATCH(A:A,'Per 36 Stats'!$A:$A,0),29),"N/A")</f>
        <v>N/A</v>
      </c>
      <c r="V415" s="8">
        <f t="shared" si="92"/>
        <v>-0.48932693998373544</v>
      </c>
      <c r="W415" s="5">
        <f t="shared" si="93"/>
        <v>0.85</v>
      </c>
      <c r="AA415" s="8">
        <f t="shared" si="94"/>
        <v>-0.69634286735050877</v>
      </c>
      <c r="AB415" s="5">
        <f t="shared" si="95"/>
        <v>0.85</v>
      </c>
      <c r="AF415" s="8" t="str">
        <f t="shared" si="96"/>
        <v>N/A</v>
      </c>
      <c r="AG415" s="5" t="str">
        <f t="shared" si="97"/>
        <v>N/A</v>
      </c>
      <c r="AK415" s="8" t="str">
        <f t="shared" si="98"/>
        <v>N/A</v>
      </c>
      <c r="AL415" s="5" t="str">
        <f t="shared" si="99"/>
        <v>N/A</v>
      </c>
      <c r="AP415" s="8" t="str">
        <f t="shared" si="100"/>
        <v>N/A</v>
      </c>
      <c r="AQ415" s="5" t="str">
        <f t="shared" si="101"/>
        <v>N/A</v>
      </c>
      <c r="AU415" s="8" t="str">
        <f t="shared" si="102"/>
        <v>N/A</v>
      </c>
      <c r="AV415" s="5" t="str">
        <f t="shared" si="103"/>
        <v>N/A</v>
      </c>
      <c r="AW415" s="6">
        <f t="shared" si="104"/>
        <v>-670531.68689335021</v>
      </c>
      <c r="AX415" s="6">
        <f t="shared" si="105"/>
        <v>-669550.88689335017</v>
      </c>
    </row>
    <row r="416" spans="1:50" x14ac:dyDescent="0.25">
      <c r="A416" t="str">
        <f>+'Player Ratings'!A415</f>
        <v>T. Luwawu WAS</v>
      </c>
      <c r="C416" s="3" t="str">
        <f>INDEX('Player Ratings'!$B:$Y,MATCH(A:A,'Player Ratings'!$A:$A,0),3)</f>
        <v>WAS</v>
      </c>
      <c r="D416" s="3">
        <f>INDEX('Player Ratings'!$B:$Y,MATCH(A:A,'Player Ratings'!$A:$A,0),4)</f>
        <v>31</v>
      </c>
      <c r="F416" s="3">
        <f>INDEX('Player Ratings'!$B:$Y,MATCH($A:$A,'Player Ratings'!$A:$A,0),8)</f>
        <v>50</v>
      </c>
      <c r="G416" s="3">
        <f>INDEX('Player Ratings'!$B:$Y,MATCH($A:$A,'Player Ratings'!$A:$A,0),9)</f>
        <v>50</v>
      </c>
      <c r="H416" s="3">
        <f t="shared" si="91"/>
        <v>100</v>
      </c>
      <c r="J416" s="3">
        <f>IFERROR(INDEX('Advanced Stats'!$A:$AB,MATCH($A:$A,'Advanced Stats'!$A:$A,0),8),"N/A")</f>
        <v>12.7</v>
      </c>
      <c r="L416" s="3">
        <f>IFERROR(INDEX('Advanced Stats'!$A:$AB,MATCH($A:$A,'Advanced Stats'!$A:$A,0),9),"N/A")</f>
        <v>5.0999999999999996</v>
      </c>
      <c r="M416" s="3">
        <f>IFERROR(INDEX('Advanced Stats'!$A:$AB,MATCH($A:$A,'Advanced Stats'!$A:$A,0),10),"N/A")</f>
        <v>-1.8</v>
      </c>
      <c r="O416" s="3">
        <f>IFERROR(INDEX('Per 36 Stats'!$A:$AC,MATCH(A:A,'Per 36 Stats'!$A:$A,0),29),"N/A")</f>
        <v>6.6</v>
      </c>
      <c r="V416" s="8">
        <f t="shared" si="92"/>
        <v>-1.5463892910465238</v>
      </c>
      <c r="W416" s="5">
        <f t="shared" si="93"/>
        <v>0.85</v>
      </c>
      <c r="AA416" s="8">
        <f t="shared" si="94"/>
        <v>-1.127496061851164</v>
      </c>
      <c r="AB416" s="5">
        <f t="shared" si="95"/>
        <v>0.85</v>
      </c>
      <c r="AF416" s="8">
        <f t="shared" si="96"/>
        <v>-1.170098629198469</v>
      </c>
      <c r="AG416" s="5">
        <f t="shared" si="97"/>
        <v>0.85</v>
      </c>
      <c r="AK416" s="8">
        <f t="shared" si="98"/>
        <v>-1.5583307066797047</v>
      </c>
      <c r="AL416" s="5">
        <f t="shared" si="99"/>
        <v>0.85</v>
      </c>
      <c r="AP416" s="8">
        <f t="shared" si="100"/>
        <v>-0.95911192218554542</v>
      </c>
      <c r="AQ416" s="5">
        <f t="shared" si="101"/>
        <v>0.85</v>
      </c>
      <c r="AU416" s="8">
        <f t="shared" si="102"/>
        <v>-1.1144058899811917</v>
      </c>
      <c r="AV416" s="5">
        <f t="shared" si="103"/>
        <v>0.85</v>
      </c>
      <c r="AW416" s="6">
        <f t="shared" si="104"/>
        <v>-670818.83301861945</v>
      </c>
      <c r="AX416" s="6">
        <f t="shared" si="105"/>
        <v>-669838.0330186194</v>
      </c>
    </row>
    <row r="417" spans="1:50" x14ac:dyDescent="0.25">
      <c r="A417" t="str">
        <f>+'Player Ratings'!A416</f>
        <v>T. Lydon HOU</v>
      </c>
      <c r="C417" s="3" t="str">
        <f>INDEX('Player Ratings'!$B:$Y,MATCH(A:A,'Player Ratings'!$A:$A,0),3)</f>
        <v>HOU</v>
      </c>
      <c r="D417" s="3">
        <f>INDEX('Player Ratings'!$B:$Y,MATCH(A:A,'Player Ratings'!$A:$A,0),4)</f>
        <v>28</v>
      </c>
      <c r="F417" s="3">
        <f>INDEX('Player Ratings'!$B:$Y,MATCH($A:$A,'Player Ratings'!$A:$A,0),8)</f>
        <v>65</v>
      </c>
      <c r="G417" s="3">
        <f>INDEX('Player Ratings'!$B:$Y,MATCH($A:$A,'Player Ratings'!$A:$A,0),9)</f>
        <v>66</v>
      </c>
      <c r="H417" s="3">
        <f t="shared" si="91"/>
        <v>131</v>
      </c>
      <c r="J417" s="3">
        <f>IFERROR(INDEX('Advanced Stats'!$A:$AB,MATCH($A:$A,'Advanced Stats'!$A:$A,0),8),"N/A")</f>
        <v>26.3</v>
      </c>
      <c r="L417" s="3">
        <f>IFERROR(INDEX('Advanced Stats'!$A:$AB,MATCH($A:$A,'Advanced Stats'!$A:$A,0),9),"N/A")</f>
        <v>11.5</v>
      </c>
      <c r="M417" s="3">
        <f>IFERROR(INDEX('Advanced Stats'!$A:$AB,MATCH($A:$A,'Advanced Stats'!$A:$A,0),10),"N/A")</f>
        <v>0.4</v>
      </c>
      <c r="O417" s="3">
        <f>IFERROR(INDEX('Per 36 Stats'!$A:$AC,MATCH(A:A,'Per 36 Stats'!$A:$A,0),29),"N/A")</f>
        <v>19.900000000000002</v>
      </c>
      <c r="V417" s="8">
        <f t="shared" si="92"/>
        <v>0.56773541107905279</v>
      </c>
      <c r="W417" s="5">
        <f t="shared" si="93"/>
        <v>12.229669347631818</v>
      </c>
      <c r="AA417" s="8">
        <f t="shared" si="94"/>
        <v>0.78189665665173735</v>
      </c>
      <c r="AB417" s="5">
        <f t="shared" si="95"/>
        <v>16.644162687304462</v>
      </c>
      <c r="AF417" s="8">
        <f t="shared" si="96"/>
        <v>0.41658570649446403</v>
      </c>
      <c r="AG417" s="5">
        <f t="shared" si="97"/>
        <v>10.184779397281869</v>
      </c>
      <c r="AK417" s="8">
        <f t="shared" si="98"/>
        <v>-0.39348675148200396</v>
      </c>
      <c r="AL417" s="5">
        <f t="shared" si="99"/>
        <v>0.85</v>
      </c>
      <c r="AP417" s="8">
        <f t="shared" si="100"/>
        <v>-0.5402159216244502</v>
      </c>
      <c r="AQ417" s="5">
        <f t="shared" si="101"/>
        <v>0.85</v>
      </c>
      <c r="AU417" s="8">
        <f t="shared" si="102"/>
        <v>0.16765888017095307</v>
      </c>
      <c r="AV417" s="5">
        <f t="shared" si="103"/>
        <v>3.819158816505229</v>
      </c>
      <c r="AW417" s="6">
        <f t="shared" si="104"/>
        <v>-671105.1291438886</v>
      </c>
      <c r="AX417" s="6">
        <f t="shared" si="105"/>
        <v>-670124.32914388855</v>
      </c>
    </row>
    <row r="418" spans="1:50" x14ac:dyDescent="0.25">
      <c r="A418" t="str">
        <f>+'Player Ratings'!A417</f>
        <v>T. Lyles OKC</v>
      </c>
      <c r="C418" s="3" t="str">
        <f>INDEX('Player Ratings'!$B:$Y,MATCH(A:A,'Player Ratings'!$A:$A,0),3)</f>
        <v>OKC</v>
      </c>
      <c r="D418" s="3">
        <f>INDEX('Player Ratings'!$B:$Y,MATCH(A:A,'Player Ratings'!$A:$A,0),4)</f>
        <v>29</v>
      </c>
      <c r="F418" s="3">
        <f>INDEX('Player Ratings'!$B:$Y,MATCH($A:$A,'Player Ratings'!$A:$A,0),8)</f>
        <v>51</v>
      </c>
      <c r="G418" s="3">
        <f>INDEX('Player Ratings'!$B:$Y,MATCH($A:$A,'Player Ratings'!$A:$A,0),9)</f>
        <v>51</v>
      </c>
      <c r="H418" s="3">
        <f t="shared" si="91"/>
        <v>102</v>
      </c>
      <c r="J418" s="3" t="str">
        <f>IFERROR(INDEX('Advanced Stats'!$A:$AB,MATCH($A:$A,'Advanced Stats'!$A:$A,0),8),"N/A")</f>
        <v>N/A</v>
      </c>
      <c r="L418" s="3" t="str">
        <f>IFERROR(INDEX('Advanced Stats'!$A:$AB,MATCH($A:$A,'Advanced Stats'!$A:$A,0),9),"N/A")</f>
        <v>N/A</v>
      </c>
      <c r="M418" s="3" t="str">
        <f>IFERROR(INDEX('Advanced Stats'!$A:$AB,MATCH($A:$A,'Advanced Stats'!$A:$A,0),10),"N/A")</f>
        <v>N/A</v>
      </c>
      <c r="O418" s="3" t="str">
        <f>IFERROR(INDEX('Per 36 Stats'!$A:$AC,MATCH(A:A,'Per 36 Stats'!$A:$A,0),29),"N/A")</f>
        <v>N/A</v>
      </c>
      <c r="V418" s="8">
        <f t="shared" si="92"/>
        <v>-1.4142564971636753</v>
      </c>
      <c r="W418" s="5">
        <f t="shared" si="93"/>
        <v>0.85</v>
      </c>
      <c r="AA418" s="8">
        <f t="shared" si="94"/>
        <v>-1.0043094348509767</v>
      </c>
      <c r="AB418" s="5">
        <f t="shared" si="95"/>
        <v>0.85</v>
      </c>
      <c r="AF418" s="8" t="str">
        <f t="shared" si="96"/>
        <v>N/A</v>
      </c>
      <c r="AG418" s="5" t="str">
        <f t="shared" si="97"/>
        <v>N/A</v>
      </c>
      <c r="AK418" s="8" t="str">
        <f t="shared" si="98"/>
        <v>N/A</v>
      </c>
      <c r="AL418" s="5" t="str">
        <f t="shared" si="99"/>
        <v>N/A</v>
      </c>
      <c r="AP418" s="8" t="str">
        <f t="shared" si="100"/>
        <v>N/A</v>
      </c>
      <c r="AQ418" s="5" t="str">
        <f t="shared" si="101"/>
        <v>N/A</v>
      </c>
      <c r="AU418" s="8" t="str">
        <f t="shared" si="102"/>
        <v>N/A</v>
      </c>
      <c r="AV418" s="5" t="str">
        <f t="shared" si="103"/>
        <v>N/A</v>
      </c>
      <c r="AW418" s="6">
        <f t="shared" si="104"/>
        <v>-671387.60611034126</v>
      </c>
      <c r="AX418" s="6">
        <f t="shared" si="105"/>
        <v>-670406.80611034122</v>
      </c>
    </row>
    <row r="419" spans="1:50" x14ac:dyDescent="0.25">
      <c r="A419" t="str">
        <f>+'Player Ratings'!A418</f>
        <v>T. Maker DAL</v>
      </c>
      <c r="C419" s="3" t="str">
        <f>INDEX('Player Ratings'!$B:$Y,MATCH(A:A,'Player Ratings'!$A:$A,0),3)</f>
        <v>DAL</v>
      </c>
      <c r="D419" s="3">
        <f>INDEX('Player Ratings'!$B:$Y,MATCH(A:A,'Player Ratings'!$A:$A,0),4)</f>
        <v>27</v>
      </c>
      <c r="F419" s="3">
        <f>INDEX('Player Ratings'!$B:$Y,MATCH($A:$A,'Player Ratings'!$A:$A,0),8)</f>
        <v>73</v>
      </c>
      <c r="G419" s="3">
        <f>INDEX('Player Ratings'!$B:$Y,MATCH($A:$A,'Player Ratings'!$A:$A,0),9)</f>
        <v>74</v>
      </c>
      <c r="H419" s="3">
        <f t="shared" si="91"/>
        <v>147</v>
      </c>
      <c r="J419" s="3">
        <f>IFERROR(INDEX('Advanced Stats'!$A:$AB,MATCH($A:$A,'Advanced Stats'!$A:$A,0),8),"N/A")</f>
        <v>34.299999999999997</v>
      </c>
      <c r="L419" s="3">
        <f>IFERROR(INDEX('Advanced Stats'!$A:$AB,MATCH($A:$A,'Advanced Stats'!$A:$A,0),9),"N/A")</f>
        <v>23.3</v>
      </c>
      <c r="M419" s="3">
        <f>IFERROR(INDEX('Advanced Stats'!$A:$AB,MATCH($A:$A,'Advanced Stats'!$A:$A,0),10),"N/A")</f>
        <v>11.1</v>
      </c>
      <c r="O419" s="3">
        <f>IFERROR(INDEX('Per 36 Stats'!$A:$AC,MATCH(A:A,'Per 36 Stats'!$A:$A,0),29),"N/A")</f>
        <v>37.9</v>
      </c>
      <c r="V419" s="8">
        <f t="shared" si="92"/>
        <v>1.624797762141841</v>
      </c>
      <c r="W419" s="5">
        <f t="shared" si="93"/>
        <v>35</v>
      </c>
      <c r="AA419" s="8">
        <f t="shared" si="94"/>
        <v>1.767389672653235</v>
      </c>
      <c r="AB419" s="5">
        <f t="shared" si="95"/>
        <v>37.622262473242223</v>
      </c>
      <c r="AF419" s="8">
        <f t="shared" si="96"/>
        <v>1.3499294333726595</v>
      </c>
      <c r="AG419" s="5">
        <f t="shared" si="97"/>
        <v>33.003373054953705</v>
      </c>
      <c r="AK419" s="8">
        <f t="shared" si="98"/>
        <v>1.7541942909137569</v>
      </c>
      <c r="AL419" s="5">
        <f t="shared" si="99"/>
        <v>38.168113762220557</v>
      </c>
      <c r="AP419" s="8">
        <f t="shared" si="100"/>
        <v>1.4971418992863315</v>
      </c>
      <c r="AQ419" s="5">
        <f t="shared" si="101"/>
        <v>32.138799703630525</v>
      </c>
      <c r="AU419" s="8">
        <f t="shared" si="102"/>
        <v>1.9027841330084416</v>
      </c>
      <c r="AV419" s="5">
        <f t="shared" si="103"/>
        <v>43.344168767414104</v>
      </c>
      <c r="AW419" s="6">
        <f t="shared" si="104"/>
        <v>-671670.08307679393</v>
      </c>
      <c r="AX419" s="6">
        <f t="shared" si="105"/>
        <v>-670689.28307679389</v>
      </c>
    </row>
    <row r="420" spans="1:50" x14ac:dyDescent="0.25">
      <c r="A420" t="str">
        <f>+'Player Ratings'!A419</f>
        <v>T. Maledon SAS</v>
      </c>
      <c r="C420" s="3" t="str">
        <f>INDEX('Player Ratings'!$B:$Y,MATCH(A:A,'Player Ratings'!$A:$A,0),3)</f>
        <v>SAS</v>
      </c>
      <c r="D420" s="3">
        <f>INDEX('Player Ratings'!$B:$Y,MATCH(A:A,'Player Ratings'!$A:$A,0),4)</f>
        <v>23</v>
      </c>
      <c r="F420" s="3">
        <f>INDEX('Player Ratings'!$B:$Y,MATCH($A:$A,'Player Ratings'!$A:$A,0),8)</f>
        <v>61</v>
      </c>
      <c r="G420" s="3">
        <f>INDEX('Player Ratings'!$B:$Y,MATCH($A:$A,'Player Ratings'!$A:$A,0),9)</f>
        <v>69</v>
      </c>
      <c r="H420" s="3">
        <f t="shared" si="91"/>
        <v>130</v>
      </c>
      <c r="J420" s="3">
        <f>IFERROR(INDEX('Advanced Stats'!$A:$AB,MATCH($A:$A,'Advanced Stats'!$A:$A,0),8),"N/A")</f>
        <v>24.3</v>
      </c>
      <c r="L420" s="3">
        <f>IFERROR(INDEX('Advanced Stats'!$A:$AB,MATCH($A:$A,'Advanced Stats'!$A:$A,0),9),"N/A")</f>
        <v>12.2</v>
      </c>
      <c r="M420" s="3">
        <f>IFERROR(INDEX('Advanced Stats'!$A:$AB,MATCH($A:$A,'Advanced Stats'!$A:$A,0),10),"N/A")</f>
        <v>1.4</v>
      </c>
      <c r="O420" s="3">
        <f>IFERROR(INDEX('Per 36 Stats'!$A:$AC,MATCH(A:A,'Per 36 Stats'!$A:$A,0),29),"N/A")</f>
        <v>15.7</v>
      </c>
      <c r="V420" s="8">
        <f t="shared" si="92"/>
        <v>0.96413379272759847</v>
      </c>
      <c r="W420" s="5">
        <f t="shared" si="93"/>
        <v>20.768543342269886</v>
      </c>
      <c r="AA420" s="8">
        <f t="shared" si="94"/>
        <v>0.72030334315164379</v>
      </c>
      <c r="AB420" s="5">
        <f t="shared" si="95"/>
        <v>15.33303145068335</v>
      </c>
      <c r="AF420" s="8">
        <f t="shared" si="96"/>
        <v>0.18324977477491505</v>
      </c>
      <c r="AG420" s="5">
        <f t="shared" si="97"/>
        <v>4.4801309828639049</v>
      </c>
      <c r="AK420" s="8">
        <f t="shared" si="98"/>
        <v>-0.26608194388225559</v>
      </c>
      <c r="AL420" s="5">
        <f t="shared" si="99"/>
        <v>0.85</v>
      </c>
      <c r="AP420" s="8">
        <f t="shared" si="100"/>
        <v>-0.34980864864213412</v>
      </c>
      <c r="AQ420" s="5">
        <f t="shared" si="101"/>
        <v>0.85</v>
      </c>
      <c r="AU420" s="8">
        <f t="shared" si="102"/>
        <v>-0.23720367882446125</v>
      </c>
      <c r="AV420" s="5">
        <f t="shared" si="103"/>
        <v>0.85</v>
      </c>
      <c r="AW420" s="6">
        <f t="shared" si="104"/>
        <v>-671909.21587447915</v>
      </c>
      <c r="AX420" s="6">
        <f t="shared" si="105"/>
        <v>-670928.41587447911</v>
      </c>
    </row>
    <row r="421" spans="1:50" x14ac:dyDescent="0.25">
      <c r="A421" t="str">
        <f>+'Player Ratings'!A420</f>
        <v>T. Mann PHI</v>
      </c>
      <c r="C421" s="3" t="str">
        <f>INDEX('Player Ratings'!$B:$Y,MATCH(A:A,'Player Ratings'!$A:$A,0),3)</f>
        <v>PHI</v>
      </c>
      <c r="D421" s="3">
        <f>INDEX('Player Ratings'!$B:$Y,MATCH(A:A,'Player Ratings'!$A:$A,0),4)</f>
        <v>23</v>
      </c>
      <c r="F421" s="3">
        <f>INDEX('Player Ratings'!$B:$Y,MATCH($A:$A,'Player Ratings'!$A:$A,0),8)</f>
        <v>54</v>
      </c>
      <c r="G421" s="3">
        <f>INDEX('Player Ratings'!$B:$Y,MATCH($A:$A,'Player Ratings'!$A:$A,0),9)</f>
        <v>61</v>
      </c>
      <c r="H421" s="3">
        <f t="shared" si="91"/>
        <v>115</v>
      </c>
      <c r="J421" s="3">
        <f>IFERROR(INDEX('Advanced Stats'!$A:$AB,MATCH($A:$A,'Advanced Stats'!$A:$A,0),8),"N/A")</f>
        <v>18.8</v>
      </c>
      <c r="L421" s="3">
        <f>IFERROR(INDEX('Advanced Stats'!$A:$AB,MATCH($A:$A,'Advanced Stats'!$A:$A,0),9),"N/A")</f>
        <v>13</v>
      </c>
      <c r="M421" s="3">
        <f>IFERROR(INDEX('Advanced Stats'!$A:$AB,MATCH($A:$A,'Advanced Stats'!$A:$A,0),10),"N/A")</f>
        <v>1.2</v>
      </c>
      <c r="O421" s="3">
        <f>IFERROR(INDEX('Per 36 Stats'!$A:$AC,MATCH(A:A,'Per 36 Stats'!$A:$A,0),29),"N/A")</f>
        <v>10.6</v>
      </c>
      <c r="V421" s="8">
        <f t="shared" si="92"/>
        <v>-9.2928558335189843E-2</v>
      </c>
      <c r="W421" s="5">
        <f t="shared" si="93"/>
        <v>0.85</v>
      </c>
      <c r="AA421" s="8">
        <f t="shared" si="94"/>
        <v>-0.20359635934976006</v>
      </c>
      <c r="AB421" s="5">
        <f t="shared" si="95"/>
        <v>0.85</v>
      </c>
      <c r="AF421" s="8">
        <f t="shared" si="96"/>
        <v>-0.45842403745384458</v>
      </c>
      <c r="AG421" s="5">
        <f t="shared" si="97"/>
        <v>0.85</v>
      </c>
      <c r="AK421" s="8">
        <f t="shared" si="98"/>
        <v>-0.12047644948254288</v>
      </c>
      <c r="AL421" s="5">
        <f t="shared" si="99"/>
        <v>0.85</v>
      </c>
      <c r="AP421" s="8">
        <f t="shared" si="100"/>
        <v>-0.38789010323859735</v>
      </c>
      <c r="AQ421" s="5">
        <f t="shared" si="101"/>
        <v>0.85</v>
      </c>
      <c r="AU421" s="8">
        <f t="shared" si="102"/>
        <v>-0.72882250046174968</v>
      </c>
      <c r="AV421" s="5">
        <f t="shared" si="103"/>
        <v>0.85</v>
      </c>
      <c r="AW421" s="6">
        <f t="shared" si="104"/>
        <v>-672147.49867216439</v>
      </c>
      <c r="AX421" s="6">
        <f t="shared" si="105"/>
        <v>-671166.69867216435</v>
      </c>
    </row>
    <row r="422" spans="1:50" x14ac:dyDescent="0.25">
      <c r="A422" t="str">
        <f>+'Player Ratings'!A421</f>
        <v>T. Martin BKN</v>
      </c>
      <c r="C422" s="3" t="str">
        <f>INDEX('Player Ratings'!$B:$Y,MATCH(A:A,'Player Ratings'!$A:$A,0),3)</f>
        <v>BKN</v>
      </c>
      <c r="D422" s="3">
        <f>INDEX('Player Ratings'!$B:$Y,MATCH(A:A,'Player Ratings'!$A:$A,0),4)</f>
        <v>21</v>
      </c>
      <c r="F422" s="3">
        <f>INDEX('Player Ratings'!$B:$Y,MATCH($A:$A,'Player Ratings'!$A:$A,0),8)</f>
        <v>41</v>
      </c>
      <c r="G422" s="3">
        <f>INDEX('Player Ratings'!$B:$Y,MATCH($A:$A,'Player Ratings'!$A:$A,0),9)</f>
        <v>57</v>
      </c>
      <c r="H422" s="3">
        <f t="shared" si="91"/>
        <v>98</v>
      </c>
      <c r="J422" s="3" t="str">
        <f>IFERROR(INDEX('Advanced Stats'!$A:$AB,MATCH($A:$A,'Advanced Stats'!$A:$A,0),8),"N/A")</f>
        <v>N/A</v>
      </c>
      <c r="L422" s="3" t="str">
        <f>IFERROR(INDEX('Advanced Stats'!$A:$AB,MATCH($A:$A,'Advanced Stats'!$A:$A,0),9),"N/A")</f>
        <v>N/A</v>
      </c>
      <c r="M422" s="3" t="str">
        <f>IFERROR(INDEX('Advanced Stats'!$A:$AB,MATCH($A:$A,'Advanced Stats'!$A:$A,0),10),"N/A")</f>
        <v>N/A</v>
      </c>
      <c r="O422" s="3" t="str">
        <f>IFERROR(INDEX('Per 36 Stats'!$A:$AC,MATCH(A:A,'Per 36 Stats'!$A:$A,0),29),"N/A")</f>
        <v>N/A</v>
      </c>
      <c r="V422" s="8">
        <f t="shared" si="92"/>
        <v>-0.62145973386658404</v>
      </c>
      <c r="W422" s="5">
        <f t="shared" si="93"/>
        <v>0.85</v>
      </c>
      <c r="AA422" s="8">
        <f t="shared" si="94"/>
        <v>-1.2506826888513511</v>
      </c>
      <c r="AB422" s="5">
        <f t="shared" si="95"/>
        <v>0.85</v>
      </c>
      <c r="AF422" s="8" t="str">
        <f t="shared" si="96"/>
        <v>N/A</v>
      </c>
      <c r="AG422" s="5" t="str">
        <f t="shared" si="97"/>
        <v>N/A</v>
      </c>
      <c r="AK422" s="8" t="str">
        <f t="shared" si="98"/>
        <v>N/A</v>
      </c>
      <c r="AL422" s="5" t="str">
        <f t="shared" si="99"/>
        <v>N/A</v>
      </c>
      <c r="AP422" s="8" t="str">
        <f t="shared" si="100"/>
        <v>N/A</v>
      </c>
      <c r="AQ422" s="5" t="str">
        <f t="shared" si="101"/>
        <v>N/A</v>
      </c>
      <c r="AU422" s="8" t="str">
        <f t="shared" si="102"/>
        <v>N/A</v>
      </c>
      <c r="AV422" s="5" t="str">
        <f t="shared" si="103"/>
        <v>N/A</v>
      </c>
      <c r="AW422" s="6">
        <f t="shared" si="104"/>
        <v>-672384.93146984966</v>
      </c>
      <c r="AX422" s="6">
        <f t="shared" si="105"/>
        <v>-671404.13146984961</v>
      </c>
    </row>
    <row r="423" spans="1:50" x14ac:dyDescent="0.25">
      <c r="A423" t="str">
        <f>+'Player Ratings'!A422</f>
        <v>T. Maxey DEN</v>
      </c>
      <c r="C423" s="3" t="str">
        <f>INDEX('Player Ratings'!$B:$Y,MATCH(A:A,'Player Ratings'!$A:$A,0),3)</f>
        <v>DEN</v>
      </c>
      <c r="D423" s="3">
        <f>INDEX('Player Ratings'!$B:$Y,MATCH(A:A,'Player Ratings'!$A:$A,0),4)</f>
        <v>24</v>
      </c>
      <c r="F423" s="3">
        <f>INDEX('Player Ratings'!$B:$Y,MATCH($A:$A,'Player Ratings'!$A:$A,0),8)</f>
        <v>49</v>
      </c>
      <c r="G423" s="3">
        <f>INDEX('Player Ratings'!$B:$Y,MATCH($A:$A,'Player Ratings'!$A:$A,0),9)</f>
        <v>57</v>
      </c>
      <c r="H423" s="3">
        <f t="shared" si="91"/>
        <v>106</v>
      </c>
      <c r="J423" s="3">
        <f>IFERROR(INDEX('Advanced Stats'!$A:$AB,MATCH($A:$A,'Advanced Stats'!$A:$A,0),8),"N/A")</f>
        <v>19.5</v>
      </c>
      <c r="L423" s="3">
        <f>IFERROR(INDEX('Advanced Stats'!$A:$AB,MATCH($A:$A,'Advanced Stats'!$A:$A,0),9),"N/A")</f>
        <v>5.7</v>
      </c>
      <c r="M423" s="3">
        <f>IFERROR(INDEX('Advanced Stats'!$A:$AB,MATCH($A:$A,'Advanced Stats'!$A:$A,0),10),"N/A")</f>
        <v>-2.8</v>
      </c>
      <c r="O423" s="3">
        <f>IFERROR(INDEX('Per 36 Stats'!$A:$AC,MATCH(A:A,'Per 36 Stats'!$A:$A,0),29),"N/A")</f>
        <v>8.2999999999999989</v>
      </c>
      <c r="V423" s="8">
        <f t="shared" si="92"/>
        <v>-0.62145973386658404</v>
      </c>
      <c r="W423" s="5">
        <f t="shared" si="93"/>
        <v>0.85</v>
      </c>
      <c r="AA423" s="8">
        <f t="shared" si="94"/>
        <v>-0.75793618085060244</v>
      </c>
      <c r="AB423" s="5">
        <f t="shared" si="95"/>
        <v>0.85</v>
      </c>
      <c r="AF423" s="8">
        <f t="shared" si="96"/>
        <v>-0.37675646135200253</v>
      </c>
      <c r="AG423" s="5">
        <f t="shared" si="97"/>
        <v>0.85</v>
      </c>
      <c r="AK423" s="8">
        <f t="shared" si="98"/>
        <v>-1.4491265858799203</v>
      </c>
      <c r="AL423" s="5">
        <f t="shared" si="99"/>
        <v>0.85</v>
      </c>
      <c r="AP423" s="8">
        <f t="shared" si="100"/>
        <v>-1.1495191951678614</v>
      </c>
      <c r="AQ423" s="5">
        <f t="shared" si="101"/>
        <v>0.85</v>
      </c>
      <c r="AU423" s="8">
        <f t="shared" si="102"/>
        <v>-0.95053294943542888</v>
      </c>
      <c r="AV423" s="5">
        <f t="shared" si="103"/>
        <v>0.85</v>
      </c>
      <c r="AW423" s="6">
        <f t="shared" si="104"/>
        <v>-672622.36426753493</v>
      </c>
      <c r="AX423" s="6">
        <f t="shared" si="105"/>
        <v>-671641.56426753488</v>
      </c>
    </row>
    <row r="424" spans="1:50" x14ac:dyDescent="0.25">
      <c r="A424" t="str">
        <f>+'Player Ratings'!A423</f>
        <v>T. Prince MIA</v>
      </c>
      <c r="C424" s="3" t="str">
        <f>INDEX('Player Ratings'!$B:$Y,MATCH(A:A,'Player Ratings'!$A:$A,0),3)</f>
        <v>MIA</v>
      </c>
      <c r="D424" s="3">
        <f>INDEX('Player Ratings'!$B:$Y,MATCH(A:A,'Player Ratings'!$A:$A,0),4)</f>
        <v>30</v>
      </c>
      <c r="F424" s="3">
        <f>INDEX('Player Ratings'!$B:$Y,MATCH($A:$A,'Player Ratings'!$A:$A,0),8)</f>
        <v>68</v>
      </c>
      <c r="G424" s="3">
        <f>INDEX('Player Ratings'!$B:$Y,MATCH($A:$A,'Player Ratings'!$A:$A,0),9)</f>
        <v>68</v>
      </c>
      <c r="H424" s="3">
        <f t="shared" si="91"/>
        <v>136</v>
      </c>
      <c r="J424" s="3">
        <f>IFERROR(INDEX('Advanced Stats'!$A:$AB,MATCH($A:$A,'Advanced Stats'!$A:$A,0),8),"N/A")</f>
        <v>33.299999999999997</v>
      </c>
      <c r="L424" s="3">
        <f>IFERROR(INDEX('Advanced Stats'!$A:$AB,MATCH($A:$A,'Advanced Stats'!$A:$A,0),9),"N/A")</f>
        <v>15.7</v>
      </c>
      <c r="M424" s="3">
        <f>IFERROR(INDEX('Advanced Stats'!$A:$AB,MATCH($A:$A,'Advanced Stats'!$A:$A,0),10),"N/A")</f>
        <v>5.2</v>
      </c>
      <c r="O424" s="3">
        <f>IFERROR(INDEX('Per 36 Stats'!$A:$AC,MATCH(A:A,'Per 36 Stats'!$A:$A,0),29),"N/A")</f>
        <v>32.200000000000003</v>
      </c>
      <c r="V424" s="8">
        <f t="shared" si="92"/>
        <v>0.83200099884474987</v>
      </c>
      <c r="W424" s="5">
        <f t="shared" si="93"/>
        <v>17.922252010723863</v>
      </c>
      <c r="AA424" s="8">
        <f t="shared" si="94"/>
        <v>1.0898632241522053</v>
      </c>
      <c r="AB424" s="5">
        <f t="shared" si="95"/>
        <v>23.199818870410009</v>
      </c>
      <c r="AF424" s="8">
        <f t="shared" si="96"/>
        <v>1.233261467512885</v>
      </c>
      <c r="AG424" s="5">
        <f t="shared" si="97"/>
        <v>30.151048847744729</v>
      </c>
      <c r="AK424" s="8">
        <f t="shared" si="98"/>
        <v>0.37094209411648699</v>
      </c>
      <c r="AL424" s="5">
        <f t="shared" si="99"/>
        <v>8.0710330211252916</v>
      </c>
      <c r="AP424" s="8">
        <f t="shared" si="100"/>
        <v>0.37373898869066685</v>
      </c>
      <c r="AQ424" s="5">
        <f t="shared" si="101"/>
        <v>8.0229686342306739</v>
      </c>
      <c r="AU424" s="8">
        <f t="shared" si="102"/>
        <v>1.3533278029432372</v>
      </c>
      <c r="AV424" s="5">
        <f t="shared" si="103"/>
        <v>30.827915616292966</v>
      </c>
      <c r="AW424" s="6">
        <f t="shared" si="104"/>
        <v>-672858.94706522021</v>
      </c>
      <c r="AX424" s="6">
        <f t="shared" si="105"/>
        <v>-671878.14706522017</v>
      </c>
    </row>
    <row r="425" spans="1:50" x14ac:dyDescent="0.25">
      <c r="A425" t="str">
        <f>+'Player Ratings'!A424</f>
        <v>T. Ross ATL</v>
      </c>
      <c r="C425" s="3" t="str">
        <f>INDEX('Player Ratings'!$B:$Y,MATCH(A:A,'Player Ratings'!$A:$A,0),3)</f>
        <v>ATL</v>
      </c>
      <c r="D425" s="3">
        <f>INDEX('Player Ratings'!$B:$Y,MATCH(A:A,'Player Ratings'!$A:$A,0),4)</f>
        <v>33</v>
      </c>
      <c r="F425" s="3">
        <f>INDEX('Player Ratings'!$B:$Y,MATCH($A:$A,'Player Ratings'!$A:$A,0),8)</f>
        <v>58</v>
      </c>
      <c r="G425" s="3">
        <f>INDEX('Player Ratings'!$B:$Y,MATCH($A:$A,'Player Ratings'!$A:$A,0),9)</f>
        <v>58</v>
      </c>
      <c r="H425" s="3">
        <f t="shared" si="91"/>
        <v>116</v>
      </c>
      <c r="J425" s="3">
        <f>IFERROR(INDEX('Advanced Stats'!$A:$AB,MATCH($A:$A,'Advanced Stats'!$A:$A,0),8),"N/A")</f>
        <v>21.5</v>
      </c>
      <c r="L425" s="3">
        <f>IFERROR(INDEX('Advanced Stats'!$A:$AB,MATCH($A:$A,'Advanced Stats'!$A:$A,0),9),"N/A")</f>
        <v>12.8</v>
      </c>
      <c r="M425" s="3">
        <f>IFERROR(INDEX('Advanced Stats'!$A:$AB,MATCH($A:$A,'Advanced Stats'!$A:$A,0),10),"N/A")</f>
        <v>1.6</v>
      </c>
      <c r="O425" s="3">
        <f>IFERROR(INDEX('Per 36 Stats'!$A:$AC,MATCH(A:A,'Per 36 Stats'!$A:$A,0),29),"N/A")</f>
        <v>16.199999999999996</v>
      </c>
      <c r="V425" s="8">
        <f t="shared" si="92"/>
        <v>-0.48932693998373544</v>
      </c>
      <c r="W425" s="5">
        <f t="shared" si="93"/>
        <v>0.85</v>
      </c>
      <c r="AA425" s="8">
        <f t="shared" si="94"/>
        <v>-0.14200304584966647</v>
      </c>
      <c r="AB425" s="5">
        <f t="shared" si="95"/>
        <v>0.85</v>
      </c>
      <c r="AF425" s="8">
        <f t="shared" si="96"/>
        <v>-0.14342052963245355</v>
      </c>
      <c r="AG425" s="5">
        <f t="shared" si="97"/>
        <v>0.85</v>
      </c>
      <c r="AK425" s="8">
        <f t="shared" si="98"/>
        <v>-0.15687782308247089</v>
      </c>
      <c r="AL425" s="5">
        <f t="shared" si="99"/>
        <v>0.85</v>
      </c>
      <c r="AP425" s="8">
        <f t="shared" si="100"/>
        <v>-0.3117271940456709</v>
      </c>
      <c r="AQ425" s="5">
        <f t="shared" si="101"/>
        <v>0.85</v>
      </c>
      <c r="AU425" s="8">
        <f t="shared" si="102"/>
        <v>-0.18900575513453136</v>
      </c>
      <c r="AV425" s="5">
        <f t="shared" si="103"/>
        <v>0.85</v>
      </c>
      <c r="AW425" s="6">
        <f t="shared" si="104"/>
        <v>-673064.70194728917</v>
      </c>
      <c r="AX425" s="6">
        <f t="shared" si="105"/>
        <v>-672083.90194728912</v>
      </c>
    </row>
    <row r="426" spans="1:50" x14ac:dyDescent="0.25">
      <c r="A426" t="str">
        <f>+'Player Ratings'!A425</f>
        <v>T. Thompson MEM</v>
      </c>
      <c r="C426" s="3" t="str">
        <f>INDEX('Player Ratings'!$B:$Y,MATCH(A:A,'Player Ratings'!$A:$A,0),3)</f>
        <v>MEM</v>
      </c>
      <c r="D426" s="3">
        <f>INDEX('Player Ratings'!$B:$Y,MATCH(A:A,'Player Ratings'!$A:$A,0),4)</f>
        <v>33</v>
      </c>
      <c r="F426" s="3">
        <f>INDEX('Player Ratings'!$B:$Y,MATCH($A:$A,'Player Ratings'!$A:$A,0),8)</f>
        <v>52</v>
      </c>
      <c r="G426" s="3">
        <f>INDEX('Player Ratings'!$B:$Y,MATCH($A:$A,'Player Ratings'!$A:$A,0),9)</f>
        <v>52</v>
      </c>
      <c r="H426" s="3">
        <f t="shared" si="91"/>
        <v>104</v>
      </c>
      <c r="J426" s="3" t="str">
        <f>IFERROR(INDEX('Advanced Stats'!$A:$AB,MATCH($A:$A,'Advanced Stats'!$A:$A,0),8),"N/A")</f>
        <v>N/A</v>
      </c>
      <c r="L426" s="3" t="str">
        <f>IFERROR(INDEX('Advanced Stats'!$A:$AB,MATCH($A:$A,'Advanced Stats'!$A:$A,0),9),"N/A")</f>
        <v>N/A</v>
      </c>
      <c r="M426" s="3" t="str">
        <f>IFERROR(INDEX('Advanced Stats'!$A:$AB,MATCH($A:$A,'Advanced Stats'!$A:$A,0),10),"N/A")</f>
        <v>N/A</v>
      </c>
      <c r="O426" s="3" t="str">
        <f>IFERROR(INDEX('Per 36 Stats'!$A:$AC,MATCH(A:A,'Per 36 Stats'!$A:$A,0),29),"N/A")</f>
        <v>N/A</v>
      </c>
      <c r="V426" s="8">
        <f t="shared" si="92"/>
        <v>-1.2821237032808266</v>
      </c>
      <c r="W426" s="5">
        <f t="shared" si="93"/>
        <v>0.85</v>
      </c>
      <c r="AA426" s="8">
        <f t="shared" si="94"/>
        <v>-0.88112280785078956</v>
      </c>
      <c r="AB426" s="5">
        <f t="shared" si="95"/>
        <v>0.85</v>
      </c>
      <c r="AF426" s="8" t="str">
        <f t="shared" si="96"/>
        <v>N/A</v>
      </c>
      <c r="AG426" s="5" t="str">
        <f t="shared" si="97"/>
        <v>N/A</v>
      </c>
      <c r="AK426" s="8" t="str">
        <f t="shared" si="98"/>
        <v>N/A</v>
      </c>
      <c r="AL426" s="5" t="str">
        <f t="shared" si="99"/>
        <v>N/A</v>
      </c>
      <c r="AP426" s="8" t="str">
        <f t="shared" si="100"/>
        <v>N/A</v>
      </c>
      <c r="AQ426" s="5" t="str">
        <f t="shared" si="101"/>
        <v>N/A</v>
      </c>
      <c r="AU426" s="8" t="str">
        <f t="shared" si="102"/>
        <v>N/A</v>
      </c>
      <c r="AV426" s="5" t="str">
        <f t="shared" si="103"/>
        <v>N/A</v>
      </c>
      <c r="AW426" s="6">
        <f t="shared" si="104"/>
        <v>-673269.60682935815</v>
      </c>
      <c r="AX426" s="6">
        <f t="shared" si="105"/>
        <v>-672288.8068293581</v>
      </c>
    </row>
    <row r="427" spans="1:50" x14ac:dyDescent="0.25">
      <c r="A427" t="str">
        <f>+'Player Ratings'!A426</f>
        <v>T. Ulis MIN</v>
      </c>
      <c r="C427" s="3" t="str">
        <f>INDEX('Player Ratings'!$B:$Y,MATCH(A:A,'Player Ratings'!$A:$A,0),3)</f>
        <v>MIN</v>
      </c>
      <c r="D427" s="3">
        <f>INDEX('Player Ratings'!$B:$Y,MATCH(A:A,'Player Ratings'!$A:$A,0),4)</f>
        <v>28</v>
      </c>
      <c r="F427" s="3">
        <f>INDEX('Player Ratings'!$B:$Y,MATCH($A:$A,'Player Ratings'!$A:$A,0),8)</f>
        <v>66</v>
      </c>
      <c r="G427" s="3">
        <f>INDEX('Player Ratings'!$B:$Y,MATCH($A:$A,'Player Ratings'!$A:$A,0),9)</f>
        <v>66</v>
      </c>
      <c r="H427" s="3">
        <f t="shared" si="91"/>
        <v>132</v>
      </c>
      <c r="J427" s="3">
        <f>IFERROR(INDEX('Advanced Stats'!$A:$AB,MATCH($A:$A,'Advanced Stats'!$A:$A,0),8),"N/A")</f>
        <v>31.2</v>
      </c>
      <c r="L427" s="3">
        <f>IFERROR(INDEX('Advanced Stats'!$A:$AB,MATCH($A:$A,'Advanced Stats'!$A:$A,0),9),"N/A")</f>
        <v>18.2</v>
      </c>
      <c r="M427" s="3">
        <f>IFERROR(INDEX('Advanced Stats'!$A:$AB,MATCH($A:$A,'Advanced Stats'!$A:$A,0),10),"N/A")</f>
        <v>7.3</v>
      </c>
      <c r="O427" s="3">
        <f>IFERROR(INDEX('Per 36 Stats'!$A:$AC,MATCH(A:A,'Per 36 Stats'!$A:$A,0),29),"N/A")</f>
        <v>25.4</v>
      </c>
      <c r="V427" s="8">
        <f t="shared" si="92"/>
        <v>0.56773541107905279</v>
      </c>
      <c r="W427" s="5">
        <f t="shared" si="93"/>
        <v>12.229669347631818</v>
      </c>
      <c r="AA427" s="8">
        <f t="shared" si="94"/>
        <v>0.84348997015183103</v>
      </c>
      <c r="AB427" s="5">
        <f t="shared" si="95"/>
        <v>17.955293923925574</v>
      </c>
      <c r="AF427" s="8">
        <f t="shared" si="96"/>
        <v>0.98825873920735874</v>
      </c>
      <c r="AG427" s="5">
        <f t="shared" si="97"/>
        <v>24.16116801260587</v>
      </c>
      <c r="AK427" s="8">
        <f t="shared" si="98"/>
        <v>0.82595926411558884</v>
      </c>
      <c r="AL427" s="5">
        <f t="shared" si="99"/>
        <v>17.971388528064519</v>
      </c>
      <c r="AP427" s="8">
        <f t="shared" si="100"/>
        <v>0.77359426195353043</v>
      </c>
      <c r="AQ427" s="5">
        <f t="shared" si="101"/>
        <v>16.606569523339093</v>
      </c>
      <c r="AU427" s="8">
        <f t="shared" si="102"/>
        <v>0.69783604076018546</v>
      </c>
      <c r="AV427" s="5">
        <f t="shared" si="103"/>
        <v>15.896245190394048</v>
      </c>
      <c r="AW427" s="6">
        <f t="shared" si="104"/>
        <v>-673474.51171142713</v>
      </c>
      <c r="AX427" s="6">
        <f t="shared" si="105"/>
        <v>-672493.71171142708</v>
      </c>
    </row>
    <row r="428" spans="1:50" x14ac:dyDescent="0.25">
      <c r="A428" t="str">
        <f>+'Player Ratings'!A427</f>
        <v>T. Warren SEA</v>
      </c>
      <c r="C428" s="3" t="str">
        <f>INDEX('Player Ratings'!$B:$Y,MATCH(A:A,'Player Ratings'!$A:$A,0),3)</f>
        <v>SEA</v>
      </c>
      <c r="D428" s="3">
        <f>INDEX('Player Ratings'!$B:$Y,MATCH(A:A,'Player Ratings'!$A:$A,0),4)</f>
        <v>31</v>
      </c>
      <c r="F428" s="3">
        <f>INDEX('Player Ratings'!$B:$Y,MATCH($A:$A,'Player Ratings'!$A:$A,0),8)</f>
        <v>61</v>
      </c>
      <c r="G428" s="3">
        <f>INDEX('Player Ratings'!$B:$Y,MATCH($A:$A,'Player Ratings'!$A:$A,0),9)</f>
        <v>61</v>
      </c>
      <c r="H428" s="3">
        <f t="shared" si="91"/>
        <v>122</v>
      </c>
      <c r="J428" s="3">
        <f>IFERROR(INDEX('Advanced Stats'!$A:$AB,MATCH($A:$A,'Advanced Stats'!$A:$A,0),8),"N/A")</f>
        <v>27.7</v>
      </c>
      <c r="L428" s="3">
        <f>IFERROR(INDEX('Advanced Stats'!$A:$AB,MATCH($A:$A,'Advanced Stats'!$A:$A,0),9),"N/A")</f>
        <v>12.4</v>
      </c>
      <c r="M428" s="3">
        <f>IFERROR(INDEX('Advanced Stats'!$A:$AB,MATCH($A:$A,'Advanced Stats'!$A:$A,0),10),"N/A")</f>
        <v>1.7</v>
      </c>
      <c r="O428" s="3">
        <f>IFERROR(INDEX('Per 36 Stats'!$A:$AC,MATCH(A:A,'Per 36 Stats'!$A:$A,0),29),"N/A")</f>
        <v>20.9</v>
      </c>
      <c r="V428" s="8">
        <f t="shared" si="92"/>
        <v>-9.2928558335189843E-2</v>
      </c>
      <c r="W428" s="5">
        <f t="shared" si="93"/>
        <v>0.85</v>
      </c>
      <c r="AA428" s="8">
        <f t="shared" si="94"/>
        <v>0.22755683515089509</v>
      </c>
      <c r="AB428" s="5">
        <f t="shared" si="95"/>
        <v>4.6576745747254531</v>
      </c>
      <c r="AF428" s="8">
        <f t="shared" si="96"/>
        <v>0.57992085869814813</v>
      </c>
      <c r="AG428" s="5">
        <f t="shared" si="97"/>
        <v>13.632724314783113</v>
      </c>
      <c r="AK428" s="8">
        <f t="shared" si="98"/>
        <v>-0.22968057028232725</v>
      </c>
      <c r="AL428" s="5">
        <f t="shared" si="99"/>
        <v>0.85</v>
      </c>
      <c r="AP428" s="8">
        <f t="shared" si="100"/>
        <v>-0.29268646674743931</v>
      </c>
      <c r="AQ428" s="5">
        <f t="shared" si="101"/>
        <v>0.85</v>
      </c>
      <c r="AU428" s="8">
        <f t="shared" si="102"/>
        <v>0.26405472755081322</v>
      </c>
      <c r="AV428" s="5">
        <f t="shared" si="103"/>
        <v>5.7836468294873322</v>
      </c>
      <c r="AW428" s="6">
        <f t="shared" si="104"/>
        <v>-673663.5203483057</v>
      </c>
      <c r="AX428" s="6">
        <f t="shared" si="105"/>
        <v>-672682.72034830565</v>
      </c>
    </row>
    <row r="429" spans="1:50" x14ac:dyDescent="0.25">
      <c r="A429" t="str">
        <f>+'Player Ratings'!A428</f>
        <v>T. White TOR</v>
      </c>
      <c r="C429" s="3" t="str">
        <f>INDEX('Player Ratings'!$B:$Y,MATCH(A:A,'Player Ratings'!$A:$A,0),3)</f>
        <v>TOR</v>
      </c>
      <c r="D429" s="3">
        <f>INDEX('Player Ratings'!$B:$Y,MATCH(A:A,'Player Ratings'!$A:$A,0),4)</f>
        <v>22</v>
      </c>
      <c r="F429" s="3">
        <f>INDEX('Player Ratings'!$B:$Y,MATCH($A:$A,'Player Ratings'!$A:$A,0),8)</f>
        <v>48</v>
      </c>
      <c r="G429" s="3">
        <f>INDEX('Player Ratings'!$B:$Y,MATCH($A:$A,'Player Ratings'!$A:$A,0),9)</f>
        <v>60</v>
      </c>
      <c r="H429" s="3">
        <f t="shared" si="91"/>
        <v>108</v>
      </c>
      <c r="J429" s="3" t="str">
        <f>IFERROR(INDEX('Advanced Stats'!$A:$AB,MATCH($A:$A,'Advanced Stats'!$A:$A,0),8),"N/A")</f>
        <v>N/A</v>
      </c>
      <c r="L429" s="3" t="str">
        <f>IFERROR(INDEX('Advanced Stats'!$A:$AB,MATCH($A:$A,'Advanced Stats'!$A:$A,0),9),"N/A")</f>
        <v>N/A</v>
      </c>
      <c r="M429" s="3" t="str">
        <f>IFERROR(INDEX('Advanced Stats'!$A:$AB,MATCH($A:$A,'Advanced Stats'!$A:$A,0),10),"N/A")</f>
        <v>N/A</v>
      </c>
      <c r="O429" s="3" t="str">
        <f>IFERROR(INDEX('Per 36 Stats'!$A:$AC,MATCH(A:A,'Per 36 Stats'!$A:$A,0),29),"N/A")</f>
        <v>N/A</v>
      </c>
      <c r="V429" s="8">
        <f t="shared" si="92"/>
        <v>-0.22506135221803839</v>
      </c>
      <c r="W429" s="5">
        <f t="shared" si="93"/>
        <v>0.85</v>
      </c>
      <c r="AA429" s="8">
        <f t="shared" si="94"/>
        <v>-0.6347495538504152</v>
      </c>
      <c r="AB429" s="5">
        <f t="shared" si="95"/>
        <v>0.85</v>
      </c>
      <c r="AF429" s="8" t="str">
        <f t="shared" si="96"/>
        <v>N/A</v>
      </c>
      <c r="AG429" s="5" t="str">
        <f t="shared" si="97"/>
        <v>N/A</v>
      </c>
      <c r="AK429" s="8" t="str">
        <f t="shared" si="98"/>
        <v>N/A</v>
      </c>
      <c r="AL429" s="5" t="str">
        <f t="shared" si="99"/>
        <v>N/A</v>
      </c>
      <c r="AP429" s="8" t="str">
        <f t="shared" si="100"/>
        <v>N/A</v>
      </c>
      <c r="AQ429" s="5" t="str">
        <f t="shared" si="101"/>
        <v>N/A</v>
      </c>
      <c r="AU429" s="8" t="str">
        <f t="shared" si="102"/>
        <v>N/A</v>
      </c>
      <c r="AV429" s="5" t="str">
        <f t="shared" si="103"/>
        <v>N/A</v>
      </c>
      <c r="AW429" s="6">
        <f t="shared" si="104"/>
        <v>-673846.74533835484</v>
      </c>
      <c r="AX429" s="6">
        <f t="shared" si="105"/>
        <v>-672865.9453383548</v>
      </c>
    </row>
    <row r="430" spans="1:50" x14ac:dyDescent="0.25">
      <c r="A430" t="str">
        <f>+'Player Ratings'!A429</f>
        <v>T. Woodley BOS</v>
      </c>
      <c r="C430" s="3" t="str">
        <f>INDEX('Player Ratings'!$B:$Y,MATCH(A:A,'Player Ratings'!$A:$A,0),3)</f>
        <v>BOS</v>
      </c>
      <c r="D430" s="3">
        <f>INDEX('Player Ratings'!$B:$Y,MATCH(A:A,'Player Ratings'!$A:$A,0),4)</f>
        <v>22</v>
      </c>
      <c r="F430" s="3">
        <f>INDEX('Player Ratings'!$B:$Y,MATCH($A:$A,'Player Ratings'!$A:$A,0),8)</f>
        <v>44</v>
      </c>
      <c r="G430" s="3">
        <f>INDEX('Player Ratings'!$B:$Y,MATCH($A:$A,'Player Ratings'!$A:$A,0),9)</f>
        <v>59</v>
      </c>
      <c r="H430" s="3">
        <f t="shared" si="91"/>
        <v>103</v>
      </c>
      <c r="J430" s="3" t="str">
        <f>IFERROR(INDEX('Advanced Stats'!$A:$AB,MATCH($A:$A,'Advanced Stats'!$A:$A,0),8),"N/A")</f>
        <v>N/A</v>
      </c>
      <c r="L430" s="3" t="str">
        <f>IFERROR(INDEX('Advanced Stats'!$A:$AB,MATCH($A:$A,'Advanced Stats'!$A:$A,0),9),"N/A")</f>
        <v>N/A</v>
      </c>
      <c r="M430" s="3" t="str">
        <f>IFERROR(INDEX('Advanced Stats'!$A:$AB,MATCH($A:$A,'Advanced Stats'!$A:$A,0),10),"N/A")</f>
        <v>N/A</v>
      </c>
      <c r="O430" s="3" t="str">
        <f>IFERROR(INDEX('Per 36 Stats'!$A:$AC,MATCH(A:A,'Per 36 Stats'!$A:$A,0),29),"N/A")</f>
        <v>N/A</v>
      </c>
      <c r="V430" s="8">
        <f t="shared" si="92"/>
        <v>-0.3571941461008869</v>
      </c>
      <c r="W430" s="5">
        <f t="shared" si="93"/>
        <v>0.85</v>
      </c>
      <c r="AA430" s="8">
        <f t="shared" si="94"/>
        <v>-0.94271612135088323</v>
      </c>
      <c r="AB430" s="5">
        <f t="shared" si="95"/>
        <v>0.85</v>
      </c>
      <c r="AF430" s="8" t="str">
        <f t="shared" si="96"/>
        <v>N/A</v>
      </c>
      <c r="AG430" s="5" t="str">
        <f t="shared" si="97"/>
        <v>N/A</v>
      </c>
      <c r="AK430" s="8" t="str">
        <f t="shared" si="98"/>
        <v>N/A</v>
      </c>
      <c r="AL430" s="5" t="str">
        <f t="shared" si="99"/>
        <v>N/A</v>
      </c>
      <c r="AP430" s="8" t="str">
        <f t="shared" si="100"/>
        <v>N/A</v>
      </c>
      <c r="AQ430" s="5" t="str">
        <f t="shared" si="101"/>
        <v>N/A</v>
      </c>
      <c r="AU430" s="8" t="str">
        <f t="shared" si="102"/>
        <v>N/A</v>
      </c>
      <c r="AV430" s="5" t="str">
        <f t="shared" si="103"/>
        <v>N/A</v>
      </c>
      <c r="AW430" s="6">
        <f t="shared" si="104"/>
        <v>-674029.97032840399</v>
      </c>
      <c r="AX430" s="6">
        <f t="shared" si="105"/>
        <v>-673049.17032840394</v>
      </c>
    </row>
    <row r="431" spans="1:50" x14ac:dyDescent="0.25">
      <c r="A431" t="str">
        <f>+'Player Ratings'!A430</f>
        <v>T. Wroten MIL</v>
      </c>
      <c r="C431" s="3" t="str">
        <f>INDEX('Player Ratings'!$B:$Y,MATCH(A:A,'Player Ratings'!$A:$A,0),3)</f>
        <v>MIL</v>
      </c>
      <c r="D431" s="3">
        <f>INDEX('Player Ratings'!$B:$Y,MATCH(A:A,'Player Ratings'!$A:$A,0),4)</f>
        <v>31</v>
      </c>
      <c r="F431" s="3">
        <f>INDEX('Player Ratings'!$B:$Y,MATCH($A:$A,'Player Ratings'!$A:$A,0),8)</f>
        <v>57</v>
      </c>
      <c r="G431" s="3">
        <f>INDEX('Player Ratings'!$B:$Y,MATCH($A:$A,'Player Ratings'!$A:$A,0),9)</f>
        <v>57</v>
      </c>
      <c r="H431" s="3">
        <f t="shared" si="91"/>
        <v>114</v>
      </c>
      <c r="J431" s="3">
        <f>IFERROR(INDEX('Advanced Stats'!$A:$AB,MATCH($A:$A,'Advanced Stats'!$A:$A,0),8),"N/A")</f>
        <v>17.8</v>
      </c>
      <c r="L431" s="3">
        <f>IFERROR(INDEX('Advanced Stats'!$A:$AB,MATCH($A:$A,'Advanced Stats'!$A:$A,0),9),"N/A")</f>
        <v>11.7</v>
      </c>
      <c r="M431" s="3">
        <f>IFERROR(INDEX('Advanced Stats'!$A:$AB,MATCH($A:$A,'Advanced Stats'!$A:$A,0),10),"N/A")</f>
        <v>0.4</v>
      </c>
      <c r="O431" s="3">
        <f>IFERROR(INDEX('Per 36 Stats'!$A:$AC,MATCH(A:A,'Per 36 Stats'!$A:$A,0),29),"N/A")</f>
        <v>11.5</v>
      </c>
      <c r="V431" s="8">
        <f t="shared" si="92"/>
        <v>-0.62145973386658404</v>
      </c>
      <c r="W431" s="5">
        <f t="shared" si="93"/>
        <v>0.85</v>
      </c>
      <c r="AA431" s="8">
        <f t="shared" si="94"/>
        <v>-0.26518967284985367</v>
      </c>
      <c r="AB431" s="5">
        <f t="shared" si="95"/>
        <v>0.85</v>
      </c>
      <c r="AF431" s="8">
        <f t="shared" si="96"/>
        <v>-0.57509200331361909</v>
      </c>
      <c r="AG431" s="5">
        <f t="shared" si="97"/>
        <v>0.85</v>
      </c>
      <c r="AK431" s="8">
        <f t="shared" si="98"/>
        <v>-0.35708537788207595</v>
      </c>
      <c r="AL431" s="5">
        <f t="shared" si="99"/>
        <v>0.85</v>
      </c>
      <c r="AP431" s="8">
        <f t="shared" si="100"/>
        <v>-0.5402159216244502</v>
      </c>
      <c r="AQ431" s="5">
        <f t="shared" si="101"/>
        <v>0.85</v>
      </c>
      <c r="AU431" s="8">
        <f t="shared" si="102"/>
        <v>-0.64206623781987526</v>
      </c>
      <c r="AV431" s="5">
        <f t="shared" si="103"/>
        <v>0.85</v>
      </c>
      <c r="AW431" s="6">
        <f t="shared" si="104"/>
        <v>-674213.19531845313</v>
      </c>
      <c r="AX431" s="6">
        <f t="shared" si="105"/>
        <v>-673232.39531845308</v>
      </c>
    </row>
    <row r="432" spans="1:50" x14ac:dyDescent="0.25">
      <c r="A432" t="str">
        <f>+'Player Ratings'!A431</f>
        <v>T. Young NYK</v>
      </c>
      <c r="C432" s="3" t="str">
        <f>INDEX('Player Ratings'!$B:$Y,MATCH(A:A,'Player Ratings'!$A:$A,0),3)</f>
        <v>NYK</v>
      </c>
      <c r="D432" s="3">
        <f>INDEX('Player Ratings'!$B:$Y,MATCH(A:A,'Player Ratings'!$A:$A,0),4)</f>
        <v>26</v>
      </c>
      <c r="F432" s="3">
        <f>INDEX('Player Ratings'!$B:$Y,MATCH($A:$A,'Player Ratings'!$A:$A,0),8)</f>
        <v>76</v>
      </c>
      <c r="G432" s="3">
        <f>INDEX('Player Ratings'!$B:$Y,MATCH($A:$A,'Player Ratings'!$A:$A,0),9)</f>
        <v>78</v>
      </c>
      <c r="H432" s="3">
        <f t="shared" si="91"/>
        <v>154</v>
      </c>
      <c r="J432" s="3">
        <f>IFERROR(INDEX('Advanced Stats'!$A:$AB,MATCH($A:$A,'Advanced Stats'!$A:$A,0),8),"N/A")</f>
        <v>36.1</v>
      </c>
      <c r="L432" s="3">
        <f>IFERROR(INDEX('Advanced Stats'!$A:$AB,MATCH($A:$A,'Advanced Stats'!$A:$A,0),9),"N/A")</f>
        <v>26.9</v>
      </c>
      <c r="M432" s="3">
        <f>IFERROR(INDEX('Advanced Stats'!$A:$AB,MATCH($A:$A,'Advanced Stats'!$A:$A,0),10),"N/A")</f>
        <v>18.8</v>
      </c>
      <c r="O432" s="3">
        <f>IFERROR(INDEX('Per 36 Stats'!$A:$AC,MATCH(A:A,'Per 36 Stats'!$A:$A,0),29),"N/A")</f>
        <v>40.099999999999994</v>
      </c>
      <c r="V432" s="8">
        <f t="shared" si="92"/>
        <v>2.1533289376732352</v>
      </c>
      <c r="W432" s="5">
        <f t="shared" si="93"/>
        <v>46.385165326184087</v>
      </c>
      <c r="AA432" s="8">
        <f t="shared" si="94"/>
        <v>2.1985428671538902</v>
      </c>
      <c r="AB432" s="5">
        <f t="shared" si="95"/>
        <v>46.800181129589994</v>
      </c>
      <c r="AF432" s="8">
        <f t="shared" si="96"/>
        <v>1.5599317719202539</v>
      </c>
      <c r="AG432" s="5">
        <f t="shared" si="97"/>
        <v>38.137556627929882</v>
      </c>
      <c r="AK432" s="8">
        <f t="shared" si="98"/>
        <v>2.4094190157124631</v>
      </c>
      <c r="AL432" s="5">
        <f t="shared" si="99"/>
        <v>52.424625692213034</v>
      </c>
      <c r="AP432" s="8">
        <f t="shared" si="100"/>
        <v>2.9632779012501653</v>
      </c>
      <c r="AQ432" s="5">
        <f t="shared" si="101"/>
        <v>63.612002963694742</v>
      </c>
      <c r="AU432" s="8">
        <f t="shared" si="102"/>
        <v>2.1148549972441342</v>
      </c>
      <c r="AV432" s="5">
        <f t="shared" si="103"/>
        <v>48.175003316969622</v>
      </c>
      <c r="AW432" s="6">
        <f t="shared" si="104"/>
        <v>-674395.57030850218</v>
      </c>
      <c r="AX432" s="6">
        <f t="shared" si="105"/>
        <v>-673414.77030850213</v>
      </c>
    </row>
    <row r="433" spans="1:50" x14ac:dyDescent="0.25">
      <c r="A433" t="str">
        <f>+'Player Ratings'!A432</f>
        <v>U. Azubuike POR</v>
      </c>
      <c r="C433" s="3" t="str">
        <f>INDEX('Player Ratings'!$B:$Y,MATCH(A:A,'Player Ratings'!$A:$A,0),3)</f>
        <v>POR</v>
      </c>
      <c r="D433" s="3">
        <f>INDEX('Player Ratings'!$B:$Y,MATCH(A:A,'Player Ratings'!$A:$A,0),4)</f>
        <v>25</v>
      </c>
      <c r="F433" s="3">
        <f>INDEX('Player Ratings'!$B:$Y,MATCH($A:$A,'Player Ratings'!$A:$A,0),8)</f>
        <v>51</v>
      </c>
      <c r="G433" s="3">
        <f>INDEX('Player Ratings'!$B:$Y,MATCH($A:$A,'Player Ratings'!$A:$A,0),9)</f>
        <v>55</v>
      </c>
      <c r="H433" s="3">
        <f t="shared" si="91"/>
        <v>106</v>
      </c>
      <c r="J433" s="3">
        <f>IFERROR(INDEX('Advanced Stats'!$A:$AB,MATCH($A:$A,'Advanced Stats'!$A:$A,0),8),"N/A")</f>
        <v>7.9</v>
      </c>
      <c r="L433" s="3">
        <f>IFERROR(INDEX('Advanced Stats'!$A:$AB,MATCH($A:$A,'Advanced Stats'!$A:$A,0),9),"N/A")</f>
        <v>12.8</v>
      </c>
      <c r="M433" s="3">
        <f>IFERROR(INDEX('Advanced Stats'!$A:$AB,MATCH($A:$A,'Advanced Stats'!$A:$A,0),10),"N/A")</f>
        <v>0.4</v>
      </c>
      <c r="O433" s="3">
        <f>IFERROR(INDEX('Per 36 Stats'!$A:$AC,MATCH(A:A,'Per 36 Stats'!$A:$A,0),29),"N/A")</f>
        <v>6</v>
      </c>
      <c r="V433" s="8">
        <f t="shared" si="92"/>
        <v>-0.88572532163228102</v>
      </c>
      <c r="W433" s="5">
        <f t="shared" si="93"/>
        <v>0.85</v>
      </c>
      <c r="AA433" s="8">
        <f t="shared" si="94"/>
        <v>-0.75793618085060244</v>
      </c>
      <c r="AB433" s="5">
        <f t="shared" si="95"/>
        <v>0.85</v>
      </c>
      <c r="AF433" s="8">
        <f t="shared" si="96"/>
        <v>-1.7301048653253863</v>
      </c>
      <c r="AG433" s="5">
        <f t="shared" si="97"/>
        <v>0.85</v>
      </c>
      <c r="AK433" s="8">
        <f t="shared" si="98"/>
        <v>-0.15687782308247089</v>
      </c>
      <c r="AL433" s="5">
        <f t="shared" si="99"/>
        <v>0.85</v>
      </c>
      <c r="AP433" s="8">
        <f t="shared" si="100"/>
        <v>-0.5402159216244502</v>
      </c>
      <c r="AQ433" s="5">
        <f t="shared" si="101"/>
        <v>0.85</v>
      </c>
      <c r="AU433" s="8">
        <f t="shared" si="102"/>
        <v>-1.1722433984091079</v>
      </c>
      <c r="AV433" s="5">
        <f t="shared" si="103"/>
        <v>0.85</v>
      </c>
      <c r="AW433" s="6">
        <f t="shared" si="104"/>
        <v>-674529.77029523428</v>
      </c>
      <c r="AX433" s="6">
        <f t="shared" si="105"/>
        <v>-673548.97029523423</v>
      </c>
    </row>
    <row r="434" spans="1:50" x14ac:dyDescent="0.25">
      <c r="A434" t="str">
        <f>+'Player Ratings'!A433</f>
        <v>U. De Pol POR</v>
      </c>
      <c r="C434" s="3" t="str">
        <f>INDEX('Player Ratings'!$B:$Y,MATCH(A:A,'Player Ratings'!$A:$A,0),3)</f>
        <v>POR</v>
      </c>
      <c r="D434" s="3">
        <f>INDEX('Player Ratings'!$B:$Y,MATCH(A:A,'Player Ratings'!$A:$A,0),4)</f>
        <v>26</v>
      </c>
      <c r="F434" s="3">
        <f>INDEX('Player Ratings'!$B:$Y,MATCH($A:$A,'Player Ratings'!$A:$A,0),8)</f>
        <v>54</v>
      </c>
      <c r="G434" s="3">
        <f>INDEX('Player Ratings'!$B:$Y,MATCH($A:$A,'Player Ratings'!$A:$A,0),9)</f>
        <v>56</v>
      </c>
      <c r="H434" s="3">
        <f t="shared" si="91"/>
        <v>110</v>
      </c>
      <c r="J434" s="3">
        <f>IFERROR(INDEX('Advanced Stats'!$A:$AB,MATCH($A:$A,'Advanced Stats'!$A:$A,0),8),"N/A")</f>
        <v>13.6</v>
      </c>
      <c r="L434" s="3">
        <f>IFERROR(INDEX('Advanced Stats'!$A:$AB,MATCH($A:$A,'Advanced Stats'!$A:$A,0),9),"N/A")</f>
        <v>8.6</v>
      </c>
      <c r="M434" s="3">
        <f>IFERROR(INDEX('Advanced Stats'!$A:$AB,MATCH($A:$A,'Advanced Stats'!$A:$A,0),10),"N/A")</f>
        <v>-1.2</v>
      </c>
      <c r="O434" s="3">
        <f>IFERROR(INDEX('Per 36 Stats'!$A:$AC,MATCH(A:A,'Per 36 Stats'!$A:$A,0),29),"N/A")</f>
        <v>7.5</v>
      </c>
      <c r="V434" s="8">
        <f t="shared" si="92"/>
        <v>-0.75359252774943253</v>
      </c>
      <c r="W434" s="5">
        <f t="shared" si="93"/>
        <v>0.85</v>
      </c>
      <c r="AA434" s="8">
        <f t="shared" si="94"/>
        <v>-0.51156292685022808</v>
      </c>
      <c r="AB434" s="5">
        <f t="shared" si="95"/>
        <v>0.85</v>
      </c>
      <c r="AF434" s="8">
        <f t="shared" si="96"/>
        <v>-1.0650974599246719</v>
      </c>
      <c r="AG434" s="5">
        <f t="shared" si="97"/>
        <v>0.85</v>
      </c>
      <c r="AK434" s="8">
        <f t="shared" si="98"/>
        <v>-0.92130666868096223</v>
      </c>
      <c r="AL434" s="5">
        <f t="shared" si="99"/>
        <v>0.85</v>
      </c>
      <c r="AP434" s="8">
        <f t="shared" si="100"/>
        <v>-0.84486755839615568</v>
      </c>
      <c r="AQ434" s="5">
        <f t="shared" si="101"/>
        <v>0.85</v>
      </c>
      <c r="AU434" s="8">
        <f t="shared" si="102"/>
        <v>-1.0276496273393172</v>
      </c>
      <c r="AV434" s="5">
        <f t="shared" si="103"/>
        <v>0.85</v>
      </c>
      <c r="AW434" s="6">
        <f t="shared" si="104"/>
        <v>-674663.1202819664</v>
      </c>
      <c r="AX434" s="6">
        <f t="shared" si="105"/>
        <v>-673682.32028196636</v>
      </c>
    </row>
    <row r="435" spans="1:50" x14ac:dyDescent="0.25">
      <c r="A435" t="str">
        <f>+'Player Ratings'!A434</f>
        <v>U. Garuba MIN</v>
      </c>
      <c r="C435" s="3" t="str">
        <f>INDEX('Player Ratings'!$B:$Y,MATCH(A:A,'Player Ratings'!$A:$A,0),3)</f>
        <v>MIN</v>
      </c>
      <c r="D435" s="3">
        <f>INDEX('Player Ratings'!$B:$Y,MATCH(A:A,'Player Ratings'!$A:$A,0),4)</f>
        <v>22</v>
      </c>
      <c r="F435" s="3">
        <f>INDEX('Player Ratings'!$B:$Y,MATCH($A:$A,'Player Ratings'!$A:$A,0),8)</f>
        <v>56</v>
      </c>
      <c r="G435" s="3">
        <f>INDEX('Player Ratings'!$B:$Y,MATCH($A:$A,'Player Ratings'!$A:$A,0),9)</f>
        <v>67</v>
      </c>
      <c r="H435" s="3">
        <f t="shared" si="91"/>
        <v>123</v>
      </c>
      <c r="J435" s="3">
        <f>IFERROR(INDEX('Advanced Stats'!$A:$AB,MATCH($A:$A,'Advanced Stats'!$A:$A,0),8),"N/A")</f>
        <v>20</v>
      </c>
      <c r="L435" s="3">
        <f>IFERROR(INDEX('Advanced Stats'!$A:$AB,MATCH($A:$A,'Advanced Stats'!$A:$A,0),9),"N/A")</f>
        <v>10.4</v>
      </c>
      <c r="M435" s="3">
        <f>IFERROR(INDEX('Advanced Stats'!$A:$AB,MATCH($A:$A,'Advanced Stats'!$A:$A,0),10),"N/A")</f>
        <v>-0.4</v>
      </c>
      <c r="O435" s="3">
        <f>IFERROR(INDEX('Per 36 Stats'!$A:$AC,MATCH(A:A,'Per 36 Stats'!$A:$A,0),29),"N/A")</f>
        <v>11.899999999999999</v>
      </c>
      <c r="V435" s="8">
        <f t="shared" si="92"/>
        <v>0.69986820496190139</v>
      </c>
      <c r="W435" s="5">
        <f t="shared" si="93"/>
        <v>15.075960679177841</v>
      </c>
      <c r="AA435" s="8">
        <f t="shared" si="94"/>
        <v>0.28915014865098865</v>
      </c>
      <c r="AB435" s="5">
        <f t="shared" si="95"/>
        <v>6.1551127943355812</v>
      </c>
      <c r="AF435" s="8">
        <f t="shared" si="96"/>
        <v>-0.3184224784221153</v>
      </c>
      <c r="AG435" s="5">
        <f t="shared" si="97"/>
        <v>0.85</v>
      </c>
      <c r="AK435" s="8">
        <f t="shared" si="98"/>
        <v>-0.59369430628160869</v>
      </c>
      <c r="AL435" s="5">
        <f t="shared" si="99"/>
        <v>0.85</v>
      </c>
      <c r="AP435" s="8">
        <f t="shared" si="100"/>
        <v>-0.69254174001030289</v>
      </c>
      <c r="AQ435" s="5">
        <f t="shared" si="101"/>
        <v>0.85</v>
      </c>
      <c r="AU435" s="8">
        <f t="shared" si="102"/>
        <v>-0.60350789886793121</v>
      </c>
      <c r="AV435" s="5">
        <f t="shared" si="103"/>
        <v>0.85</v>
      </c>
      <c r="AW435" s="6">
        <f t="shared" si="104"/>
        <v>-674795.62026869855</v>
      </c>
      <c r="AX435" s="6">
        <f t="shared" si="105"/>
        <v>-673814.8202686985</v>
      </c>
    </row>
    <row r="436" spans="1:50" x14ac:dyDescent="0.25">
      <c r="A436" t="str">
        <f>+'Player Ratings'!A435</f>
        <v>V. Carey Jr. POR</v>
      </c>
      <c r="C436" s="3" t="str">
        <f>INDEX('Player Ratings'!$B:$Y,MATCH(A:A,'Player Ratings'!$A:$A,0),3)</f>
        <v>POR</v>
      </c>
      <c r="D436" s="3">
        <f>INDEX('Player Ratings'!$B:$Y,MATCH(A:A,'Player Ratings'!$A:$A,0),4)</f>
        <v>23</v>
      </c>
      <c r="F436" s="3">
        <f>INDEX('Player Ratings'!$B:$Y,MATCH($A:$A,'Player Ratings'!$A:$A,0),8)</f>
        <v>57</v>
      </c>
      <c r="G436" s="3">
        <f>INDEX('Player Ratings'!$B:$Y,MATCH($A:$A,'Player Ratings'!$A:$A,0),9)</f>
        <v>61</v>
      </c>
      <c r="H436" s="3">
        <f t="shared" si="91"/>
        <v>118</v>
      </c>
      <c r="J436" s="3">
        <f>IFERROR(INDEX('Advanced Stats'!$A:$AB,MATCH($A:$A,'Advanced Stats'!$A:$A,0),8),"N/A")</f>
        <v>9.6999999999999993</v>
      </c>
      <c r="L436" s="3">
        <f>IFERROR(INDEX('Advanced Stats'!$A:$AB,MATCH($A:$A,'Advanced Stats'!$A:$A,0),9),"N/A")</f>
        <v>8.1999999999999993</v>
      </c>
      <c r="M436" s="3">
        <f>IFERROR(INDEX('Advanced Stats'!$A:$AB,MATCH($A:$A,'Advanced Stats'!$A:$A,0),10),"N/A")</f>
        <v>-0.9</v>
      </c>
      <c r="O436" s="3">
        <f>IFERROR(INDEX('Per 36 Stats'!$A:$AC,MATCH(A:A,'Per 36 Stats'!$A:$A,0),29),"N/A")</f>
        <v>7.0000000000000009</v>
      </c>
      <c r="V436" s="8">
        <f t="shared" si="92"/>
        <v>-9.2928558335189843E-2</v>
      </c>
      <c r="W436" s="5">
        <f t="shared" si="93"/>
        <v>0.85</v>
      </c>
      <c r="AA436" s="8">
        <f t="shared" si="94"/>
        <v>-1.8816418849479294E-2</v>
      </c>
      <c r="AB436" s="5">
        <f t="shared" si="95"/>
        <v>0.85</v>
      </c>
      <c r="AF436" s="8">
        <f t="shared" si="96"/>
        <v>-1.5201025267777926</v>
      </c>
      <c r="AG436" s="5">
        <f t="shared" si="97"/>
        <v>0.85</v>
      </c>
      <c r="AK436" s="8">
        <f t="shared" si="98"/>
        <v>-0.99410941588081858</v>
      </c>
      <c r="AL436" s="5">
        <f t="shared" si="99"/>
        <v>0.85</v>
      </c>
      <c r="AP436" s="8">
        <f t="shared" si="100"/>
        <v>-0.78774537650146093</v>
      </c>
      <c r="AQ436" s="5">
        <f t="shared" si="101"/>
        <v>0.85</v>
      </c>
      <c r="AU436" s="8">
        <f t="shared" si="102"/>
        <v>-1.0758475510292473</v>
      </c>
      <c r="AV436" s="5">
        <f t="shared" si="103"/>
        <v>0.85</v>
      </c>
      <c r="AW436" s="6">
        <f t="shared" si="104"/>
        <v>-674927.27025543072</v>
      </c>
      <c r="AX436" s="6">
        <f t="shared" si="105"/>
        <v>-673946.47025543067</v>
      </c>
    </row>
    <row r="437" spans="1:50" x14ac:dyDescent="0.25">
      <c r="A437" t="str">
        <f>+'Player Ratings'!A436</f>
        <v>V. Carter Jr. NYK</v>
      </c>
      <c r="C437" s="3" t="str">
        <f>INDEX('Player Ratings'!$B:$Y,MATCH(A:A,'Player Ratings'!$A:$A,0),3)</f>
        <v>NYK</v>
      </c>
      <c r="D437" s="3">
        <f>INDEX('Player Ratings'!$B:$Y,MATCH(A:A,'Player Ratings'!$A:$A,0),4)</f>
        <v>25</v>
      </c>
      <c r="F437" s="3">
        <f>INDEX('Player Ratings'!$B:$Y,MATCH($A:$A,'Player Ratings'!$A:$A,0),8)</f>
        <v>50</v>
      </c>
      <c r="G437" s="3">
        <f>INDEX('Player Ratings'!$B:$Y,MATCH($A:$A,'Player Ratings'!$A:$A,0),9)</f>
        <v>55</v>
      </c>
      <c r="H437" s="3">
        <f t="shared" si="91"/>
        <v>105</v>
      </c>
      <c r="J437" s="3">
        <f>IFERROR(INDEX('Advanced Stats'!$A:$AB,MATCH($A:$A,'Advanced Stats'!$A:$A,0),8),"N/A")</f>
        <v>18.399999999999999</v>
      </c>
      <c r="L437" s="3">
        <f>IFERROR(INDEX('Advanced Stats'!$A:$AB,MATCH($A:$A,'Advanced Stats'!$A:$A,0),9),"N/A")</f>
        <v>10.8</v>
      </c>
      <c r="M437" s="3">
        <f>IFERROR(INDEX('Advanced Stats'!$A:$AB,MATCH($A:$A,'Advanced Stats'!$A:$A,0),10),"N/A")</f>
        <v>0.2</v>
      </c>
      <c r="O437" s="3">
        <f>IFERROR(INDEX('Per 36 Stats'!$A:$AC,MATCH(A:A,'Per 36 Stats'!$A:$A,0),29),"N/A")</f>
        <v>8.8000000000000007</v>
      </c>
      <c r="V437" s="8">
        <f t="shared" si="92"/>
        <v>-0.88572532163228102</v>
      </c>
      <c r="W437" s="5">
        <f t="shared" si="93"/>
        <v>0.85</v>
      </c>
      <c r="AA437" s="8">
        <f t="shared" si="94"/>
        <v>-0.819529494350696</v>
      </c>
      <c r="AB437" s="5">
        <f t="shared" si="95"/>
        <v>0.85</v>
      </c>
      <c r="AF437" s="8">
        <f t="shared" si="96"/>
        <v>-0.50509122379775462</v>
      </c>
      <c r="AG437" s="5">
        <f t="shared" si="97"/>
        <v>0.85</v>
      </c>
      <c r="AK437" s="8">
        <f t="shared" si="98"/>
        <v>-0.52089155908175233</v>
      </c>
      <c r="AL437" s="5">
        <f t="shared" si="99"/>
        <v>0.85</v>
      </c>
      <c r="AP437" s="8">
        <f t="shared" si="100"/>
        <v>-0.57829737622091326</v>
      </c>
      <c r="AQ437" s="5">
        <f t="shared" si="101"/>
        <v>0.85</v>
      </c>
      <c r="AU437" s="8">
        <f t="shared" si="102"/>
        <v>-0.90233502574549851</v>
      </c>
      <c r="AV437" s="5">
        <f t="shared" si="103"/>
        <v>0.85</v>
      </c>
      <c r="AW437" s="6">
        <f t="shared" si="104"/>
        <v>-675058.07024216279</v>
      </c>
      <c r="AX437" s="6">
        <f t="shared" si="105"/>
        <v>-674077.27024216275</v>
      </c>
    </row>
    <row r="438" spans="1:50" x14ac:dyDescent="0.25">
      <c r="A438" t="str">
        <f>+'Player Ratings'!A437</f>
        <v>V. Charalampopoulos DEN</v>
      </c>
      <c r="C438" s="3" t="str">
        <f>INDEX('Player Ratings'!$B:$Y,MATCH(A:A,'Player Ratings'!$A:$A,0),3)</f>
        <v>DEN</v>
      </c>
      <c r="D438" s="3">
        <f>INDEX('Player Ratings'!$B:$Y,MATCH(A:A,'Player Ratings'!$A:$A,0),4)</f>
        <v>27</v>
      </c>
      <c r="F438" s="3">
        <f>INDEX('Player Ratings'!$B:$Y,MATCH($A:$A,'Player Ratings'!$A:$A,0),8)</f>
        <v>46</v>
      </c>
      <c r="G438" s="3">
        <f>INDEX('Player Ratings'!$B:$Y,MATCH($A:$A,'Player Ratings'!$A:$A,0),9)</f>
        <v>46</v>
      </c>
      <c r="H438" s="3">
        <f t="shared" si="91"/>
        <v>92</v>
      </c>
      <c r="J438" s="3">
        <f>IFERROR(INDEX('Advanced Stats'!$A:$AB,MATCH($A:$A,'Advanced Stats'!$A:$A,0),8),"N/A")</f>
        <v>9.5</v>
      </c>
      <c r="L438" s="3">
        <f>IFERROR(INDEX('Advanced Stats'!$A:$AB,MATCH($A:$A,'Advanced Stats'!$A:$A,0),9),"N/A")</f>
        <v>3</v>
      </c>
      <c r="M438" s="3">
        <f>IFERROR(INDEX('Advanced Stats'!$A:$AB,MATCH($A:$A,'Advanced Stats'!$A:$A,0),10),"N/A")</f>
        <v>-2.1</v>
      </c>
      <c r="O438" s="3">
        <f>IFERROR(INDEX('Per 36 Stats'!$A:$AC,MATCH(A:A,'Per 36 Stats'!$A:$A,0),29),"N/A")</f>
        <v>4.3</v>
      </c>
      <c r="V438" s="8">
        <f t="shared" si="92"/>
        <v>-2.0749204665779177</v>
      </c>
      <c r="W438" s="5">
        <f t="shared" si="93"/>
        <v>0.85</v>
      </c>
      <c r="AA438" s="8">
        <f t="shared" si="94"/>
        <v>-1.6202425698519127</v>
      </c>
      <c r="AB438" s="5">
        <f t="shared" si="95"/>
        <v>0.85</v>
      </c>
      <c r="AF438" s="8">
        <f t="shared" si="96"/>
        <v>-1.5434361199497473</v>
      </c>
      <c r="AG438" s="5">
        <f t="shared" si="97"/>
        <v>0.85</v>
      </c>
      <c r="AK438" s="8">
        <f t="shared" si="98"/>
        <v>-1.9405451294789502</v>
      </c>
      <c r="AL438" s="5">
        <f t="shared" si="99"/>
        <v>0.85</v>
      </c>
      <c r="AP438" s="8">
        <f t="shared" si="100"/>
        <v>-1.0162341040802403</v>
      </c>
      <c r="AQ438" s="5">
        <f t="shared" si="101"/>
        <v>0.85</v>
      </c>
      <c r="AU438" s="8">
        <f t="shared" si="102"/>
        <v>-1.3361163389548707</v>
      </c>
      <c r="AV438" s="5">
        <f t="shared" si="103"/>
        <v>0.85</v>
      </c>
      <c r="AW438" s="6">
        <f t="shared" si="104"/>
        <v>-675188.02022889489</v>
      </c>
      <c r="AX438" s="6">
        <f t="shared" si="105"/>
        <v>-674207.22022889485</v>
      </c>
    </row>
    <row r="439" spans="1:50" x14ac:dyDescent="0.25">
      <c r="A439" t="str">
        <f>+'Player Ratings'!A438</f>
        <v>V. Oladipo IND</v>
      </c>
      <c r="C439" s="3" t="str">
        <f>INDEX('Player Ratings'!$B:$Y,MATCH(A:A,'Player Ratings'!$A:$A,0),3)</f>
        <v>IND</v>
      </c>
      <c r="D439" s="3">
        <f>INDEX('Player Ratings'!$B:$Y,MATCH(A:A,'Player Ratings'!$A:$A,0),4)</f>
        <v>31</v>
      </c>
      <c r="F439" s="3">
        <f>INDEX('Player Ratings'!$B:$Y,MATCH($A:$A,'Player Ratings'!$A:$A,0),8)</f>
        <v>57</v>
      </c>
      <c r="G439" s="3">
        <f>INDEX('Player Ratings'!$B:$Y,MATCH($A:$A,'Player Ratings'!$A:$A,0),9)</f>
        <v>57</v>
      </c>
      <c r="H439" s="3">
        <f t="shared" si="91"/>
        <v>114</v>
      </c>
      <c r="J439" s="3">
        <f>IFERROR(INDEX('Advanced Stats'!$A:$AB,MATCH($A:$A,'Advanced Stats'!$A:$A,0),8),"N/A")</f>
        <v>21.6</v>
      </c>
      <c r="L439" s="3">
        <f>IFERROR(INDEX('Advanced Stats'!$A:$AB,MATCH($A:$A,'Advanced Stats'!$A:$A,0),9),"N/A")</f>
        <v>10.8</v>
      </c>
      <c r="M439" s="3">
        <f>IFERROR(INDEX('Advanced Stats'!$A:$AB,MATCH($A:$A,'Advanced Stats'!$A:$A,0),10),"N/A")</f>
        <v>0.2</v>
      </c>
      <c r="O439" s="3">
        <f>IFERROR(INDEX('Per 36 Stats'!$A:$AC,MATCH(A:A,'Per 36 Stats'!$A:$A,0),29),"N/A")</f>
        <v>13.100000000000001</v>
      </c>
      <c r="V439" s="8">
        <f t="shared" si="92"/>
        <v>-0.62145973386658404</v>
      </c>
      <c r="W439" s="5">
        <f t="shared" si="93"/>
        <v>0.85</v>
      </c>
      <c r="AA439" s="8">
        <f t="shared" si="94"/>
        <v>-0.26518967284985367</v>
      </c>
      <c r="AB439" s="5">
        <f t="shared" si="95"/>
        <v>0.85</v>
      </c>
      <c r="AF439" s="8">
        <f t="shared" si="96"/>
        <v>-0.13175373304647595</v>
      </c>
      <c r="AG439" s="5">
        <f t="shared" si="97"/>
        <v>0.85</v>
      </c>
      <c r="AK439" s="8">
        <f t="shared" si="98"/>
        <v>-0.52089155908175233</v>
      </c>
      <c r="AL439" s="5">
        <f t="shared" si="99"/>
        <v>0.85</v>
      </c>
      <c r="AP439" s="8">
        <f t="shared" si="100"/>
        <v>-0.57829737622091326</v>
      </c>
      <c r="AQ439" s="5">
        <f t="shared" si="101"/>
        <v>0.85</v>
      </c>
      <c r="AU439" s="8">
        <f t="shared" si="102"/>
        <v>-0.48783288201209829</v>
      </c>
      <c r="AV439" s="5">
        <f t="shared" si="103"/>
        <v>0.85</v>
      </c>
      <c r="AW439" s="6">
        <f t="shared" si="104"/>
        <v>-675317.12021562702</v>
      </c>
      <c r="AX439" s="6">
        <f t="shared" si="105"/>
        <v>-674336.32021562697</v>
      </c>
    </row>
    <row r="440" spans="1:50" x14ac:dyDescent="0.25">
      <c r="A440" t="str">
        <f>+'Player Ratings'!A439</f>
        <v>W.  DEN</v>
      </c>
      <c r="C440" s="3" t="str">
        <f>INDEX('Player Ratings'!$B:$Y,MATCH(A:A,'Player Ratings'!$A:$A,0),3)</f>
        <v>DEN</v>
      </c>
      <c r="D440" s="3">
        <f>INDEX('Player Ratings'!$B:$Y,MATCH(A:A,'Player Ratings'!$A:$A,0),4)</f>
        <v>21</v>
      </c>
      <c r="F440" s="3">
        <f>INDEX('Player Ratings'!$B:$Y,MATCH($A:$A,'Player Ratings'!$A:$A,0),8)</f>
        <v>43</v>
      </c>
      <c r="G440" s="3">
        <f>INDEX('Player Ratings'!$B:$Y,MATCH($A:$A,'Player Ratings'!$A:$A,0),9)</f>
        <v>61</v>
      </c>
      <c r="H440" s="3">
        <f t="shared" ref="H440:H457" si="106">+F440+G440</f>
        <v>104</v>
      </c>
      <c r="J440" s="3" t="str">
        <f>IFERROR(INDEX('Advanced Stats'!$A:$AB,MATCH($A:$A,'Advanced Stats'!$A:$A,0),8),"N/A")</f>
        <v>N/A</v>
      </c>
      <c r="L440" s="3" t="str">
        <f>IFERROR(INDEX('Advanced Stats'!$A:$AB,MATCH($A:$A,'Advanced Stats'!$A:$A,0),9),"N/A")</f>
        <v>N/A</v>
      </c>
      <c r="M440" s="3" t="str">
        <f>IFERROR(INDEX('Advanced Stats'!$A:$AB,MATCH($A:$A,'Advanced Stats'!$A:$A,0),10),"N/A")</f>
        <v>N/A</v>
      </c>
      <c r="O440" s="3" t="str">
        <f>IFERROR(INDEX('Per 36 Stats'!$A:$AC,MATCH(A:A,'Per 36 Stats'!$A:$A,0),29),"N/A")</f>
        <v>N/A</v>
      </c>
      <c r="V440" s="8">
        <f t="shared" ref="V440:V457" si="107">STANDARDIZE(G440,AVERAGE(G:G),_xlfn.STDEV.P(G:G))</f>
        <v>-9.2928558335189843E-2</v>
      </c>
      <c r="W440" s="5">
        <f t="shared" ref="W440:W457" si="108">IF(V440="N/A","N/A",IF(D440&gt;$T$7,IF((V440*$W$1)/(1+((D440-$T$7)/$T$8)^2)&lt;$T$2,$T$2,(V440*$W$1)/(1+((D440-$T$7)/$T$8)^2)),IF(V440*$W$1&lt;$T$2,$T$2,V440*$W$1)))</f>
        <v>0.85</v>
      </c>
      <c r="AA440" s="8">
        <f t="shared" ref="AA440:AA457" si="109">STANDARDIZE(H440,AVERAGE(H:H),_xlfn.STDEV.P(H:H))</f>
        <v>-0.88112280785078956</v>
      </c>
      <c r="AB440" s="5">
        <f t="shared" ref="AB440:AB457" si="110">IF(AA440="N/A","N/A",IF(D440&gt;$T$7,IF((AA440*$AB$1)/(1+((D440-$T$7)/$T$8)^2)&lt;$T$2,$T$2,(AA440*$AB$1)/(1+((D440-$T$7)/$T$8)^2)),IF(AA440*$AB$1&lt;$T$2,$T$2,AA440*$AB$1)))</f>
        <v>0.85</v>
      </c>
      <c r="AF440" s="8" t="str">
        <f t="shared" ref="AF440:AF457" si="111">IF(J440="N/A","N/A",IF(J440=0,"N/A",STANDARDIZE(J440,AVERAGE(J:J),_xlfn.STDEV.P(J:J))))</f>
        <v>N/A</v>
      </c>
      <c r="AG440" s="5" t="str">
        <f t="shared" ref="AG440:AG457" si="112">IF(AF440="N/A","N/A",IF(D440&gt;$T$7,IF((AF440*$AG$1)/(1+((D440-$T$7)/$T$8)^2)&lt;$T$2,$T$2,(AF440*$AG$1)/(1+((D440-$T$7)/$T$8)^2)),IF(AF440*$AG$1&lt;$T$2,$T$2,AF440*$AG$1)))</f>
        <v>N/A</v>
      </c>
      <c r="AK440" s="8" t="str">
        <f t="shared" ref="AK440:AK457" si="113">IF(L440="N/A","N/A",STANDARDIZE(L440,AVERAGE(L:L),_xlfn.STDEV.P(L:L)))</f>
        <v>N/A</v>
      </c>
      <c r="AL440" s="5" t="str">
        <f t="shared" ref="AL440:AL457" si="114">IF(AK440="N/A","N/A",IF(D440&gt;$T$7,IF((AK440*$AL$1)/(1+((D440-$T$7)/$T$8)^2)&lt;$T$2,$T$2,(AK440*$AL$1)/(1+((D440-$T$7)/$T$8)^2)),IF(AK440*$AL$1&lt;$T$2,$T$2,AK440*$AL$1)))</f>
        <v>N/A</v>
      </c>
      <c r="AP440" s="8" t="str">
        <f t="shared" ref="AP440:AP457" si="115">IF(M440="N/A","N/A",STANDARDIZE(M440,AVERAGE(M:M),_xlfn.STDEV.P(M:M)))</f>
        <v>N/A</v>
      </c>
      <c r="AQ440" s="5" t="str">
        <f t="shared" ref="AQ440:AQ457" si="116">IF(AP440="N/A","N/A",IF(D440&gt;$T$7,IF((AP440*$AQ$1)/(1+((D440-$T$7)/$T$8)^2)&lt;$T$2,$T$2,(AP440*$AQ$1)/(1+((D440-$T$7)/$T$8)^2)),IF(AP440*$AQ$1&lt;$T$2,$T$2,AP440*$AQ$1)))</f>
        <v>N/A</v>
      </c>
      <c r="AU440" s="8" t="str">
        <f t="shared" ref="AU440:AU457" si="117">IF(O440="N/A","N/A",STANDARDIZE(O440,AVERAGE(O:O),_xlfn.STDEV.P(O:O)))</f>
        <v>N/A</v>
      </c>
      <c r="AV440" s="5" t="str">
        <f t="shared" ref="AV440:AV457" si="118">IF(AU440="N/A","N/A",IF(D440&gt;$T$7,IF((AU440*$AV$1)/(1+((D440-$T$7)/$T$8)^2)&lt;$T$2,$T$2,(AU440*$AV$1)/(1+((D440-$T$7)/$T$8)^2)),IF(AU440*$AV$1&lt;$T$2,$T$2,AU440*$AV$1)))</f>
        <v>N/A</v>
      </c>
      <c r="AW440" s="6">
        <f t="shared" si="104"/>
        <v>-675445.37020235916</v>
      </c>
      <c r="AX440" s="6">
        <f t="shared" si="105"/>
        <v>-674464.57020235911</v>
      </c>
    </row>
    <row r="441" spans="1:50" x14ac:dyDescent="0.25">
      <c r="A441" t="str">
        <f>+'Player Ratings'!A440</f>
        <v>W. Baker HOU</v>
      </c>
      <c r="C441" s="3" t="str">
        <f>INDEX('Player Ratings'!$B:$Y,MATCH(A:A,'Player Ratings'!$A:$A,0),3)</f>
        <v>HOU</v>
      </c>
      <c r="D441" s="3">
        <f>INDEX('Player Ratings'!$B:$Y,MATCH(A:A,'Player Ratings'!$A:$A,0),4)</f>
        <v>24</v>
      </c>
      <c r="F441" s="3">
        <f>INDEX('Player Ratings'!$B:$Y,MATCH($A:$A,'Player Ratings'!$A:$A,0),8)</f>
        <v>52</v>
      </c>
      <c r="G441" s="3">
        <f>INDEX('Player Ratings'!$B:$Y,MATCH($A:$A,'Player Ratings'!$A:$A,0),9)</f>
        <v>59</v>
      </c>
      <c r="H441" s="3">
        <f t="shared" si="106"/>
        <v>111</v>
      </c>
      <c r="J441" s="3">
        <f>IFERROR(INDEX('Advanced Stats'!$A:$AB,MATCH($A:$A,'Advanced Stats'!$A:$A,0),8),"N/A")</f>
        <v>8.1999999999999993</v>
      </c>
      <c r="L441" s="3">
        <f>IFERROR(INDEX('Advanced Stats'!$A:$AB,MATCH($A:$A,'Advanced Stats'!$A:$A,0),9),"N/A")</f>
        <v>9</v>
      </c>
      <c r="M441" s="3">
        <f>IFERROR(INDEX('Advanced Stats'!$A:$AB,MATCH($A:$A,'Advanced Stats'!$A:$A,0),10),"N/A")</f>
        <v>-0.5</v>
      </c>
      <c r="O441" s="3">
        <f>IFERROR(INDEX('Per 36 Stats'!$A:$AC,MATCH(A:A,'Per 36 Stats'!$A:$A,0),29),"N/A")</f>
        <v>5</v>
      </c>
      <c r="V441" s="8">
        <f t="shared" si="107"/>
        <v>-0.3571941461008869</v>
      </c>
      <c r="W441" s="5">
        <f t="shared" si="108"/>
        <v>0.85</v>
      </c>
      <c r="AA441" s="8">
        <f t="shared" si="109"/>
        <v>-0.44996961335013447</v>
      </c>
      <c r="AB441" s="5">
        <f t="shared" si="110"/>
        <v>0.85</v>
      </c>
      <c r="AF441" s="8">
        <f t="shared" si="111"/>
        <v>-1.6951044755674542</v>
      </c>
      <c r="AG441" s="5">
        <f t="shared" si="112"/>
        <v>0.85</v>
      </c>
      <c r="AK441" s="8">
        <f t="shared" si="113"/>
        <v>-0.84850392148110587</v>
      </c>
      <c r="AL441" s="5">
        <f t="shared" si="114"/>
        <v>0.85</v>
      </c>
      <c r="AP441" s="8">
        <f t="shared" si="115"/>
        <v>-0.71158246730853458</v>
      </c>
      <c r="AQ441" s="5">
        <f t="shared" si="116"/>
        <v>0.85</v>
      </c>
      <c r="AU441" s="8">
        <f t="shared" si="117"/>
        <v>-1.2686392457889684</v>
      </c>
      <c r="AV441" s="5">
        <f t="shared" si="118"/>
        <v>0.85</v>
      </c>
      <c r="AW441" s="6">
        <f t="shared" si="104"/>
        <v>-675573.62018909131</v>
      </c>
      <c r="AX441" s="6">
        <f t="shared" si="105"/>
        <v>-674592.82018909126</v>
      </c>
    </row>
    <row r="442" spans="1:50" x14ac:dyDescent="0.25">
      <c r="A442" t="str">
        <f>+'Player Ratings'!A441</f>
        <v>W. Baldwin MIA</v>
      </c>
      <c r="C442" s="3" t="str">
        <f>INDEX('Player Ratings'!$B:$Y,MATCH(A:A,'Player Ratings'!$A:$A,0),3)</f>
        <v>MIA</v>
      </c>
      <c r="D442" s="3">
        <f>INDEX('Player Ratings'!$B:$Y,MATCH(A:A,'Player Ratings'!$A:$A,0),4)</f>
        <v>28</v>
      </c>
      <c r="F442" s="3">
        <f>INDEX('Player Ratings'!$B:$Y,MATCH($A:$A,'Player Ratings'!$A:$A,0),8)</f>
        <v>60</v>
      </c>
      <c r="G442" s="3">
        <f>INDEX('Player Ratings'!$B:$Y,MATCH($A:$A,'Player Ratings'!$A:$A,0),9)</f>
        <v>60</v>
      </c>
      <c r="H442" s="3">
        <f t="shared" si="106"/>
        <v>120</v>
      </c>
      <c r="J442" s="3">
        <f>IFERROR(INDEX('Advanced Stats'!$A:$AB,MATCH($A:$A,'Advanced Stats'!$A:$A,0),8),"N/A")</f>
        <v>21.7</v>
      </c>
      <c r="L442" s="3">
        <f>IFERROR(INDEX('Advanced Stats'!$A:$AB,MATCH($A:$A,'Advanced Stats'!$A:$A,0),9),"N/A")</f>
        <v>11.8</v>
      </c>
      <c r="M442" s="3">
        <f>IFERROR(INDEX('Advanced Stats'!$A:$AB,MATCH($A:$A,'Advanced Stats'!$A:$A,0),10),"N/A")</f>
        <v>0.8</v>
      </c>
      <c r="O442" s="3">
        <f>IFERROR(INDEX('Per 36 Stats'!$A:$AC,MATCH(A:A,'Per 36 Stats'!$A:$A,0),29),"N/A")</f>
        <v>15.2</v>
      </c>
      <c r="V442" s="8">
        <f t="shared" si="107"/>
        <v>-0.22506135221803839</v>
      </c>
      <c r="W442" s="5">
        <f t="shared" si="108"/>
        <v>0.85</v>
      </c>
      <c r="AA442" s="8">
        <f t="shared" si="109"/>
        <v>0.1043702081507079</v>
      </c>
      <c r="AB442" s="5">
        <f t="shared" si="110"/>
        <v>2.2217190844722512</v>
      </c>
      <c r="AF442" s="8">
        <f t="shared" si="111"/>
        <v>-0.12008693646049876</v>
      </c>
      <c r="AG442" s="5">
        <f t="shared" si="112"/>
        <v>0.85</v>
      </c>
      <c r="AK442" s="8">
        <f t="shared" si="113"/>
        <v>-0.33888469108211161</v>
      </c>
      <c r="AL442" s="5">
        <f t="shared" si="114"/>
        <v>0.85</v>
      </c>
      <c r="AP442" s="8">
        <f t="shared" si="115"/>
        <v>-0.46405301243152369</v>
      </c>
      <c r="AQ442" s="5">
        <f t="shared" si="116"/>
        <v>0.85</v>
      </c>
      <c r="AU442" s="8">
        <f t="shared" si="117"/>
        <v>-0.28540160251439151</v>
      </c>
      <c r="AV442" s="5">
        <f t="shared" si="118"/>
        <v>0.85</v>
      </c>
      <c r="AW442" s="6">
        <f t="shared" si="104"/>
        <v>-675701.02017582348</v>
      </c>
      <c r="AX442" s="6">
        <f t="shared" si="105"/>
        <v>-674720.22017582343</v>
      </c>
    </row>
    <row r="443" spans="1:50" x14ac:dyDescent="0.25">
      <c r="A443" t="str">
        <f>+'Player Ratings'!A442</f>
        <v>W. Carter Jr. BOS</v>
      </c>
      <c r="C443" s="3" t="str">
        <f>INDEX('Player Ratings'!$B:$Y,MATCH(A:A,'Player Ratings'!$A:$A,0),3)</f>
        <v>BOS</v>
      </c>
      <c r="D443" s="3">
        <f>INDEX('Player Ratings'!$B:$Y,MATCH(A:A,'Player Ratings'!$A:$A,0),4)</f>
        <v>25</v>
      </c>
      <c r="F443" s="3">
        <f>INDEX('Player Ratings'!$B:$Y,MATCH($A:$A,'Player Ratings'!$A:$A,0),8)</f>
        <v>69</v>
      </c>
      <c r="G443" s="3">
        <f>INDEX('Player Ratings'!$B:$Y,MATCH($A:$A,'Player Ratings'!$A:$A,0),9)</f>
        <v>71</v>
      </c>
      <c r="H443" s="3">
        <f t="shared" si="106"/>
        <v>140</v>
      </c>
      <c r="J443" s="3">
        <f>IFERROR(INDEX('Advanced Stats'!$A:$AB,MATCH($A:$A,'Advanced Stats'!$A:$A,0),8),"N/A")</f>
        <v>29.7</v>
      </c>
      <c r="L443" s="3">
        <f>IFERROR(INDEX('Advanced Stats'!$A:$AB,MATCH($A:$A,'Advanced Stats'!$A:$A,0),9),"N/A")</f>
        <v>22.5</v>
      </c>
      <c r="M443" s="3">
        <f>IFERROR(INDEX('Advanced Stats'!$A:$AB,MATCH($A:$A,'Advanced Stats'!$A:$A,0),10),"N/A")</f>
        <v>10.9</v>
      </c>
      <c r="O443" s="3">
        <f>IFERROR(INDEX('Per 36 Stats'!$A:$AC,MATCH(A:A,'Per 36 Stats'!$A:$A,0),29),"N/A")</f>
        <v>30.000000000000007</v>
      </c>
      <c r="V443" s="8">
        <f t="shared" si="107"/>
        <v>1.2283993804932956</v>
      </c>
      <c r="W443" s="5">
        <f t="shared" si="108"/>
        <v>26.461126005361933</v>
      </c>
      <c r="AA443" s="8">
        <f t="shared" si="109"/>
        <v>1.3362364781525797</v>
      </c>
      <c r="AB443" s="5">
        <f t="shared" si="110"/>
        <v>28.444343816894452</v>
      </c>
      <c r="AF443" s="8">
        <f t="shared" si="111"/>
        <v>0.81325679041769705</v>
      </c>
      <c r="AG443" s="5">
        <f t="shared" si="112"/>
        <v>19.8826817017924</v>
      </c>
      <c r="AK443" s="8">
        <f t="shared" si="113"/>
        <v>1.6085887965140442</v>
      </c>
      <c r="AL443" s="5">
        <f t="shared" si="114"/>
        <v>35</v>
      </c>
      <c r="AP443" s="8">
        <f t="shared" si="115"/>
        <v>1.4590604446898683</v>
      </c>
      <c r="AQ443" s="5">
        <f t="shared" si="116"/>
        <v>31.321313904667818</v>
      </c>
      <c r="AU443" s="8">
        <f t="shared" si="117"/>
        <v>1.1412569387075444</v>
      </c>
      <c r="AV443" s="5">
        <f t="shared" si="118"/>
        <v>25.997081066737444</v>
      </c>
      <c r="AW443" s="6">
        <f t="shared" si="104"/>
        <v>-675827.57016255555</v>
      </c>
      <c r="AX443" s="6">
        <f t="shared" si="105"/>
        <v>-674846.77016255551</v>
      </c>
    </row>
    <row r="444" spans="1:50" x14ac:dyDescent="0.25">
      <c r="A444" t="str">
        <f>+'Player Ratings'!A443</f>
        <v>W. McDowell-White LAL</v>
      </c>
      <c r="C444" s="3" t="str">
        <f>INDEX('Player Ratings'!$B:$Y,MATCH(A:A,'Player Ratings'!$A:$A,0),3)</f>
        <v>LAL</v>
      </c>
      <c r="D444" s="3">
        <f>INDEX('Player Ratings'!$B:$Y,MATCH(A:A,'Player Ratings'!$A:$A,0),4)</f>
        <v>26</v>
      </c>
      <c r="F444" s="3">
        <f>INDEX('Player Ratings'!$B:$Y,MATCH($A:$A,'Player Ratings'!$A:$A,0),8)</f>
        <v>42</v>
      </c>
      <c r="G444" s="3">
        <f>INDEX('Player Ratings'!$B:$Y,MATCH($A:$A,'Player Ratings'!$A:$A,0),9)</f>
        <v>44</v>
      </c>
      <c r="H444" s="3">
        <f t="shared" si="106"/>
        <v>86</v>
      </c>
      <c r="J444" s="3" t="str">
        <f>IFERROR(INDEX('Advanced Stats'!$A:$AB,MATCH($A:$A,'Advanced Stats'!$A:$A,0),8),"N/A")</f>
        <v>N/A</v>
      </c>
      <c r="L444" s="3" t="str">
        <f>IFERROR(INDEX('Advanced Stats'!$A:$AB,MATCH($A:$A,'Advanced Stats'!$A:$A,0),9),"N/A")</f>
        <v>N/A</v>
      </c>
      <c r="M444" s="3" t="str">
        <f>IFERROR(INDEX('Advanced Stats'!$A:$AB,MATCH($A:$A,'Advanced Stats'!$A:$A,0),10),"N/A")</f>
        <v>N/A</v>
      </c>
      <c r="O444" s="3" t="str">
        <f>IFERROR(INDEX('Per 36 Stats'!$A:$AC,MATCH(A:A,'Per 36 Stats'!$A:$A,0),29),"N/A")</f>
        <v>N/A</v>
      </c>
      <c r="V444" s="8">
        <f t="shared" si="107"/>
        <v>-2.3391860543436152</v>
      </c>
      <c r="W444" s="5">
        <f t="shared" si="108"/>
        <v>0.85</v>
      </c>
      <c r="AA444" s="8">
        <f t="shared" si="109"/>
        <v>-1.9898024508524743</v>
      </c>
      <c r="AB444" s="5">
        <f t="shared" si="110"/>
        <v>0.85</v>
      </c>
      <c r="AF444" s="8" t="str">
        <f t="shared" si="111"/>
        <v>N/A</v>
      </c>
      <c r="AG444" s="5" t="str">
        <f t="shared" si="112"/>
        <v>N/A</v>
      </c>
      <c r="AK444" s="8" t="str">
        <f t="shared" si="113"/>
        <v>N/A</v>
      </c>
      <c r="AL444" s="5" t="str">
        <f t="shared" si="114"/>
        <v>N/A</v>
      </c>
      <c r="AP444" s="8" t="str">
        <f t="shared" si="115"/>
        <v>N/A</v>
      </c>
      <c r="AQ444" s="5" t="str">
        <f t="shared" si="116"/>
        <v>N/A</v>
      </c>
      <c r="AU444" s="8" t="str">
        <f t="shared" si="117"/>
        <v>N/A</v>
      </c>
      <c r="AV444" s="5" t="str">
        <f t="shared" si="118"/>
        <v>N/A</v>
      </c>
      <c r="AW444" s="6">
        <f t="shared" si="104"/>
        <v>-675928.12306822091</v>
      </c>
      <c r="AX444" s="6">
        <f t="shared" si="105"/>
        <v>-674947.32306822087</v>
      </c>
    </row>
    <row r="445" spans="1:50" x14ac:dyDescent="0.25">
      <c r="A445" t="str">
        <f>+'Player Ratings'!A444</f>
        <v>W. Selden ORL</v>
      </c>
      <c r="C445" s="3" t="str">
        <f>INDEX('Player Ratings'!$B:$Y,MATCH(A:A,'Player Ratings'!$A:$A,0),3)</f>
        <v>ORL</v>
      </c>
      <c r="D445" s="3">
        <f>INDEX('Player Ratings'!$B:$Y,MATCH(A:A,'Player Ratings'!$A:$A,0),4)</f>
        <v>30</v>
      </c>
      <c r="F445" s="3">
        <f>INDEX('Player Ratings'!$B:$Y,MATCH($A:$A,'Player Ratings'!$A:$A,0),8)</f>
        <v>64</v>
      </c>
      <c r="G445" s="3">
        <f>INDEX('Player Ratings'!$B:$Y,MATCH($A:$A,'Player Ratings'!$A:$A,0),9)</f>
        <v>64</v>
      </c>
      <c r="H445" s="3">
        <f t="shared" si="106"/>
        <v>128</v>
      </c>
      <c r="J445" s="3">
        <f>IFERROR(INDEX('Advanced Stats'!$A:$AB,MATCH($A:$A,'Advanced Stats'!$A:$A,0),8),"N/A")</f>
        <v>23.3</v>
      </c>
      <c r="L445" s="3">
        <f>IFERROR(INDEX('Advanced Stats'!$A:$AB,MATCH($A:$A,'Advanced Stats'!$A:$A,0),9),"N/A")</f>
        <v>15.1</v>
      </c>
      <c r="M445" s="3">
        <f>IFERROR(INDEX('Advanced Stats'!$A:$AB,MATCH($A:$A,'Advanced Stats'!$A:$A,0),10),"N/A")</f>
        <v>3.5</v>
      </c>
      <c r="O445" s="3">
        <f>IFERROR(INDEX('Per 36 Stats'!$A:$AC,MATCH(A:A,'Per 36 Stats'!$A:$A,0),29),"N/A")</f>
        <v>18</v>
      </c>
      <c r="V445" s="8">
        <f t="shared" si="107"/>
        <v>0.30346982331335576</v>
      </c>
      <c r="W445" s="5">
        <f t="shared" si="108"/>
        <v>6.5370866845397737</v>
      </c>
      <c r="AA445" s="8">
        <f t="shared" si="109"/>
        <v>0.59711671615145667</v>
      </c>
      <c r="AB445" s="5">
        <f t="shared" si="110"/>
        <v>12.710768977441132</v>
      </c>
      <c r="AF445" s="8">
        <f t="shared" si="111"/>
        <v>6.6581808915140581E-2</v>
      </c>
      <c r="AG445" s="5">
        <f t="shared" si="112"/>
        <v>1.6278067756549239</v>
      </c>
      <c r="AK445" s="8">
        <f t="shared" si="113"/>
        <v>0.26173797331670262</v>
      </c>
      <c r="AL445" s="5">
        <f t="shared" si="114"/>
        <v>5.6949476994598784</v>
      </c>
      <c r="AP445" s="8">
        <f t="shared" si="115"/>
        <v>5.0046624620729577E-2</v>
      </c>
      <c r="AQ445" s="5">
        <f t="shared" si="116"/>
        <v>1.0743393430476655</v>
      </c>
      <c r="AU445" s="8">
        <f t="shared" si="117"/>
        <v>-1.5493229850782053E-2</v>
      </c>
      <c r="AV445" s="5">
        <f t="shared" si="118"/>
        <v>0.85</v>
      </c>
      <c r="AW445" s="6">
        <f t="shared" si="104"/>
        <v>-676028.67597388627</v>
      </c>
      <c r="AX445" s="6">
        <f t="shared" si="105"/>
        <v>-675047.87597388623</v>
      </c>
    </row>
    <row r="446" spans="1:50" x14ac:dyDescent="0.25">
      <c r="A446" t="str">
        <f>+'Player Ratings'!A445</f>
        <v>W. Stanback WAS</v>
      </c>
      <c r="C446" s="3" t="str">
        <f>INDEX('Player Ratings'!$B:$Y,MATCH(A:A,'Player Ratings'!$A:$A,0),3)</f>
        <v>WAS</v>
      </c>
      <c r="D446" s="3">
        <f>INDEX('Player Ratings'!$B:$Y,MATCH(A:A,'Player Ratings'!$A:$A,0),4)</f>
        <v>21</v>
      </c>
      <c r="F446" s="3">
        <f>INDEX('Player Ratings'!$B:$Y,MATCH($A:$A,'Player Ratings'!$A:$A,0),8)</f>
        <v>39</v>
      </c>
      <c r="G446" s="3">
        <f>INDEX('Player Ratings'!$B:$Y,MATCH($A:$A,'Player Ratings'!$A:$A,0),9)</f>
        <v>59</v>
      </c>
      <c r="H446" s="3">
        <f t="shared" si="106"/>
        <v>98</v>
      </c>
      <c r="J446" s="3" t="str">
        <f>IFERROR(INDEX('Advanced Stats'!$A:$AB,MATCH($A:$A,'Advanced Stats'!$A:$A,0),8),"N/A")</f>
        <v>N/A</v>
      </c>
      <c r="L446" s="3" t="str">
        <f>IFERROR(INDEX('Advanced Stats'!$A:$AB,MATCH($A:$A,'Advanced Stats'!$A:$A,0),9),"N/A")</f>
        <v>N/A</v>
      </c>
      <c r="M446" s="3" t="str">
        <f>IFERROR(INDEX('Advanced Stats'!$A:$AB,MATCH($A:$A,'Advanced Stats'!$A:$A,0),10),"N/A")</f>
        <v>N/A</v>
      </c>
      <c r="O446" s="3" t="str">
        <f>IFERROR(INDEX('Per 36 Stats'!$A:$AC,MATCH(A:A,'Per 36 Stats'!$A:$A,0),29),"N/A")</f>
        <v>N/A</v>
      </c>
      <c r="V446" s="8">
        <f t="shared" si="107"/>
        <v>-0.3571941461008869</v>
      </c>
      <c r="W446" s="5">
        <f t="shared" si="108"/>
        <v>0.85</v>
      </c>
      <c r="AA446" s="8">
        <f t="shared" si="109"/>
        <v>-1.2506826888513511</v>
      </c>
      <c r="AB446" s="5">
        <f t="shared" si="110"/>
        <v>0.85</v>
      </c>
      <c r="AF446" s="8" t="str">
        <f t="shared" si="111"/>
        <v>N/A</v>
      </c>
      <c r="AG446" s="5" t="str">
        <f t="shared" si="112"/>
        <v>N/A</v>
      </c>
      <c r="AK446" s="8" t="str">
        <f t="shared" si="113"/>
        <v>N/A</v>
      </c>
      <c r="AL446" s="5" t="str">
        <f t="shared" si="114"/>
        <v>N/A</v>
      </c>
      <c r="AP446" s="8" t="str">
        <f t="shared" si="115"/>
        <v>N/A</v>
      </c>
      <c r="AQ446" s="5" t="str">
        <f t="shared" si="116"/>
        <v>N/A</v>
      </c>
      <c r="AU446" s="8" t="str">
        <f t="shared" si="117"/>
        <v>N/A</v>
      </c>
      <c r="AV446" s="5" t="str">
        <f t="shared" si="118"/>
        <v>N/A</v>
      </c>
      <c r="AW446" s="6">
        <f t="shared" si="104"/>
        <v>-676128.37887955166</v>
      </c>
      <c r="AX446" s="6">
        <f t="shared" si="105"/>
        <v>-675147.57887955161</v>
      </c>
    </row>
    <row r="447" spans="1:50" x14ac:dyDescent="0.25">
      <c r="A447" t="str">
        <f>+'Player Ratings'!A446</f>
        <v>X. Green TOR</v>
      </c>
      <c r="C447" s="3" t="str">
        <f>INDEX('Player Ratings'!$B:$Y,MATCH(A:A,'Player Ratings'!$A:$A,0),3)</f>
        <v>TOR</v>
      </c>
      <c r="D447" s="3">
        <f>INDEX('Player Ratings'!$B:$Y,MATCH(A:A,'Player Ratings'!$A:$A,0),4)</f>
        <v>22</v>
      </c>
      <c r="F447" s="3">
        <f>INDEX('Player Ratings'!$B:$Y,MATCH($A:$A,'Player Ratings'!$A:$A,0),8)</f>
        <v>55</v>
      </c>
      <c r="G447" s="3">
        <f>INDEX('Player Ratings'!$B:$Y,MATCH($A:$A,'Player Ratings'!$A:$A,0),9)</f>
        <v>66</v>
      </c>
      <c r="H447" s="3">
        <f t="shared" si="106"/>
        <v>121</v>
      </c>
      <c r="J447" s="3">
        <f>IFERROR(INDEX('Advanced Stats'!$A:$AB,MATCH($A:$A,'Advanced Stats'!$A:$A,0),8),"N/A")</f>
        <v>17.899999999999999</v>
      </c>
      <c r="L447" s="3">
        <f>IFERROR(INDEX('Advanced Stats'!$A:$AB,MATCH($A:$A,'Advanced Stats'!$A:$A,0),9),"N/A")</f>
        <v>10.8</v>
      </c>
      <c r="M447" s="3">
        <f>IFERROR(INDEX('Advanced Stats'!$A:$AB,MATCH($A:$A,'Advanced Stats'!$A:$A,0),10),"N/A")</f>
        <v>0.1</v>
      </c>
      <c r="O447" s="3">
        <f>IFERROR(INDEX('Per 36 Stats'!$A:$AC,MATCH(A:A,'Per 36 Stats'!$A:$A,0),29),"N/A")</f>
        <v>10.799999999999999</v>
      </c>
      <c r="V447" s="8">
        <f t="shared" si="107"/>
        <v>0.56773541107905279</v>
      </c>
      <c r="W447" s="5">
        <f t="shared" si="108"/>
        <v>12.229669347631818</v>
      </c>
      <c r="AA447" s="8">
        <f t="shared" si="109"/>
        <v>0.16596352165080147</v>
      </c>
      <c r="AB447" s="5">
        <f t="shared" si="110"/>
        <v>3.5328503210933611</v>
      </c>
      <c r="AF447" s="8">
        <f t="shared" si="111"/>
        <v>-0.56342520672764185</v>
      </c>
      <c r="AG447" s="5">
        <f t="shared" si="112"/>
        <v>0.85</v>
      </c>
      <c r="AK447" s="8">
        <f t="shared" si="113"/>
        <v>-0.52089155908175233</v>
      </c>
      <c r="AL447" s="5">
        <f t="shared" si="114"/>
        <v>0.85</v>
      </c>
      <c r="AP447" s="8">
        <f t="shared" si="115"/>
        <v>-0.59733810351914496</v>
      </c>
      <c r="AQ447" s="5">
        <f t="shared" si="116"/>
        <v>0.85</v>
      </c>
      <c r="AU447" s="8">
        <f t="shared" si="117"/>
        <v>-0.70954333098577771</v>
      </c>
      <c r="AV447" s="5">
        <f t="shared" si="118"/>
        <v>0.85</v>
      </c>
      <c r="AW447" s="6">
        <f t="shared" si="104"/>
        <v>-676228.08178521704</v>
      </c>
      <c r="AX447" s="6">
        <f t="shared" si="105"/>
        <v>-675247.281785217</v>
      </c>
    </row>
    <row r="448" spans="1:50" x14ac:dyDescent="0.25">
      <c r="A448" t="str">
        <f>+'Player Ratings'!A447</f>
        <v>Y. Brooks MIN</v>
      </c>
      <c r="C448" s="3" t="str">
        <f>INDEX('Player Ratings'!$B:$Y,MATCH(A:A,'Player Ratings'!$A:$A,0),3)</f>
        <v>MIN</v>
      </c>
      <c r="D448" s="3">
        <f>INDEX('Player Ratings'!$B:$Y,MATCH(A:A,'Player Ratings'!$A:$A,0),4)</f>
        <v>21</v>
      </c>
      <c r="F448" s="3">
        <f>INDEX('Player Ratings'!$B:$Y,MATCH($A:$A,'Player Ratings'!$A:$A,0),8)</f>
        <v>54</v>
      </c>
      <c r="G448" s="3">
        <f>INDEX('Player Ratings'!$B:$Y,MATCH($A:$A,'Player Ratings'!$A:$A,0),9)</f>
        <v>66</v>
      </c>
      <c r="H448" s="3">
        <f t="shared" si="106"/>
        <v>120</v>
      </c>
      <c r="J448" s="3" t="str">
        <f>IFERROR(INDEX('Advanced Stats'!$A:$AB,MATCH($A:$A,'Advanced Stats'!$A:$A,0),8),"N/A")</f>
        <v>N/A</v>
      </c>
      <c r="L448" s="3" t="str">
        <f>IFERROR(INDEX('Advanced Stats'!$A:$AB,MATCH($A:$A,'Advanced Stats'!$A:$A,0),9),"N/A")</f>
        <v>N/A</v>
      </c>
      <c r="M448" s="3" t="str">
        <f>IFERROR(INDEX('Advanced Stats'!$A:$AB,MATCH($A:$A,'Advanced Stats'!$A:$A,0),10),"N/A")</f>
        <v>N/A</v>
      </c>
      <c r="O448" s="3" t="str">
        <f>IFERROR(INDEX('Per 36 Stats'!$A:$AC,MATCH(A:A,'Per 36 Stats'!$A:$A,0),29),"N/A")</f>
        <v>N/A</v>
      </c>
      <c r="V448" s="8">
        <f t="shared" si="107"/>
        <v>0.56773541107905279</v>
      </c>
      <c r="W448" s="5">
        <f t="shared" si="108"/>
        <v>12.229669347631818</v>
      </c>
      <c r="AA448" s="8">
        <f t="shared" si="109"/>
        <v>0.1043702081507079</v>
      </c>
      <c r="AB448" s="5">
        <f t="shared" si="110"/>
        <v>2.2217190844722512</v>
      </c>
      <c r="AF448" s="8" t="str">
        <f t="shared" si="111"/>
        <v>N/A</v>
      </c>
      <c r="AG448" s="5" t="str">
        <f t="shared" si="112"/>
        <v>N/A</v>
      </c>
      <c r="AK448" s="8" t="str">
        <f t="shared" si="113"/>
        <v>N/A</v>
      </c>
      <c r="AL448" s="5" t="str">
        <f t="shared" si="114"/>
        <v>N/A</v>
      </c>
      <c r="AP448" s="8" t="str">
        <f t="shared" si="115"/>
        <v>N/A</v>
      </c>
      <c r="AQ448" s="5" t="str">
        <f t="shared" si="116"/>
        <v>N/A</v>
      </c>
      <c r="AU448" s="8" t="str">
        <f t="shared" si="117"/>
        <v>N/A</v>
      </c>
      <c r="AV448" s="5" t="str">
        <f t="shared" si="118"/>
        <v>N/A</v>
      </c>
      <c r="AW448" s="6">
        <f t="shared" si="104"/>
        <v>-676326.93469088245</v>
      </c>
      <c r="AX448" s="6">
        <f t="shared" si="105"/>
        <v>-675346.13469088241</v>
      </c>
    </row>
    <row r="449" spans="1:50" x14ac:dyDescent="0.25">
      <c r="A449" t="str">
        <f>+'Player Ratings'!A448</f>
        <v>Y. Lee MIA</v>
      </c>
      <c r="C449" s="3" t="str">
        <f>INDEX('Player Ratings'!$B:$Y,MATCH(A:A,'Player Ratings'!$A:$A,0),3)</f>
        <v>MIA</v>
      </c>
      <c r="D449" s="3">
        <f>INDEX('Player Ratings'!$B:$Y,MATCH(A:A,'Player Ratings'!$A:$A,0),4)</f>
        <v>20</v>
      </c>
      <c r="F449" s="3">
        <f>INDEX('Player Ratings'!$B:$Y,MATCH($A:$A,'Player Ratings'!$A:$A,0),8)</f>
        <v>40</v>
      </c>
      <c r="G449" s="3">
        <f>INDEX('Player Ratings'!$B:$Y,MATCH($A:$A,'Player Ratings'!$A:$A,0),9)</f>
        <v>60</v>
      </c>
      <c r="H449" s="3">
        <f t="shared" si="106"/>
        <v>100</v>
      </c>
      <c r="J449" s="3" t="str">
        <f>IFERROR(INDEX('Advanced Stats'!$A:$AB,MATCH($A:$A,'Advanced Stats'!$A:$A,0),8),"N/A")</f>
        <v>N/A</v>
      </c>
      <c r="L449" s="3" t="str">
        <f>IFERROR(INDEX('Advanced Stats'!$A:$AB,MATCH($A:$A,'Advanced Stats'!$A:$A,0),9),"N/A")</f>
        <v>N/A</v>
      </c>
      <c r="M449" s="3" t="str">
        <f>IFERROR(INDEX('Advanced Stats'!$A:$AB,MATCH($A:$A,'Advanced Stats'!$A:$A,0),10),"N/A")</f>
        <v>N/A</v>
      </c>
      <c r="O449" s="3" t="str">
        <f>IFERROR(INDEX('Per 36 Stats'!$A:$AC,MATCH(A:A,'Per 36 Stats'!$A:$A,0),29),"N/A")</f>
        <v>N/A</v>
      </c>
      <c r="V449" s="8">
        <f t="shared" si="107"/>
        <v>-0.22506135221803839</v>
      </c>
      <c r="W449" s="5">
        <f t="shared" si="108"/>
        <v>0.85</v>
      </c>
      <c r="AA449" s="8">
        <f t="shared" si="109"/>
        <v>-1.127496061851164</v>
      </c>
      <c r="AB449" s="5">
        <f t="shared" si="110"/>
        <v>0.85</v>
      </c>
      <c r="AF449" s="8" t="str">
        <f t="shared" si="111"/>
        <v>N/A</v>
      </c>
      <c r="AG449" s="5" t="str">
        <f t="shared" si="112"/>
        <v>N/A</v>
      </c>
      <c r="AK449" s="8" t="str">
        <f t="shared" si="113"/>
        <v>N/A</v>
      </c>
      <c r="AL449" s="5" t="str">
        <f t="shared" si="114"/>
        <v>N/A</v>
      </c>
      <c r="AP449" s="8" t="str">
        <f t="shared" si="115"/>
        <v>N/A</v>
      </c>
      <c r="AQ449" s="5" t="str">
        <f t="shared" si="116"/>
        <v>N/A</v>
      </c>
      <c r="AU449" s="8" t="str">
        <f t="shared" si="117"/>
        <v>N/A</v>
      </c>
      <c r="AV449" s="5" t="str">
        <f t="shared" si="118"/>
        <v>N/A</v>
      </c>
      <c r="AW449" s="6">
        <f t="shared" si="104"/>
        <v>-676425.78759654786</v>
      </c>
      <c r="AX449" s="6">
        <f t="shared" si="105"/>
        <v>-675444.98759654781</v>
      </c>
    </row>
    <row r="450" spans="1:50" x14ac:dyDescent="0.25">
      <c r="A450" t="str">
        <f>+'Player Ratings'!A449</f>
        <v>Z. Harmon TOR</v>
      </c>
      <c r="C450" s="3" t="str">
        <f>INDEX('Player Ratings'!$B:$Y,MATCH(A:A,'Player Ratings'!$A:$A,0),3)</f>
        <v>TOR</v>
      </c>
      <c r="D450" s="3">
        <f>INDEX('Player Ratings'!$B:$Y,MATCH(A:A,'Player Ratings'!$A:$A,0),4)</f>
        <v>22</v>
      </c>
      <c r="F450" s="3">
        <f>INDEX('Player Ratings'!$B:$Y,MATCH($A:$A,'Player Ratings'!$A:$A,0),8)</f>
        <v>60</v>
      </c>
      <c r="G450" s="3">
        <f>INDEX('Player Ratings'!$B:$Y,MATCH($A:$A,'Player Ratings'!$A:$A,0),9)</f>
        <v>68</v>
      </c>
      <c r="H450" s="3">
        <f t="shared" si="106"/>
        <v>128</v>
      </c>
      <c r="J450" s="3">
        <f>IFERROR(INDEX('Advanced Stats'!$A:$AB,MATCH($A:$A,'Advanced Stats'!$A:$A,0),8),"N/A")</f>
        <v>28.6</v>
      </c>
      <c r="L450" s="3">
        <f>IFERROR(INDEX('Advanced Stats'!$A:$AB,MATCH($A:$A,'Advanced Stats'!$A:$A,0),9),"N/A")</f>
        <v>15.2</v>
      </c>
      <c r="M450" s="3">
        <f>IFERROR(INDEX('Advanced Stats'!$A:$AB,MATCH($A:$A,'Advanced Stats'!$A:$A,0),10),"N/A")</f>
        <v>3.8</v>
      </c>
      <c r="O450" s="3">
        <f>IFERROR(INDEX('Per 36 Stats'!$A:$AC,MATCH(A:A,'Per 36 Stats'!$A:$A,0),29),"N/A")</f>
        <v>22.6</v>
      </c>
      <c r="V450" s="8">
        <f t="shared" si="107"/>
        <v>0.83200099884474987</v>
      </c>
      <c r="W450" s="5">
        <f t="shared" si="108"/>
        <v>17.922252010723863</v>
      </c>
      <c r="AA450" s="8">
        <f t="shared" si="109"/>
        <v>0.59711671615145667</v>
      </c>
      <c r="AB450" s="5">
        <f t="shared" si="110"/>
        <v>12.710768977441132</v>
      </c>
      <c r="AF450" s="8">
        <f t="shared" si="111"/>
        <v>0.68492202797194535</v>
      </c>
      <c r="AG450" s="5">
        <f t="shared" si="112"/>
        <v>16.745125073862525</v>
      </c>
      <c r="AK450" s="8">
        <f t="shared" si="113"/>
        <v>0.27993866011666663</v>
      </c>
      <c r="AL450" s="5">
        <f t="shared" si="114"/>
        <v>6.0909619197374463</v>
      </c>
      <c r="AP450" s="8">
        <f t="shared" si="115"/>
        <v>0.10716880651542435</v>
      </c>
      <c r="AQ450" s="5">
        <f t="shared" si="116"/>
        <v>2.3005680414917249</v>
      </c>
      <c r="AU450" s="8">
        <f t="shared" si="117"/>
        <v>0.42792766809657634</v>
      </c>
      <c r="AV450" s="5">
        <f t="shared" si="118"/>
        <v>9.7479103091415595</v>
      </c>
      <c r="AW450" s="6">
        <f t="shared" si="104"/>
        <v>-676524.64050221327</v>
      </c>
      <c r="AX450" s="6">
        <f t="shared" si="105"/>
        <v>-675543.84050221322</v>
      </c>
    </row>
    <row r="451" spans="1:50" x14ac:dyDescent="0.25">
      <c r="A451" t="str">
        <f>+'Player Ratings'!A450</f>
        <v>Z. LaVine SAS</v>
      </c>
      <c r="C451" s="3" t="str">
        <f>INDEX('Player Ratings'!$B:$Y,MATCH(A:A,'Player Ratings'!$A:$A,0),3)</f>
        <v>SAS</v>
      </c>
      <c r="D451" s="3">
        <f>INDEX('Player Ratings'!$B:$Y,MATCH(A:A,'Player Ratings'!$A:$A,0),4)</f>
        <v>29</v>
      </c>
      <c r="F451" s="3">
        <f>INDEX('Player Ratings'!$B:$Y,MATCH($A:$A,'Player Ratings'!$A:$A,0),8)</f>
        <v>76</v>
      </c>
      <c r="G451" s="3">
        <f>INDEX('Player Ratings'!$B:$Y,MATCH($A:$A,'Player Ratings'!$A:$A,0),9)</f>
        <v>76</v>
      </c>
      <c r="H451" s="3">
        <f t="shared" si="106"/>
        <v>152</v>
      </c>
      <c r="J451" s="3">
        <f>IFERROR(INDEX('Advanced Stats'!$A:$AB,MATCH($A:$A,'Advanced Stats'!$A:$A,0),8),"N/A")</f>
        <v>37.1</v>
      </c>
      <c r="L451" s="3">
        <f>IFERROR(INDEX('Advanced Stats'!$A:$AB,MATCH($A:$A,'Advanced Stats'!$A:$A,0),9),"N/A")</f>
        <v>23.1</v>
      </c>
      <c r="M451" s="3">
        <f>IFERROR(INDEX('Advanced Stats'!$A:$AB,MATCH($A:$A,'Advanced Stats'!$A:$A,0),10),"N/A")</f>
        <v>14</v>
      </c>
      <c r="O451" s="3">
        <f>IFERROR(INDEX('Per 36 Stats'!$A:$AC,MATCH(A:A,'Per 36 Stats'!$A:$A,0),29),"N/A")</f>
        <v>35.199999999999996</v>
      </c>
      <c r="V451" s="8">
        <f t="shared" si="107"/>
        <v>1.8890633499075382</v>
      </c>
      <c r="W451" s="5">
        <f t="shared" si="108"/>
        <v>40.692582663092047</v>
      </c>
      <c r="AA451" s="8">
        <f t="shared" si="109"/>
        <v>2.0753562401537029</v>
      </c>
      <c r="AB451" s="5">
        <f t="shared" si="110"/>
        <v>44.177918656347771</v>
      </c>
      <c r="AF451" s="8">
        <f t="shared" si="111"/>
        <v>1.6765997377800284</v>
      </c>
      <c r="AG451" s="5">
        <f t="shared" si="112"/>
        <v>40.989880835138862</v>
      </c>
      <c r="AK451" s="8">
        <f t="shared" si="113"/>
        <v>1.7177929173138289</v>
      </c>
      <c r="AL451" s="5">
        <f t="shared" si="114"/>
        <v>37.376085321665421</v>
      </c>
      <c r="AP451" s="8">
        <f t="shared" si="115"/>
        <v>2.0493229909350479</v>
      </c>
      <c r="AQ451" s="5">
        <f t="shared" si="116"/>
        <v>43.992343788589771</v>
      </c>
      <c r="AU451" s="8">
        <f t="shared" si="117"/>
        <v>1.642515345082818</v>
      </c>
      <c r="AV451" s="5">
        <f t="shared" si="118"/>
        <v>37.415417274777766</v>
      </c>
      <c r="AW451" s="6">
        <f t="shared" si="104"/>
        <v>-676613.74549756956</v>
      </c>
      <c r="AX451" s="6">
        <f t="shared" si="105"/>
        <v>-675632.94549756951</v>
      </c>
    </row>
    <row r="452" spans="1:50" x14ac:dyDescent="0.25">
      <c r="A452" t="str">
        <f>+'Player Ratings'!A451</f>
        <v>Z. Norvell Jr. BKN</v>
      </c>
      <c r="C452" s="3" t="str">
        <f>INDEX('Player Ratings'!$B:$Y,MATCH(A:A,'Player Ratings'!$A:$A,0),3)</f>
        <v>BKN</v>
      </c>
      <c r="D452" s="3">
        <f>INDEX('Player Ratings'!$B:$Y,MATCH(A:A,'Player Ratings'!$A:$A,0),4)</f>
        <v>27</v>
      </c>
      <c r="F452" s="3">
        <f>INDEX('Player Ratings'!$B:$Y,MATCH($A:$A,'Player Ratings'!$A:$A,0),8)</f>
        <v>57</v>
      </c>
      <c r="G452" s="3">
        <f>INDEX('Player Ratings'!$B:$Y,MATCH($A:$A,'Player Ratings'!$A:$A,0),9)</f>
        <v>59</v>
      </c>
      <c r="H452" s="3">
        <f t="shared" si="106"/>
        <v>116</v>
      </c>
      <c r="J452" s="3">
        <f>IFERROR(INDEX('Advanced Stats'!$A:$AB,MATCH($A:$A,'Advanced Stats'!$A:$A,0),8),"N/A")</f>
        <v>16.5</v>
      </c>
      <c r="L452" s="3">
        <f>IFERROR(INDEX('Advanced Stats'!$A:$AB,MATCH($A:$A,'Advanced Stats'!$A:$A,0),9),"N/A")</f>
        <v>11.6</v>
      </c>
      <c r="M452" s="3">
        <f>IFERROR(INDEX('Advanced Stats'!$A:$AB,MATCH($A:$A,'Advanced Stats'!$A:$A,0),10),"N/A")</f>
        <v>0.6</v>
      </c>
      <c r="O452" s="3">
        <f>IFERROR(INDEX('Per 36 Stats'!$A:$AC,MATCH(A:A,'Per 36 Stats'!$A:$A,0),29),"N/A")</f>
        <v>11.299999999999999</v>
      </c>
      <c r="V452" s="8">
        <f t="shared" si="107"/>
        <v>-0.3571941461008869</v>
      </c>
      <c r="W452" s="5">
        <f t="shared" si="108"/>
        <v>0.85</v>
      </c>
      <c r="AA452" s="8">
        <f t="shared" si="109"/>
        <v>-0.14200304584966647</v>
      </c>
      <c r="AB452" s="5">
        <f t="shared" si="110"/>
        <v>0.85</v>
      </c>
      <c r="AF452" s="8">
        <f t="shared" si="111"/>
        <v>-0.72676035893132596</v>
      </c>
      <c r="AG452" s="5">
        <f t="shared" si="112"/>
        <v>0.85</v>
      </c>
      <c r="AK452" s="8">
        <f t="shared" si="113"/>
        <v>-0.37528606468203995</v>
      </c>
      <c r="AL452" s="5">
        <f t="shared" si="114"/>
        <v>0.85</v>
      </c>
      <c r="AP452" s="8">
        <f t="shared" si="115"/>
        <v>-0.50213446702798692</v>
      </c>
      <c r="AQ452" s="5">
        <f t="shared" si="116"/>
        <v>0.85</v>
      </c>
      <c r="AU452" s="8">
        <f t="shared" si="117"/>
        <v>-0.66134540729584745</v>
      </c>
      <c r="AV452" s="5">
        <f t="shared" si="118"/>
        <v>0.85</v>
      </c>
      <c r="AW452" s="6">
        <f t="shared" ref="AW452:AW457" si="119">+AW451-SUM(AV452:AV760)</f>
        <v>-676665.43507565104</v>
      </c>
      <c r="AX452" s="6">
        <f t="shared" ref="AX452:AX457" si="120">+AX451-SUM(AV452:AV760)</f>
        <v>-675684.63507565099</v>
      </c>
    </row>
    <row r="453" spans="1:50" x14ac:dyDescent="0.25">
      <c r="A453" t="str">
        <f>+'Player Ratings'!A452</f>
        <v>Z. Qi CHA</v>
      </c>
      <c r="C453" s="3" t="str">
        <f>INDEX('Player Ratings'!$B:$Y,MATCH(A:A,'Player Ratings'!$A:$A,0),3)</f>
        <v>CHA</v>
      </c>
      <c r="D453" s="3">
        <f>INDEX('Player Ratings'!$B:$Y,MATCH(A:A,'Player Ratings'!$A:$A,0),4)</f>
        <v>28</v>
      </c>
      <c r="F453" s="3">
        <f>INDEX('Player Ratings'!$B:$Y,MATCH($A:$A,'Player Ratings'!$A:$A,0),8)</f>
        <v>50</v>
      </c>
      <c r="G453" s="3">
        <f>INDEX('Player Ratings'!$B:$Y,MATCH($A:$A,'Player Ratings'!$A:$A,0),9)</f>
        <v>51</v>
      </c>
      <c r="H453" s="3">
        <f t="shared" si="106"/>
        <v>101</v>
      </c>
      <c r="J453" s="3" t="str">
        <f>IFERROR(INDEX('Advanced Stats'!$A:$AB,MATCH($A:$A,'Advanced Stats'!$A:$A,0),8),"N/A")</f>
        <v>N/A</v>
      </c>
      <c r="L453" s="3" t="str">
        <f>IFERROR(INDEX('Advanced Stats'!$A:$AB,MATCH($A:$A,'Advanced Stats'!$A:$A,0),9),"N/A")</f>
        <v>N/A</v>
      </c>
      <c r="M453" s="3" t="str">
        <f>IFERROR(INDEX('Advanced Stats'!$A:$AB,MATCH($A:$A,'Advanced Stats'!$A:$A,0),10),"N/A")</f>
        <v>N/A</v>
      </c>
      <c r="O453" s="3" t="str">
        <f>IFERROR(INDEX('Per 36 Stats'!$A:$AC,MATCH(A:A,'Per 36 Stats'!$A:$A,0),29),"N/A")</f>
        <v>N/A</v>
      </c>
      <c r="V453" s="8">
        <f t="shared" si="107"/>
        <v>-1.4142564971636753</v>
      </c>
      <c r="W453" s="5">
        <f t="shared" si="108"/>
        <v>0.85</v>
      </c>
      <c r="AA453" s="8">
        <f t="shared" si="109"/>
        <v>-1.0659027483510704</v>
      </c>
      <c r="AB453" s="5">
        <f t="shared" si="110"/>
        <v>0.85</v>
      </c>
      <c r="AF453" s="8" t="str">
        <f t="shared" si="111"/>
        <v>N/A</v>
      </c>
      <c r="AG453" s="5" t="str">
        <f t="shared" si="112"/>
        <v>N/A</v>
      </c>
      <c r="AK453" s="8" t="str">
        <f t="shared" si="113"/>
        <v>N/A</v>
      </c>
      <c r="AL453" s="5" t="str">
        <f t="shared" si="114"/>
        <v>N/A</v>
      </c>
      <c r="AP453" s="8" t="str">
        <f t="shared" si="115"/>
        <v>N/A</v>
      </c>
      <c r="AQ453" s="5" t="str">
        <f t="shared" si="116"/>
        <v>N/A</v>
      </c>
      <c r="AU453" s="8" t="str">
        <f t="shared" si="117"/>
        <v>N/A</v>
      </c>
      <c r="AV453" s="5" t="str">
        <f t="shared" si="118"/>
        <v>N/A</v>
      </c>
      <c r="AW453" s="6">
        <f t="shared" si="119"/>
        <v>-676716.27465373254</v>
      </c>
      <c r="AX453" s="6">
        <f t="shared" si="120"/>
        <v>-675735.4746537325</v>
      </c>
    </row>
    <row r="454" spans="1:50" x14ac:dyDescent="0.25">
      <c r="A454" t="str">
        <f>+'Player Ratings'!A453</f>
        <v>Z. Smith PHI</v>
      </c>
      <c r="C454" s="3" t="str">
        <f>INDEX('Player Ratings'!$B:$Y,MATCH(A:A,'Player Ratings'!$A:$A,0),3)</f>
        <v>PHI</v>
      </c>
      <c r="D454" s="3">
        <f>INDEX('Player Ratings'!$B:$Y,MATCH(A:A,'Player Ratings'!$A:$A,0),4)</f>
        <v>25</v>
      </c>
      <c r="F454" s="3">
        <f>INDEX('Player Ratings'!$B:$Y,MATCH($A:$A,'Player Ratings'!$A:$A,0),8)</f>
        <v>55</v>
      </c>
      <c r="G454" s="3">
        <f>INDEX('Player Ratings'!$B:$Y,MATCH($A:$A,'Player Ratings'!$A:$A,0),9)</f>
        <v>58</v>
      </c>
      <c r="H454" s="3">
        <f t="shared" si="106"/>
        <v>113</v>
      </c>
      <c r="J454" s="3">
        <f>IFERROR(INDEX('Advanced Stats'!$A:$AB,MATCH($A:$A,'Advanced Stats'!$A:$A,0),8),"N/A")</f>
        <v>7.8</v>
      </c>
      <c r="L454" s="3">
        <f>IFERROR(INDEX('Advanced Stats'!$A:$AB,MATCH($A:$A,'Advanced Stats'!$A:$A,0),9),"N/A")</f>
        <v>9.1999999999999993</v>
      </c>
      <c r="M454" s="3">
        <f>IFERROR(INDEX('Advanced Stats'!$A:$AB,MATCH($A:$A,'Advanced Stats'!$A:$A,0),10),"N/A")</f>
        <v>-0.3</v>
      </c>
      <c r="O454" s="3">
        <f>IFERROR(INDEX('Per 36 Stats'!$A:$AC,MATCH(A:A,'Per 36 Stats'!$A:$A,0),29),"N/A")</f>
        <v>4.5999999999999996</v>
      </c>
      <c r="V454" s="8">
        <f t="shared" si="107"/>
        <v>-0.48932693998373544</v>
      </c>
      <c r="W454" s="5">
        <f t="shared" si="108"/>
        <v>0.85</v>
      </c>
      <c r="AA454" s="8">
        <f t="shared" si="109"/>
        <v>-0.32678298634994724</v>
      </c>
      <c r="AB454" s="5">
        <f t="shared" si="110"/>
        <v>0.85</v>
      </c>
      <c r="AF454" s="8">
        <f t="shared" si="111"/>
        <v>-1.7417716619113639</v>
      </c>
      <c r="AG454" s="5">
        <f t="shared" si="112"/>
        <v>0.85</v>
      </c>
      <c r="AK454" s="8">
        <f t="shared" si="113"/>
        <v>-0.81210254788117786</v>
      </c>
      <c r="AL454" s="5">
        <f t="shared" si="114"/>
        <v>0.85</v>
      </c>
      <c r="AP454" s="8">
        <f t="shared" si="115"/>
        <v>-0.6735010127120713</v>
      </c>
      <c r="AQ454" s="5">
        <f t="shared" si="116"/>
        <v>0.85</v>
      </c>
      <c r="AU454" s="8">
        <f t="shared" si="117"/>
        <v>-1.3071975847409127</v>
      </c>
      <c r="AV454" s="5">
        <f t="shared" si="118"/>
        <v>0.85</v>
      </c>
      <c r="AW454" s="6">
        <f t="shared" si="119"/>
        <v>-676767.11423181405</v>
      </c>
      <c r="AX454" s="6">
        <f t="shared" si="120"/>
        <v>-675786.314231814</v>
      </c>
    </row>
    <row r="455" spans="1:50" x14ac:dyDescent="0.25">
      <c r="A455" t="str">
        <f>+'Player Ratings'!A454</f>
        <v>Z. Wade MIA</v>
      </c>
      <c r="C455" s="3" t="str">
        <f>INDEX('Player Ratings'!$B:$Y,MATCH(A:A,'Player Ratings'!$A:$A,0),3)</f>
        <v>MIA</v>
      </c>
      <c r="D455" s="3">
        <f>INDEX('Player Ratings'!$B:$Y,MATCH(A:A,'Player Ratings'!$A:$A,0),4)</f>
        <v>22</v>
      </c>
      <c r="F455" s="3">
        <f>INDEX('Player Ratings'!$B:$Y,MATCH($A:$A,'Player Ratings'!$A:$A,0),8)</f>
        <v>63</v>
      </c>
      <c r="G455" s="3">
        <f>INDEX('Player Ratings'!$B:$Y,MATCH($A:$A,'Player Ratings'!$A:$A,0),9)</f>
        <v>72</v>
      </c>
      <c r="H455" s="3">
        <f t="shared" si="106"/>
        <v>135</v>
      </c>
      <c r="J455" s="3">
        <f>IFERROR(INDEX('Advanced Stats'!$A:$AB,MATCH($A:$A,'Advanced Stats'!$A:$A,0),8),"N/A")</f>
        <v>30.1</v>
      </c>
      <c r="L455" s="3">
        <f>IFERROR(INDEX('Advanced Stats'!$A:$AB,MATCH($A:$A,'Advanced Stats'!$A:$A,0),9),"N/A")</f>
        <v>15.6</v>
      </c>
      <c r="M455" s="3">
        <f>IFERROR(INDEX('Advanced Stats'!$A:$AB,MATCH($A:$A,'Advanced Stats'!$A:$A,0),10),"N/A")</f>
        <v>4.7</v>
      </c>
      <c r="O455" s="3">
        <f>IFERROR(INDEX('Per 36 Stats'!$A:$AC,MATCH(A:A,'Per 36 Stats'!$A:$A,0),29),"N/A")</f>
        <v>22.2</v>
      </c>
      <c r="V455" s="8">
        <f t="shared" si="107"/>
        <v>1.360532174376144</v>
      </c>
      <c r="W455" s="5">
        <f t="shared" si="108"/>
        <v>29.307417336907957</v>
      </c>
      <c r="AA455" s="8">
        <f t="shared" si="109"/>
        <v>1.0282699106521118</v>
      </c>
      <c r="AB455" s="5">
        <f t="shared" si="110"/>
        <v>21.888687633788901</v>
      </c>
      <c r="AF455" s="8">
        <f t="shared" si="111"/>
        <v>0.85992397676160715</v>
      </c>
      <c r="AG455" s="5">
        <f t="shared" si="112"/>
        <v>21.023611384675998</v>
      </c>
      <c r="AK455" s="8">
        <f t="shared" si="113"/>
        <v>0.35274140731652298</v>
      </c>
      <c r="AL455" s="5">
        <f t="shared" si="114"/>
        <v>7.6750188008477247</v>
      </c>
      <c r="AP455" s="8">
        <f t="shared" si="115"/>
        <v>0.27853535219950887</v>
      </c>
      <c r="AQ455" s="5">
        <f t="shared" si="116"/>
        <v>5.9792541368239069</v>
      </c>
      <c r="AU455" s="8">
        <f t="shared" si="117"/>
        <v>0.3893693291446319</v>
      </c>
      <c r="AV455" s="5">
        <f t="shared" si="118"/>
        <v>8.8695767546769133</v>
      </c>
      <c r="AW455" s="6">
        <f t="shared" si="119"/>
        <v>-676817.10380989546</v>
      </c>
      <c r="AX455" s="6">
        <f t="shared" si="120"/>
        <v>-675836.30380989541</v>
      </c>
    </row>
    <row r="456" spans="1:50" x14ac:dyDescent="0.25">
      <c r="A456" t="str">
        <f>+'Player Ratings'!A455</f>
        <v>Z. Williams OKC</v>
      </c>
      <c r="C456" s="3" t="str">
        <f>INDEX('Player Ratings'!$B:$Y,MATCH(A:A,'Player Ratings'!$A:$A,0),3)</f>
        <v>OKC</v>
      </c>
      <c r="D456" s="3">
        <f>INDEX('Player Ratings'!$B:$Y,MATCH(A:A,'Player Ratings'!$A:$A,0),4)</f>
        <v>23</v>
      </c>
      <c r="F456" s="3">
        <f>INDEX('Player Ratings'!$B:$Y,MATCH($A:$A,'Player Ratings'!$A:$A,0),8)</f>
        <v>55</v>
      </c>
      <c r="G456" s="3">
        <f>INDEX('Player Ratings'!$B:$Y,MATCH($A:$A,'Player Ratings'!$A:$A,0),9)</f>
        <v>62</v>
      </c>
      <c r="H456" s="3">
        <f t="shared" si="106"/>
        <v>117</v>
      </c>
      <c r="J456" s="3">
        <f>IFERROR(INDEX('Advanced Stats'!$A:$AB,MATCH($A:$A,'Advanced Stats'!$A:$A,0),8),"N/A")</f>
        <v>18.5</v>
      </c>
      <c r="L456" s="3">
        <f>IFERROR(INDEX('Advanced Stats'!$A:$AB,MATCH($A:$A,'Advanced Stats'!$A:$A,0),9),"N/A")</f>
        <v>8.4</v>
      </c>
      <c r="M456" s="3">
        <f>IFERROR(INDEX('Advanced Stats'!$A:$AB,MATCH($A:$A,'Advanced Stats'!$A:$A,0),10),"N/A")</f>
        <v>-1.3</v>
      </c>
      <c r="O456" s="3">
        <f>IFERROR(INDEX('Per 36 Stats'!$A:$AC,MATCH(A:A,'Per 36 Stats'!$A:$A,0),29),"N/A")</f>
        <v>9.3999999999999986</v>
      </c>
      <c r="V456" s="8">
        <f t="shared" si="107"/>
        <v>3.9204235547658686E-2</v>
      </c>
      <c r="W456" s="5">
        <f t="shared" si="108"/>
        <v>0.85</v>
      </c>
      <c r="AA456" s="8">
        <f t="shared" si="109"/>
        <v>-8.0409732349572882E-2</v>
      </c>
      <c r="AB456" s="5">
        <f t="shared" si="110"/>
        <v>0.85</v>
      </c>
      <c r="AF456" s="8">
        <f t="shared" si="111"/>
        <v>-0.49342442721177698</v>
      </c>
      <c r="AG456" s="5">
        <f t="shared" si="112"/>
        <v>0.85</v>
      </c>
      <c r="AK456" s="8">
        <f t="shared" si="113"/>
        <v>-0.95770804228089024</v>
      </c>
      <c r="AL456" s="5">
        <f t="shared" si="114"/>
        <v>0.85</v>
      </c>
      <c r="AP456" s="8">
        <f t="shared" si="115"/>
        <v>-0.86390828569438749</v>
      </c>
      <c r="AQ456" s="5">
        <f t="shared" si="116"/>
        <v>0.85</v>
      </c>
      <c r="AU456" s="8">
        <f t="shared" si="117"/>
        <v>-0.84449751731758238</v>
      </c>
      <c r="AV456" s="5">
        <f t="shared" si="118"/>
        <v>0.85</v>
      </c>
      <c r="AW456" s="6">
        <f t="shared" si="119"/>
        <v>-676858.22381122224</v>
      </c>
      <c r="AX456" s="6">
        <f t="shared" si="120"/>
        <v>-675877.42381122219</v>
      </c>
    </row>
    <row r="457" spans="1:50" x14ac:dyDescent="0.25">
      <c r="A457" t="str">
        <f>+'Player Ratings'!A456</f>
        <v>Z. Williamson POR</v>
      </c>
      <c r="C457" s="3" t="str">
        <f>INDEX('Player Ratings'!$B:$Y,MATCH(A:A,'Player Ratings'!$A:$A,0),3)</f>
        <v>POR</v>
      </c>
      <c r="D457" s="3">
        <f>INDEX('Player Ratings'!$B:$Y,MATCH(A:A,'Player Ratings'!$A:$A,0),4)</f>
        <v>24</v>
      </c>
      <c r="F457" s="3">
        <f>INDEX('Player Ratings'!$B:$Y,MATCH($A:$A,'Player Ratings'!$A:$A,0),8)</f>
        <v>73</v>
      </c>
      <c r="G457" s="3">
        <f>INDEX('Player Ratings'!$B:$Y,MATCH($A:$A,'Player Ratings'!$A:$A,0),9)</f>
        <v>78</v>
      </c>
      <c r="H457" s="3">
        <f t="shared" si="106"/>
        <v>151</v>
      </c>
      <c r="J457" s="3">
        <f>IFERROR(INDEX('Advanced Stats'!$A:$AB,MATCH($A:$A,'Advanced Stats'!$A:$A,0),8),"N/A")</f>
        <v>36.299999999999997</v>
      </c>
      <c r="L457" s="3">
        <f>IFERROR(INDEX('Advanced Stats'!$A:$AB,MATCH($A:$A,'Advanced Stats'!$A:$A,0),9),"N/A")</f>
        <v>23.3</v>
      </c>
      <c r="M457" s="3">
        <f>IFERROR(INDEX('Advanced Stats'!$A:$AB,MATCH($A:$A,'Advanced Stats'!$A:$A,0),10),"N/A")</f>
        <v>14.2</v>
      </c>
      <c r="O457" s="3">
        <f>IFERROR(INDEX('Per 36 Stats'!$A:$AC,MATCH(A:A,'Per 36 Stats'!$A:$A,0),29),"N/A")</f>
        <v>36.5</v>
      </c>
      <c r="V457" s="8">
        <f t="shared" si="107"/>
        <v>2.1533289376732352</v>
      </c>
      <c r="W457" s="5">
        <f t="shared" si="108"/>
        <v>46.385165326184087</v>
      </c>
      <c r="AA457" s="8">
        <f t="shared" si="109"/>
        <v>2.0137629266536092</v>
      </c>
      <c r="AB457" s="5">
        <f t="shared" si="110"/>
        <v>42.866787419726663</v>
      </c>
      <c r="AF457" s="8">
        <f t="shared" si="111"/>
        <v>1.5832653650922084</v>
      </c>
      <c r="AG457" s="5">
        <f t="shared" si="112"/>
        <v>38.708021469371673</v>
      </c>
      <c r="AK457" s="8">
        <f t="shared" si="113"/>
        <v>1.7541942909137569</v>
      </c>
      <c r="AL457" s="5">
        <f t="shared" si="114"/>
        <v>38.168113762220557</v>
      </c>
      <c r="AP457" s="8">
        <f t="shared" si="115"/>
        <v>2.0874044455315111</v>
      </c>
      <c r="AQ457" s="5">
        <f t="shared" si="116"/>
        <v>44.809829587552471</v>
      </c>
      <c r="AU457" s="8">
        <f t="shared" si="117"/>
        <v>1.767829946676637</v>
      </c>
      <c r="AV457" s="5">
        <f t="shared" si="118"/>
        <v>40.270001326787863</v>
      </c>
      <c r="AW457" s="6">
        <f t="shared" si="119"/>
        <v>-676898.49381254904</v>
      </c>
      <c r="AX457" s="6">
        <f t="shared" si="120"/>
        <v>-675917.693812549</v>
      </c>
    </row>
    <row r="458" spans="1:50" x14ac:dyDescent="0.25">
      <c r="A458"/>
    </row>
    <row r="459" spans="1:50" x14ac:dyDescent="0.25">
      <c r="A459"/>
    </row>
    <row r="460" spans="1:50" x14ac:dyDescent="0.25">
      <c r="A460"/>
    </row>
  </sheetData>
  <mergeCells count="6">
    <mergeCell ref="AW1:AX1"/>
    <mergeCell ref="X1:Y1"/>
    <mergeCell ref="AC1:AD1"/>
    <mergeCell ref="AH1:AI1"/>
    <mergeCell ref="AM1:AN1"/>
    <mergeCell ref="AR1:AS1"/>
  </mergeCells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6"/>
  <sheetViews>
    <sheetView topLeftCell="B1" workbookViewId="0">
      <selection activeCell="G13" sqref="G13"/>
    </sheetView>
  </sheetViews>
  <sheetFormatPr defaultRowHeight="15" x14ac:dyDescent="0.25"/>
  <cols>
    <col min="1" max="1" width="21.42578125" bestFit="1" customWidth="1"/>
    <col min="2" max="2" width="21.5703125" bestFit="1" customWidth="1"/>
    <col min="3" max="3" width="3.7109375" bestFit="1" customWidth="1"/>
    <col min="4" max="4" width="5.42578125" bestFit="1" customWidth="1"/>
    <col min="5" max="5" width="3.85546875" bestFit="1" customWidth="1"/>
    <col min="6" max="6" width="17.5703125" customWidth="1"/>
    <col min="7" max="7" width="20.140625" bestFit="1" customWidth="1"/>
    <col min="8" max="8" width="20.140625" customWidth="1"/>
    <col min="9" max="9" width="4.85546875" customWidth="1"/>
    <col min="10" max="10" width="3.85546875" bestFit="1" customWidth="1"/>
    <col min="11" max="12" width="3.5703125" bestFit="1" customWidth="1"/>
    <col min="13" max="13" width="3.140625" bestFit="1" customWidth="1"/>
    <col min="14" max="14" width="3.85546875" bestFit="1" customWidth="1"/>
    <col min="15" max="15" width="4.140625" bestFit="1" customWidth="1"/>
    <col min="16" max="16" width="4" bestFit="1" customWidth="1"/>
    <col min="17" max="17" width="3.28515625" bestFit="1" customWidth="1"/>
    <col min="18" max="18" width="4.140625" bestFit="1" customWidth="1"/>
    <col min="19" max="19" width="2.85546875" bestFit="1" customWidth="1"/>
    <col min="20" max="21" width="3.42578125" bestFit="1" customWidth="1"/>
    <col min="22" max="24" width="3.85546875" bestFit="1" customWidth="1"/>
    <col min="25" max="25" width="3.42578125" bestFit="1" customWidth="1"/>
    <col min="26" max="26" width="5.140625" customWidth="1"/>
  </cols>
  <sheetData>
    <row r="1" spans="1:27" x14ac:dyDescent="0.25">
      <c r="A1" t="s">
        <v>108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AA1" s="10" t="s">
        <v>123</v>
      </c>
    </row>
    <row r="2" spans="1:27" x14ac:dyDescent="0.25">
      <c r="A2" t="str">
        <f>CONCATENATE(LEFT(B2,1)&amp;". "&amp;RIGHT(B2,LEN(B2)-FIND(" ",B2))," ",D2)</f>
        <v>A. Bennett UTA</v>
      </c>
      <c r="B2" t="s">
        <v>879</v>
      </c>
      <c r="C2" t="s">
        <v>32</v>
      </c>
      <c r="D2" t="s">
        <v>127</v>
      </c>
      <c r="E2">
        <v>31</v>
      </c>
      <c r="F2" t="s">
        <v>534</v>
      </c>
      <c r="I2">
        <v>52</v>
      </c>
      <c r="J2">
        <v>52</v>
      </c>
      <c r="K2">
        <v>48</v>
      </c>
      <c r="L2">
        <v>64</v>
      </c>
      <c r="M2">
        <v>44</v>
      </c>
      <c r="N2">
        <v>36</v>
      </c>
      <c r="O2">
        <v>53</v>
      </c>
      <c r="P2">
        <v>64</v>
      </c>
      <c r="Q2">
        <v>63</v>
      </c>
      <c r="R2">
        <v>68</v>
      </c>
      <c r="S2">
        <v>65</v>
      </c>
      <c r="T2">
        <v>54</v>
      </c>
      <c r="U2">
        <v>43</v>
      </c>
      <c r="V2">
        <v>48</v>
      </c>
      <c r="W2">
        <v>48</v>
      </c>
      <c r="X2">
        <v>38</v>
      </c>
      <c r="Y2">
        <v>69</v>
      </c>
      <c r="AA2" s="10" t="str">
        <f t="shared" ref="AA2:AA65" si="0">RIGHT(F2,4)</f>
        <v>2025</v>
      </c>
    </row>
    <row r="3" spans="1:27" x14ac:dyDescent="0.25">
      <c r="A3" t="str">
        <f>CONCATENATE(LEFT(B3,1)&amp;". "&amp;RIGHT(B3,LEN(B3)-FIND(" ",B3))," ",D3)</f>
        <v>A. Davis OKC</v>
      </c>
      <c r="B3" t="s">
        <v>428</v>
      </c>
      <c r="C3" t="s">
        <v>40</v>
      </c>
      <c r="D3" t="s">
        <v>229</v>
      </c>
      <c r="E3">
        <v>31</v>
      </c>
      <c r="F3" t="s">
        <v>429</v>
      </c>
      <c r="I3">
        <v>63</v>
      </c>
      <c r="J3">
        <v>63</v>
      </c>
      <c r="K3">
        <v>68</v>
      </c>
      <c r="L3">
        <v>73</v>
      </c>
      <c r="M3">
        <v>42</v>
      </c>
      <c r="N3">
        <v>36</v>
      </c>
      <c r="O3">
        <v>66</v>
      </c>
      <c r="P3">
        <v>76</v>
      </c>
      <c r="Q3">
        <v>74</v>
      </c>
      <c r="R3">
        <v>66</v>
      </c>
      <c r="S3">
        <v>72</v>
      </c>
      <c r="T3">
        <v>29</v>
      </c>
      <c r="U3">
        <v>67</v>
      </c>
      <c r="V3">
        <v>64</v>
      </c>
      <c r="W3">
        <v>41</v>
      </c>
      <c r="X3">
        <v>51</v>
      </c>
      <c r="Y3">
        <v>76</v>
      </c>
      <c r="AA3" s="10" t="str">
        <f t="shared" si="0"/>
        <v>2026</v>
      </c>
    </row>
    <row r="4" spans="1:27" x14ac:dyDescent="0.25">
      <c r="A4" t="str">
        <f>CONCATENATE(LEFT(B4,1)&amp;". "&amp;RIGHT(B4,LEN(B4)-FIND(" ",B4))," ",D4)</f>
        <v>A. Dosunmu GSW</v>
      </c>
      <c r="B4" t="s">
        <v>1050</v>
      </c>
      <c r="C4" t="s">
        <v>37</v>
      </c>
      <c r="D4" t="s">
        <v>35</v>
      </c>
      <c r="E4">
        <v>24</v>
      </c>
      <c r="F4" t="s">
        <v>607</v>
      </c>
      <c r="G4" t="s">
        <v>376</v>
      </c>
      <c r="I4">
        <v>42</v>
      </c>
      <c r="J4">
        <v>53</v>
      </c>
      <c r="K4">
        <v>40</v>
      </c>
      <c r="L4">
        <v>32</v>
      </c>
      <c r="M4">
        <v>71</v>
      </c>
      <c r="N4">
        <v>65</v>
      </c>
      <c r="O4">
        <v>59</v>
      </c>
      <c r="P4">
        <v>31</v>
      </c>
      <c r="Q4">
        <v>52</v>
      </c>
      <c r="R4">
        <v>39</v>
      </c>
      <c r="S4">
        <v>27</v>
      </c>
      <c r="T4">
        <v>53</v>
      </c>
      <c r="U4">
        <v>39</v>
      </c>
      <c r="V4">
        <v>33</v>
      </c>
      <c r="W4">
        <v>35</v>
      </c>
      <c r="X4">
        <v>39</v>
      </c>
      <c r="Y4">
        <v>33</v>
      </c>
      <c r="AA4" s="10" t="str">
        <f t="shared" si="0"/>
        <v>2025</v>
      </c>
    </row>
    <row r="5" spans="1:27" x14ac:dyDescent="0.25">
      <c r="A5" t="str">
        <f>CONCATENATE(LEFT(B5,1)&amp;". "&amp;RIGHT(B5,LEN(B5)-FIND(" ",B5))," ",D5)</f>
        <v>A. Drummond CLE</v>
      </c>
      <c r="B5" t="s">
        <v>385</v>
      </c>
      <c r="C5" t="s">
        <v>40</v>
      </c>
      <c r="D5" t="s">
        <v>38</v>
      </c>
      <c r="E5">
        <v>31</v>
      </c>
      <c r="F5" t="s">
        <v>386</v>
      </c>
      <c r="G5" t="s">
        <v>387</v>
      </c>
      <c r="I5">
        <v>64</v>
      </c>
      <c r="J5">
        <v>64</v>
      </c>
      <c r="K5">
        <v>77</v>
      </c>
      <c r="L5">
        <v>76</v>
      </c>
      <c r="M5">
        <v>54</v>
      </c>
      <c r="N5">
        <v>48</v>
      </c>
      <c r="O5">
        <v>64</v>
      </c>
      <c r="P5">
        <v>86</v>
      </c>
      <c r="Q5">
        <v>69</v>
      </c>
      <c r="R5">
        <v>37</v>
      </c>
      <c r="S5">
        <v>36</v>
      </c>
      <c r="T5">
        <v>38</v>
      </c>
      <c r="U5">
        <v>58</v>
      </c>
      <c r="V5">
        <v>72</v>
      </c>
      <c r="W5">
        <v>45</v>
      </c>
      <c r="X5">
        <v>36</v>
      </c>
      <c r="Y5">
        <v>96</v>
      </c>
      <c r="AA5" s="10" t="str">
        <f t="shared" si="0"/>
        <v>2026</v>
      </c>
    </row>
    <row r="6" spans="1:27" x14ac:dyDescent="0.25">
      <c r="A6" t="str">
        <f>CONCATENATE(LEFT(B6,1)&amp;". "&amp;RIGHT(B6,LEN(B6)-FIND(" ",B6))," ",D6)</f>
        <v>A. Edwards BOS</v>
      </c>
      <c r="B6" t="s">
        <v>562</v>
      </c>
      <c r="C6" t="s">
        <v>37</v>
      </c>
      <c r="D6" t="s">
        <v>39</v>
      </c>
      <c r="E6">
        <v>23</v>
      </c>
      <c r="F6" t="s">
        <v>563</v>
      </c>
      <c r="G6" t="s">
        <v>535</v>
      </c>
      <c r="I6">
        <v>60</v>
      </c>
      <c r="J6">
        <v>70</v>
      </c>
      <c r="K6">
        <v>41</v>
      </c>
      <c r="L6">
        <v>45</v>
      </c>
      <c r="M6">
        <v>67</v>
      </c>
      <c r="N6">
        <v>66</v>
      </c>
      <c r="O6">
        <v>70</v>
      </c>
      <c r="P6">
        <v>46</v>
      </c>
      <c r="Q6">
        <v>56</v>
      </c>
      <c r="R6">
        <v>50</v>
      </c>
      <c r="S6">
        <v>52</v>
      </c>
      <c r="T6">
        <v>58</v>
      </c>
      <c r="U6">
        <v>62</v>
      </c>
      <c r="V6">
        <v>49</v>
      </c>
      <c r="W6">
        <v>56</v>
      </c>
      <c r="X6">
        <v>46</v>
      </c>
      <c r="Y6">
        <v>57</v>
      </c>
      <c r="AA6" s="10" t="str">
        <f t="shared" si="0"/>
        <v>2025</v>
      </c>
    </row>
    <row r="7" spans="1:27" x14ac:dyDescent="0.25">
      <c r="A7" t="str">
        <f>CONCATENATE(LEFT(B7,1)&amp;". "&amp;RIGHT(B7,LEN(B7)-FIND(" ",B7))," ",D7)</f>
        <v>A. Gaffney MEM</v>
      </c>
      <c r="B7" t="s">
        <v>870</v>
      </c>
      <c r="C7" t="s">
        <v>34</v>
      </c>
      <c r="D7" t="s">
        <v>170</v>
      </c>
      <c r="E7">
        <v>24</v>
      </c>
      <c r="F7" t="s">
        <v>607</v>
      </c>
      <c r="G7" t="s">
        <v>409</v>
      </c>
      <c r="I7">
        <v>53</v>
      </c>
      <c r="J7">
        <v>59</v>
      </c>
      <c r="K7">
        <v>60</v>
      </c>
      <c r="L7">
        <v>44</v>
      </c>
      <c r="M7">
        <v>69</v>
      </c>
      <c r="N7">
        <v>68</v>
      </c>
      <c r="O7">
        <v>55</v>
      </c>
      <c r="P7">
        <v>48</v>
      </c>
      <c r="Q7">
        <v>49</v>
      </c>
      <c r="R7">
        <v>30</v>
      </c>
      <c r="S7">
        <v>45</v>
      </c>
      <c r="T7">
        <v>38</v>
      </c>
      <c r="U7">
        <v>45</v>
      </c>
      <c r="V7">
        <v>41</v>
      </c>
      <c r="W7">
        <v>40</v>
      </c>
      <c r="X7">
        <v>42</v>
      </c>
      <c r="Y7">
        <v>55</v>
      </c>
      <c r="AA7" s="10" t="str">
        <f t="shared" si="0"/>
        <v>2025</v>
      </c>
    </row>
    <row r="8" spans="1:27" x14ac:dyDescent="0.25">
      <c r="A8" t="str">
        <f>CONCATENATE(LEFT(B8,1)&amp;". "&amp;RIGHT(B8,LEN(B8)-FIND(" ",B8))," ",D8)</f>
        <v>A. Gomez ATL</v>
      </c>
      <c r="B8" t="s">
        <v>781</v>
      </c>
      <c r="C8" t="s">
        <v>26</v>
      </c>
      <c r="D8" t="s">
        <v>28</v>
      </c>
      <c r="E8">
        <v>21</v>
      </c>
      <c r="F8" t="s">
        <v>782</v>
      </c>
      <c r="G8" t="s">
        <v>783</v>
      </c>
      <c r="I8">
        <v>55</v>
      </c>
      <c r="J8">
        <v>66</v>
      </c>
      <c r="K8">
        <v>24</v>
      </c>
      <c r="L8">
        <v>33</v>
      </c>
      <c r="M8">
        <v>77</v>
      </c>
      <c r="N8">
        <v>63</v>
      </c>
      <c r="O8">
        <v>73</v>
      </c>
      <c r="P8">
        <v>54</v>
      </c>
      <c r="Q8">
        <v>72</v>
      </c>
      <c r="R8">
        <v>52</v>
      </c>
      <c r="S8">
        <v>75</v>
      </c>
      <c r="T8">
        <v>53</v>
      </c>
      <c r="U8">
        <v>49</v>
      </c>
      <c r="V8">
        <v>20</v>
      </c>
      <c r="W8">
        <v>92</v>
      </c>
      <c r="X8">
        <v>24</v>
      </c>
      <c r="Y8">
        <v>28</v>
      </c>
      <c r="AA8" s="10" t="str">
        <f t="shared" si="0"/>
        <v>2025</v>
      </c>
    </row>
    <row r="9" spans="1:27" x14ac:dyDescent="0.25">
      <c r="A9" t="str">
        <f>CONCATENATE(LEFT(B9,1)&amp;". "&amp;RIGHT(B9,LEN(B9)-FIND(" ",B9))," ",D9)</f>
        <v>A. Goodwin LAL</v>
      </c>
      <c r="B9" t="s">
        <v>750</v>
      </c>
      <c r="C9" t="s">
        <v>37</v>
      </c>
      <c r="D9" t="s">
        <v>41</v>
      </c>
      <c r="E9">
        <v>30</v>
      </c>
      <c r="F9" t="s">
        <v>607</v>
      </c>
      <c r="G9" t="s">
        <v>751</v>
      </c>
      <c r="I9">
        <v>55</v>
      </c>
      <c r="J9">
        <v>55</v>
      </c>
      <c r="K9">
        <v>41</v>
      </c>
      <c r="L9">
        <v>34</v>
      </c>
      <c r="M9">
        <v>61</v>
      </c>
      <c r="N9">
        <v>43</v>
      </c>
      <c r="O9">
        <v>66</v>
      </c>
      <c r="P9">
        <v>46</v>
      </c>
      <c r="Q9">
        <v>55</v>
      </c>
      <c r="R9">
        <v>57</v>
      </c>
      <c r="S9">
        <v>61</v>
      </c>
      <c r="T9">
        <v>61</v>
      </c>
      <c r="U9">
        <v>50</v>
      </c>
      <c r="V9">
        <v>40</v>
      </c>
      <c r="W9">
        <v>56</v>
      </c>
      <c r="X9">
        <v>51</v>
      </c>
      <c r="Y9">
        <v>40</v>
      </c>
      <c r="AA9" s="10" t="str">
        <f t="shared" si="0"/>
        <v>2025</v>
      </c>
    </row>
    <row r="10" spans="1:27" x14ac:dyDescent="0.25">
      <c r="A10" t="str">
        <f>CONCATENATE(LEFT(B10,1)&amp;". "&amp;RIGHT(B10,LEN(B10)-FIND(" ",B10))," ",D10)</f>
        <v>A. Hagans NYK</v>
      </c>
      <c r="B10" t="s">
        <v>807</v>
      </c>
      <c r="C10" t="s">
        <v>26</v>
      </c>
      <c r="D10" t="s">
        <v>45</v>
      </c>
      <c r="E10">
        <v>24</v>
      </c>
      <c r="F10" t="s">
        <v>543</v>
      </c>
      <c r="G10" t="s">
        <v>808</v>
      </c>
      <c r="I10">
        <v>55</v>
      </c>
      <c r="J10">
        <v>58</v>
      </c>
      <c r="K10">
        <v>33</v>
      </c>
      <c r="L10">
        <v>36</v>
      </c>
      <c r="M10">
        <v>74</v>
      </c>
      <c r="N10">
        <v>68</v>
      </c>
      <c r="O10">
        <v>57</v>
      </c>
      <c r="P10">
        <v>46</v>
      </c>
      <c r="Q10">
        <v>60</v>
      </c>
      <c r="R10">
        <v>58</v>
      </c>
      <c r="S10">
        <v>46</v>
      </c>
      <c r="T10">
        <v>39</v>
      </c>
      <c r="U10">
        <v>41</v>
      </c>
      <c r="V10">
        <v>42</v>
      </c>
      <c r="W10">
        <v>74</v>
      </c>
      <c r="X10">
        <v>58</v>
      </c>
      <c r="Y10">
        <v>49</v>
      </c>
      <c r="AA10" s="10" t="str">
        <f t="shared" si="0"/>
        <v>2024</v>
      </c>
    </row>
    <row r="11" spans="1:27" x14ac:dyDescent="0.25">
      <c r="A11" t="str">
        <f>CONCATENATE(LEFT(B11,1)&amp;". "&amp;RIGHT(B11,LEN(B11)-FIND(" ",B11))," ",D11)</f>
        <v>A. Igiehon CHI</v>
      </c>
      <c r="B11" t="s">
        <v>596</v>
      </c>
      <c r="C11" t="s">
        <v>40</v>
      </c>
      <c r="D11" t="s">
        <v>31</v>
      </c>
      <c r="E11">
        <v>24</v>
      </c>
      <c r="F11" t="s">
        <v>571</v>
      </c>
      <c r="G11" t="s">
        <v>597</v>
      </c>
      <c r="I11">
        <v>59</v>
      </c>
      <c r="J11">
        <v>63</v>
      </c>
      <c r="K11">
        <v>58</v>
      </c>
      <c r="L11">
        <v>74</v>
      </c>
      <c r="M11">
        <v>65</v>
      </c>
      <c r="N11">
        <v>75</v>
      </c>
      <c r="O11">
        <v>69</v>
      </c>
      <c r="P11">
        <v>64</v>
      </c>
      <c r="Q11">
        <v>57</v>
      </c>
      <c r="R11">
        <v>42</v>
      </c>
      <c r="S11">
        <v>48</v>
      </c>
      <c r="T11">
        <v>39</v>
      </c>
      <c r="U11">
        <v>45</v>
      </c>
      <c r="V11">
        <v>56</v>
      </c>
      <c r="W11">
        <v>37</v>
      </c>
      <c r="X11">
        <v>51</v>
      </c>
      <c r="Y11">
        <v>68</v>
      </c>
      <c r="AA11" s="10" t="str">
        <f t="shared" si="0"/>
        <v>2024</v>
      </c>
    </row>
    <row r="12" spans="1:27" x14ac:dyDescent="0.25">
      <c r="A12" t="str">
        <f>CONCATENATE(LEFT(B12,1)&amp;". "&amp;RIGHT(B12,LEN(B12)-FIND(" ",B12))," ",D12)</f>
        <v>A. Ingram MIN</v>
      </c>
      <c r="B12" t="s">
        <v>929</v>
      </c>
      <c r="C12" t="s">
        <v>22</v>
      </c>
      <c r="D12" t="s">
        <v>137</v>
      </c>
      <c r="E12">
        <v>23</v>
      </c>
      <c r="F12" t="s">
        <v>607</v>
      </c>
      <c r="G12" t="s">
        <v>930</v>
      </c>
      <c r="I12">
        <v>51</v>
      </c>
      <c r="J12">
        <v>60</v>
      </c>
      <c r="K12">
        <v>52</v>
      </c>
      <c r="L12">
        <v>38</v>
      </c>
      <c r="M12">
        <v>44</v>
      </c>
      <c r="N12">
        <v>39</v>
      </c>
      <c r="O12">
        <v>44</v>
      </c>
      <c r="P12">
        <v>36</v>
      </c>
      <c r="Q12">
        <v>39</v>
      </c>
      <c r="R12">
        <v>67</v>
      </c>
      <c r="S12">
        <v>61</v>
      </c>
      <c r="T12">
        <v>71</v>
      </c>
      <c r="U12">
        <v>42</v>
      </c>
      <c r="V12">
        <v>55</v>
      </c>
      <c r="W12">
        <v>59</v>
      </c>
      <c r="X12">
        <v>41</v>
      </c>
      <c r="Y12">
        <v>39</v>
      </c>
      <c r="AA12" s="10" t="str">
        <f t="shared" si="0"/>
        <v>2025</v>
      </c>
    </row>
    <row r="13" spans="1:27" x14ac:dyDescent="0.25">
      <c r="A13" t="str">
        <f>CONCATENATE(LEFT(B13,1)&amp;". "&amp;RIGHT(B13,LEN(B13)-FIND(" ",B13))," ",D13)</f>
        <v>A. Lawson IND</v>
      </c>
      <c r="B13" t="s">
        <v>451</v>
      </c>
      <c r="C13" t="s">
        <v>37</v>
      </c>
      <c r="D13" t="s">
        <v>43</v>
      </c>
      <c r="E13">
        <v>24</v>
      </c>
      <c r="F13" t="s">
        <v>452</v>
      </c>
      <c r="G13" t="s">
        <v>453</v>
      </c>
      <c r="I13">
        <v>63</v>
      </c>
      <c r="J13">
        <v>69</v>
      </c>
      <c r="K13">
        <v>48</v>
      </c>
      <c r="L13">
        <v>46</v>
      </c>
      <c r="M13">
        <v>69</v>
      </c>
      <c r="N13">
        <v>65</v>
      </c>
      <c r="O13">
        <v>75</v>
      </c>
      <c r="P13">
        <v>50</v>
      </c>
      <c r="Q13">
        <v>64</v>
      </c>
      <c r="R13">
        <v>50</v>
      </c>
      <c r="S13">
        <v>58</v>
      </c>
      <c r="T13">
        <v>51</v>
      </c>
      <c r="U13">
        <v>58</v>
      </c>
      <c r="V13">
        <v>59</v>
      </c>
      <c r="W13">
        <v>60</v>
      </c>
      <c r="X13">
        <v>54</v>
      </c>
      <c r="Y13">
        <v>56</v>
      </c>
      <c r="AA13" s="10" t="str">
        <f t="shared" si="0"/>
        <v>2025</v>
      </c>
    </row>
    <row r="14" spans="1:27" x14ac:dyDescent="0.25">
      <c r="A14" t="str">
        <f>CONCATENATE(LEFT(B14,1)&amp;". "&amp;RIGHT(B14,LEN(B14)-FIND(" ",B14))," ",D14)</f>
        <v>A. Len WAS</v>
      </c>
      <c r="B14" t="s">
        <v>850</v>
      </c>
      <c r="C14" t="s">
        <v>23</v>
      </c>
      <c r="D14" t="s">
        <v>185</v>
      </c>
      <c r="E14">
        <v>31</v>
      </c>
      <c r="F14" t="s">
        <v>543</v>
      </c>
      <c r="G14" t="s">
        <v>851</v>
      </c>
      <c r="I14">
        <v>53</v>
      </c>
      <c r="J14">
        <v>53</v>
      </c>
      <c r="K14">
        <v>70</v>
      </c>
      <c r="L14">
        <v>56</v>
      </c>
      <c r="M14">
        <v>30</v>
      </c>
      <c r="N14">
        <v>43</v>
      </c>
      <c r="O14">
        <v>64</v>
      </c>
      <c r="P14">
        <v>72</v>
      </c>
      <c r="Q14">
        <v>67</v>
      </c>
      <c r="R14">
        <v>49</v>
      </c>
      <c r="S14">
        <v>65</v>
      </c>
      <c r="T14">
        <v>32</v>
      </c>
      <c r="U14">
        <v>52</v>
      </c>
      <c r="V14">
        <v>49</v>
      </c>
      <c r="W14">
        <v>32</v>
      </c>
      <c r="X14">
        <v>38</v>
      </c>
      <c r="Y14">
        <v>66</v>
      </c>
      <c r="AA14" s="10" t="str">
        <f t="shared" si="0"/>
        <v>2024</v>
      </c>
    </row>
    <row r="15" spans="1:27" x14ac:dyDescent="0.25">
      <c r="A15" t="str">
        <f>CONCATENATE(LEFT(B15,1)&amp;". "&amp;RIGHT(B15,LEN(B15)-FIND(" ",B15))," ",D15)</f>
        <v>A. Miller POR</v>
      </c>
      <c r="B15" t="s">
        <v>374</v>
      </c>
      <c r="C15" t="s">
        <v>26</v>
      </c>
      <c r="D15" t="s">
        <v>126</v>
      </c>
      <c r="E15">
        <v>22</v>
      </c>
      <c r="F15" t="s">
        <v>375</v>
      </c>
      <c r="G15" t="s">
        <v>376</v>
      </c>
      <c r="I15">
        <v>65</v>
      </c>
      <c r="J15">
        <v>73</v>
      </c>
      <c r="K15">
        <v>38</v>
      </c>
      <c r="L15">
        <v>43</v>
      </c>
      <c r="M15">
        <v>76</v>
      </c>
      <c r="N15">
        <v>63</v>
      </c>
      <c r="O15">
        <v>71</v>
      </c>
      <c r="P15">
        <v>38</v>
      </c>
      <c r="Q15">
        <v>57</v>
      </c>
      <c r="R15">
        <v>63</v>
      </c>
      <c r="S15">
        <v>51</v>
      </c>
      <c r="T15">
        <v>54</v>
      </c>
      <c r="U15">
        <v>65</v>
      </c>
      <c r="V15">
        <v>49</v>
      </c>
      <c r="W15">
        <v>79</v>
      </c>
      <c r="X15">
        <v>62</v>
      </c>
      <c r="Y15">
        <v>55</v>
      </c>
      <c r="AA15" s="10" t="str">
        <f t="shared" si="0"/>
        <v>2024</v>
      </c>
    </row>
    <row r="16" spans="1:27" x14ac:dyDescent="0.25">
      <c r="A16" t="str">
        <f>CONCATENATE(LEFT(B16,1)&amp;". "&amp;RIGHT(B16,LEN(B16)-FIND(" ",B16))," ",D16)</f>
        <v>A. Nembhard BOS</v>
      </c>
      <c r="B16" t="s">
        <v>786</v>
      </c>
      <c r="C16" t="s">
        <v>22</v>
      </c>
      <c r="D16" t="s">
        <v>39</v>
      </c>
      <c r="E16">
        <v>24</v>
      </c>
      <c r="F16" t="s">
        <v>787</v>
      </c>
      <c r="G16" t="s">
        <v>788</v>
      </c>
      <c r="I16">
        <v>55</v>
      </c>
      <c r="J16">
        <v>61</v>
      </c>
      <c r="K16">
        <v>37</v>
      </c>
      <c r="L16">
        <v>44</v>
      </c>
      <c r="M16">
        <v>61</v>
      </c>
      <c r="N16">
        <v>46</v>
      </c>
      <c r="O16">
        <v>55</v>
      </c>
      <c r="P16">
        <v>29</v>
      </c>
      <c r="Q16">
        <v>41</v>
      </c>
      <c r="R16">
        <v>59</v>
      </c>
      <c r="S16">
        <v>44</v>
      </c>
      <c r="T16">
        <v>49</v>
      </c>
      <c r="U16">
        <v>50</v>
      </c>
      <c r="V16">
        <v>44</v>
      </c>
      <c r="W16">
        <v>69</v>
      </c>
      <c r="X16">
        <v>74</v>
      </c>
      <c r="Y16">
        <v>43</v>
      </c>
      <c r="AA16" s="10" t="str">
        <f t="shared" si="0"/>
        <v>2026</v>
      </c>
    </row>
    <row r="17" spans="1:27" x14ac:dyDescent="0.25">
      <c r="A17" t="str">
        <f>CONCATENATE(LEFT(B17,1)&amp;". "&amp;RIGHT(B17,LEN(B17)-FIND(" ",B17))," ",D17)</f>
        <v>A. Patterson NOP</v>
      </c>
      <c r="B17" t="s">
        <v>790</v>
      </c>
      <c r="C17" t="s">
        <v>37</v>
      </c>
      <c r="D17" t="s">
        <v>151</v>
      </c>
      <c r="E17">
        <v>23</v>
      </c>
      <c r="F17" t="s">
        <v>375</v>
      </c>
      <c r="G17" t="s">
        <v>791</v>
      </c>
      <c r="I17">
        <v>55</v>
      </c>
      <c r="J17">
        <v>62</v>
      </c>
      <c r="K17">
        <v>51</v>
      </c>
      <c r="L17">
        <v>46</v>
      </c>
      <c r="M17">
        <v>68</v>
      </c>
      <c r="N17">
        <v>65</v>
      </c>
      <c r="O17">
        <v>87</v>
      </c>
      <c r="P17">
        <v>36</v>
      </c>
      <c r="Q17">
        <v>59</v>
      </c>
      <c r="R17">
        <v>40</v>
      </c>
      <c r="S17">
        <v>40</v>
      </c>
      <c r="T17">
        <v>55</v>
      </c>
      <c r="U17">
        <v>43</v>
      </c>
      <c r="V17">
        <v>38</v>
      </c>
      <c r="W17">
        <v>47</v>
      </c>
      <c r="X17">
        <v>43</v>
      </c>
      <c r="Y17">
        <v>52</v>
      </c>
      <c r="AA17" s="10" t="str">
        <f t="shared" si="0"/>
        <v>2024</v>
      </c>
    </row>
    <row r="18" spans="1:27" x14ac:dyDescent="0.25">
      <c r="A18" t="str">
        <f>CONCATENATE(LEFT(B18,1)&amp;". "&amp;RIGHT(B18,LEN(B18)-FIND(" ",B18))," ",D18)</f>
        <v>A. Simons LAC</v>
      </c>
      <c r="B18" t="s">
        <v>831</v>
      </c>
      <c r="C18" t="s">
        <v>37</v>
      </c>
      <c r="D18" t="s">
        <v>42</v>
      </c>
      <c r="E18">
        <v>25</v>
      </c>
      <c r="F18" t="s">
        <v>607</v>
      </c>
      <c r="G18" t="s">
        <v>832</v>
      </c>
      <c r="I18">
        <v>54</v>
      </c>
      <c r="J18">
        <v>57</v>
      </c>
      <c r="K18">
        <v>37</v>
      </c>
      <c r="L18">
        <v>38</v>
      </c>
      <c r="M18">
        <v>68</v>
      </c>
      <c r="N18">
        <v>63</v>
      </c>
      <c r="O18">
        <v>92</v>
      </c>
      <c r="P18">
        <v>35</v>
      </c>
      <c r="Q18">
        <v>40</v>
      </c>
      <c r="R18">
        <v>30</v>
      </c>
      <c r="S18">
        <v>34</v>
      </c>
      <c r="T18">
        <v>58</v>
      </c>
      <c r="U18">
        <v>56</v>
      </c>
      <c r="V18">
        <v>42</v>
      </c>
      <c r="W18">
        <v>49</v>
      </c>
      <c r="X18">
        <v>43</v>
      </c>
      <c r="Y18">
        <v>48</v>
      </c>
      <c r="AA18" s="10" t="str">
        <f t="shared" si="0"/>
        <v>2025</v>
      </c>
    </row>
    <row r="19" spans="1:27" x14ac:dyDescent="0.25">
      <c r="A19" t="str">
        <f>CONCATENATE(LEFT(B19,1)&amp;". "&amp;RIGHT(B19,LEN(B19)-FIND(" ",B19))," ",D19)</f>
        <v>A. Sylla TOR</v>
      </c>
      <c r="B19" t="s">
        <v>959</v>
      </c>
      <c r="C19" t="s">
        <v>32</v>
      </c>
      <c r="D19" t="s">
        <v>254</v>
      </c>
      <c r="E19">
        <v>23</v>
      </c>
      <c r="F19" t="s">
        <v>543</v>
      </c>
      <c r="G19" t="s">
        <v>896</v>
      </c>
      <c r="I19">
        <v>49</v>
      </c>
      <c r="J19">
        <v>59</v>
      </c>
      <c r="K19">
        <v>60</v>
      </c>
      <c r="L19">
        <v>45</v>
      </c>
      <c r="M19">
        <v>71</v>
      </c>
      <c r="N19">
        <v>74</v>
      </c>
      <c r="O19">
        <v>51</v>
      </c>
      <c r="P19">
        <v>33</v>
      </c>
      <c r="Q19">
        <v>56</v>
      </c>
      <c r="R19">
        <v>38</v>
      </c>
      <c r="S19">
        <v>37</v>
      </c>
      <c r="T19">
        <v>37</v>
      </c>
      <c r="U19">
        <v>33</v>
      </c>
      <c r="V19">
        <v>45</v>
      </c>
      <c r="W19">
        <v>39</v>
      </c>
      <c r="X19">
        <v>40</v>
      </c>
      <c r="Y19">
        <v>50</v>
      </c>
      <c r="AA19" s="10" t="str">
        <f t="shared" si="0"/>
        <v>2024</v>
      </c>
    </row>
    <row r="20" spans="1:27" x14ac:dyDescent="0.25">
      <c r="A20" t="str">
        <f>CONCATENATE(LEFT(B20,1)&amp;". "&amp;RIGHT(B20,LEN(B20)-FIND(" ",B20))," ",D20)</f>
        <v>A. Trier UTA</v>
      </c>
      <c r="B20" t="s">
        <v>940</v>
      </c>
      <c r="C20" t="s">
        <v>37</v>
      </c>
      <c r="D20" t="s">
        <v>127</v>
      </c>
      <c r="E20">
        <v>28</v>
      </c>
      <c r="F20" t="s">
        <v>607</v>
      </c>
      <c r="G20" t="s">
        <v>645</v>
      </c>
      <c r="I20">
        <v>50</v>
      </c>
      <c r="J20">
        <v>52</v>
      </c>
      <c r="K20">
        <v>41</v>
      </c>
      <c r="L20">
        <v>43</v>
      </c>
      <c r="M20">
        <v>59</v>
      </c>
      <c r="N20">
        <v>46</v>
      </c>
      <c r="O20">
        <v>40</v>
      </c>
      <c r="P20">
        <v>38</v>
      </c>
      <c r="Q20">
        <v>53</v>
      </c>
      <c r="R20">
        <v>66</v>
      </c>
      <c r="S20">
        <v>57</v>
      </c>
      <c r="T20">
        <v>60</v>
      </c>
      <c r="U20">
        <v>50</v>
      </c>
      <c r="V20">
        <v>48</v>
      </c>
      <c r="W20">
        <v>49</v>
      </c>
      <c r="X20">
        <v>29</v>
      </c>
      <c r="Y20">
        <v>34</v>
      </c>
      <c r="AA20" s="10" t="str">
        <f t="shared" si="0"/>
        <v>2025</v>
      </c>
    </row>
    <row r="21" spans="1:27" x14ac:dyDescent="0.25">
      <c r="A21" t="str">
        <f>CONCATENATE(LEFT(B21,1)&amp;". "&amp;RIGHT(B21,LEN(B21)-FIND(" ",B21))," ",D21)</f>
        <v>A. Watson HOU</v>
      </c>
      <c r="B21" t="s">
        <v>972</v>
      </c>
      <c r="C21" t="s">
        <v>32</v>
      </c>
      <c r="D21" t="s">
        <v>128</v>
      </c>
      <c r="E21">
        <v>24</v>
      </c>
      <c r="F21" t="s">
        <v>607</v>
      </c>
      <c r="G21" t="s">
        <v>973</v>
      </c>
      <c r="I21">
        <v>48</v>
      </c>
      <c r="J21">
        <v>57</v>
      </c>
      <c r="K21">
        <v>64</v>
      </c>
      <c r="L21">
        <v>59</v>
      </c>
      <c r="M21">
        <v>39</v>
      </c>
      <c r="N21">
        <v>45</v>
      </c>
      <c r="O21">
        <v>70</v>
      </c>
      <c r="P21">
        <v>52</v>
      </c>
      <c r="Q21">
        <v>48</v>
      </c>
      <c r="R21">
        <v>57</v>
      </c>
      <c r="S21">
        <v>45</v>
      </c>
      <c r="T21">
        <v>35</v>
      </c>
      <c r="U21">
        <v>40</v>
      </c>
      <c r="V21">
        <v>37</v>
      </c>
      <c r="W21">
        <v>44</v>
      </c>
      <c r="X21">
        <v>54</v>
      </c>
      <c r="Y21">
        <v>55</v>
      </c>
      <c r="AA21" s="10" t="str">
        <f t="shared" si="0"/>
        <v>2025</v>
      </c>
    </row>
    <row r="22" spans="1:27" x14ac:dyDescent="0.25">
      <c r="A22" t="str">
        <f>CONCATENATE(LEFT(B22,1)&amp;". "&amp;RIGHT(B22,LEN(B22)-FIND(" ",B22))," ",D22)</f>
        <v>A. Wiggins WAS</v>
      </c>
      <c r="B22" t="s">
        <v>184</v>
      </c>
      <c r="C22" t="s">
        <v>24</v>
      </c>
      <c r="D22" t="s">
        <v>185</v>
      </c>
      <c r="E22">
        <v>29</v>
      </c>
      <c r="F22" t="s">
        <v>186</v>
      </c>
      <c r="I22">
        <v>73</v>
      </c>
      <c r="J22">
        <v>73</v>
      </c>
      <c r="K22">
        <v>52</v>
      </c>
      <c r="L22">
        <v>66</v>
      </c>
      <c r="M22">
        <v>66</v>
      </c>
      <c r="N22">
        <v>73</v>
      </c>
      <c r="O22">
        <v>88</v>
      </c>
      <c r="P22">
        <v>75</v>
      </c>
      <c r="Q22">
        <v>84</v>
      </c>
      <c r="R22">
        <v>80</v>
      </c>
      <c r="S22">
        <v>84</v>
      </c>
      <c r="T22">
        <v>71</v>
      </c>
      <c r="U22">
        <v>71</v>
      </c>
      <c r="V22">
        <v>57</v>
      </c>
      <c r="W22">
        <v>62</v>
      </c>
      <c r="X22">
        <v>39</v>
      </c>
      <c r="Y22">
        <v>70</v>
      </c>
      <c r="AA22" s="10" t="str">
        <f t="shared" si="0"/>
        <v>2026</v>
      </c>
    </row>
    <row r="23" spans="1:27" x14ac:dyDescent="0.25">
      <c r="A23" t="str">
        <f>CONCATENATE(LEFT(B23,1)&amp;". "&amp;RIGHT(B23,LEN(B23)-FIND(" ",B23))," ",D23)</f>
        <v>A. Wiley IND</v>
      </c>
      <c r="B23" t="s">
        <v>732</v>
      </c>
      <c r="C23" t="s">
        <v>23</v>
      </c>
      <c r="D23" t="s">
        <v>43</v>
      </c>
      <c r="E23">
        <v>25</v>
      </c>
      <c r="F23" t="s">
        <v>530</v>
      </c>
      <c r="G23" t="s">
        <v>733</v>
      </c>
      <c r="I23">
        <v>56</v>
      </c>
      <c r="J23">
        <v>58</v>
      </c>
      <c r="K23">
        <v>67</v>
      </c>
      <c r="L23">
        <v>73</v>
      </c>
      <c r="M23">
        <v>54</v>
      </c>
      <c r="N23">
        <v>63</v>
      </c>
      <c r="O23">
        <v>80</v>
      </c>
      <c r="P23">
        <v>74</v>
      </c>
      <c r="Q23">
        <v>64</v>
      </c>
      <c r="R23">
        <v>39</v>
      </c>
      <c r="S23">
        <v>54</v>
      </c>
      <c r="T23">
        <v>41</v>
      </c>
      <c r="U23">
        <v>33</v>
      </c>
      <c r="V23">
        <v>58</v>
      </c>
      <c r="W23">
        <v>39</v>
      </c>
      <c r="X23">
        <v>41</v>
      </c>
      <c r="Y23">
        <v>62</v>
      </c>
      <c r="AA23" s="10" t="str">
        <f t="shared" si="0"/>
        <v>2025</v>
      </c>
    </row>
    <row r="24" spans="1:27" x14ac:dyDescent="0.25">
      <c r="A24" t="str">
        <f>CONCATENATE(LEFT(B24,1)&amp;". "&amp;RIGHT(B24,LEN(B24)-FIND(" ",B24))," ",D24)</f>
        <v>A. Zizic GSW</v>
      </c>
      <c r="B24" t="s">
        <v>549</v>
      </c>
      <c r="C24" t="s">
        <v>23</v>
      </c>
      <c r="D24" t="s">
        <v>35</v>
      </c>
      <c r="E24">
        <v>27</v>
      </c>
      <c r="F24" t="s">
        <v>550</v>
      </c>
      <c r="G24" t="s">
        <v>551</v>
      </c>
      <c r="I24">
        <v>60</v>
      </c>
      <c r="J24">
        <v>61</v>
      </c>
      <c r="K24">
        <v>63</v>
      </c>
      <c r="L24">
        <v>68</v>
      </c>
      <c r="M24">
        <v>42</v>
      </c>
      <c r="N24">
        <v>55</v>
      </c>
      <c r="O24">
        <v>79</v>
      </c>
      <c r="P24">
        <v>76</v>
      </c>
      <c r="Q24">
        <v>71</v>
      </c>
      <c r="R24">
        <v>69</v>
      </c>
      <c r="S24">
        <v>55</v>
      </c>
      <c r="T24">
        <v>29</v>
      </c>
      <c r="U24">
        <v>53</v>
      </c>
      <c r="V24">
        <v>53</v>
      </c>
      <c r="W24">
        <v>52</v>
      </c>
      <c r="X24">
        <v>55</v>
      </c>
      <c r="Y24">
        <v>67</v>
      </c>
      <c r="AA24" s="10" t="str">
        <f t="shared" si="0"/>
        <v>2026</v>
      </c>
    </row>
    <row r="25" spans="1:27" x14ac:dyDescent="0.25">
      <c r="A25" t="str">
        <f>CONCATENATE(LEFT(B25,1)&amp;". "&amp;RIGHT(B25,LEN(B25)-FIND(" ",B25))," ",D25)</f>
        <v>B. Antoine HOU</v>
      </c>
      <c r="B25" t="s">
        <v>915</v>
      </c>
      <c r="C25" t="s">
        <v>37</v>
      </c>
      <c r="D25" t="s">
        <v>128</v>
      </c>
      <c r="E25">
        <v>24</v>
      </c>
      <c r="F25" t="s">
        <v>543</v>
      </c>
      <c r="G25" t="s">
        <v>916</v>
      </c>
      <c r="I25">
        <v>51</v>
      </c>
      <c r="J25">
        <v>58</v>
      </c>
      <c r="K25">
        <v>46</v>
      </c>
      <c r="L25">
        <v>45</v>
      </c>
      <c r="M25">
        <v>65</v>
      </c>
      <c r="N25">
        <v>64</v>
      </c>
      <c r="O25">
        <v>72</v>
      </c>
      <c r="P25">
        <v>37</v>
      </c>
      <c r="Q25">
        <v>55</v>
      </c>
      <c r="R25">
        <v>53</v>
      </c>
      <c r="S25">
        <v>58</v>
      </c>
      <c r="T25">
        <v>60</v>
      </c>
      <c r="U25">
        <v>32</v>
      </c>
      <c r="V25">
        <v>30</v>
      </c>
      <c r="W25">
        <v>58</v>
      </c>
      <c r="X25">
        <v>46</v>
      </c>
      <c r="Y25">
        <v>47</v>
      </c>
      <c r="AA25" s="10" t="str">
        <f t="shared" si="0"/>
        <v>2024</v>
      </c>
    </row>
    <row r="26" spans="1:27" x14ac:dyDescent="0.25">
      <c r="A26" t="str">
        <f>CONCATENATE(LEFT(B26,1)&amp;". "&amp;RIGHT(B26,LEN(B26)-FIND(" ",B26))," ",D26)</f>
        <v>B. Beal MIA</v>
      </c>
      <c r="B26" t="s">
        <v>502</v>
      </c>
      <c r="C26" t="s">
        <v>37</v>
      </c>
      <c r="D26" t="s">
        <v>225</v>
      </c>
      <c r="E26">
        <v>31</v>
      </c>
      <c r="F26" t="s">
        <v>384</v>
      </c>
      <c r="I26">
        <v>61</v>
      </c>
      <c r="J26">
        <v>61</v>
      </c>
      <c r="K26">
        <v>41</v>
      </c>
      <c r="L26">
        <v>39</v>
      </c>
      <c r="M26">
        <v>54</v>
      </c>
      <c r="N26">
        <v>38</v>
      </c>
      <c r="O26">
        <v>56</v>
      </c>
      <c r="P26">
        <v>70</v>
      </c>
      <c r="Q26">
        <v>65</v>
      </c>
      <c r="R26">
        <v>64</v>
      </c>
      <c r="S26">
        <v>59</v>
      </c>
      <c r="T26">
        <v>69</v>
      </c>
      <c r="U26">
        <v>70</v>
      </c>
      <c r="V26">
        <v>33</v>
      </c>
      <c r="W26">
        <v>62</v>
      </c>
      <c r="X26">
        <v>59</v>
      </c>
      <c r="Y26">
        <v>47</v>
      </c>
      <c r="AA26" s="10" t="str">
        <f t="shared" si="0"/>
        <v>2024</v>
      </c>
    </row>
    <row r="27" spans="1:27" x14ac:dyDescent="0.25">
      <c r="A27" t="str">
        <f>CONCATENATE(LEFT(B27,1)&amp;". "&amp;RIGHT(B27,LEN(B27)-FIND(" ",B27))," ",D27)</f>
        <v>B. Bol NYK</v>
      </c>
      <c r="B27" t="s">
        <v>911</v>
      </c>
      <c r="C27" t="s">
        <v>23</v>
      </c>
      <c r="D27" t="s">
        <v>45</v>
      </c>
      <c r="E27">
        <v>25</v>
      </c>
      <c r="F27" t="s">
        <v>565</v>
      </c>
      <c r="G27" t="s">
        <v>912</v>
      </c>
      <c r="I27">
        <v>51</v>
      </c>
      <c r="J27">
        <v>55</v>
      </c>
      <c r="K27">
        <v>77</v>
      </c>
      <c r="L27">
        <v>32</v>
      </c>
      <c r="M27">
        <v>42</v>
      </c>
      <c r="N27">
        <v>46</v>
      </c>
      <c r="O27">
        <v>30</v>
      </c>
      <c r="P27">
        <v>54</v>
      </c>
      <c r="Q27">
        <v>43</v>
      </c>
      <c r="R27">
        <v>42</v>
      </c>
      <c r="S27">
        <v>40</v>
      </c>
      <c r="T27">
        <v>50</v>
      </c>
      <c r="U27">
        <v>50</v>
      </c>
      <c r="V27">
        <v>64</v>
      </c>
      <c r="W27">
        <v>28</v>
      </c>
      <c r="X27">
        <v>26</v>
      </c>
      <c r="Y27">
        <v>58</v>
      </c>
      <c r="AA27" s="10" t="str">
        <f t="shared" si="0"/>
        <v>2025</v>
      </c>
    </row>
    <row r="28" spans="1:27" x14ac:dyDescent="0.25">
      <c r="A28" t="str">
        <f>CONCATENATE(LEFT(B28,1)&amp;". "&amp;RIGHT(B28,LEN(B28)-FIND(" ",B28))," ",D28)</f>
        <v>B. Boston NYK</v>
      </c>
      <c r="B28" t="s">
        <v>796</v>
      </c>
      <c r="C28" t="s">
        <v>29</v>
      </c>
      <c r="D28" t="s">
        <v>45</v>
      </c>
      <c r="E28">
        <v>23</v>
      </c>
      <c r="F28" t="s">
        <v>759</v>
      </c>
      <c r="G28" t="s">
        <v>535</v>
      </c>
      <c r="I28">
        <v>55</v>
      </c>
      <c r="J28">
        <v>64</v>
      </c>
      <c r="K28">
        <v>44</v>
      </c>
      <c r="L28">
        <v>41</v>
      </c>
      <c r="M28">
        <v>65</v>
      </c>
      <c r="N28">
        <v>66</v>
      </c>
      <c r="O28">
        <v>68</v>
      </c>
      <c r="P28">
        <v>36</v>
      </c>
      <c r="Q28">
        <v>51</v>
      </c>
      <c r="R28">
        <v>38</v>
      </c>
      <c r="S28">
        <v>54</v>
      </c>
      <c r="T28">
        <v>54</v>
      </c>
      <c r="U28">
        <v>54</v>
      </c>
      <c r="V28">
        <v>40</v>
      </c>
      <c r="W28">
        <v>49</v>
      </c>
      <c r="X28">
        <v>41</v>
      </c>
      <c r="Y28">
        <v>48</v>
      </c>
      <c r="AA28" s="10" t="str">
        <f t="shared" si="0"/>
        <v>2024</v>
      </c>
    </row>
    <row r="29" spans="1:27" x14ac:dyDescent="0.25">
      <c r="A29" t="str">
        <f>CONCATENATE(LEFT(B29,1)&amp;". "&amp;RIGHT(B29,LEN(B29)-FIND(" ",B29))," ",D29)</f>
        <v>B. Clarke PHX</v>
      </c>
      <c r="B29" t="s">
        <v>664</v>
      </c>
      <c r="C29" t="s">
        <v>40</v>
      </c>
      <c r="D29" t="s">
        <v>200</v>
      </c>
      <c r="E29">
        <v>28</v>
      </c>
      <c r="F29" t="s">
        <v>665</v>
      </c>
      <c r="G29" t="s">
        <v>270</v>
      </c>
      <c r="I29">
        <v>57</v>
      </c>
      <c r="J29">
        <v>57</v>
      </c>
      <c r="K29">
        <v>52</v>
      </c>
      <c r="L29">
        <v>65</v>
      </c>
      <c r="M29">
        <v>53</v>
      </c>
      <c r="N29">
        <v>61</v>
      </c>
      <c r="O29">
        <v>45</v>
      </c>
      <c r="P29">
        <v>73</v>
      </c>
      <c r="Q29">
        <v>57</v>
      </c>
      <c r="R29">
        <v>40</v>
      </c>
      <c r="S29">
        <v>39</v>
      </c>
      <c r="T29">
        <v>33</v>
      </c>
      <c r="U29">
        <v>65</v>
      </c>
      <c r="V29">
        <v>70</v>
      </c>
      <c r="W29">
        <v>42</v>
      </c>
      <c r="X29">
        <v>35</v>
      </c>
      <c r="Y29">
        <v>41</v>
      </c>
      <c r="AA29" s="10" t="str">
        <f t="shared" si="0"/>
        <v>2024</v>
      </c>
    </row>
    <row r="30" spans="1:27" x14ac:dyDescent="0.25">
      <c r="A30" t="str">
        <f>CONCATENATE(LEFT(B30,1)&amp;". "&amp;RIGHT(B30,LEN(B30)-FIND(" ",B30))," ",D30)</f>
        <v>B. Fernando UTA</v>
      </c>
      <c r="B30" t="s">
        <v>366</v>
      </c>
      <c r="C30" t="s">
        <v>23</v>
      </c>
      <c r="D30" t="s">
        <v>127</v>
      </c>
      <c r="E30">
        <v>26</v>
      </c>
      <c r="F30" t="s">
        <v>367</v>
      </c>
      <c r="G30" t="s">
        <v>368</v>
      </c>
      <c r="I30">
        <v>65</v>
      </c>
      <c r="J30">
        <v>66</v>
      </c>
      <c r="K30">
        <v>60</v>
      </c>
      <c r="L30">
        <v>83</v>
      </c>
      <c r="M30">
        <v>45</v>
      </c>
      <c r="N30">
        <v>67</v>
      </c>
      <c r="O30">
        <v>88</v>
      </c>
      <c r="P30">
        <v>74</v>
      </c>
      <c r="Q30">
        <v>64</v>
      </c>
      <c r="R30">
        <v>74</v>
      </c>
      <c r="S30">
        <v>58</v>
      </c>
      <c r="T30">
        <v>57</v>
      </c>
      <c r="U30">
        <v>60</v>
      </c>
      <c r="V30">
        <v>66</v>
      </c>
      <c r="W30">
        <v>38</v>
      </c>
      <c r="X30">
        <v>48</v>
      </c>
      <c r="Y30">
        <v>76</v>
      </c>
      <c r="AA30" s="10" t="str">
        <f t="shared" si="0"/>
        <v>2025</v>
      </c>
    </row>
    <row r="31" spans="1:27" x14ac:dyDescent="0.25">
      <c r="A31" t="str">
        <f>CONCATENATE(LEFT(B31,1)&amp;". "&amp;RIGHT(B31,LEN(B31)-FIND(" ",B31))," ",D31)</f>
        <v>B. Green KC</v>
      </c>
      <c r="B31" t="s">
        <v>1020</v>
      </c>
      <c r="C31" t="s">
        <v>23</v>
      </c>
      <c r="D31" t="s">
        <v>393</v>
      </c>
      <c r="E31">
        <v>21</v>
      </c>
      <c r="F31" t="s">
        <v>686</v>
      </c>
      <c r="G31" t="s">
        <v>815</v>
      </c>
      <c r="I31">
        <v>45</v>
      </c>
      <c r="J31">
        <v>60</v>
      </c>
      <c r="K31">
        <v>65</v>
      </c>
      <c r="L31">
        <v>55</v>
      </c>
      <c r="M31">
        <v>30</v>
      </c>
      <c r="N31">
        <v>72</v>
      </c>
      <c r="O31">
        <v>18</v>
      </c>
      <c r="P31">
        <v>54</v>
      </c>
      <c r="Q31">
        <v>81</v>
      </c>
      <c r="R31">
        <v>14</v>
      </c>
      <c r="S31">
        <v>32</v>
      </c>
      <c r="T31">
        <v>30</v>
      </c>
      <c r="U31">
        <v>33</v>
      </c>
      <c r="V31">
        <v>68</v>
      </c>
      <c r="W31">
        <v>41</v>
      </c>
      <c r="X31">
        <v>35</v>
      </c>
      <c r="Y31">
        <v>60</v>
      </c>
      <c r="AA31" s="10" t="str">
        <f t="shared" si="0"/>
        <v>2026</v>
      </c>
    </row>
    <row r="32" spans="1:27" x14ac:dyDescent="0.25">
      <c r="A32" t="str">
        <f>CONCATENATE(LEFT(B32,1)&amp;". "&amp;RIGHT(B32,LEN(B32)-FIND(" ",B32))," ",D32)</f>
        <v>B. Hield OKC</v>
      </c>
      <c r="B32" t="s">
        <v>585</v>
      </c>
      <c r="C32" t="s">
        <v>37</v>
      </c>
      <c r="D32" t="s">
        <v>229</v>
      </c>
      <c r="E32">
        <v>31</v>
      </c>
      <c r="F32" t="s">
        <v>543</v>
      </c>
      <c r="G32" t="s">
        <v>586</v>
      </c>
      <c r="I32">
        <v>59</v>
      </c>
      <c r="J32">
        <v>59</v>
      </c>
      <c r="K32">
        <v>39</v>
      </c>
      <c r="L32">
        <v>49</v>
      </c>
      <c r="M32">
        <v>59</v>
      </c>
      <c r="N32">
        <v>42</v>
      </c>
      <c r="O32">
        <v>64</v>
      </c>
      <c r="P32">
        <v>43</v>
      </c>
      <c r="Q32">
        <v>63</v>
      </c>
      <c r="R32">
        <v>71</v>
      </c>
      <c r="S32">
        <v>68</v>
      </c>
      <c r="T32">
        <v>75</v>
      </c>
      <c r="U32">
        <v>58</v>
      </c>
      <c r="V32">
        <v>36</v>
      </c>
      <c r="W32">
        <v>66</v>
      </c>
      <c r="X32">
        <v>45</v>
      </c>
      <c r="Y32">
        <v>45</v>
      </c>
      <c r="AA32" s="10" t="str">
        <f t="shared" si="0"/>
        <v>2024</v>
      </c>
    </row>
    <row r="33" spans="1:27" x14ac:dyDescent="0.25">
      <c r="A33" t="str">
        <f>CONCATENATE(LEFT(B33,1)&amp;". "&amp;RIGHT(B33,LEN(B33)-FIND(" ",B33))," ",D33)</f>
        <v>B. Ingram LAL</v>
      </c>
      <c r="B33" t="s">
        <v>250</v>
      </c>
      <c r="C33" t="s">
        <v>37</v>
      </c>
      <c r="D33" t="s">
        <v>41</v>
      </c>
      <c r="E33">
        <v>27</v>
      </c>
      <c r="F33" t="s">
        <v>251</v>
      </c>
      <c r="G33" t="s">
        <v>252</v>
      </c>
      <c r="I33">
        <v>70</v>
      </c>
      <c r="J33">
        <v>70</v>
      </c>
      <c r="K33">
        <v>59</v>
      </c>
      <c r="L33">
        <v>36</v>
      </c>
      <c r="M33">
        <v>62</v>
      </c>
      <c r="N33">
        <v>60</v>
      </c>
      <c r="O33">
        <v>73</v>
      </c>
      <c r="P33">
        <v>58</v>
      </c>
      <c r="Q33">
        <v>85</v>
      </c>
      <c r="R33">
        <v>55</v>
      </c>
      <c r="S33">
        <v>77</v>
      </c>
      <c r="T33">
        <v>58</v>
      </c>
      <c r="U33">
        <v>71</v>
      </c>
      <c r="V33">
        <v>62</v>
      </c>
      <c r="W33">
        <v>61</v>
      </c>
      <c r="X33">
        <v>58</v>
      </c>
      <c r="Y33">
        <v>56</v>
      </c>
      <c r="AA33" s="10" t="str">
        <f t="shared" si="0"/>
        <v>2025</v>
      </c>
    </row>
    <row r="34" spans="1:27" x14ac:dyDescent="0.25">
      <c r="A34" t="str">
        <f>CONCATENATE(LEFT(B34,1)&amp;". "&amp;RIGHT(B34,LEN(B34)-FIND(" ",B34))," ",D34)</f>
        <v>B. Knight MIL</v>
      </c>
      <c r="B34" t="s">
        <v>903</v>
      </c>
      <c r="C34" t="s">
        <v>22</v>
      </c>
      <c r="D34" t="s">
        <v>44</v>
      </c>
      <c r="E34">
        <v>33</v>
      </c>
      <c r="F34" t="s">
        <v>904</v>
      </c>
      <c r="I34">
        <v>51</v>
      </c>
      <c r="J34">
        <v>51</v>
      </c>
      <c r="K34">
        <v>33</v>
      </c>
      <c r="L34">
        <v>33</v>
      </c>
      <c r="M34">
        <v>46</v>
      </c>
      <c r="N34">
        <v>26</v>
      </c>
      <c r="O34">
        <v>53</v>
      </c>
      <c r="P34">
        <v>51</v>
      </c>
      <c r="Q34">
        <v>63</v>
      </c>
      <c r="R34">
        <v>59</v>
      </c>
      <c r="S34">
        <v>63</v>
      </c>
      <c r="T34">
        <v>65</v>
      </c>
      <c r="U34">
        <v>50</v>
      </c>
      <c r="V34">
        <v>28</v>
      </c>
      <c r="W34">
        <v>73</v>
      </c>
      <c r="X34">
        <v>60</v>
      </c>
      <c r="Y34">
        <v>41</v>
      </c>
      <c r="AA34" s="10" t="str">
        <f t="shared" si="0"/>
        <v>2024</v>
      </c>
    </row>
    <row r="35" spans="1:27" x14ac:dyDescent="0.25">
      <c r="A35" t="str">
        <f>CONCATENATE(LEFT(B35,1)&amp;". "&amp;RIGHT(B35,LEN(B35)-FIND(" ",B35))," ",D35)</f>
        <v>B. Lopez OKC</v>
      </c>
      <c r="B35" t="s">
        <v>947</v>
      </c>
      <c r="C35" t="s">
        <v>23</v>
      </c>
      <c r="D35" t="s">
        <v>229</v>
      </c>
      <c r="E35">
        <v>36</v>
      </c>
      <c r="F35" t="s">
        <v>607</v>
      </c>
      <c r="G35" t="s">
        <v>359</v>
      </c>
      <c r="I35">
        <v>49</v>
      </c>
      <c r="J35">
        <v>49</v>
      </c>
      <c r="K35">
        <v>67</v>
      </c>
      <c r="L35">
        <v>56</v>
      </c>
      <c r="M35">
        <v>0</v>
      </c>
      <c r="N35">
        <v>9</v>
      </c>
      <c r="O35">
        <v>22</v>
      </c>
      <c r="P35">
        <v>65</v>
      </c>
      <c r="Q35">
        <v>69</v>
      </c>
      <c r="R35">
        <v>59</v>
      </c>
      <c r="S35">
        <v>57</v>
      </c>
      <c r="T35">
        <v>59</v>
      </c>
      <c r="U35">
        <v>67</v>
      </c>
      <c r="V35">
        <v>30</v>
      </c>
      <c r="W35">
        <v>36</v>
      </c>
      <c r="X35">
        <v>46</v>
      </c>
      <c r="Y35">
        <v>72</v>
      </c>
      <c r="AA35" s="10" t="str">
        <f t="shared" si="0"/>
        <v>2025</v>
      </c>
    </row>
    <row r="36" spans="1:27" x14ac:dyDescent="0.25">
      <c r="A36" t="str">
        <f>CONCATENATE(LEFT(B36,1)&amp;". "&amp;RIGHT(B36,LEN(B36)-FIND(" ",B36))," ",D36)</f>
        <v>B. Manek ATL</v>
      </c>
      <c r="B36" t="s">
        <v>797</v>
      </c>
      <c r="C36" t="s">
        <v>34</v>
      </c>
      <c r="D36" t="s">
        <v>28</v>
      </c>
      <c r="E36">
        <v>26</v>
      </c>
      <c r="F36" t="s">
        <v>607</v>
      </c>
      <c r="G36" t="s">
        <v>798</v>
      </c>
      <c r="I36">
        <v>55</v>
      </c>
      <c r="J36">
        <v>57</v>
      </c>
      <c r="K36">
        <v>60</v>
      </c>
      <c r="L36">
        <v>58</v>
      </c>
      <c r="M36">
        <v>59</v>
      </c>
      <c r="N36">
        <v>54</v>
      </c>
      <c r="O36">
        <v>77</v>
      </c>
      <c r="P36">
        <v>44</v>
      </c>
      <c r="Q36">
        <v>68</v>
      </c>
      <c r="R36">
        <v>85</v>
      </c>
      <c r="S36">
        <v>47</v>
      </c>
      <c r="T36">
        <v>95</v>
      </c>
      <c r="U36">
        <v>30</v>
      </c>
      <c r="V36">
        <v>17</v>
      </c>
      <c r="W36">
        <v>48</v>
      </c>
      <c r="X36">
        <v>38</v>
      </c>
      <c r="Y36">
        <v>42</v>
      </c>
      <c r="AA36" s="10" t="str">
        <f t="shared" si="0"/>
        <v>2025</v>
      </c>
    </row>
    <row r="37" spans="1:27" x14ac:dyDescent="0.25">
      <c r="A37" t="str">
        <f>CONCATENATE(LEFT(B37,1)&amp;". "&amp;RIGHT(B37,LEN(B37)-FIND(" ",B37))," ",D37)</f>
        <v>B. McLemore CLE</v>
      </c>
      <c r="B37" t="s">
        <v>701</v>
      </c>
      <c r="C37" t="s">
        <v>37</v>
      </c>
      <c r="D37" t="s">
        <v>38</v>
      </c>
      <c r="E37">
        <v>31</v>
      </c>
      <c r="F37" t="s">
        <v>543</v>
      </c>
      <c r="G37" t="s">
        <v>265</v>
      </c>
      <c r="I37">
        <v>56</v>
      </c>
      <c r="J37">
        <v>56</v>
      </c>
      <c r="K37">
        <v>41</v>
      </c>
      <c r="L37">
        <v>38</v>
      </c>
      <c r="M37">
        <v>54</v>
      </c>
      <c r="N37">
        <v>42</v>
      </c>
      <c r="O37">
        <v>41</v>
      </c>
      <c r="P37">
        <v>46</v>
      </c>
      <c r="Q37">
        <v>63</v>
      </c>
      <c r="R37">
        <v>76</v>
      </c>
      <c r="S37">
        <v>71</v>
      </c>
      <c r="T37">
        <v>71</v>
      </c>
      <c r="U37">
        <v>55</v>
      </c>
      <c r="V37">
        <v>44</v>
      </c>
      <c r="W37">
        <v>53</v>
      </c>
      <c r="X37">
        <v>47</v>
      </c>
      <c r="Y37">
        <v>32</v>
      </c>
      <c r="AA37" s="10" t="str">
        <f t="shared" si="0"/>
        <v>2024</v>
      </c>
    </row>
    <row r="38" spans="1:27" x14ac:dyDescent="0.25">
      <c r="A38" t="str">
        <f>CONCATENATE(LEFT(B38,1)&amp;". "&amp;RIGHT(B38,LEN(B38)-FIND(" ",B38))," ",D38)</f>
        <v>B. Newman SEA</v>
      </c>
      <c r="B38" t="s">
        <v>1088</v>
      </c>
      <c r="C38" t="s">
        <v>32</v>
      </c>
      <c r="D38" t="s">
        <v>36</v>
      </c>
      <c r="E38">
        <v>23</v>
      </c>
      <c r="F38" t="s">
        <v>607</v>
      </c>
      <c r="G38" t="s">
        <v>376</v>
      </c>
      <c r="I38">
        <v>38</v>
      </c>
      <c r="J38">
        <v>47</v>
      </c>
      <c r="K38">
        <v>58</v>
      </c>
      <c r="L38">
        <v>54</v>
      </c>
      <c r="M38">
        <v>42</v>
      </c>
      <c r="N38">
        <v>47</v>
      </c>
      <c r="O38">
        <v>19</v>
      </c>
      <c r="P38">
        <v>38</v>
      </c>
      <c r="Q38">
        <v>25</v>
      </c>
      <c r="R38">
        <v>45</v>
      </c>
      <c r="S38">
        <v>46</v>
      </c>
      <c r="T38">
        <v>52</v>
      </c>
      <c r="U38">
        <v>24</v>
      </c>
      <c r="V38">
        <v>55</v>
      </c>
      <c r="W38">
        <v>42</v>
      </c>
      <c r="X38">
        <v>40</v>
      </c>
      <c r="Y38">
        <v>74</v>
      </c>
      <c r="AA38" s="10" t="str">
        <f t="shared" si="0"/>
        <v>2025</v>
      </c>
    </row>
    <row r="39" spans="1:27" x14ac:dyDescent="0.25">
      <c r="A39" t="str">
        <f>CONCATENATE(LEFT(B39,1)&amp;". "&amp;RIGHT(B39,LEN(B39)-FIND(" ",B39))," ",D39)</f>
        <v>B. Penn-Johnson PHI</v>
      </c>
      <c r="B39" t="s">
        <v>330</v>
      </c>
      <c r="C39" t="s">
        <v>32</v>
      </c>
      <c r="D39" t="s">
        <v>25</v>
      </c>
      <c r="E39">
        <v>24</v>
      </c>
      <c r="F39" t="s">
        <v>331</v>
      </c>
      <c r="G39" t="s">
        <v>332</v>
      </c>
      <c r="I39">
        <v>67</v>
      </c>
      <c r="J39">
        <v>72</v>
      </c>
      <c r="K39">
        <v>74</v>
      </c>
      <c r="L39">
        <v>66</v>
      </c>
      <c r="M39">
        <v>60</v>
      </c>
      <c r="N39">
        <v>66</v>
      </c>
      <c r="O39">
        <v>63</v>
      </c>
      <c r="P39">
        <v>88</v>
      </c>
      <c r="Q39">
        <v>76</v>
      </c>
      <c r="R39">
        <v>51</v>
      </c>
      <c r="S39">
        <v>58</v>
      </c>
      <c r="T39">
        <v>46</v>
      </c>
      <c r="U39">
        <v>59</v>
      </c>
      <c r="V39">
        <v>59</v>
      </c>
      <c r="W39">
        <v>50</v>
      </c>
      <c r="X39">
        <v>53</v>
      </c>
      <c r="Y39">
        <v>62</v>
      </c>
      <c r="AA39" s="10" t="str">
        <f t="shared" si="0"/>
        <v>2026</v>
      </c>
    </row>
    <row r="40" spans="1:27" x14ac:dyDescent="0.25">
      <c r="A40" t="str">
        <f>CONCATENATE(LEFT(B40,1)&amp;". "&amp;RIGHT(B40,LEN(B40)-FIND(" ",B40))," ",D40)</f>
        <v>B. Randolph DAL</v>
      </c>
      <c r="B40" t="s">
        <v>957</v>
      </c>
      <c r="C40" t="s">
        <v>24</v>
      </c>
      <c r="D40" t="s">
        <v>27</v>
      </c>
      <c r="E40">
        <v>27</v>
      </c>
      <c r="F40" t="s">
        <v>607</v>
      </c>
      <c r="G40" t="s">
        <v>958</v>
      </c>
      <c r="I40">
        <v>49</v>
      </c>
      <c r="J40">
        <v>53</v>
      </c>
      <c r="K40">
        <v>48</v>
      </c>
      <c r="L40">
        <v>40</v>
      </c>
      <c r="M40">
        <v>62</v>
      </c>
      <c r="N40">
        <v>64</v>
      </c>
      <c r="O40">
        <v>54</v>
      </c>
      <c r="P40">
        <v>33</v>
      </c>
      <c r="Q40">
        <v>54</v>
      </c>
      <c r="R40">
        <v>33</v>
      </c>
      <c r="S40">
        <v>68</v>
      </c>
      <c r="T40">
        <v>72</v>
      </c>
      <c r="U40">
        <v>46</v>
      </c>
      <c r="V40">
        <v>18</v>
      </c>
      <c r="W40">
        <v>47</v>
      </c>
      <c r="X40">
        <v>34</v>
      </c>
      <c r="Y40">
        <v>31</v>
      </c>
      <c r="AA40" s="10" t="str">
        <f t="shared" si="0"/>
        <v>2025</v>
      </c>
    </row>
    <row r="41" spans="1:27" x14ac:dyDescent="0.25">
      <c r="A41" t="str">
        <f>CONCATENATE(LEFT(B41,1)&amp;". "&amp;RIGHT(B41,LEN(B41)-FIND(" ",B41))," ",D41)</f>
        <v>B. Simanic MIL</v>
      </c>
      <c r="B41" t="s">
        <v>354</v>
      </c>
      <c r="C41" t="s">
        <v>32</v>
      </c>
      <c r="D41" t="s">
        <v>44</v>
      </c>
      <c r="E41">
        <v>26</v>
      </c>
      <c r="F41" t="s">
        <v>355</v>
      </c>
      <c r="G41" t="s">
        <v>356</v>
      </c>
      <c r="I41">
        <v>65</v>
      </c>
      <c r="J41">
        <v>66</v>
      </c>
      <c r="K41">
        <v>59</v>
      </c>
      <c r="L41">
        <v>61</v>
      </c>
      <c r="M41">
        <v>61</v>
      </c>
      <c r="N41">
        <v>60</v>
      </c>
      <c r="O41">
        <v>84</v>
      </c>
      <c r="P41">
        <v>72</v>
      </c>
      <c r="Q41">
        <v>72</v>
      </c>
      <c r="R41">
        <v>73</v>
      </c>
      <c r="S41">
        <v>73</v>
      </c>
      <c r="T41">
        <v>76</v>
      </c>
      <c r="U41">
        <v>45</v>
      </c>
      <c r="V41">
        <v>40</v>
      </c>
      <c r="W41">
        <v>54</v>
      </c>
      <c r="X41">
        <v>58</v>
      </c>
      <c r="Y41">
        <v>72</v>
      </c>
      <c r="AA41" s="10" t="str">
        <f t="shared" si="0"/>
        <v>2026</v>
      </c>
    </row>
    <row r="42" spans="1:27" x14ac:dyDescent="0.25">
      <c r="A42" t="str">
        <f>CONCATENATE(LEFT(B42,1)&amp;". "&amp;RIGHT(B42,LEN(B42)-FIND(" ",B42))," ",D42)</f>
        <v>B. Simmons MEM</v>
      </c>
      <c r="B42" t="s">
        <v>189</v>
      </c>
      <c r="C42" t="s">
        <v>34</v>
      </c>
      <c r="D42" t="s">
        <v>170</v>
      </c>
      <c r="E42">
        <v>28</v>
      </c>
      <c r="F42" t="s">
        <v>161</v>
      </c>
      <c r="G42" t="s">
        <v>190</v>
      </c>
      <c r="I42">
        <v>73</v>
      </c>
      <c r="J42">
        <v>73</v>
      </c>
      <c r="K42">
        <v>61</v>
      </c>
      <c r="L42">
        <v>78</v>
      </c>
      <c r="M42">
        <v>64</v>
      </c>
      <c r="N42">
        <v>67</v>
      </c>
      <c r="O42">
        <v>85</v>
      </c>
      <c r="P42">
        <v>80</v>
      </c>
      <c r="Q42">
        <v>85</v>
      </c>
      <c r="R42">
        <v>56</v>
      </c>
      <c r="S42">
        <v>83</v>
      </c>
      <c r="T42">
        <v>24</v>
      </c>
      <c r="U42">
        <v>70</v>
      </c>
      <c r="V42">
        <v>60</v>
      </c>
      <c r="W42">
        <v>64</v>
      </c>
      <c r="X42">
        <v>78</v>
      </c>
      <c r="Y42">
        <v>79</v>
      </c>
      <c r="AA42" s="10" t="str">
        <f t="shared" si="0"/>
        <v>2027</v>
      </c>
    </row>
    <row r="43" spans="1:27" x14ac:dyDescent="0.25">
      <c r="A43" t="str">
        <f>CONCATENATE(LEFT(B43,1)&amp;". "&amp;RIGHT(B43,LEN(B43)-FIND(" ",B43))," ",D43)</f>
        <v>B. Yuori KC</v>
      </c>
      <c r="B43" t="s">
        <v>1021</v>
      </c>
      <c r="C43" t="s">
        <v>40</v>
      </c>
      <c r="D43" t="s">
        <v>393</v>
      </c>
      <c r="E43">
        <v>19</v>
      </c>
      <c r="F43" t="s">
        <v>1022</v>
      </c>
      <c r="G43" t="s">
        <v>1023</v>
      </c>
      <c r="I43">
        <v>45</v>
      </c>
      <c r="J43">
        <v>65</v>
      </c>
      <c r="K43">
        <v>57</v>
      </c>
      <c r="L43">
        <v>60</v>
      </c>
      <c r="M43">
        <v>59</v>
      </c>
      <c r="N43">
        <v>62</v>
      </c>
      <c r="O43">
        <v>33</v>
      </c>
      <c r="P43">
        <v>57</v>
      </c>
      <c r="Q43">
        <v>60</v>
      </c>
      <c r="R43">
        <v>39</v>
      </c>
      <c r="S43">
        <v>40</v>
      </c>
      <c r="T43">
        <v>29</v>
      </c>
      <c r="U43">
        <v>34</v>
      </c>
      <c r="V43">
        <v>45</v>
      </c>
      <c r="W43">
        <v>37</v>
      </c>
      <c r="X43">
        <v>40</v>
      </c>
      <c r="Y43">
        <v>55</v>
      </c>
      <c r="AA43" s="10" t="str">
        <f t="shared" si="0"/>
        <v>2027</v>
      </c>
    </row>
    <row r="44" spans="1:27" x14ac:dyDescent="0.25">
      <c r="A44" t="str">
        <f>CONCATENATE(LEFT(B44,1)&amp;". "&amp;RIGHT(B44,LEN(B44)-FIND(" ",B44))," ",D44)</f>
        <v>C. Anthony PHX</v>
      </c>
      <c r="B44" t="s">
        <v>199</v>
      </c>
      <c r="C44" t="s">
        <v>26</v>
      </c>
      <c r="D44" t="s">
        <v>200</v>
      </c>
      <c r="E44">
        <v>24</v>
      </c>
      <c r="F44" t="s">
        <v>201</v>
      </c>
      <c r="G44" t="s">
        <v>202</v>
      </c>
      <c r="I44">
        <v>73</v>
      </c>
      <c r="J44">
        <v>77</v>
      </c>
      <c r="K44">
        <v>34</v>
      </c>
      <c r="L44">
        <v>56</v>
      </c>
      <c r="M44">
        <v>78</v>
      </c>
      <c r="N44">
        <v>74</v>
      </c>
      <c r="O44">
        <v>72</v>
      </c>
      <c r="P44">
        <v>51</v>
      </c>
      <c r="Q44">
        <v>70</v>
      </c>
      <c r="R44">
        <v>68</v>
      </c>
      <c r="S44">
        <v>72</v>
      </c>
      <c r="T44">
        <v>63</v>
      </c>
      <c r="U44">
        <v>72</v>
      </c>
      <c r="V44">
        <v>57</v>
      </c>
      <c r="W44">
        <v>79</v>
      </c>
      <c r="X44">
        <v>74</v>
      </c>
      <c r="Y44">
        <v>66</v>
      </c>
      <c r="AA44" s="10" t="str">
        <f t="shared" si="0"/>
        <v>2026</v>
      </c>
    </row>
    <row r="45" spans="1:27" x14ac:dyDescent="0.25">
      <c r="A45" t="str">
        <f>CONCATENATE(LEFT(B45,1)&amp;". "&amp;RIGHT(B45,LEN(B45)-FIND(" ",B45))," ",D45)</f>
        <v>C. Bassey BKN</v>
      </c>
      <c r="B45" t="s">
        <v>724</v>
      </c>
      <c r="C45" t="s">
        <v>23</v>
      </c>
      <c r="D45" t="s">
        <v>173</v>
      </c>
      <c r="E45">
        <v>24</v>
      </c>
      <c r="F45" t="s">
        <v>725</v>
      </c>
      <c r="G45" t="s">
        <v>658</v>
      </c>
      <c r="I45">
        <v>56</v>
      </c>
      <c r="J45">
        <v>62</v>
      </c>
      <c r="K45">
        <v>63</v>
      </c>
      <c r="L45">
        <v>56</v>
      </c>
      <c r="M45">
        <v>46</v>
      </c>
      <c r="N45">
        <v>65</v>
      </c>
      <c r="O45">
        <v>80</v>
      </c>
      <c r="P45">
        <v>60</v>
      </c>
      <c r="Q45">
        <v>50</v>
      </c>
      <c r="R45">
        <v>44</v>
      </c>
      <c r="S45">
        <v>39</v>
      </c>
      <c r="T45">
        <v>42</v>
      </c>
      <c r="U45">
        <v>48</v>
      </c>
      <c r="V45">
        <v>83</v>
      </c>
      <c r="W45">
        <v>33</v>
      </c>
      <c r="X45">
        <v>26</v>
      </c>
      <c r="Y45">
        <v>66</v>
      </c>
      <c r="AA45" s="10" t="str">
        <f t="shared" si="0"/>
        <v>2025</v>
      </c>
    </row>
    <row r="46" spans="1:27" x14ac:dyDescent="0.25">
      <c r="A46" t="str">
        <f>CONCATENATE(LEFT(B46,1)&amp;". "&amp;RIGHT(B46,LEN(B46)-FIND(" ",B46))," ",D46)</f>
        <v>C. Capela BKN</v>
      </c>
      <c r="B46" t="s">
        <v>581</v>
      </c>
      <c r="C46" t="s">
        <v>32</v>
      </c>
      <c r="D46" t="s">
        <v>173</v>
      </c>
      <c r="E46">
        <v>30</v>
      </c>
      <c r="F46" t="s">
        <v>582</v>
      </c>
      <c r="G46" t="s">
        <v>583</v>
      </c>
      <c r="I46">
        <v>59</v>
      </c>
      <c r="J46">
        <v>59</v>
      </c>
      <c r="K46">
        <v>63</v>
      </c>
      <c r="L46">
        <v>65</v>
      </c>
      <c r="M46">
        <v>52</v>
      </c>
      <c r="N46">
        <v>56</v>
      </c>
      <c r="O46">
        <v>76</v>
      </c>
      <c r="P46">
        <v>80</v>
      </c>
      <c r="Q46">
        <v>82</v>
      </c>
      <c r="R46">
        <v>61</v>
      </c>
      <c r="S46">
        <v>60</v>
      </c>
      <c r="T46">
        <v>31</v>
      </c>
      <c r="U46">
        <v>47</v>
      </c>
      <c r="V46">
        <v>62</v>
      </c>
      <c r="W46">
        <v>51</v>
      </c>
      <c r="X46">
        <v>28</v>
      </c>
      <c r="Y46">
        <v>76</v>
      </c>
      <c r="AA46" s="10" t="str">
        <f t="shared" si="0"/>
        <v>2026</v>
      </c>
    </row>
    <row r="47" spans="1:27" x14ac:dyDescent="0.25">
      <c r="A47" t="str">
        <f>CONCATENATE(LEFT(B47,1)&amp;". "&amp;RIGHT(B47,LEN(B47)-FIND(" ",B47))," ",D47)</f>
        <v>C. Cunningham SAC</v>
      </c>
      <c r="B47" t="s">
        <v>487</v>
      </c>
      <c r="C47" t="s">
        <v>22</v>
      </c>
      <c r="D47" t="s">
        <v>215</v>
      </c>
      <c r="E47">
        <v>23</v>
      </c>
      <c r="F47" t="s">
        <v>375</v>
      </c>
      <c r="G47" t="s">
        <v>488</v>
      </c>
      <c r="I47">
        <v>62</v>
      </c>
      <c r="J47">
        <v>69</v>
      </c>
      <c r="K47">
        <v>46</v>
      </c>
      <c r="L47">
        <v>55</v>
      </c>
      <c r="M47">
        <v>61</v>
      </c>
      <c r="N47">
        <v>64</v>
      </c>
      <c r="O47">
        <v>81</v>
      </c>
      <c r="P47">
        <v>52</v>
      </c>
      <c r="Q47">
        <v>54</v>
      </c>
      <c r="R47">
        <v>44</v>
      </c>
      <c r="S47">
        <v>75</v>
      </c>
      <c r="T47">
        <v>54</v>
      </c>
      <c r="U47">
        <v>49</v>
      </c>
      <c r="V47">
        <v>61</v>
      </c>
      <c r="W47">
        <v>67</v>
      </c>
      <c r="X47">
        <v>61</v>
      </c>
      <c r="Y47">
        <v>60</v>
      </c>
      <c r="AA47" s="10" t="str">
        <f t="shared" si="0"/>
        <v>2024</v>
      </c>
    </row>
    <row r="48" spans="1:27" x14ac:dyDescent="0.25">
      <c r="A48" t="str">
        <f>CONCATENATE(LEFT(B48,1)&amp;". "&amp;RIGHT(B48,LEN(B48)-FIND(" ",B48))," ",D48)</f>
        <v>C. Daniels OKC</v>
      </c>
      <c r="B48" t="s">
        <v>601</v>
      </c>
      <c r="C48" t="s">
        <v>22</v>
      </c>
      <c r="D48" t="s">
        <v>229</v>
      </c>
      <c r="E48">
        <v>22</v>
      </c>
      <c r="F48" t="s">
        <v>602</v>
      </c>
      <c r="G48" t="s">
        <v>603</v>
      </c>
      <c r="I48">
        <v>59</v>
      </c>
      <c r="J48">
        <v>70</v>
      </c>
      <c r="K48">
        <v>29</v>
      </c>
      <c r="L48">
        <v>34</v>
      </c>
      <c r="M48">
        <v>79</v>
      </c>
      <c r="N48">
        <v>66</v>
      </c>
      <c r="O48">
        <v>63</v>
      </c>
      <c r="P48">
        <v>37</v>
      </c>
      <c r="Q48">
        <v>33</v>
      </c>
      <c r="R48">
        <v>63</v>
      </c>
      <c r="S48">
        <v>53</v>
      </c>
      <c r="T48">
        <v>79</v>
      </c>
      <c r="U48">
        <v>60</v>
      </c>
      <c r="V48">
        <v>33</v>
      </c>
      <c r="W48">
        <v>74</v>
      </c>
      <c r="X48">
        <v>42</v>
      </c>
      <c r="Y48">
        <v>43</v>
      </c>
      <c r="AA48" s="10" t="str">
        <f t="shared" si="0"/>
        <v>2025</v>
      </c>
    </row>
    <row r="49" spans="1:27" x14ac:dyDescent="0.25">
      <c r="A49" t="str">
        <f>CONCATENATE(LEFT(B49,1)&amp;". "&amp;RIGHT(B49,LEN(B49)-FIND(" ",B49))," ",D49)</f>
        <v>C. Edwards DAL</v>
      </c>
      <c r="B49" t="s">
        <v>319</v>
      </c>
      <c r="C49" t="s">
        <v>22</v>
      </c>
      <c r="D49" t="s">
        <v>27</v>
      </c>
      <c r="E49">
        <v>26</v>
      </c>
      <c r="F49" t="s">
        <v>264</v>
      </c>
      <c r="G49" t="s">
        <v>320</v>
      </c>
      <c r="I49">
        <v>67</v>
      </c>
      <c r="J49">
        <v>69</v>
      </c>
      <c r="K49">
        <v>26</v>
      </c>
      <c r="L49">
        <v>44</v>
      </c>
      <c r="M49">
        <v>65</v>
      </c>
      <c r="N49">
        <v>61</v>
      </c>
      <c r="O49">
        <v>77</v>
      </c>
      <c r="P49">
        <v>43</v>
      </c>
      <c r="Q49">
        <v>67</v>
      </c>
      <c r="R49">
        <v>77</v>
      </c>
      <c r="S49">
        <v>91</v>
      </c>
      <c r="T49">
        <v>80</v>
      </c>
      <c r="U49">
        <v>80</v>
      </c>
      <c r="V49">
        <v>52</v>
      </c>
      <c r="W49">
        <v>76</v>
      </c>
      <c r="X49">
        <v>33</v>
      </c>
      <c r="Y49">
        <v>42</v>
      </c>
      <c r="AA49" s="10" t="str">
        <f t="shared" si="0"/>
        <v>2025</v>
      </c>
    </row>
    <row r="50" spans="1:27" x14ac:dyDescent="0.25">
      <c r="A50" t="str">
        <f>CONCATENATE(LEFT(B50,1)&amp;". "&amp;RIGHT(B50,LEN(B50)-FIND(" ",B50))," ",D50)</f>
        <v>C. Elleby BOS</v>
      </c>
      <c r="B50" t="s">
        <v>836</v>
      </c>
      <c r="C50" t="s">
        <v>22</v>
      </c>
      <c r="D50" t="s">
        <v>39</v>
      </c>
      <c r="E50">
        <v>24</v>
      </c>
      <c r="F50" t="s">
        <v>776</v>
      </c>
      <c r="G50" t="s">
        <v>645</v>
      </c>
      <c r="I50">
        <v>54</v>
      </c>
      <c r="J50">
        <v>61</v>
      </c>
      <c r="K50">
        <v>45</v>
      </c>
      <c r="L50">
        <v>42</v>
      </c>
      <c r="M50">
        <v>60</v>
      </c>
      <c r="N50">
        <v>51</v>
      </c>
      <c r="O50">
        <v>63</v>
      </c>
      <c r="P50">
        <v>37</v>
      </c>
      <c r="Q50">
        <v>41</v>
      </c>
      <c r="R50">
        <v>49</v>
      </c>
      <c r="S50">
        <v>53</v>
      </c>
      <c r="T50">
        <v>51</v>
      </c>
      <c r="U50">
        <v>54</v>
      </c>
      <c r="V50">
        <v>46</v>
      </c>
      <c r="W50">
        <v>55</v>
      </c>
      <c r="X50">
        <v>35</v>
      </c>
      <c r="Y50">
        <v>60</v>
      </c>
      <c r="AA50" s="10" t="str">
        <f t="shared" si="0"/>
        <v>2025</v>
      </c>
    </row>
    <row r="51" spans="1:27" x14ac:dyDescent="0.25">
      <c r="A51" t="str">
        <f>CONCATENATE(LEFT(B51,1)&amp;". "&amp;RIGHT(B51,LEN(B51)-FIND(" ",B51))," ",D51)</f>
        <v>C. Higgins BOS</v>
      </c>
      <c r="B51" t="s">
        <v>1047</v>
      </c>
      <c r="C51" t="s">
        <v>29</v>
      </c>
      <c r="D51" t="s">
        <v>39</v>
      </c>
      <c r="E51">
        <v>19</v>
      </c>
      <c r="F51" t="s">
        <v>1048</v>
      </c>
      <c r="G51" t="s">
        <v>847</v>
      </c>
      <c r="I51">
        <v>43</v>
      </c>
      <c r="J51">
        <v>64</v>
      </c>
      <c r="K51">
        <v>46</v>
      </c>
      <c r="L51">
        <v>42</v>
      </c>
      <c r="M51">
        <v>77</v>
      </c>
      <c r="N51">
        <v>83</v>
      </c>
      <c r="O51">
        <v>42</v>
      </c>
      <c r="P51">
        <v>32</v>
      </c>
      <c r="Q51">
        <v>49</v>
      </c>
      <c r="R51">
        <v>38</v>
      </c>
      <c r="S51">
        <v>62</v>
      </c>
      <c r="T51">
        <v>53</v>
      </c>
      <c r="U51">
        <v>29</v>
      </c>
      <c r="V51">
        <v>23</v>
      </c>
      <c r="W51">
        <v>42</v>
      </c>
      <c r="X51">
        <v>31</v>
      </c>
      <c r="Y51">
        <v>30</v>
      </c>
      <c r="AA51" s="10" t="str">
        <f t="shared" si="0"/>
        <v>2027</v>
      </c>
    </row>
    <row r="52" spans="1:27" x14ac:dyDescent="0.25">
      <c r="A52" t="str">
        <f>CONCATENATE(LEFT(B52,1)&amp;". "&amp;RIGHT(B52,LEN(B52)-FIND(" ",B52))," ",D52)</f>
        <v>C. Hood ORL</v>
      </c>
      <c r="B52" t="s">
        <v>770</v>
      </c>
      <c r="C52" t="s">
        <v>29</v>
      </c>
      <c r="D52" t="s">
        <v>163</v>
      </c>
      <c r="E52">
        <v>26</v>
      </c>
      <c r="F52" t="s">
        <v>771</v>
      </c>
      <c r="G52" t="s">
        <v>772</v>
      </c>
      <c r="I52">
        <v>55</v>
      </c>
      <c r="J52">
        <v>58</v>
      </c>
      <c r="K52">
        <v>44</v>
      </c>
      <c r="L52">
        <v>44</v>
      </c>
      <c r="M52">
        <v>62</v>
      </c>
      <c r="N52">
        <v>62</v>
      </c>
      <c r="O52">
        <v>73</v>
      </c>
      <c r="P52">
        <v>46</v>
      </c>
      <c r="Q52">
        <v>50</v>
      </c>
      <c r="R52">
        <v>50</v>
      </c>
      <c r="S52">
        <v>18</v>
      </c>
      <c r="T52">
        <v>78</v>
      </c>
      <c r="U52">
        <v>56</v>
      </c>
      <c r="V52">
        <v>83</v>
      </c>
      <c r="W52">
        <v>16</v>
      </c>
      <c r="X52">
        <v>12</v>
      </c>
      <c r="Y52">
        <v>52</v>
      </c>
      <c r="AA52" s="10" t="str">
        <f t="shared" si="0"/>
        <v>2026</v>
      </c>
    </row>
    <row r="53" spans="1:27" x14ac:dyDescent="0.25">
      <c r="A53" t="str">
        <f>CONCATENATE(LEFT(B53,1)&amp;". "&amp;RIGHT(B53,LEN(B53)-FIND(" ",B53))," ",D53)</f>
        <v>C. Hutchison MEM</v>
      </c>
      <c r="B53" t="s">
        <v>719</v>
      </c>
      <c r="C53" t="s">
        <v>24</v>
      </c>
      <c r="D53" t="s">
        <v>170</v>
      </c>
      <c r="E53">
        <v>28</v>
      </c>
      <c r="F53" t="s">
        <v>607</v>
      </c>
      <c r="G53" t="s">
        <v>720</v>
      </c>
      <c r="I53">
        <v>56</v>
      </c>
      <c r="J53">
        <v>57</v>
      </c>
      <c r="K53">
        <v>49</v>
      </c>
      <c r="L53">
        <v>45</v>
      </c>
      <c r="M53">
        <v>63</v>
      </c>
      <c r="N53">
        <v>61</v>
      </c>
      <c r="O53">
        <v>66</v>
      </c>
      <c r="P53">
        <v>51</v>
      </c>
      <c r="Q53">
        <v>56</v>
      </c>
      <c r="R53">
        <v>41</v>
      </c>
      <c r="S53">
        <v>44</v>
      </c>
      <c r="T53">
        <v>59</v>
      </c>
      <c r="U53">
        <v>49</v>
      </c>
      <c r="V53">
        <v>49</v>
      </c>
      <c r="W53">
        <v>42</v>
      </c>
      <c r="X53">
        <v>41</v>
      </c>
      <c r="Y53">
        <v>68</v>
      </c>
      <c r="AA53" s="10" t="str">
        <f t="shared" si="0"/>
        <v>2025</v>
      </c>
    </row>
    <row r="54" spans="1:27" x14ac:dyDescent="0.25">
      <c r="A54" t="str">
        <f>CONCATENATE(LEFT(B54,1)&amp;". "&amp;RIGHT(B54,LEN(B54)-FIND(" ",B54))," ",D54)</f>
        <v>C. LeVert DET</v>
      </c>
      <c r="B54" t="s">
        <v>462</v>
      </c>
      <c r="C54" t="s">
        <v>29</v>
      </c>
      <c r="D54" t="s">
        <v>46</v>
      </c>
      <c r="E54">
        <v>30</v>
      </c>
      <c r="F54" t="s">
        <v>463</v>
      </c>
      <c r="G54" t="s">
        <v>432</v>
      </c>
      <c r="I54">
        <v>62</v>
      </c>
      <c r="J54">
        <v>62</v>
      </c>
      <c r="K54">
        <v>44</v>
      </c>
      <c r="L54">
        <v>49</v>
      </c>
      <c r="M54">
        <v>55</v>
      </c>
      <c r="N54">
        <v>57</v>
      </c>
      <c r="O54">
        <v>60</v>
      </c>
      <c r="P54">
        <v>36</v>
      </c>
      <c r="Q54">
        <v>69</v>
      </c>
      <c r="R54">
        <v>62</v>
      </c>
      <c r="S54">
        <v>71</v>
      </c>
      <c r="T54">
        <v>73</v>
      </c>
      <c r="U54">
        <v>67</v>
      </c>
      <c r="V54">
        <v>51</v>
      </c>
      <c r="W54">
        <v>55</v>
      </c>
      <c r="X54">
        <v>48</v>
      </c>
      <c r="Y54">
        <v>37</v>
      </c>
      <c r="AA54" s="10" t="str">
        <f t="shared" si="0"/>
        <v>2026</v>
      </c>
    </row>
    <row r="55" spans="1:27" x14ac:dyDescent="0.25">
      <c r="A55" t="str">
        <f>CONCATENATE(LEFT(B55,1)&amp;". "&amp;RIGHT(B55,LEN(B55)-FIND(" ",B55))," ",D55)</f>
        <v>C. Livingston PHI</v>
      </c>
      <c r="B55" t="s">
        <v>842</v>
      </c>
      <c r="C55" t="s">
        <v>29</v>
      </c>
      <c r="D55" t="s">
        <v>25</v>
      </c>
      <c r="E55">
        <v>20</v>
      </c>
      <c r="F55" t="s">
        <v>624</v>
      </c>
      <c r="G55" t="s">
        <v>285</v>
      </c>
      <c r="I55">
        <v>54</v>
      </c>
      <c r="J55">
        <v>73</v>
      </c>
      <c r="K55">
        <v>54</v>
      </c>
      <c r="L55">
        <v>44</v>
      </c>
      <c r="M55">
        <v>70</v>
      </c>
      <c r="N55">
        <v>75</v>
      </c>
      <c r="O55">
        <v>56</v>
      </c>
      <c r="P55">
        <v>35</v>
      </c>
      <c r="Q55">
        <v>61</v>
      </c>
      <c r="R55">
        <v>47</v>
      </c>
      <c r="S55">
        <v>51</v>
      </c>
      <c r="T55">
        <v>44</v>
      </c>
      <c r="U55">
        <v>40</v>
      </c>
      <c r="V55">
        <v>36</v>
      </c>
      <c r="W55">
        <v>54</v>
      </c>
      <c r="X55">
        <v>42</v>
      </c>
      <c r="Y55">
        <v>40</v>
      </c>
      <c r="AA55" s="10" t="str">
        <f t="shared" si="0"/>
        <v>2026</v>
      </c>
    </row>
    <row r="56" spans="1:27" x14ac:dyDescent="0.25">
      <c r="A56" t="str">
        <f>CONCATENATE(LEFT(B56,1)&amp;". "&amp;RIGHT(B56,LEN(B56)-FIND(" ",B56))," ",D56)</f>
        <v>C. McCollum NOP</v>
      </c>
      <c r="B56" t="s">
        <v>995</v>
      </c>
      <c r="C56" t="s">
        <v>22</v>
      </c>
      <c r="D56" t="s">
        <v>151</v>
      </c>
      <c r="E56">
        <v>33</v>
      </c>
      <c r="F56" t="s">
        <v>543</v>
      </c>
      <c r="I56">
        <v>46</v>
      </c>
      <c r="J56">
        <v>46</v>
      </c>
      <c r="K56">
        <v>33</v>
      </c>
      <c r="L56">
        <v>24</v>
      </c>
      <c r="M56">
        <v>34</v>
      </c>
      <c r="N56">
        <v>19</v>
      </c>
      <c r="O56">
        <v>27</v>
      </c>
      <c r="P56">
        <v>47</v>
      </c>
      <c r="Q56">
        <v>48</v>
      </c>
      <c r="R56">
        <v>62</v>
      </c>
      <c r="S56">
        <v>65</v>
      </c>
      <c r="T56">
        <v>66</v>
      </c>
      <c r="U56">
        <v>62</v>
      </c>
      <c r="V56">
        <v>31</v>
      </c>
      <c r="W56">
        <v>66</v>
      </c>
      <c r="X56">
        <v>45</v>
      </c>
      <c r="Y56">
        <v>30</v>
      </c>
      <c r="AA56" s="10" t="str">
        <f t="shared" si="0"/>
        <v>2024</v>
      </c>
    </row>
    <row r="57" spans="1:27" x14ac:dyDescent="0.25">
      <c r="A57" t="str">
        <f>CONCATENATE(LEFT(B57,1)&amp;". "&amp;RIGHT(B57,LEN(B57)-FIND(" ",B57))," ",D57)</f>
        <v>C. Morsell IND</v>
      </c>
      <c r="B57" t="s">
        <v>492</v>
      </c>
      <c r="C57" t="s">
        <v>26</v>
      </c>
      <c r="D57" t="s">
        <v>43</v>
      </c>
      <c r="E57">
        <v>23</v>
      </c>
      <c r="F57" t="s">
        <v>375</v>
      </c>
      <c r="G57" t="s">
        <v>493</v>
      </c>
      <c r="I57">
        <v>62</v>
      </c>
      <c r="J57">
        <v>70</v>
      </c>
      <c r="K57">
        <v>30</v>
      </c>
      <c r="L57">
        <v>44</v>
      </c>
      <c r="M57">
        <v>70</v>
      </c>
      <c r="N57">
        <v>67</v>
      </c>
      <c r="O57">
        <v>71</v>
      </c>
      <c r="P57">
        <v>45</v>
      </c>
      <c r="Q57">
        <v>62</v>
      </c>
      <c r="R57">
        <v>48</v>
      </c>
      <c r="S57">
        <v>53</v>
      </c>
      <c r="T57">
        <v>72</v>
      </c>
      <c r="U57">
        <v>59</v>
      </c>
      <c r="V57">
        <v>48</v>
      </c>
      <c r="W57">
        <v>72</v>
      </c>
      <c r="X57">
        <v>55</v>
      </c>
      <c r="Y57">
        <v>40</v>
      </c>
      <c r="AA57" s="10" t="str">
        <f t="shared" si="0"/>
        <v>2024</v>
      </c>
    </row>
    <row r="58" spans="1:27" x14ac:dyDescent="0.25">
      <c r="A58" t="str">
        <f>CONCATENATE(LEFT(B58,1)&amp;". "&amp;RIGHT(B58,LEN(B58)-FIND(" ",B58))," ",D58)</f>
        <v>C. Okeke NOP</v>
      </c>
      <c r="B58" t="s">
        <v>533</v>
      </c>
      <c r="C58" t="s">
        <v>29</v>
      </c>
      <c r="D58" t="s">
        <v>151</v>
      </c>
      <c r="E58">
        <v>26</v>
      </c>
      <c r="F58" t="s">
        <v>534</v>
      </c>
      <c r="G58" t="s">
        <v>535</v>
      </c>
      <c r="I58">
        <v>61</v>
      </c>
      <c r="J58">
        <v>63</v>
      </c>
      <c r="K58">
        <v>56</v>
      </c>
      <c r="L58">
        <v>61</v>
      </c>
      <c r="M58">
        <v>55</v>
      </c>
      <c r="N58">
        <v>62</v>
      </c>
      <c r="O58">
        <v>65</v>
      </c>
      <c r="P58">
        <v>63</v>
      </c>
      <c r="Q58">
        <v>66</v>
      </c>
      <c r="R58">
        <v>48</v>
      </c>
      <c r="S58">
        <v>64</v>
      </c>
      <c r="T58">
        <v>58</v>
      </c>
      <c r="U58">
        <v>55</v>
      </c>
      <c r="V58">
        <v>60</v>
      </c>
      <c r="W58">
        <v>52</v>
      </c>
      <c r="X58">
        <v>30</v>
      </c>
      <c r="Y58">
        <v>79</v>
      </c>
      <c r="AA58" s="10" t="str">
        <f t="shared" si="0"/>
        <v>2025</v>
      </c>
    </row>
    <row r="59" spans="1:27" x14ac:dyDescent="0.25">
      <c r="A59" t="str">
        <f>CONCATENATE(LEFT(B59,1)&amp;". "&amp;RIGHT(B59,LEN(B59)-FIND(" ",B59))," ",D59)</f>
        <v>C. Oliver BKN</v>
      </c>
      <c r="B59" t="s">
        <v>521</v>
      </c>
      <c r="C59" t="s">
        <v>32</v>
      </c>
      <c r="D59" t="s">
        <v>173</v>
      </c>
      <c r="E59">
        <v>26</v>
      </c>
      <c r="F59" t="s">
        <v>522</v>
      </c>
      <c r="G59" t="s">
        <v>523</v>
      </c>
      <c r="I59">
        <v>61</v>
      </c>
      <c r="J59">
        <v>63</v>
      </c>
      <c r="K59">
        <v>52</v>
      </c>
      <c r="L59">
        <v>86</v>
      </c>
      <c r="M59">
        <v>53</v>
      </c>
      <c r="N59">
        <v>56</v>
      </c>
      <c r="O59">
        <v>94</v>
      </c>
      <c r="P59">
        <v>71</v>
      </c>
      <c r="Q59">
        <v>87</v>
      </c>
      <c r="R59">
        <v>74</v>
      </c>
      <c r="S59">
        <v>59</v>
      </c>
      <c r="T59">
        <v>45</v>
      </c>
      <c r="U59">
        <v>52</v>
      </c>
      <c r="V59">
        <v>51</v>
      </c>
      <c r="W59">
        <v>50</v>
      </c>
      <c r="X59">
        <v>39</v>
      </c>
      <c r="Y59">
        <v>71</v>
      </c>
      <c r="AA59" s="10" t="str">
        <f t="shared" si="0"/>
        <v>2024</v>
      </c>
    </row>
    <row r="60" spans="1:27" x14ac:dyDescent="0.25">
      <c r="A60" t="str">
        <f>CONCATENATE(LEFT(B60,1)&amp;". "&amp;RIGHT(B60,LEN(B60)-FIND(" ",B60))," ",D60)</f>
        <v>C. Omoruyi LAC</v>
      </c>
      <c r="B60" t="s">
        <v>924</v>
      </c>
      <c r="C60" t="s">
        <v>23</v>
      </c>
      <c r="D60" t="s">
        <v>42</v>
      </c>
      <c r="E60">
        <v>23</v>
      </c>
      <c r="F60" t="s">
        <v>607</v>
      </c>
      <c r="G60" t="s">
        <v>925</v>
      </c>
      <c r="I60">
        <v>51</v>
      </c>
      <c r="J60">
        <v>58</v>
      </c>
      <c r="K60">
        <v>69</v>
      </c>
      <c r="L60">
        <v>59</v>
      </c>
      <c r="M60">
        <v>50</v>
      </c>
      <c r="N60">
        <v>71</v>
      </c>
      <c r="O60">
        <v>73</v>
      </c>
      <c r="P60">
        <v>53</v>
      </c>
      <c r="Q60">
        <v>53</v>
      </c>
      <c r="R60">
        <v>26</v>
      </c>
      <c r="S60">
        <v>29</v>
      </c>
      <c r="T60">
        <v>28</v>
      </c>
      <c r="U60">
        <v>41</v>
      </c>
      <c r="V60">
        <v>50</v>
      </c>
      <c r="W60">
        <v>40</v>
      </c>
      <c r="X60">
        <v>37</v>
      </c>
      <c r="Y60">
        <v>63</v>
      </c>
      <c r="AA60" s="10" t="str">
        <f t="shared" si="0"/>
        <v>2025</v>
      </c>
    </row>
    <row r="61" spans="1:27" x14ac:dyDescent="0.25">
      <c r="A61" t="str">
        <f>CONCATENATE(LEFT(B61,1)&amp;". "&amp;RIGHT(B61,LEN(B61)-FIND(" ",B61))," ",D61)</f>
        <v>C. Parsons ORL</v>
      </c>
      <c r="B61" t="s">
        <v>931</v>
      </c>
      <c r="C61" t="s">
        <v>24</v>
      </c>
      <c r="D61" t="s">
        <v>163</v>
      </c>
      <c r="E61">
        <v>36</v>
      </c>
      <c r="F61" t="s">
        <v>607</v>
      </c>
      <c r="I61">
        <v>50</v>
      </c>
      <c r="J61">
        <v>50</v>
      </c>
      <c r="K61">
        <v>56</v>
      </c>
      <c r="L61">
        <v>18</v>
      </c>
      <c r="M61">
        <v>19</v>
      </c>
      <c r="N61">
        <v>2</v>
      </c>
      <c r="O61">
        <v>29</v>
      </c>
      <c r="P61">
        <v>56</v>
      </c>
      <c r="Q61">
        <v>63</v>
      </c>
      <c r="R61">
        <v>57</v>
      </c>
      <c r="S61">
        <v>66</v>
      </c>
      <c r="T61">
        <v>60</v>
      </c>
      <c r="U61">
        <v>62</v>
      </c>
      <c r="V61">
        <v>41</v>
      </c>
      <c r="W61">
        <v>49</v>
      </c>
      <c r="X61">
        <v>59</v>
      </c>
      <c r="Y61">
        <v>63</v>
      </c>
      <c r="AA61" s="10" t="str">
        <f t="shared" si="0"/>
        <v>2025</v>
      </c>
    </row>
    <row r="62" spans="1:27" x14ac:dyDescent="0.25">
      <c r="A62" t="str">
        <f>CONCATENATE(LEFT(B62,1)&amp;". "&amp;RIGHT(B62,LEN(B62)-FIND(" ",B62))," ",D62)</f>
        <v>C. Payne SEA</v>
      </c>
      <c r="B62" t="s">
        <v>545</v>
      </c>
      <c r="C62" t="s">
        <v>26</v>
      </c>
      <c r="D62" t="s">
        <v>36</v>
      </c>
      <c r="E62">
        <v>30</v>
      </c>
      <c r="F62" t="s">
        <v>525</v>
      </c>
      <c r="G62" t="s">
        <v>546</v>
      </c>
      <c r="I62">
        <v>60</v>
      </c>
      <c r="J62">
        <v>60</v>
      </c>
      <c r="K62">
        <v>33</v>
      </c>
      <c r="L62">
        <v>54</v>
      </c>
      <c r="M62">
        <v>53</v>
      </c>
      <c r="N62">
        <v>28</v>
      </c>
      <c r="O62">
        <v>82</v>
      </c>
      <c r="P62">
        <v>56</v>
      </c>
      <c r="Q62">
        <v>59</v>
      </c>
      <c r="R62">
        <v>84</v>
      </c>
      <c r="S62">
        <v>73</v>
      </c>
      <c r="T62">
        <v>66</v>
      </c>
      <c r="U62">
        <v>54</v>
      </c>
      <c r="V62">
        <v>50</v>
      </c>
      <c r="W62">
        <v>70</v>
      </c>
      <c r="X62">
        <v>67</v>
      </c>
      <c r="Y62">
        <v>38</v>
      </c>
      <c r="AA62" s="10" t="str">
        <f t="shared" si="0"/>
        <v>2024</v>
      </c>
    </row>
    <row r="63" spans="1:27" x14ac:dyDescent="0.25">
      <c r="A63" t="str">
        <f>CONCATENATE(LEFT(B63,1)&amp;". "&amp;RIGHT(B63,LEN(B63)-FIND(" ",B63))," ",D63)</f>
        <v>C. Reddish CHA</v>
      </c>
      <c r="B63" t="s">
        <v>247</v>
      </c>
      <c r="C63" t="s">
        <v>29</v>
      </c>
      <c r="D63" t="s">
        <v>145</v>
      </c>
      <c r="E63">
        <v>25</v>
      </c>
      <c r="F63" t="s">
        <v>248</v>
      </c>
      <c r="G63" t="s">
        <v>249</v>
      </c>
      <c r="I63">
        <v>71</v>
      </c>
      <c r="J63">
        <v>72</v>
      </c>
      <c r="K63">
        <v>55</v>
      </c>
      <c r="L63">
        <v>72</v>
      </c>
      <c r="M63">
        <v>72</v>
      </c>
      <c r="N63">
        <v>73</v>
      </c>
      <c r="O63">
        <v>99</v>
      </c>
      <c r="P63">
        <v>54</v>
      </c>
      <c r="Q63">
        <v>67</v>
      </c>
      <c r="R63">
        <v>67</v>
      </c>
      <c r="S63">
        <v>61</v>
      </c>
      <c r="T63">
        <v>66</v>
      </c>
      <c r="U63">
        <v>65</v>
      </c>
      <c r="V63">
        <v>60</v>
      </c>
      <c r="W63">
        <v>60</v>
      </c>
      <c r="X63">
        <v>50</v>
      </c>
      <c r="Y63">
        <v>61</v>
      </c>
      <c r="AA63" s="10" t="str">
        <f t="shared" si="0"/>
        <v>2025</v>
      </c>
    </row>
    <row r="64" spans="1:27" x14ac:dyDescent="0.25">
      <c r="A64" t="str">
        <f>CONCATENATE(LEFT(B64,1)&amp;". "&amp;RIGHT(B64,LEN(B64)-FIND(" ",B64))," ",D64)</f>
        <v>C. Sexton WAS</v>
      </c>
      <c r="B64" t="s">
        <v>985</v>
      </c>
      <c r="C64" t="s">
        <v>26</v>
      </c>
      <c r="D64" t="s">
        <v>185</v>
      </c>
      <c r="E64">
        <v>26</v>
      </c>
      <c r="F64" t="s">
        <v>431</v>
      </c>
      <c r="G64" t="s">
        <v>395</v>
      </c>
      <c r="I64">
        <v>47</v>
      </c>
      <c r="J64">
        <v>50</v>
      </c>
      <c r="K64">
        <v>33</v>
      </c>
      <c r="L64">
        <v>34</v>
      </c>
      <c r="M64">
        <v>73</v>
      </c>
      <c r="N64">
        <v>58</v>
      </c>
      <c r="O64">
        <v>69</v>
      </c>
      <c r="P64">
        <v>33</v>
      </c>
      <c r="Q64">
        <v>53</v>
      </c>
      <c r="R64">
        <v>53</v>
      </c>
      <c r="S64">
        <v>43</v>
      </c>
      <c r="T64">
        <v>28</v>
      </c>
      <c r="U64">
        <v>54</v>
      </c>
      <c r="V64">
        <v>39</v>
      </c>
      <c r="W64">
        <v>63</v>
      </c>
      <c r="X64">
        <v>17</v>
      </c>
      <c r="Y64">
        <v>41</v>
      </c>
      <c r="AA64" s="10" t="str">
        <f t="shared" si="0"/>
        <v>2024</v>
      </c>
    </row>
    <row r="65" spans="1:27" x14ac:dyDescent="0.25">
      <c r="A65" t="str">
        <f>CONCATENATE(LEFT(B65,1)&amp;". "&amp;RIGHT(B65,LEN(B65)-FIND(" ",B65))," ",D65)</f>
        <v>C. Smith HOU</v>
      </c>
      <c r="B65" t="s">
        <v>778</v>
      </c>
      <c r="C65" t="s">
        <v>29</v>
      </c>
      <c r="D65" t="s">
        <v>128</v>
      </c>
      <c r="E65">
        <v>25</v>
      </c>
      <c r="F65" t="s">
        <v>667</v>
      </c>
      <c r="G65" t="s">
        <v>376</v>
      </c>
      <c r="I65">
        <v>55</v>
      </c>
      <c r="J65">
        <v>57</v>
      </c>
      <c r="K65">
        <v>58</v>
      </c>
      <c r="L65">
        <v>55</v>
      </c>
      <c r="M65">
        <v>70</v>
      </c>
      <c r="N65">
        <v>67</v>
      </c>
      <c r="O65">
        <v>70</v>
      </c>
      <c r="P65">
        <v>44</v>
      </c>
      <c r="Q65">
        <v>51</v>
      </c>
      <c r="R65">
        <v>54</v>
      </c>
      <c r="S65">
        <v>50</v>
      </c>
      <c r="T65">
        <v>50</v>
      </c>
      <c r="U65">
        <v>49</v>
      </c>
      <c r="V65">
        <v>39</v>
      </c>
      <c r="W65">
        <v>35</v>
      </c>
      <c r="X65">
        <v>35</v>
      </c>
      <c r="Y65">
        <v>42</v>
      </c>
      <c r="AA65" s="10" t="str">
        <f t="shared" si="0"/>
        <v>2024</v>
      </c>
    </row>
    <row r="66" spans="1:27" x14ac:dyDescent="0.25">
      <c r="A66" t="str">
        <f>CONCATENATE(LEFT(B66,1)&amp;". "&amp;RIGHT(B66,LEN(B66)-FIND(" ",B66))," ",D66)</f>
        <v>C. Swanigan GSW</v>
      </c>
      <c r="B66" t="s">
        <v>464</v>
      </c>
      <c r="C66" t="s">
        <v>32</v>
      </c>
      <c r="D66" t="s">
        <v>35</v>
      </c>
      <c r="E66">
        <v>27</v>
      </c>
      <c r="F66" t="s">
        <v>465</v>
      </c>
      <c r="G66" t="s">
        <v>466</v>
      </c>
      <c r="I66">
        <v>62</v>
      </c>
      <c r="J66">
        <v>62</v>
      </c>
      <c r="K66">
        <v>52</v>
      </c>
      <c r="L66">
        <v>93</v>
      </c>
      <c r="M66">
        <v>47</v>
      </c>
      <c r="N66">
        <v>62</v>
      </c>
      <c r="O66">
        <v>95</v>
      </c>
      <c r="P66">
        <v>72</v>
      </c>
      <c r="Q66">
        <v>85</v>
      </c>
      <c r="R66">
        <v>62</v>
      </c>
      <c r="S66">
        <v>69</v>
      </c>
      <c r="T66">
        <v>37</v>
      </c>
      <c r="U66">
        <v>50</v>
      </c>
      <c r="V66">
        <v>72</v>
      </c>
      <c r="W66">
        <v>41</v>
      </c>
      <c r="X66">
        <v>48</v>
      </c>
      <c r="Y66">
        <v>73</v>
      </c>
      <c r="AA66" s="10" t="str">
        <f t="shared" ref="AA66:AA129" si="1">RIGHT(F66,4)</f>
        <v>2026</v>
      </c>
    </row>
    <row r="67" spans="1:27" x14ac:dyDescent="0.25">
      <c r="A67" t="str">
        <f>CONCATENATE(LEFT(B67,1)&amp;". "&amp;RIGHT(B67,LEN(B67)-FIND(" ",B67))," ",D67)</f>
        <v>C. Thomas TOR</v>
      </c>
      <c r="B67" t="s">
        <v>598</v>
      </c>
      <c r="C67" t="s">
        <v>37</v>
      </c>
      <c r="D67" t="s">
        <v>254</v>
      </c>
      <c r="E67">
        <v>23</v>
      </c>
      <c r="F67" t="s">
        <v>599</v>
      </c>
      <c r="G67" t="s">
        <v>600</v>
      </c>
      <c r="I67">
        <v>59</v>
      </c>
      <c r="J67">
        <v>66</v>
      </c>
      <c r="K67">
        <v>31</v>
      </c>
      <c r="L67">
        <v>36</v>
      </c>
      <c r="M67">
        <v>79</v>
      </c>
      <c r="N67">
        <v>77</v>
      </c>
      <c r="O67">
        <v>57</v>
      </c>
      <c r="P67">
        <v>56</v>
      </c>
      <c r="Q67">
        <v>66</v>
      </c>
      <c r="R67">
        <v>59</v>
      </c>
      <c r="S67">
        <v>66</v>
      </c>
      <c r="T67">
        <v>60</v>
      </c>
      <c r="U67">
        <v>53</v>
      </c>
      <c r="V67">
        <v>32</v>
      </c>
      <c r="W67">
        <v>67</v>
      </c>
      <c r="X67">
        <v>46</v>
      </c>
      <c r="Y67">
        <v>26</v>
      </c>
      <c r="AA67" s="10" t="str">
        <f t="shared" si="1"/>
        <v>2025</v>
      </c>
    </row>
    <row r="68" spans="1:27" x14ac:dyDescent="0.25">
      <c r="A68" t="str">
        <f>CONCATENATE(LEFT(B68,1)&amp;". "&amp;RIGHT(B68,LEN(B68)-FIND(" ",B68))," ",D68)</f>
        <v>C. Vanover UTA</v>
      </c>
      <c r="B68" t="s">
        <v>890</v>
      </c>
      <c r="C68" t="s">
        <v>23</v>
      </c>
      <c r="D68" t="s">
        <v>127</v>
      </c>
      <c r="E68">
        <v>25</v>
      </c>
      <c r="F68" t="s">
        <v>607</v>
      </c>
      <c r="G68" t="s">
        <v>301</v>
      </c>
      <c r="I68">
        <v>52</v>
      </c>
      <c r="J68">
        <v>55</v>
      </c>
      <c r="K68">
        <v>79</v>
      </c>
      <c r="L68">
        <v>56</v>
      </c>
      <c r="M68">
        <v>55</v>
      </c>
      <c r="N68">
        <v>46</v>
      </c>
      <c r="O68">
        <v>31</v>
      </c>
      <c r="P68">
        <v>29</v>
      </c>
      <c r="Q68">
        <v>51</v>
      </c>
      <c r="R68">
        <v>42</v>
      </c>
      <c r="S68">
        <v>46</v>
      </c>
      <c r="T68">
        <v>65</v>
      </c>
      <c r="U68">
        <v>40</v>
      </c>
      <c r="V68">
        <v>26</v>
      </c>
      <c r="W68">
        <v>41</v>
      </c>
      <c r="X68">
        <v>45</v>
      </c>
      <c r="Y68">
        <v>41</v>
      </c>
      <c r="AA68" s="10" t="str">
        <f t="shared" si="1"/>
        <v>2025</v>
      </c>
    </row>
    <row r="69" spans="1:27" x14ac:dyDescent="0.25">
      <c r="A69" t="str">
        <f>CONCATENATE(LEFT(B69,1)&amp;". "&amp;RIGHT(B69,LEN(B69)-FIND(" ",B69))," ",D69)</f>
        <v>C. Walker IND</v>
      </c>
      <c r="B69" t="s">
        <v>632</v>
      </c>
      <c r="C69" t="s">
        <v>34</v>
      </c>
      <c r="D69" t="s">
        <v>43</v>
      </c>
      <c r="E69">
        <v>23</v>
      </c>
      <c r="F69" t="s">
        <v>375</v>
      </c>
      <c r="G69" t="s">
        <v>633</v>
      </c>
      <c r="I69">
        <v>58</v>
      </c>
      <c r="J69">
        <v>64</v>
      </c>
      <c r="K69">
        <v>55</v>
      </c>
      <c r="L69">
        <v>54</v>
      </c>
      <c r="M69">
        <v>64</v>
      </c>
      <c r="N69">
        <v>63</v>
      </c>
      <c r="O69">
        <v>63</v>
      </c>
      <c r="P69">
        <v>61</v>
      </c>
      <c r="Q69">
        <v>59</v>
      </c>
      <c r="R69">
        <v>43</v>
      </c>
      <c r="S69">
        <v>54</v>
      </c>
      <c r="T69">
        <v>47</v>
      </c>
      <c r="U69">
        <v>47</v>
      </c>
      <c r="V69">
        <v>48</v>
      </c>
      <c r="W69">
        <v>51</v>
      </c>
      <c r="X69">
        <v>47</v>
      </c>
      <c r="Y69">
        <v>55</v>
      </c>
      <c r="AA69" s="10" t="str">
        <f t="shared" si="1"/>
        <v>2024</v>
      </c>
    </row>
    <row r="70" spans="1:27" x14ac:dyDescent="0.25">
      <c r="A70" t="str">
        <f>CONCATENATE(LEFT(B70,1)&amp;". "&amp;RIGHT(B70,LEN(B70)-FIND(" ",B70))," ",D70)</f>
        <v>C. White NOP</v>
      </c>
      <c r="B70" t="s">
        <v>559</v>
      </c>
      <c r="C70" t="s">
        <v>22</v>
      </c>
      <c r="D70" t="s">
        <v>151</v>
      </c>
      <c r="E70">
        <v>24</v>
      </c>
      <c r="F70" t="s">
        <v>264</v>
      </c>
      <c r="G70" t="s">
        <v>560</v>
      </c>
      <c r="I70">
        <v>60</v>
      </c>
      <c r="J70">
        <v>64</v>
      </c>
      <c r="K70">
        <v>41</v>
      </c>
      <c r="L70">
        <v>33</v>
      </c>
      <c r="M70">
        <v>61</v>
      </c>
      <c r="N70">
        <v>58</v>
      </c>
      <c r="O70">
        <v>67</v>
      </c>
      <c r="P70">
        <v>41</v>
      </c>
      <c r="Q70">
        <v>51</v>
      </c>
      <c r="R70">
        <v>59</v>
      </c>
      <c r="S70">
        <v>60</v>
      </c>
      <c r="T70">
        <v>57</v>
      </c>
      <c r="U70">
        <v>66</v>
      </c>
      <c r="V70">
        <v>49</v>
      </c>
      <c r="W70">
        <v>62</v>
      </c>
      <c r="X70">
        <v>48</v>
      </c>
      <c r="Y70">
        <v>40</v>
      </c>
      <c r="AA70" s="10" t="str">
        <f t="shared" si="1"/>
        <v>2025</v>
      </c>
    </row>
    <row r="71" spans="1:27" x14ac:dyDescent="0.25">
      <c r="A71" t="str">
        <f>CONCATENATE(LEFT(B71,1)&amp;". "&amp;RIGHT(B71,LEN(B71)-FIND(" ",B71))," ",D71)</f>
        <v>C. Winston MIL</v>
      </c>
      <c r="B71" t="s">
        <v>371</v>
      </c>
      <c r="C71" t="s">
        <v>26</v>
      </c>
      <c r="D71" t="s">
        <v>44</v>
      </c>
      <c r="E71">
        <v>27</v>
      </c>
      <c r="F71" t="s">
        <v>372</v>
      </c>
      <c r="G71" t="s">
        <v>373</v>
      </c>
      <c r="I71">
        <v>65</v>
      </c>
      <c r="J71">
        <v>65</v>
      </c>
      <c r="K71">
        <v>21</v>
      </c>
      <c r="L71">
        <v>40</v>
      </c>
      <c r="M71">
        <v>74</v>
      </c>
      <c r="N71">
        <v>63</v>
      </c>
      <c r="O71">
        <v>67</v>
      </c>
      <c r="P71">
        <v>50</v>
      </c>
      <c r="Q71">
        <v>71</v>
      </c>
      <c r="R71">
        <v>84</v>
      </c>
      <c r="S71">
        <v>75</v>
      </c>
      <c r="T71">
        <v>52</v>
      </c>
      <c r="U71">
        <v>72</v>
      </c>
      <c r="V71">
        <v>35</v>
      </c>
      <c r="W71">
        <v>78</v>
      </c>
      <c r="X71">
        <v>64</v>
      </c>
      <c r="Y71">
        <v>52</v>
      </c>
      <c r="AA71" s="10" t="str">
        <f t="shared" si="1"/>
        <v>2026</v>
      </c>
    </row>
    <row r="72" spans="1:27" x14ac:dyDescent="0.25">
      <c r="A72" t="str">
        <f>CONCATENATE(LEFT(B72,1)&amp;". "&amp;RIGHT(B72,LEN(B72)-FIND(" ",B72))," ",D72)</f>
        <v>C. Wjab DAL</v>
      </c>
      <c r="B72" t="s">
        <v>892</v>
      </c>
      <c r="C72" t="s">
        <v>24</v>
      </c>
      <c r="D72" t="s">
        <v>27</v>
      </c>
      <c r="E72">
        <v>21</v>
      </c>
      <c r="F72" t="s">
        <v>543</v>
      </c>
      <c r="G72" t="s">
        <v>893</v>
      </c>
      <c r="I72">
        <v>52</v>
      </c>
      <c r="J72">
        <v>62</v>
      </c>
      <c r="K72">
        <v>49</v>
      </c>
      <c r="L72">
        <v>56</v>
      </c>
      <c r="M72">
        <v>69</v>
      </c>
      <c r="N72">
        <v>72</v>
      </c>
      <c r="O72">
        <v>34</v>
      </c>
      <c r="P72">
        <v>41</v>
      </c>
      <c r="Q72">
        <v>62</v>
      </c>
      <c r="R72">
        <v>51</v>
      </c>
      <c r="S72">
        <v>55</v>
      </c>
      <c r="T72">
        <v>54</v>
      </c>
      <c r="U72">
        <v>43</v>
      </c>
      <c r="V72">
        <v>35</v>
      </c>
      <c r="W72">
        <v>36</v>
      </c>
      <c r="X72">
        <v>31</v>
      </c>
      <c r="Y72">
        <v>67</v>
      </c>
      <c r="AA72" s="10" t="str">
        <f t="shared" si="1"/>
        <v>2024</v>
      </c>
    </row>
    <row r="73" spans="1:27" x14ac:dyDescent="0.25">
      <c r="A73" t="str">
        <f>CONCATENATE(LEFT(B73,1)&amp;". "&amp;RIGHT(B73,LEN(B73)-FIND(" ",B73))," ",D73)</f>
        <v>C. Wood ORL</v>
      </c>
      <c r="B73" t="s">
        <v>311</v>
      </c>
      <c r="C73" t="s">
        <v>32</v>
      </c>
      <c r="D73" t="s">
        <v>163</v>
      </c>
      <c r="E73">
        <v>30</v>
      </c>
      <c r="F73" t="s">
        <v>312</v>
      </c>
      <c r="G73" t="s">
        <v>164</v>
      </c>
      <c r="I73">
        <v>67</v>
      </c>
      <c r="J73">
        <v>67</v>
      </c>
      <c r="K73">
        <v>63</v>
      </c>
      <c r="L73">
        <v>69</v>
      </c>
      <c r="M73">
        <v>43</v>
      </c>
      <c r="N73">
        <v>57</v>
      </c>
      <c r="O73">
        <v>74</v>
      </c>
      <c r="P73">
        <v>59</v>
      </c>
      <c r="Q73">
        <v>70</v>
      </c>
      <c r="R73">
        <v>73</v>
      </c>
      <c r="S73">
        <v>65</v>
      </c>
      <c r="T73">
        <v>60</v>
      </c>
      <c r="U73">
        <v>62</v>
      </c>
      <c r="V73">
        <v>56</v>
      </c>
      <c r="W73">
        <v>60</v>
      </c>
      <c r="X73">
        <v>57</v>
      </c>
      <c r="Y73">
        <v>79</v>
      </c>
      <c r="AA73" s="10" t="str">
        <f t="shared" si="1"/>
        <v>2026</v>
      </c>
    </row>
    <row r="74" spans="1:27" x14ac:dyDescent="0.25">
      <c r="A74" t="str">
        <f>CONCATENATE(LEFT(B74,1)&amp;". "&amp;RIGHT(B74,LEN(B74)-FIND(" ",B74))," ",D74)</f>
        <v>C. Xydakis SEA</v>
      </c>
      <c r="B74" t="s">
        <v>962</v>
      </c>
      <c r="C74" t="s">
        <v>32</v>
      </c>
      <c r="D74" t="s">
        <v>36</v>
      </c>
      <c r="E74">
        <v>21</v>
      </c>
      <c r="F74" t="s">
        <v>963</v>
      </c>
      <c r="G74" t="s">
        <v>964</v>
      </c>
      <c r="I74">
        <v>49</v>
      </c>
      <c r="J74">
        <v>63</v>
      </c>
      <c r="K74">
        <v>58</v>
      </c>
      <c r="L74">
        <v>48</v>
      </c>
      <c r="M74">
        <v>57</v>
      </c>
      <c r="N74">
        <v>62</v>
      </c>
      <c r="O74">
        <v>52</v>
      </c>
      <c r="P74">
        <v>46</v>
      </c>
      <c r="Q74">
        <v>49</v>
      </c>
      <c r="R74">
        <v>58</v>
      </c>
      <c r="S74">
        <v>41</v>
      </c>
      <c r="T74">
        <v>58</v>
      </c>
      <c r="U74">
        <v>35</v>
      </c>
      <c r="V74">
        <v>28</v>
      </c>
      <c r="W74">
        <v>45</v>
      </c>
      <c r="X74">
        <v>47</v>
      </c>
      <c r="Y74">
        <v>51</v>
      </c>
      <c r="AA74" s="10" t="str">
        <f t="shared" si="1"/>
        <v>2025</v>
      </c>
    </row>
    <row r="75" spans="1:27" x14ac:dyDescent="0.25">
      <c r="A75" t="str">
        <f>CONCATENATE(LEFT(B75,1)&amp;". "&amp;RIGHT(B75,LEN(B75)-FIND(" ",B75))," ",D75)</f>
        <v>D.  Melton IND</v>
      </c>
      <c r="B75" t="s">
        <v>357</v>
      </c>
      <c r="C75" t="s">
        <v>22</v>
      </c>
      <c r="D75" t="s">
        <v>43</v>
      </c>
      <c r="E75">
        <v>26</v>
      </c>
      <c r="F75" t="s">
        <v>358</v>
      </c>
      <c r="G75" t="s">
        <v>359</v>
      </c>
      <c r="I75">
        <v>65</v>
      </c>
      <c r="J75">
        <v>67</v>
      </c>
      <c r="K75">
        <v>37</v>
      </c>
      <c r="L75">
        <v>68</v>
      </c>
      <c r="M75">
        <v>68</v>
      </c>
      <c r="N75">
        <v>67</v>
      </c>
      <c r="O75">
        <v>85</v>
      </c>
      <c r="P75">
        <v>49</v>
      </c>
      <c r="Q75">
        <v>78</v>
      </c>
      <c r="R75">
        <v>89</v>
      </c>
      <c r="S75">
        <v>71</v>
      </c>
      <c r="T75">
        <v>81</v>
      </c>
      <c r="U75">
        <v>46</v>
      </c>
      <c r="V75">
        <v>45</v>
      </c>
      <c r="W75">
        <v>67</v>
      </c>
      <c r="X75">
        <v>63</v>
      </c>
      <c r="Y75">
        <v>55</v>
      </c>
      <c r="AA75" s="10" t="str">
        <f t="shared" si="1"/>
        <v>2026</v>
      </c>
    </row>
    <row r="76" spans="1:27" x14ac:dyDescent="0.25">
      <c r="A76" t="str">
        <f>CONCATENATE(LEFT(B76,1)&amp;". "&amp;RIGHT(B76,LEN(B76)-FIND(" ",B76))," ",D76)</f>
        <v>D. Arvizu DEN</v>
      </c>
      <c r="B76" t="s">
        <v>1074</v>
      </c>
      <c r="C76" t="s">
        <v>23</v>
      </c>
      <c r="D76" t="s">
        <v>33</v>
      </c>
      <c r="E76">
        <v>20</v>
      </c>
      <c r="F76" t="s">
        <v>844</v>
      </c>
      <c r="G76" t="s">
        <v>1075</v>
      </c>
      <c r="I76">
        <v>40</v>
      </c>
      <c r="J76">
        <v>60</v>
      </c>
      <c r="K76">
        <v>64</v>
      </c>
      <c r="L76">
        <v>59</v>
      </c>
      <c r="M76">
        <v>72</v>
      </c>
      <c r="N76">
        <v>72</v>
      </c>
      <c r="O76">
        <v>25</v>
      </c>
      <c r="P76">
        <v>59</v>
      </c>
      <c r="Q76">
        <v>45</v>
      </c>
      <c r="R76">
        <v>23</v>
      </c>
      <c r="S76">
        <v>25</v>
      </c>
      <c r="T76">
        <v>23</v>
      </c>
      <c r="U76">
        <v>28</v>
      </c>
      <c r="V76">
        <v>32</v>
      </c>
      <c r="W76">
        <v>32</v>
      </c>
      <c r="X76">
        <v>36</v>
      </c>
      <c r="Y76">
        <v>54</v>
      </c>
      <c r="AA76" s="10" t="str">
        <f t="shared" si="1"/>
        <v>2026</v>
      </c>
    </row>
    <row r="77" spans="1:27" x14ac:dyDescent="0.25">
      <c r="A77" t="str">
        <f>CONCATENATE(LEFT(B77,1)&amp;". "&amp;RIGHT(B77,LEN(B77)-FIND(" ",B77))," ",D77)</f>
        <v>D. Ayton CLE</v>
      </c>
      <c r="B77" t="s">
        <v>242</v>
      </c>
      <c r="C77" t="s">
        <v>23</v>
      </c>
      <c r="D77" t="s">
        <v>38</v>
      </c>
      <c r="E77">
        <v>26</v>
      </c>
      <c r="F77" t="s">
        <v>180</v>
      </c>
      <c r="G77" t="s">
        <v>243</v>
      </c>
      <c r="I77">
        <v>71</v>
      </c>
      <c r="J77">
        <v>74</v>
      </c>
      <c r="K77">
        <v>70</v>
      </c>
      <c r="L77">
        <v>88</v>
      </c>
      <c r="M77">
        <v>68</v>
      </c>
      <c r="N77">
        <v>70</v>
      </c>
      <c r="O77">
        <v>89</v>
      </c>
      <c r="P77">
        <v>91</v>
      </c>
      <c r="Q77">
        <v>76</v>
      </c>
      <c r="R77">
        <v>69</v>
      </c>
      <c r="S77">
        <v>68</v>
      </c>
      <c r="T77">
        <v>34</v>
      </c>
      <c r="U77">
        <v>67</v>
      </c>
      <c r="V77">
        <v>67</v>
      </c>
      <c r="W77">
        <v>47</v>
      </c>
      <c r="X77">
        <v>38</v>
      </c>
      <c r="Y77">
        <v>74</v>
      </c>
      <c r="AA77" s="10" t="str">
        <f t="shared" si="1"/>
        <v>2024</v>
      </c>
    </row>
    <row r="78" spans="1:27" x14ac:dyDescent="0.25">
      <c r="A78" t="str">
        <f>CONCATENATE(LEFT(B78,1)&amp;". "&amp;RIGHT(B78,LEN(B78)-FIND(" ",B78))," ",D78)</f>
        <v>D. Bacon MIA</v>
      </c>
      <c r="B78" t="s">
        <v>884</v>
      </c>
      <c r="C78" t="s">
        <v>37</v>
      </c>
      <c r="D78" t="s">
        <v>225</v>
      </c>
      <c r="E78">
        <v>29</v>
      </c>
      <c r="F78" t="s">
        <v>543</v>
      </c>
      <c r="G78" t="s">
        <v>885</v>
      </c>
      <c r="I78">
        <v>52</v>
      </c>
      <c r="J78">
        <v>52</v>
      </c>
      <c r="K78">
        <v>44</v>
      </c>
      <c r="L78">
        <v>44</v>
      </c>
      <c r="M78">
        <v>57</v>
      </c>
      <c r="N78">
        <v>51</v>
      </c>
      <c r="O78">
        <v>55</v>
      </c>
      <c r="P78">
        <v>42</v>
      </c>
      <c r="Q78">
        <v>57</v>
      </c>
      <c r="R78">
        <v>67</v>
      </c>
      <c r="S78">
        <v>59</v>
      </c>
      <c r="T78">
        <v>55</v>
      </c>
      <c r="U78">
        <v>38</v>
      </c>
      <c r="V78">
        <v>39</v>
      </c>
      <c r="W78">
        <v>55</v>
      </c>
      <c r="X78">
        <v>55</v>
      </c>
      <c r="Y78">
        <v>51</v>
      </c>
      <c r="AA78" s="10" t="str">
        <f t="shared" si="1"/>
        <v>2024</v>
      </c>
    </row>
    <row r="79" spans="1:27" x14ac:dyDescent="0.25">
      <c r="A79" t="str">
        <f>CONCATENATE(LEFT(B79,1)&amp;". "&amp;RIGHT(B79,LEN(B79)-FIND(" ",B79))," ",D79)</f>
        <v>D. Bembry KC</v>
      </c>
      <c r="B79" t="s">
        <v>706</v>
      </c>
      <c r="C79" t="s">
        <v>29</v>
      </c>
      <c r="D79" t="s">
        <v>393</v>
      </c>
      <c r="E79">
        <v>30</v>
      </c>
      <c r="F79" t="s">
        <v>707</v>
      </c>
      <c r="G79" t="s">
        <v>491</v>
      </c>
      <c r="I79">
        <v>56</v>
      </c>
      <c r="J79">
        <v>56</v>
      </c>
      <c r="K79">
        <v>41</v>
      </c>
      <c r="L79">
        <v>38</v>
      </c>
      <c r="M79">
        <v>61</v>
      </c>
      <c r="N79">
        <v>50</v>
      </c>
      <c r="O79">
        <v>65</v>
      </c>
      <c r="P79">
        <v>41</v>
      </c>
      <c r="Q79">
        <v>56</v>
      </c>
      <c r="R79">
        <v>64</v>
      </c>
      <c r="S79">
        <v>61</v>
      </c>
      <c r="T79">
        <v>61</v>
      </c>
      <c r="U79">
        <v>47</v>
      </c>
      <c r="V79">
        <v>46</v>
      </c>
      <c r="W79">
        <v>63</v>
      </c>
      <c r="X79">
        <v>48</v>
      </c>
      <c r="Y79">
        <v>34</v>
      </c>
      <c r="AA79" s="10" t="str">
        <f t="shared" si="1"/>
        <v>2024</v>
      </c>
    </row>
    <row r="80" spans="1:27" x14ac:dyDescent="0.25">
      <c r="A80" t="str">
        <f>CONCATENATE(LEFT(B80,1)&amp;". "&amp;RIGHT(B80,LEN(B80)-FIND(" ",B80))," ",D80)</f>
        <v>D. Bender BOS</v>
      </c>
      <c r="B80" t="s">
        <v>512</v>
      </c>
      <c r="C80" t="s">
        <v>23</v>
      </c>
      <c r="D80" t="s">
        <v>39</v>
      </c>
      <c r="E80">
        <v>27</v>
      </c>
      <c r="F80" t="s">
        <v>513</v>
      </c>
      <c r="G80" t="s">
        <v>514</v>
      </c>
      <c r="I80">
        <v>61</v>
      </c>
      <c r="J80">
        <v>62</v>
      </c>
      <c r="K80">
        <v>67</v>
      </c>
      <c r="L80">
        <v>64</v>
      </c>
      <c r="M80">
        <v>54</v>
      </c>
      <c r="N80">
        <v>54</v>
      </c>
      <c r="O80">
        <v>80</v>
      </c>
      <c r="P80">
        <v>66</v>
      </c>
      <c r="Q80">
        <v>71</v>
      </c>
      <c r="R80">
        <v>66</v>
      </c>
      <c r="S80">
        <v>60</v>
      </c>
      <c r="T80">
        <v>54</v>
      </c>
      <c r="U80">
        <v>48</v>
      </c>
      <c r="V80">
        <v>60</v>
      </c>
      <c r="W80">
        <v>41</v>
      </c>
      <c r="X80">
        <v>41</v>
      </c>
      <c r="Y80">
        <v>66</v>
      </c>
      <c r="AA80" s="10" t="str">
        <f t="shared" si="1"/>
        <v>2026</v>
      </c>
    </row>
    <row r="81" spans="1:27" x14ac:dyDescent="0.25">
      <c r="A81" t="str">
        <f>CONCATENATE(LEFT(B81,1)&amp;". "&amp;RIGHT(B81,LEN(B81)-FIND(" ",B81))," ",D81)</f>
        <v>D. Booker MEM</v>
      </c>
      <c r="B81" t="s">
        <v>187</v>
      </c>
      <c r="C81" t="s">
        <v>37</v>
      </c>
      <c r="D81" t="s">
        <v>170</v>
      </c>
      <c r="E81">
        <v>28</v>
      </c>
      <c r="F81" t="s">
        <v>146</v>
      </c>
      <c r="G81" t="s">
        <v>188</v>
      </c>
      <c r="I81">
        <v>73</v>
      </c>
      <c r="J81">
        <v>74</v>
      </c>
      <c r="K81">
        <v>44</v>
      </c>
      <c r="L81">
        <v>60</v>
      </c>
      <c r="M81">
        <v>70</v>
      </c>
      <c r="N81">
        <v>61</v>
      </c>
      <c r="O81">
        <v>86</v>
      </c>
      <c r="P81">
        <v>60</v>
      </c>
      <c r="Q81">
        <v>65</v>
      </c>
      <c r="R81">
        <v>85</v>
      </c>
      <c r="S81">
        <v>83</v>
      </c>
      <c r="T81">
        <v>94</v>
      </c>
      <c r="U81">
        <v>67</v>
      </c>
      <c r="V81">
        <v>40</v>
      </c>
      <c r="W81">
        <v>84</v>
      </c>
      <c r="X81">
        <v>59</v>
      </c>
      <c r="Y81">
        <v>53</v>
      </c>
      <c r="AA81" s="10" t="str">
        <f t="shared" si="1"/>
        <v>2024</v>
      </c>
    </row>
    <row r="82" spans="1:27" x14ac:dyDescent="0.25">
      <c r="A82" t="str">
        <f>CONCATENATE(LEFT(B82,1)&amp;". "&amp;RIGHT(B82,LEN(B82)-FIND(" ",B82))," ",D82)</f>
        <v>D. Carton PHX</v>
      </c>
      <c r="B82" t="s">
        <v>737</v>
      </c>
      <c r="C82" t="s">
        <v>26</v>
      </c>
      <c r="D82" t="s">
        <v>200</v>
      </c>
      <c r="E82">
        <v>24</v>
      </c>
      <c r="F82" t="s">
        <v>607</v>
      </c>
      <c r="G82" t="s">
        <v>738</v>
      </c>
      <c r="I82">
        <v>56</v>
      </c>
      <c r="J82">
        <v>61</v>
      </c>
      <c r="K82">
        <v>24</v>
      </c>
      <c r="L82">
        <v>36</v>
      </c>
      <c r="M82">
        <v>70</v>
      </c>
      <c r="N82">
        <v>64</v>
      </c>
      <c r="O82">
        <v>62</v>
      </c>
      <c r="P82">
        <v>36</v>
      </c>
      <c r="Q82">
        <v>51</v>
      </c>
      <c r="R82">
        <v>51</v>
      </c>
      <c r="S82">
        <v>54</v>
      </c>
      <c r="T82">
        <v>47</v>
      </c>
      <c r="U82">
        <v>51</v>
      </c>
      <c r="V82">
        <v>60</v>
      </c>
      <c r="W82">
        <v>61</v>
      </c>
      <c r="X82">
        <v>64</v>
      </c>
      <c r="Y82">
        <v>44</v>
      </c>
      <c r="AA82" s="10" t="str">
        <f t="shared" si="1"/>
        <v>2025</v>
      </c>
    </row>
    <row r="83" spans="1:27" x14ac:dyDescent="0.25">
      <c r="A83" t="str">
        <f>CONCATENATE(LEFT(B83,1)&amp;". "&amp;RIGHT(B83,LEN(B83)-FIND(" ",B83))," ",D83)</f>
        <v>D. Cousins SAC</v>
      </c>
      <c r="B83" t="s">
        <v>544</v>
      </c>
      <c r="C83" t="s">
        <v>23</v>
      </c>
      <c r="D83" t="s">
        <v>215</v>
      </c>
      <c r="E83">
        <v>34</v>
      </c>
      <c r="F83" t="s">
        <v>394</v>
      </c>
      <c r="I83">
        <v>60</v>
      </c>
      <c r="J83">
        <v>60</v>
      </c>
      <c r="K83">
        <v>67</v>
      </c>
      <c r="L83">
        <v>63</v>
      </c>
      <c r="M83">
        <v>16</v>
      </c>
      <c r="N83">
        <v>33</v>
      </c>
      <c r="O83">
        <v>45</v>
      </c>
      <c r="P83">
        <v>63</v>
      </c>
      <c r="Q83">
        <v>62</v>
      </c>
      <c r="R83">
        <v>59</v>
      </c>
      <c r="S83">
        <v>63</v>
      </c>
      <c r="T83">
        <v>49</v>
      </c>
      <c r="U83">
        <v>67</v>
      </c>
      <c r="V83">
        <v>63</v>
      </c>
      <c r="W83">
        <v>54</v>
      </c>
      <c r="X83">
        <v>54</v>
      </c>
      <c r="Y83">
        <v>74</v>
      </c>
      <c r="AA83" s="10" t="str">
        <f t="shared" si="1"/>
        <v>2026</v>
      </c>
    </row>
    <row r="84" spans="1:27" x14ac:dyDescent="0.25">
      <c r="A84" t="str">
        <f>CONCATENATE(LEFT(B84,1)&amp;". "&amp;RIGHT(B84,LEN(B84)-FIND(" ",B84))," ",D84)</f>
        <v>D. Davis LAC</v>
      </c>
      <c r="B84" t="s">
        <v>822</v>
      </c>
      <c r="C84" t="s">
        <v>32</v>
      </c>
      <c r="D84" t="s">
        <v>42</v>
      </c>
      <c r="E84">
        <v>28</v>
      </c>
      <c r="F84" t="s">
        <v>667</v>
      </c>
      <c r="G84" t="s">
        <v>823</v>
      </c>
      <c r="I84">
        <v>54</v>
      </c>
      <c r="J84">
        <v>55</v>
      </c>
      <c r="K84">
        <v>59</v>
      </c>
      <c r="L84">
        <v>75</v>
      </c>
      <c r="M84">
        <v>50</v>
      </c>
      <c r="N84">
        <v>43</v>
      </c>
      <c r="O84">
        <v>68</v>
      </c>
      <c r="P84">
        <v>68</v>
      </c>
      <c r="Q84">
        <v>63</v>
      </c>
      <c r="R84">
        <v>73</v>
      </c>
      <c r="S84">
        <v>63</v>
      </c>
      <c r="T84">
        <v>29</v>
      </c>
      <c r="U84">
        <v>40</v>
      </c>
      <c r="V84">
        <v>55</v>
      </c>
      <c r="W84">
        <v>41</v>
      </c>
      <c r="X84">
        <v>45</v>
      </c>
      <c r="Y84">
        <v>68</v>
      </c>
      <c r="AA84" s="10" t="str">
        <f t="shared" si="1"/>
        <v>2024</v>
      </c>
    </row>
    <row r="85" spans="1:27" x14ac:dyDescent="0.25">
      <c r="A85" t="str">
        <f>CONCATENATE(LEFT(B85,1)&amp;". "&amp;RIGHT(B85,LEN(B85)-FIND(" ",B85))," ",D85)</f>
        <v>D. DeRozan TOR</v>
      </c>
      <c r="B85" t="s">
        <v>816</v>
      </c>
      <c r="C85" t="s">
        <v>29</v>
      </c>
      <c r="D85" t="s">
        <v>254</v>
      </c>
      <c r="E85">
        <v>35</v>
      </c>
      <c r="F85" t="s">
        <v>478</v>
      </c>
      <c r="G85" t="s">
        <v>817</v>
      </c>
      <c r="I85">
        <v>54</v>
      </c>
      <c r="J85">
        <v>54</v>
      </c>
      <c r="K85">
        <v>48</v>
      </c>
      <c r="L85">
        <v>24</v>
      </c>
      <c r="M85">
        <v>33</v>
      </c>
      <c r="N85">
        <v>34</v>
      </c>
      <c r="O85">
        <v>29</v>
      </c>
      <c r="P85">
        <v>54</v>
      </c>
      <c r="Q85">
        <v>63</v>
      </c>
      <c r="R85">
        <v>54</v>
      </c>
      <c r="S85">
        <v>65</v>
      </c>
      <c r="T85">
        <v>34</v>
      </c>
      <c r="U85">
        <v>79</v>
      </c>
      <c r="V85">
        <v>51</v>
      </c>
      <c r="W85">
        <v>40</v>
      </c>
      <c r="X85">
        <v>46</v>
      </c>
      <c r="Y85">
        <v>39</v>
      </c>
      <c r="AA85" s="10" t="str">
        <f t="shared" si="1"/>
        <v>2024</v>
      </c>
    </row>
    <row r="86" spans="1:27" x14ac:dyDescent="0.25">
      <c r="A86" t="str">
        <f>CONCATENATE(LEFT(B86,1)&amp;". "&amp;RIGHT(B86,LEN(B86)-FIND(" ",B86))," ",D86)</f>
        <v>D. Dotson LAL</v>
      </c>
      <c r="B86" t="s">
        <v>675</v>
      </c>
      <c r="C86" t="s">
        <v>26</v>
      </c>
      <c r="D86" t="s">
        <v>41</v>
      </c>
      <c r="E86">
        <v>25</v>
      </c>
      <c r="F86" t="s">
        <v>607</v>
      </c>
      <c r="G86" t="s">
        <v>376</v>
      </c>
      <c r="I86">
        <v>57</v>
      </c>
      <c r="J86">
        <v>61</v>
      </c>
      <c r="K86">
        <v>27</v>
      </c>
      <c r="L86">
        <v>42</v>
      </c>
      <c r="M86">
        <v>66</v>
      </c>
      <c r="N86">
        <v>60</v>
      </c>
      <c r="O86">
        <v>67</v>
      </c>
      <c r="P86">
        <v>59</v>
      </c>
      <c r="Q86">
        <v>73</v>
      </c>
      <c r="R86">
        <v>50</v>
      </c>
      <c r="S86">
        <v>49</v>
      </c>
      <c r="T86">
        <v>49</v>
      </c>
      <c r="U86">
        <v>56</v>
      </c>
      <c r="V86">
        <v>46</v>
      </c>
      <c r="W86">
        <v>56</v>
      </c>
      <c r="X86">
        <v>56</v>
      </c>
      <c r="Y86">
        <v>50</v>
      </c>
      <c r="AA86" s="10" t="str">
        <f t="shared" si="1"/>
        <v>2025</v>
      </c>
    </row>
    <row r="87" spans="1:27" x14ac:dyDescent="0.25">
      <c r="A87" t="str">
        <f>CONCATENATE(LEFT(B87,1)&amp;". "&amp;RIGHT(B87,LEN(B87)-FIND(" ",B87))," ",D87)</f>
        <v>D. Favors LAL</v>
      </c>
      <c r="B87" t="s">
        <v>702</v>
      </c>
      <c r="C87" t="s">
        <v>40</v>
      </c>
      <c r="D87" t="s">
        <v>41</v>
      </c>
      <c r="E87">
        <v>33</v>
      </c>
      <c r="F87" t="s">
        <v>607</v>
      </c>
      <c r="I87">
        <v>56</v>
      </c>
      <c r="J87">
        <v>56</v>
      </c>
      <c r="K87">
        <v>59</v>
      </c>
      <c r="L87">
        <v>56</v>
      </c>
      <c r="M87">
        <v>18</v>
      </c>
      <c r="N87">
        <v>29</v>
      </c>
      <c r="O87">
        <v>56</v>
      </c>
      <c r="P87">
        <v>80</v>
      </c>
      <c r="Q87">
        <v>70</v>
      </c>
      <c r="R87">
        <v>56</v>
      </c>
      <c r="S87">
        <v>74</v>
      </c>
      <c r="T87">
        <v>30</v>
      </c>
      <c r="U87">
        <v>65</v>
      </c>
      <c r="V87">
        <v>61</v>
      </c>
      <c r="W87">
        <v>47</v>
      </c>
      <c r="X87">
        <v>42</v>
      </c>
      <c r="Y87">
        <v>72</v>
      </c>
      <c r="AA87" s="10" t="str">
        <f t="shared" si="1"/>
        <v>2025</v>
      </c>
    </row>
    <row r="88" spans="1:27" x14ac:dyDescent="0.25">
      <c r="A88" t="str">
        <f>CONCATENATE(LEFT(B88,1)&amp;". "&amp;RIGHT(B88,LEN(B88)-FIND(" ",B88))," ",D88)</f>
        <v>D. Fox DEN</v>
      </c>
      <c r="B88" t="s">
        <v>405</v>
      </c>
      <c r="C88" t="s">
        <v>26</v>
      </c>
      <c r="D88" t="s">
        <v>33</v>
      </c>
      <c r="E88">
        <v>27</v>
      </c>
      <c r="F88" t="s">
        <v>406</v>
      </c>
      <c r="G88" t="s">
        <v>407</v>
      </c>
      <c r="I88">
        <v>64</v>
      </c>
      <c r="J88">
        <v>64</v>
      </c>
      <c r="K88">
        <v>33</v>
      </c>
      <c r="L88">
        <v>39</v>
      </c>
      <c r="M88">
        <v>82</v>
      </c>
      <c r="N88">
        <v>59</v>
      </c>
      <c r="O88">
        <v>61</v>
      </c>
      <c r="P88">
        <v>51</v>
      </c>
      <c r="Q88">
        <v>67</v>
      </c>
      <c r="R88">
        <v>56</v>
      </c>
      <c r="S88">
        <v>65</v>
      </c>
      <c r="T88">
        <v>43</v>
      </c>
      <c r="U88">
        <v>64</v>
      </c>
      <c r="V88">
        <v>60</v>
      </c>
      <c r="W88">
        <v>67</v>
      </c>
      <c r="X88">
        <v>61</v>
      </c>
      <c r="Y88">
        <v>47</v>
      </c>
      <c r="AA88" s="10" t="str">
        <f t="shared" si="1"/>
        <v>2027</v>
      </c>
    </row>
    <row r="89" spans="1:27" x14ac:dyDescent="0.25">
      <c r="A89" t="str">
        <f>CONCATENATE(LEFT(B89,1)&amp;". "&amp;RIGHT(B89,LEN(B89)-FIND(" ",B89))," ",D89)</f>
        <v>D. Gafford HOU</v>
      </c>
      <c r="B89" t="s">
        <v>472</v>
      </c>
      <c r="C89" t="s">
        <v>40</v>
      </c>
      <c r="D89" t="s">
        <v>128</v>
      </c>
      <c r="E89">
        <v>26</v>
      </c>
      <c r="F89" t="s">
        <v>473</v>
      </c>
      <c r="G89" t="s">
        <v>474</v>
      </c>
      <c r="I89">
        <v>62</v>
      </c>
      <c r="J89">
        <v>66</v>
      </c>
      <c r="K89">
        <v>60</v>
      </c>
      <c r="L89">
        <v>74</v>
      </c>
      <c r="M89">
        <v>48</v>
      </c>
      <c r="N89">
        <v>66</v>
      </c>
      <c r="O89">
        <v>67</v>
      </c>
      <c r="P89">
        <v>89</v>
      </c>
      <c r="Q89">
        <v>66</v>
      </c>
      <c r="R89">
        <v>21</v>
      </c>
      <c r="S89">
        <v>48</v>
      </c>
      <c r="T89">
        <v>38</v>
      </c>
      <c r="U89">
        <v>75</v>
      </c>
      <c r="V89">
        <v>73</v>
      </c>
      <c r="W89">
        <v>31</v>
      </c>
      <c r="X89">
        <v>24</v>
      </c>
      <c r="Y89">
        <v>65</v>
      </c>
      <c r="AA89" s="10" t="str">
        <f t="shared" si="1"/>
        <v>2024</v>
      </c>
    </row>
    <row r="90" spans="1:27" x14ac:dyDescent="0.25">
      <c r="A90" t="str">
        <f>CONCATENATE(LEFT(B90,1)&amp;". "&amp;RIGHT(B90,LEN(B90)-FIND(" ",B90))," ",D90)</f>
        <v>D. Garland TOR</v>
      </c>
      <c r="B90" t="s">
        <v>864</v>
      </c>
      <c r="C90" t="s">
        <v>26</v>
      </c>
      <c r="D90" t="s">
        <v>254</v>
      </c>
      <c r="E90">
        <v>24</v>
      </c>
      <c r="F90" t="s">
        <v>478</v>
      </c>
      <c r="G90" t="s">
        <v>255</v>
      </c>
      <c r="I90">
        <v>53</v>
      </c>
      <c r="J90">
        <v>61</v>
      </c>
      <c r="K90">
        <v>29</v>
      </c>
      <c r="L90">
        <v>29</v>
      </c>
      <c r="M90">
        <v>71</v>
      </c>
      <c r="N90">
        <v>57</v>
      </c>
      <c r="O90">
        <v>64</v>
      </c>
      <c r="P90">
        <v>23</v>
      </c>
      <c r="Q90">
        <v>35</v>
      </c>
      <c r="R90">
        <v>48</v>
      </c>
      <c r="S90">
        <v>60</v>
      </c>
      <c r="T90">
        <v>62</v>
      </c>
      <c r="U90">
        <v>58</v>
      </c>
      <c r="V90">
        <v>41</v>
      </c>
      <c r="W90">
        <v>61</v>
      </c>
      <c r="X90">
        <v>40</v>
      </c>
      <c r="Y90">
        <v>31</v>
      </c>
      <c r="AA90" s="10" t="str">
        <f t="shared" si="1"/>
        <v>2024</v>
      </c>
    </row>
    <row r="91" spans="1:27" x14ac:dyDescent="0.25">
      <c r="A91" t="str">
        <f>CONCATENATE(LEFT(B91,1)&amp;". "&amp;RIGHT(B91,LEN(B91)-FIND(" ",B91))," ",D91)</f>
        <v>D. Graham OKC</v>
      </c>
      <c r="B91" t="s">
        <v>718</v>
      </c>
      <c r="C91" t="s">
        <v>26</v>
      </c>
      <c r="D91" t="s">
        <v>229</v>
      </c>
      <c r="E91">
        <v>29</v>
      </c>
      <c r="F91" t="s">
        <v>607</v>
      </c>
      <c r="G91" t="s">
        <v>246</v>
      </c>
      <c r="I91">
        <v>56</v>
      </c>
      <c r="J91">
        <v>56</v>
      </c>
      <c r="K91">
        <v>30</v>
      </c>
      <c r="L91">
        <v>47</v>
      </c>
      <c r="M91">
        <v>65</v>
      </c>
      <c r="N91">
        <v>54</v>
      </c>
      <c r="O91">
        <v>61</v>
      </c>
      <c r="P91">
        <v>50</v>
      </c>
      <c r="Q91">
        <v>61</v>
      </c>
      <c r="R91">
        <v>55</v>
      </c>
      <c r="S91">
        <v>49</v>
      </c>
      <c r="T91">
        <v>58</v>
      </c>
      <c r="U91">
        <v>48</v>
      </c>
      <c r="V91">
        <v>48</v>
      </c>
      <c r="W91">
        <v>61</v>
      </c>
      <c r="X91">
        <v>57</v>
      </c>
      <c r="Y91">
        <v>45</v>
      </c>
      <c r="AA91" s="10" t="str">
        <f t="shared" si="1"/>
        <v>2025</v>
      </c>
    </row>
    <row r="92" spans="1:27" x14ac:dyDescent="0.25">
      <c r="A92" t="str">
        <f>CONCATENATE(LEFT(B92,1)&amp;". "&amp;RIGHT(B92,LEN(B92)-FIND(" ",B92))," ",D92)</f>
        <v>D. Green NYK</v>
      </c>
      <c r="B92" t="s">
        <v>500</v>
      </c>
      <c r="C92" t="s">
        <v>24</v>
      </c>
      <c r="D92" t="s">
        <v>45</v>
      </c>
      <c r="E92">
        <v>33</v>
      </c>
      <c r="F92" t="s">
        <v>501</v>
      </c>
      <c r="I92">
        <v>61</v>
      </c>
      <c r="J92">
        <v>61</v>
      </c>
      <c r="K92">
        <v>68</v>
      </c>
      <c r="L92">
        <v>36</v>
      </c>
      <c r="M92">
        <v>35</v>
      </c>
      <c r="N92">
        <v>20</v>
      </c>
      <c r="O92">
        <v>44</v>
      </c>
      <c r="P92">
        <v>57</v>
      </c>
      <c r="Q92">
        <v>59</v>
      </c>
      <c r="R92">
        <v>73</v>
      </c>
      <c r="S92">
        <v>73</v>
      </c>
      <c r="T92">
        <v>65</v>
      </c>
      <c r="U92">
        <v>38</v>
      </c>
      <c r="V92">
        <v>75</v>
      </c>
      <c r="W92">
        <v>67</v>
      </c>
      <c r="X92">
        <v>80</v>
      </c>
      <c r="Y92">
        <v>73</v>
      </c>
      <c r="AA92" s="10" t="str">
        <f t="shared" si="1"/>
        <v>2024</v>
      </c>
    </row>
    <row r="93" spans="1:27" x14ac:dyDescent="0.25">
      <c r="A93" t="str">
        <f>CONCATENATE(LEFT(B93,1)&amp;". "&amp;RIGHT(B93,LEN(B93)-FIND(" ",B93))," ",D93)</f>
        <v>D. Hunter ORL</v>
      </c>
      <c r="B93" t="s">
        <v>475</v>
      </c>
      <c r="C93" t="s">
        <v>29</v>
      </c>
      <c r="D93" t="s">
        <v>163</v>
      </c>
      <c r="E93">
        <v>27</v>
      </c>
      <c r="F93" t="s">
        <v>476</v>
      </c>
      <c r="G93" t="s">
        <v>471</v>
      </c>
      <c r="I93">
        <v>62</v>
      </c>
      <c r="J93">
        <v>63</v>
      </c>
      <c r="K93">
        <v>48</v>
      </c>
      <c r="L93">
        <v>52</v>
      </c>
      <c r="M93">
        <v>64</v>
      </c>
      <c r="N93">
        <v>64</v>
      </c>
      <c r="O93">
        <v>68</v>
      </c>
      <c r="P93">
        <v>48</v>
      </c>
      <c r="Q93">
        <v>58</v>
      </c>
      <c r="R93">
        <v>54</v>
      </c>
      <c r="S93">
        <v>55</v>
      </c>
      <c r="T93">
        <v>64</v>
      </c>
      <c r="U93">
        <v>62</v>
      </c>
      <c r="V93">
        <v>59</v>
      </c>
      <c r="W93">
        <v>49</v>
      </c>
      <c r="X93">
        <v>42</v>
      </c>
      <c r="Y93">
        <v>55</v>
      </c>
      <c r="AA93" s="10" t="str">
        <f t="shared" si="1"/>
        <v>2025</v>
      </c>
    </row>
    <row r="94" spans="1:27" x14ac:dyDescent="0.25">
      <c r="A94" t="str">
        <f>CONCATENATE(LEFT(B94,1)&amp;". "&amp;RIGHT(B94,LEN(B94)-FIND(" ",B94))," ",D94)</f>
        <v>D. Inglis SAS</v>
      </c>
      <c r="B94" t="s">
        <v>507</v>
      </c>
      <c r="C94" t="s">
        <v>24</v>
      </c>
      <c r="D94" t="s">
        <v>30</v>
      </c>
      <c r="E94">
        <v>29</v>
      </c>
      <c r="F94" t="s">
        <v>303</v>
      </c>
      <c r="G94" t="s">
        <v>508</v>
      </c>
      <c r="I94">
        <v>61</v>
      </c>
      <c r="J94">
        <v>61</v>
      </c>
      <c r="K94">
        <v>48</v>
      </c>
      <c r="L94">
        <v>66</v>
      </c>
      <c r="M94">
        <v>58</v>
      </c>
      <c r="N94">
        <v>50</v>
      </c>
      <c r="O94">
        <v>80</v>
      </c>
      <c r="P94">
        <v>59</v>
      </c>
      <c r="Q94">
        <v>74</v>
      </c>
      <c r="R94">
        <v>86</v>
      </c>
      <c r="S94">
        <v>65</v>
      </c>
      <c r="T94">
        <v>73</v>
      </c>
      <c r="U94">
        <v>44</v>
      </c>
      <c r="V94">
        <v>46</v>
      </c>
      <c r="W94">
        <v>63</v>
      </c>
      <c r="X94">
        <v>48</v>
      </c>
      <c r="Y94">
        <v>50</v>
      </c>
      <c r="AA94" s="10" t="str">
        <f t="shared" si="1"/>
        <v>2025</v>
      </c>
    </row>
    <row r="95" spans="1:27" x14ac:dyDescent="0.25">
      <c r="A95" t="str">
        <f>CONCATENATE(LEFT(B95,1)&amp;". "&amp;RIGHT(B95,LEN(B95)-FIND(" ",B95))," ",D95)</f>
        <v>D. Jackson CHA</v>
      </c>
      <c r="B95" t="s">
        <v>756</v>
      </c>
      <c r="C95" t="s">
        <v>26</v>
      </c>
      <c r="D95" t="s">
        <v>145</v>
      </c>
      <c r="E95">
        <v>30</v>
      </c>
      <c r="F95" t="s">
        <v>473</v>
      </c>
      <c r="G95" t="s">
        <v>757</v>
      </c>
      <c r="I95">
        <v>55</v>
      </c>
      <c r="J95">
        <v>55</v>
      </c>
      <c r="K95">
        <v>26</v>
      </c>
      <c r="L95">
        <v>58</v>
      </c>
      <c r="M95">
        <v>50</v>
      </c>
      <c r="N95">
        <v>27</v>
      </c>
      <c r="O95">
        <v>60</v>
      </c>
      <c r="P95">
        <v>43</v>
      </c>
      <c r="Q95">
        <v>53</v>
      </c>
      <c r="R95">
        <v>65</v>
      </c>
      <c r="S95">
        <v>44</v>
      </c>
      <c r="T95">
        <v>55</v>
      </c>
      <c r="U95">
        <v>62</v>
      </c>
      <c r="V95">
        <v>36</v>
      </c>
      <c r="W95">
        <v>67</v>
      </c>
      <c r="X95">
        <v>74</v>
      </c>
      <c r="Y95">
        <v>48</v>
      </c>
      <c r="AA95" s="10" t="str">
        <f t="shared" si="1"/>
        <v>2024</v>
      </c>
    </row>
    <row r="96" spans="1:27" x14ac:dyDescent="0.25">
      <c r="A96" t="str">
        <f>CONCATENATE(LEFT(B96,1)&amp;". "&amp;RIGHT(B96,LEN(B96)-FIND(" ",B96))," ",D96)</f>
        <v>D. Jones WAS</v>
      </c>
      <c r="B96" t="s">
        <v>708</v>
      </c>
      <c r="C96" t="s">
        <v>23</v>
      </c>
      <c r="D96" t="s">
        <v>185</v>
      </c>
      <c r="E96">
        <v>29</v>
      </c>
      <c r="F96" t="s">
        <v>431</v>
      </c>
      <c r="G96" t="s">
        <v>709</v>
      </c>
      <c r="I96">
        <v>56</v>
      </c>
      <c r="J96">
        <v>56</v>
      </c>
      <c r="K96">
        <v>67</v>
      </c>
      <c r="L96">
        <v>77</v>
      </c>
      <c r="M96">
        <v>43</v>
      </c>
      <c r="N96">
        <v>46</v>
      </c>
      <c r="O96">
        <v>84</v>
      </c>
      <c r="P96">
        <v>59</v>
      </c>
      <c r="Q96">
        <v>61</v>
      </c>
      <c r="R96">
        <v>57</v>
      </c>
      <c r="S96">
        <v>54</v>
      </c>
      <c r="T96">
        <v>35</v>
      </c>
      <c r="U96">
        <v>49</v>
      </c>
      <c r="V96">
        <v>63</v>
      </c>
      <c r="W96">
        <v>30</v>
      </c>
      <c r="X96">
        <v>36</v>
      </c>
      <c r="Y96">
        <v>69</v>
      </c>
      <c r="AA96" s="10" t="str">
        <f t="shared" si="1"/>
        <v>2024</v>
      </c>
    </row>
    <row r="97" spans="1:27" x14ac:dyDescent="0.25">
      <c r="A97" t="str">
        <f>CONCATENATE(LEFT(B97,1)&amp;". "&amp;RIGHT(B97,LEN(B97)-FIND(" ",B97))," ",D97)</f>
        <v>D. Kersey IND</v>
      </c>
      <c r="B97" t="s">
        <v>898</v>
      </c>
      <c r="C97" t="s">
        <v>32</v>
      </c>
      <c r="D97" t="s">
        <v>43</v>
      </c>
      <c r="E97">
        <v>22</v>
      </c>
      <c r="F97" t="s">
        <v>607</v>
      </c>
      <c r="G97" t="s">
        <v>899</v>
      </c>
      <c r="I97">
        <v>52</v>
      </c>
      <c r="J97">
        <v>61</v>
      </c>
      <c r="K97">
        <v>52</v>
      </c>
      <c r="L97">
        <v>52</v>
      </c>
      <c r="M97">
        <v>69</v>
      </c>
      <c r="N97">
        <v>59</v>
      </c>
      <c r="O97">
        <v>31</v>
      </c>
      <c r="P97">
        <v>33</v>
      </c>
      <c r="Q97">
        <v>52</v>
      </c>
      <c r="R97">
        <v>52</v>
      </c>
      <c r="S97">
        <v>65</v>
      </c>
      <c r="T97">
        <v>53</v>
      </c>
      <c r="U97">
        <v>49</v>
      </c>
      <c r="V97">
        <v>45</v>
      </c>
      <c r="W97">
        <v>34</v>
      </c>
      <c r="X97">
        <v>33</v>
      </c>
      <c r="Y97">
        <v>29</v>
      </c>
      <c r="AA97" s="10" t="str">
        <f t="shared" si="1"/>
        <v>2025</v>
      </c>
    </row>
    <row r="98" spans="1:27" x14ac:dyDescent="0.25">
      <c r="A98" t="str">
        <f>CONCATENATE(LEFT(B98,1)&amp;". "&amp;RIGHT(B98,LEN(B98)-FIND(" ",B98))," ",D98)</f>
        <v>D. Lillard DET</v>
      </c>
      <c r="B98" t="s">
        <v>256</v>
      </c>
      <c r="C98" t="s">
        <v>26</v>
      </c>
      <c r="D98" t="s">
        <v>46</v>
      </c>
      <c r="E98">
        <v>34</v>
      </c>
      <c r="F98" t="s">
        <v>149</v>
      </c>
      <c r="G98" t="s">
        <v>257</v>
      </c>
      <c r="I98">
        <v>69</v>
      </c>
      <c r="J98">
        <v>69</v>
      </c>
      <c r="K98">
        <v>33</v>
      </c>
      <c r="L98">
        <v>43</v>
      </c>
      <c r="M98">
        <v>48</v>
      </c>
      <c r="N98">
        <v>38</v>
      </c>
      <c r="O98">
        <v>59</v>
      </c>
      <c r="P98">
        <v>76</v>
      </c>
      <c r="Q98">
        <v>88</v>
      </c>
      <c r="R98">
        <v>73</v>
      </c>
      <c r="S98">
        <v>88</v>
      </c>
      <c r="T98">
        <v>80</v>
      </c>
      <c r="U98">
        <v>82</v>
      </c>
      <c r="V98">
        <v>40</v>
      </c>
      <c r="W98">
        <v>86</v>
      </c>
      <c r="X98">
        <v>66</v>
      </c>
      <c r="Y98">
        <v>42</v>
      </c>
      <c r="AA98" s="10" t="str">
        <f t="shared" si="1"/>
        <v>2024</v>
      </c>
    </row>
    <row r="99" spans="1:27" x14ac:dyDescent="0.25">
      <c r="A99" t="str">
        <f>CONCATENATE(LEFT(B99,1)&amp;". "&amp;RIGHT(B99,LEN(B99)-FIND(" ",B99))," ",D99)</f>
        <v>D. Mitchell DAL</v>
      </c>
      <c r="B99" t="s">
        <v>182</v>
      </c>
      <c r="C99" t="s">
        <v>37</v>
      </c>
      <c r="D99" t="s">
        <v>27</v>
      </c>
      <c r="E99">
        <v>28</v>
      </c>
      <c r="F99" t="s">
        <v>166</v>
      </c>
      <c r="G99" t="s">
        <v>183</v>
      </c>
      <c r="I99">
        <v>74</v>
      </c>
      <c r="J99">
        <v>74</v>
      </c>
      <c r="K99">
        <v>33</v>
      </c>
      <c r="L99">
        <v>53</v>
      </c>
      <c r="M99">
        <v>66</v>
      </c>
      <c r="N99">
        <v>69</v>
      </c>
      <c r="O99">
        <v>79</v>
      </c>
      <c r="P99">
        <v>61</v>
      </c>
      <c r="Q99">
        <v>87</v>
      </c>
      <c r="R99">
        <v>70</v>
      </c>
      <c r="S99">
        <v>85</v>
      </c>
      <c r="T99">
        <v>74</v>
      </c>
      <c r="U99">
        <v>81</v>
      </c>
      <c r="V99">
        <v>66</v>
      </c>
      <c r="W99">
        <v>76</v>
      </c>
      <c r="X99">
        <v>55</v>
      </c>
      <c r="Y99">
        <v>44</v>
      </c>
      <c r="AA99" s="10" t="str">
        <f t="shared" si="1"/>
        <v>2028</v>
      </c>
    </row>
    <row r="100" spans="1:27" x14ac:dyDescent="0.25">
      <c r="A100" t="str">
        <f>CONCATENATE(LEFT(B100,1)&amp;". "&amp;RIGHT(B100,LEN(B100)-FIND(" ",B100))," ",D100)</f>
        <v>D. Nowitzki Jr. SAS</v>
      </c>
      <c r="B100" t="s">
        <v>773</v>
      </c>
      <c r="C100" t="s">
        <v>40</v>
      </c>
      <c r="D100" t="s">
        <v>30</v>
      </c>
      <c r="E100">
        <v>27</v>
      </c>
      <c r="F100" t="s">
        <v>543</v>
      </c>
      <c r="G100" t="s">
        <v>774</v>
      </c>
      <c r="I100">
        <v>55</v>
      </c>
      <c r="J100">
        <v>57</v>
      </c>
      <c r="K100">
        <v>71</v>
      </c>
      <c r="L100">
        <v>46</v>
      </c>
      <c r="M100">
        <v>40</v>
      </c>
      <c r="N100">
        <v>43</v>
      </c>
      <c r="O100">
        <v>64</v>
      </c>
      <c r="P100">
        <v>44</v>
      </c>
      <c r="Q100">
        <v>47</v>
      </c>
      <c r="R100">
        <v>43</v>
      </c>
      <c r="S100">
        <v>52</v>
      </c>
      <c r="T100">
        <v>63</v>
      </c>
      <c r="U100">
        <v>58</v>
      </c>
      <c r="V100">
        <v>45</v>
      </c>
      <c r="W100">
        <v>22</v>
      </c>
      <c r="X100">
        <v>42</v>
      </c>
      <c r="Y100">
        <v>52</v>
      </c>
      <c r="AA100" s="10" t="str">
        <f t="shared" si="1"/>
        <v>2024</v>
      </c>
    </row>
    <row r="101" spans="1:27" x14ac:dyDescent="0.25">
      <c r="A101" t="str">
        <f>CONCATENATE(LEFT(B101,1)&amp;". "&amp;RIGHT(B101,LEN(B101)-FIND(" ",B101))," ",D101)</f>
        <v>D. Nurnberger ORL</v>
      </c>
      <c r="B101" t="s">
        <v>1056</v>
      </c>
      <c r="C101" t="s">
        <v>24</v>
      </c>
      <c r="D101" t="s">
        <v>163</v>
      </c>
      <c r="E101">
        <v>23</v>
      </c>
      <c r="F101" t="s">
        <v>607</v>
      </c>
      <c r="G101" t="s">
        <v>1057</v>
      </c>
      <c r="I101">
        <v>42</v>
      </c>
      <c r="J101">
        <v>55</v>
      </c>
      <c r="K101">
        <v>45</v>
      </c>
      <c r="L101">
        <v>33</v>
      </c>
      <c r="M101">
        <v>41</v>
      </c>
      <c r="N101">
        <v>54</v>
      </c>
      <c r="O101">
        <v>35</v>
      </c>
      <c r="P101">
        <v>31</v>
      </c>
      <c r="Q101">
        <v>46</v>
      </c>
      <c r="R101">
        <v>38</v>
      </c>
      <c r="S101">
        <v>44</v>
      </c>
      <c r="T101">
        <v>62</v>
      </c>
      <c r="U101">
        <v>52</v>
      </c>
      <c r="V101">
        <v>36</v>
      </c>
      <c r="W101">
        <v>34</v>
      </c>
      <c r="X101">
        <v>39</v>
      </c>
      <c r="Y101">
        <v>36</v>
      </c>
      <c r="AA101" s="10" t="str">
        <f t="shared" si="1"/>
        <v>2025</v>
      </c>
    </row>
    <row r="102" spans="1:27" x14ac:dyDescent="0.25">
      <c r="A102" t="str">
        <f>CONCATENATE(LEFT(B102,1)&amp;". "&amp;RIGHT(B102,LEN(B102)-FIND(" ",B102))," ",D102)</f>
        <v>D. Robinson DET</v>
      </c>
      <c r="B102" t="s">
        <v>1069</v>
      </c>
      <c r="C102" t="s">
        <v>37</v>
      </c>
      <c r="D102" t="s">
        <v>46</v>
      </c>
      <c r="E102">
        <v>20</v>
      </c>
      <c r="F102" t="s">
        <v>844</v>
      </c>
      <c r="G102" t="s">
        <v>471</v>
      </c>
      <c r="I102">
        <v>40</v>
      </c>
      <c r="J102">
        <v>60</v>
      </c>
      <c r="K102">
        <v>43</v>
      </c>
      <c r="L102">
        <v>32</v>
      </c>
      <c r="M102">
        <v>52</v>
      </c>
      <c r="N102">
        <v>61</v>
      </c>
      <c r="O102">
        <v>16</v>
      </c>
      <c r="P102">
        <v>26</v>
      </c>
      <c r="Q102">
        <v>47</v>
      </c>
      <c r="R102">
        <v>34</v>
      </c>
      <c r="S102">
        <v>55</v>
      </c>
      <c r="T102">
        <v>70</v>
      </c>
      <c r="U102">
        <v>42</v>
      </c>
      <c r="V102">
        <v>34</v>
      </c>
      <c r="W102">
        <v>36</v>
      </c>
      <c r="X102">
        <v>33</v>
      </c>
      <c r="Y102">
        <v>30</v>
      </c>
      <c r="AA102" s="10" t="str">
        <f t="shared" si="1"/>
        <v>2026</v>
      </c>
    </row>
    <row r="103" spans="1:27" x14ac:dyDescent="0.25">
      <c r="A103" t="str">
        <f>CONCATENATE(LEFT(B103,1)&amp;". "&amp;RIGHT(B103,LEN(B103)-FIND(" ",B103))," ",D103)</f>
        <v>D. Russell CLE</v>
      </c>
      <c r="B103" t="s">
        <v>211</v>
      </c>
      <c r="C103" t="s">
        <v>22</v>
      </c>
      <c r="D103" t="s">
        <v>38</v>
      </c>
      <c r="E103">
        <v>28</v>
      </c>
      <c r="F103" t="s">
        <v>212</v>
      </c>
      <c r="G103" t="s">
        <v>213</v>
      </c>
      <c r="I103">
        <v>72</v>
      </c>
      <c r="J103">
        <v>72</v>
      </c>
      <c r="K103">
        <v>41</v>
      </c>
      <c r="L103">
        <v>50</v>
      </c>
      <c r="M103">
        <v>71</v>
      </c>
      <c r="N103">
        <v>68</v>
      </c>
      <c r="O103">
        <v>83</v>
      </c>
      <c r="P103">
        <v>54</v>
      </c>
      <c r="Q103">
        <v>69</v>
      </c>
      <c r="R103">
        <v>65</v>
      </c>
      <c r="S103">
        <v>80</v>
      </c>
      <c r="T103">
        <v>77</v>
      </c>
      <c r="U103">
        <v>73</v>
      </c>
      <c r="V103">
        <v>60</v>
      </c>
      <c r="W103">
        <v>68</v>
      </c>
      <c r="X103">
        <v>62</v>
      </c>
      <c r="Y103">
        <v>43</v>
      </c>
      <c r="AA103" s="10" t="str">
        <f t="shared" si="1"/>
        <v>2024</v>
      </c>
    </row>
    <row r="104" spans="1:27" x14ac:dyDescent="0.25">
      <c r="A104" t="str">
        <f>CONCATENATE(LEFT(B104,1)&amp;". "&amp;RIGHT(B104,LEN(B104)-FIND(" ",B104))," ",D104)</f>
        <v>D. Sabonis LAL</v>
      </c>
      <c r="B104" t="s">
        <v>518</v>
      </c>
      <c r="C104" t="s">
        <v>32</v>
      </c>
      <c r="D104" t="s">
        <v>41</v>
      </c>
      <c r="E104">
        <v>28</v>
      </c>
      <c r="F104" t="s">
        <v>519</v>
      </c>
      <c r="G104" t="s">
        <v>520</v>
      </c>
      <c r="I104">
        <v>61</v>
      </c>
      <c r="J104">
        <v>62</v>
      </c>
      <c r="K104">
        <v>59</v>
      </c>
      <c r="L104">
        <v>72</v>
      </c>
      <c r="M104">
        <v>50</v>
      </c>
      <c r="N104">
        <v>48</v>
      </c>
      <c r="O104">
        <v>80</v>
      </c>
      <c r="P104">
        <v>63</v>
      </c>
      <c r="Q104">
        <v>71</v>
      </c>
      <c r="R104">
        <v>57</v>
      </c>
      <c r="S104">
        <v>56</v>
      </c>
      <c r="T104">
        <v>50</v>
      </c>
      <c r="U104">
        <v>57</v>
      </c>
      <c r="V104">
        <v>57</v>
      </c>
      <c r="W104">
        <v>49</v>
      </c>
      <c r="X104">
        <v>44</v>
      </c>
      <c r="Y104">
        <v>69</v>
      </c>
      <c r="AA104" s="10" t="str">
        <f t="shared" si="1"/>
        <v>2026</v>
      </c>
    </row>
    <row r="105" spans="1:27" x14ac:dyDescent="0.25">
      <c r="A105" t="str">
        <f>CONCATENATE(LEFT(B105,1)&amp;". "&amp;RIGHT(B105,LEN(B105)-FIND(" ",B105))," ",D105)</f>
        <v>D. Sima MIN</v>
      </c>
      <c r="B105" t="s">
        <v>1105</v>
      </c>
      <c r="C105" t="s">
        <v>26</v>
      </c>
      <c r="D105" t="s">
        <v>137</v>
      </c>
      <c r="E105">
        <v>21</v>
      </c>
      <c r="F105" t="s">
        <v>607</v>
      </c>
      <c r="G105" t="s">
        <v>1106</v>
      </c>
      <c r="I105">
        <v>34</v>
      </c>
      <c r="J105">
        <v>54</v>
      </c>
      <c r="K105">
        <v>41</v>
      </c>
      <c r="L105">
        <v>24</v>
      </c>
      <c r="M105">
        <v>55</v>
      </c>
      <c r="N105">
        <v>39</v>
      </c>
      <c r="O105">
        <v>22</v>
      </c>
      <c r="P105">
        <v>27</v>
      </c>
      <c r="Q105">
        <v>26</v>
      </c>
      <c r="R105">
        <v>37</v>
      </c>
      <c r="S105">
        <v>35</v>
      </c>
      <c r="T105">
        <v>62</v>
      </c>
      <c r="U105">
        <v>33</v>
      </c>
      <c r="V105">
        <v>35</v>
      </c>
      <c r="W105">
        <v>45</v>
      </c>
      <c r="X105">
        <v>44</v>
      </c>
      <c r="Y105">
        <v>37</v>
      </c>
      <c r="AA105" s="10" t="str">
        <f t="shared" si="1"/>
        <v>2025</v>
      </c>
    </row>
    <row r="106" spans="1:27" x14ac:dyDescent="0.25">
      <c r="A106" t="str">
        <f>CONCATENATE(LEFT(B106,1)&amp;". "&amp;RIGHT(B106,LEN(B106)-FIND(" ",B106))," ",D106)</f>
        <v>D. Sirvydis DET</v>
      </c>
      <c r="B106" t="s">
        <v>862</v>
      </c>
      <c r="C106" t="s">
        <v>22</v>
      </c>
      <c r="D106" t="s">
        <v>46</v>
      </c>
      <c r="E106">
        <v>24</v>
      </c>
      <c r="F106" t="s">
        <v>543</v>
      </c>
      <c r="G106" t="s">
        <v>863</v>
      </c>
      <c r="I106">
        <v>53</v>
      </c>
      <c r="J106">
        <v>58</v>
      </c>
      <c r="K106">
        <v>48</v>
      </c>
      <c r="L106">
        <v>47</v>
      </c>
      <c r="M106">
        <v>61</v>
      </c>
      <c r="N106">
        <v>61</v>
      </c>
      <c r="O106">
        <v>68</v>
      </c>
      <c r="P106">
        <v>50</v>
      </c>
      <c r="Q106">
        <v>62</v>
      </c>
      <c r="R106">
        <v>56</v>
      </c>
      <c r="S106">
        <v>60</v>
      </c>
      <c r="T106">
        <v>55</v>
      </c>
      <c r="U106">
        <v>38</v>
      </c>
      <c r="V106">
        <v>38</v>
      </c>
      <c r="W106">
        <v>62</v>
      </c>
      <c r="X106">
        <v>32</v>
      </c>
      <c r="Y106">
        <v>37</v>
      </c>
      <c r="AA106" s="10" t="str">
        <f t="shared" si="1"/>
        <v>2024</v>
      </c>
    </row>
    <row r="107" spans="1:27" x14ac:dyDescent="0.25">
      <c r="A107" t="str">
        <f>CONCATENATE(LEFT(B107,1)&amp;". "&amp;RIGHT(B107,LEN(B107)-FIND(" ",B107))," ",D107)</f>
        <v>D. Smith HOU</v>
      </c>
      <c r="B107" t="s">
        <v>193</v>
      </c>
      <c r="C107" t="s">
        <v>26</v>
      </c>
      <c r="D107" t="s">
        <v>128</v>
      </c>
      <c r="E107">
        <v>27</v>
      </c>
      <c r="F107" t="s">
        <v>194</v>
      </c>
      <c r="G107" t="s">
        <v>195</v>
      </c>
      <c r="I107">
        <v>73</v>
      </c>
      <c r="J107">
        <v>75</v>
      </c>
      <c r="K107">
        <v>30</v>
      </c>
      <c r="L107">
        <v>58</v>
      </c>
      <c r="M107">
        <v>76</v>
      </c>
      <c r="N107">
        <v>82</v>
      </c>
      <c r="O107">
        <v>91</v>
      </c>
      <c r="P107">
        <v>73</v>
      </c>
      <c r="Q107">
        <v>85</v>
      </c>
      <c r="R107">
        <v>69</v>
      </c>
      <c r="S107">
        <v>78</v>
      </c>
      <c r="T107">
        <v>64</v>
      </c>
      <c r="U107">
        <v>67</v>
      </c>
      <c r="V107">
        <v>49</v>
      </c>
      <c r="W107">
        <v>83</v>
      </c>
      <c r="X107">
        <v>75</v>
      </c>
      <c r="Y107">
        <v>65</v>
      </c>
      <c r="AA107" s="10" t="str">
        <f t="shared" si="1"/>
        <v>2026</v>
      </c>
    </row>
    <row r="108" spans="1:27" x14ac:dyDescent="0.25">
      <c r="A108" t="str">
        <f>CONCATENATE(LEFT(B108,1)&amp;". "&amp;RIGHT(B108,LEN(B108)-FIND(" ",B108))," ",D108)</f>
        <v>D. Stone SAC</v>
      </c>
      <c r="B108" t="s">
        <v>622</v>
      </c>
      <c r="C108" t="s">
        <v>32</v>
      </c>
      <c r="D108" t="s">
        <v>215</v>
      </c>
      <c r="E108">
        <v>27</v>
      </c>
      <c r="F108" t="s">
        <v>317</v>
      </c>
      <c r="G108" t="s">
        <v>365</v>
      </c>
      <c r="I108">
        <v>58</v>
      </c>
      <c r="J108">
        <v>60</v>
      </c>
      <c r="K108">
        <v>59</v>
      </c>
      <c r="L108">
        <v>79</v>
      </c>
      <c r="M108">
        <v>44</v>
      </c>
      <c r="N108">
        <v>35</v>
      </c>
      <c r="O108">
        <v>68</v>
      </c>
      <c r="P108">
        <v>71</v>
      </c>
      <c r="Q108">
        <v>71</v>
      </c>
      <c r="R108">
        <v>82</v>
      </c>
      <c r="S108">
        <v>54</v>
      </c>
      <c r="T108">
        <v>33</v>
      </c>
      <c r="U108">
        <v>40</v>
      </c>
      <c r="V108">
        <v>70</v>
      </c>
      <c r="W108">
        <v>44</v>
      </c>
      <c r="X108">
        <v>64</v>
      </c>
      <c r="Y108">
        <v>74</v>
      </c>
      <c r="AA108" s="10" t="str">
        <f t="shared" si="1"/>
        <v>2024</v>
      </c>
    </row>
    <row r="109" spans="1:27" x14ac:dyDescent="0.25">
      <c r="A109" t="str">
        <f>CONCATENATE(LEFT(B109,1)&amp;". "&amp;RIGHT(B109,LEN(B109)-FIND(" ",B109))," ",D109)</f>
        <v>D. Taylor TOR</v>
      </c>
      <c r="B109" t="s">
        <v>900</v>
      </c>
      <c r="C109" t="s">
        <v>37</v>
      </c>
      <c r="D109" t="s">
        <v>254</v>
      </c>
      <c r="E109">
        <v>21</v>
      </c>
      <c r="F109" t="s">
        <v>901</v>
      </c>
      <c r="G109" t="s">
        <v>902</v>
      </c>
      <c r="I109">
        <v>52</v>
      </c>
      <c r="J109">
        <v>65</v>
      </c>
      <c r="K109">
        <v>44</v>
      </c>
      <c r="L109">
        <v>47</v>
      </c>
      <c r="M109">
        <v>67</v>
      </c>
      <c r="N109">
        <v>48</v>
      </c>
      <c r="O109">
        <v>40</v>
      </c>
      <c r="P109">
        <v>38</v>
      </c>
      <c r="Q109">
        <v>44</v>
      </c>
      <c r="R109">
        <v>55</v>
      </c>
      <c r="S109">
        <v>64</v>
      </c>
      <c r="T109">
        <v>63</v>
      </c>
      <c r="U109">
        <v>50</v>
      </c>
      <c r="V109">
        <v>39</v>
      </c>
      <c r="W109">
        <v>42</v>
      </c>
      <c r="X109">
        <v>45</v>
      </c>
      <c r="Y109">
        <v>39</v>
      </c>
      <c r="AA109" s="10" t="str">
        <f t="shared" si="1"/>
        <v>2027</v>
      </c>
    </row>
    <row r="110" spans="1:27" x14ac:dyDescent="0.25">
      <c r="A110" t="str">
        <f>CONCATENATE(LEFT(B110,1)&amp;". "&amp;RIGHT(B110,LEN(B110)-FIND(" ",B110))," ",D110)</f>
        <v>D. Valentine CLE</v>
      </c>
      <c r="B110" t="s">
        <v>704</v>
      </c>
      <c r="C110" t="s">
        <v>37</v>
      </c>
      <c r="D110" t="s">
        <v>38</v>
      </c>
      <c r="E110">
        <v>31</v>
      </c>
      <c r="F110" t="s">
        <v>667</v>
      </c>
      <c r="G110" t="s">
        <v>705</v>
      </c>
      <c r="I110">
        <v>56</v>
      </c>
      <c r="J110">
        <v>56</v>
      </c>
      <c r="K110">
        <v>44</v>
      </c>
      <c r="L110">
        <v>54</v>
      </c>
      <c r="M110">
        <v>49</v>
      </c>
      <c r="N110">
        <v>45</v>
      </c>
      <c r="O110">
        <v>51</v>
      </c>
      <c r="P110">
        <v>40</v>
      </c>
      <c r="Q110">
        <v>70</v>
      </c>
      <c r="R110">
        <v>69</v>
      </c>
      <c r="S110">
        <v>66</v>
      </c>
      <c r="T110">
        <v>64</v>
      </c>
      <c r="U110">
        <v>55</v>
      </c>
      <c r="V110">
        <v>45</v>
      </c>
      <c r="W110">
        <v>45</v>
      </c>
      <c r="X110">
        <v>51</v>
      </c>
      <c r="Y110">
        <v>36</v>
      </c>
      <c r="AA110" s="10" t="str">
        <f t="shared" si="1"/>
        <v>2024</v>
      </c>
    </row>
    <row r="111" spans="1:27" x14ac:dyDescent="0.25">
      <c r="A111" t="str">
        <f>CONCATENATE(LEFT(B111,1)&amp;". "&amp;RIGHT(B111,LEN(B111)-FIND(" ",B111))," ",D111)</f>
        <v>D. White BKN</v>
      </c>
      <c r="B111" t="s">
        <v>716</v>
      </c>
      <c r="C111" t="s">
        <v>22</v>
      </c>
      <c r="D111" t="s">
        <v>173</v>
      </c>
      <c r="E111">
        <v>30</v>
      </c>
      <c r="F111" t="s">
        <v>543</v>
      </c>
      <c r="G111" t="s">
        <v>717</v>
      </c>
      <c r="I111">
        <v>56</v>
      </c>
      <c r="J111">
        <v>56</v>
      </c>
      <c r="K111">
        <v>37</v>
      </c>
      <c r="L111">
        <v>43</v>
      </c>
      <c r="M111">
        <v>58</v>
      </c>
      <c r="N111">
        <v>51</v>
      </c>
      <c r="O111">
        <v>58</v>
      </c>
      <c r="P111">
        <v>39</v>
      </c>
      <c r="Q111">
        <v>57</v>
      </c>
      <c r="R111">
        <v>59</v>
      </c>
      <c r="S111">
        <v>69</v>
      </c>
      <c r="T111">
        <v>70</v>
      </c>
      <c r="U111">
        <v>48</v>
      </c>
      <c r="V111">
        <v>28</v>
      </c>
      <c r="W111">
        <v>70</v>
      </c>
      <c r="X111">
        <v>60</v>
      </c>
      <c r="Y111">
        <v>36</v>
      </c>
      <c r="AA111" s="10" t="str">
        <f t="shared" si="1"/>
        <v>2024</v>
      </c>
    </row>
    <row r="112" spans="1:27" x14ac:dyDescent="0.25">
      <c r="A112" t="str">
        <f>CONCATENATE(LEFT(B112,1)&amp;". "&amp;RIGHT(B112,LEN(B112)-FIND(" ",B112))," ",D112)</f>
        <v>D. Wilson DAL</v>
      </c>
      <c r="B112" t="s">
        <v>938</v>
      </c>
      <c r="C112" t="s">
        <v>34</v>
      </c>
      <c r="D112" t="s">
        <v>27</v>
      </c>
      <c r="E112">
        <v>28</v>
      </c>
      <c r="F112" t="s">
        <v>543</v>
      </c>
      <c r="G112" t="s">
        <v>939</v>
      </c>
      <c r="I112">
        <v>50</v>
      </c>
      <c r="J112">
        <v>51</v>
      </c>
      <c r="K112">
        <v>61</v>
      </c>
      <c r="L112">
        <v>61</v>
      </c>
      <c r="M112">
        <v>50</v>
      </c>
      <c r="N112">
        <v>51</v>
      </c>
      <c r="O112">
        <v>74</v>
      </c>
      <c r="P112">
        <v>63</v>
      </c>
      <c r="Q112">
        <v>70</v>
      </c>
      <c r="R112">
        <v>14</v>
      </c>
      <c r="S112">
        <v>56</v>
      </c>
      <c r="T112">
        <v>45</v>
      </c>
      <c r="U112">
        <v>40</v>
      </c>
      <c r="V112">
        <v>40</v>
      </c>
      <c r="W112">
        <v>37</v>
      </c>
      <c r="X112">
        <v>32</v>
      </c>
      <c r="Y112">
        <v>64</v>
      </c>
      <c r="AA112" s="10" t="str">
        <f t="shared" si="1"/>
        <v>2024</v>
      </c>
    </row>
    <row r="113" spans="1:27" x14ac:dyDescent="0.25">
      <c r="A113" t="str">
        <f>CONCATENATE(LEFT(B113,1)&amp;". "&amp;RIGHT(B113,LEN(B113)-FIND(" ",B113))," ",D113)</f>
        <v>D. Windler DAL</v>
      </c>
      <c r="B113" t="s">
        <v>942</v>
      </c>
      <c r="C113" t="s">
        <v>29</v>
      </c>
      <c r="D113" t="s">
        <v>27</v>
      </c>
      <c r="E113">
        <v>28</v>
      </c>
      <c r="F113" t="s">
        <v>543</v>
      </c>
      <c r="G113" t="s">
        <v>479</v>
      </c>
      <c r="I113">
        <v>50</v>
      </c>
      <c r="J113">
        <v>53</v>
      </c>
      <c r="K113">
        <v>54</v>
      </c>
      <c r="L113">
        <v>43</v>
      </c>
      <c r="M113">
        <v>53</v>
      </c>
      <c r="N113">
        <v>39</v>
      </c>
      <c r="O113">
        <v>38</v>
      </c>
      <c r="P113">
        <v>35</v>
      </c>
      <c r="Q113">
        <v>44</v>
      </c>
      <c r="R113">
        <v>60</v>
      </c>
      <c r="S113">
        <v>54</v>
      </c>
      <c r="T113">
        <v>62</v>
      </c>
      <c r="U113">
        <v>50</v>
      </c>
      <c r="V113">
        <v>36</v>
      </c>
      <c r="W113">
        <v>46</v>
      </c>
      <c r="X113">
        <v>40</v>
      </c>
      <c r="Y113">
        <v>55</v>
      </c>
      <c r="AA113" s="10" t="str">
        <f t="shared" si="1"/>
        <v>2024</v>
      </c>
    </row>
    <row r="114" spans="1:27" x14ac:dyDescent="0.25">
      <c r="A114" t="str">
        <f>CONCATENATE(LEFT(B114,1)&amp;". "&amp;RIGHT(B114,LEN(B114)-FIND(" ",B114))," ",D114)</f>
        <v>E. Adebayo DEN</v>
      </c>
      <c r="B114" t="s">
        <v>339</v>
      </c>
      <c r="C114" t="s">
        <v>40</v>
      </c>
      <c r="D114" t="s">
        <v>33</v>
      </c>
      <c r="E114">
        <v>27</v>
      </c>
      <c r="F114" t="s">
        <v>340</v>
      </c>
      <c r="G114" t="s">
        <v>341</v>
      </c>
      <c r="I114">
        <v>66</v>
      </c>
      <c r="J114">
        <v>66</v>
      </c>
      <c r="K114">
        <v>56</v>
      </c>
      <c r="L114">
        <v>94</v>
      </c>
      <c r="M114">
        <v>54</v>
      </c>
      <c r="N114">
        <v>63</v>
      </c>
      <c r="O114">
        <v>92</v>
      </c>
      <c r="P114">
        <v>88</v>
      </c>
      <c r="Q114">
        <v>76</v>
      </c>
      <c r="R114">
        <v>67</v>
      </c>
      <c r="S114">
        <v>79</v>
      </c>
      <c r="T114">
        <v>46</v>
      </c>
      <c r="U114">
        <v>52</v>
      </c>
      <c r="V114">
        <v>61</v>
      </c>
      <c r="W114">
        <v>48</v>
      </c>
      <c r="X114">
        <v>53</v>
      </c>
      <c r="Y114">
        <v>77</v>
      </c>
      <c r="AA114" s="10" t="str">
        <f t="shared" si="1"/>
        <v>2024</v>
      </c>
    </row>
    <row r="115" spans="1:27" x14ac:dyDescent="0.25">
      <c r="A115" t="str">
        <f>CONCATENATE(LEFT(B115,1)&amp;". "&amp;RIGHT(B115,LEN(B115)-FIND(" ",B115))," ",D115)</f>
        <v>E. Akot PHX</v>
      </c>
      <c r="B115" t="s">
        <v>688</v>
      </c>
      <c r="C115" t="s">
        <v>29</v>
      </c>
      <c r="D115" t="s">
        <v>200</v>
      </c>
      <c r="E115">
        <v>25</v>
      </c>
      <c r="F115" t="s">
        <v>607</v>
      </c>
      <c r="G115" t="s">
        <v>689</v>
      </c>
      <c r="I115">
        <v>57</v>
      </c>
      <c r="J115">
        <v>60</v>
      </c>
      <c r="K115">
        <v>56</v>
      </c>
      <c r="L115">
        <v>53</v>
      </c>
      <c r="M115">
        <v>68</v>
      </c>
      <c r="N115">
        <v>62</v>
      </c>
      <c r="O115">
        <v>58</v>
      </c>
      <c r="P115">
        <v>53</v>
      </c>
      <c r="Q115">
        <v>53</v>
      </c>
      <c r="R115">
        <v>61</v>
      </c>
      <c r="S115">
        <v>51</v>
      </c>
      <c r="T115">
        <v>58</v>
      </c>
      <c r="U115">
        <v>47</v>
      </c>
      <c r="V115">
        <v>55</v>
      </c>
      <c r="W115">
        <v>38</v>
      </c>
      <c r="X115">
        <v>39</v>
      </c>
      <c r="Y115">
        <v>51</v>
      </c>
      <c r="AA115" s="10" t="str">
        <f t="shared" si="1"/>
        <v>2025</v>
      </c>
    </row>
    <row r="116" spans="1:27" x14ac:dyDescent="0.25">
      <c r="A116" t="str">
        <f>CONCATENATE(LEFT(B116,1)&amp;". "&amp;RIGHT(B116,LEN(B116)-FIND(" ",B116))," ",D116)</f>
        <v>E. Bates OKC</v>
      </c>
      <c r="B116" t="s">
        <v>840</v>
      </c>
      <c r="C116" t="s">
        <v>34</v>
      </c>
      <c r="D116" t="s">
        <v>229</v>
      </c>
      <c r="E116">
        <v>20</v>
      </c>
      <c r="F116" t="s">
        <v>513</v>
      </c>
      <c r="G116" t="s">
        <v>841</v>
      </c>
      <c r="I116">
        <v>54</v>
      </c>
      <c r="J116">
        <v>64</v>
      </c>
      <c r="K116">
        <v>61</v>
      </c>
      <c r="L116">
        <v>41</v>
      </c>
      <c r="M116">
        <v>66</v>
      </c>
      <c r="N116">
        <v>71</v>
      </c>
      <c r="O116">
        <v>58</v>
      </c>
      <c r="P116">
        <v>44</v>
      </c>
      <c r="Q116">
        <v>49</v>
      </c>
      <c r="R116">
        <v>50</v>
      </c>
      <c r="S116">
        <v>52</v>
      </c>
      <c r="T116">
        <v>47</v>
      </c>
      <c r="U116">
        <v>42</v>
      </c>
      <c r="V116">
        <v>38</v>
      </c>
      <c r="W116">
        <v>45</v>
      </c>
      <c r="X116">
        <v>37</v>
      </c>
      <c r="Y116">
        <v>44</v>
      </c>
      <c r="AA116" s="10" t="str">
        <f t="shared" si="1"/>
        <v>2026</v>
      </c>
    </row>
    <row r="117" spans="1:27" x14ac:dyDescent="0.25">
      <c r="A117" t="str">
        <f>CONCATENATE(LEFT(B117,1)&amp;". "&amp;RIGHT(B117,LEN(B117)-FIND(" ",B117))," ",D117)</f>
        <v>E. Fisher TOR</v>
      </c>
      <c r="B117" t="s">
        <v>743</v>
      </c>
      <c r="C117" t="s">
        <v>37</v>
      </c>
      <c r="D117" t="s">
        <v>254</v>
      </c>
      <c r="E117">
        <v>20</v>
      </c>
      <c r="F117" t="s">
        <v>744</v>
      </c>
      <c r="G117" t="s">
        <v>447</v>
      </c>
      <c r="I117">
        <v>56</v>
      </c>
      <c r="J117">
        <v>69</v>
      </c>
      <c r="K117">
        <v>42</v>
      </c>
      <c r="L117">
        <v>45</v>
      </c>
      <c r="M117">
        <v>70</v>
      </c>
      <c r="N117">
        <v>79</v>
      </c>
      <c r="O117">
        <v>53</v>
      </c>
      <c r="P117">
        <v>47</v>
      </c>
      <c r="Q117">
        <v>58</v>
      </c>
      <c r="R117">
        <v>49</v>
      </c>
      <c r="S117">
        <v>45</v>
      </c>
      <c r="T117">
        <v>44</v>
      </c>
      <c r="U117">
        <v>50</v>
      </c>
      <c r="V117">
        <v>47</v>
      </c>
      <c r="W117">
        <v>53</v>
      </c>
      <c r="X117">
        <v>44</v>
      </c>
      <c r="Y117">
        <v>41</v>
      </c>
      <c r="AA117" s="10" t="str">
        <f t="shared" si="1"/>
        <v>2026</v>
      </c>
    </row>
    <row r="118" spans="1:27" x14ac:dyDescent="0.25">
      <c r="A118" t="str">
        <f>CONCATENATE(LEFT(B118,1)&amp;". "&amp;RIGHT(B118,LEN(B118)-FIND(" ",B118))," ",D118)</f>
        <v>E. Kanter SEA</v>
      </c>
      <c r="B118" t="s">
        <v>818</v>
      </c>
      <c r="C118" t="s">
        <v>23</v>
      </c>
      <c r="D118" t="s">
        <v>36</v>
      </c>
      <c r="E118">
        <v>32</v>
      </c>
      <c r="F118" t="s">
        <v>431</v>
      </c>
      <c r="I118">
        <v>54</v>
      </c>
      <c r="J118">
        <v>54</v>
      </c>
      <c r="K118">
        <v>63</v>
      </c>
      <c r="L118">
        <v>70</v>
      </c>
      <c r="M118">
        <v>23</v>
      </c>
      <c r="N118">
        <v>32</v>
      </c>
      <c r="O118">
        <v>56</v>
      </c>
      <c r="P118">
        <v>80</v>
      </c>
      <c r="Q118">
        <v>70</v>
      </c>
      <c r="R118">
        <v>68</v>
      </c>
      <c r="S118">
        <v>67</v>
      </c>
      <c r="T118">
        <v>30</v>
      </c>
      <c r="U118">
        <v>60</v>
      </c>
      <c r="V118">
        <v>48</v>
      </c>
      <c r="W118">
        <v>42</v>
      </c>
      <c r="X118">
        <v>35</v>
      </c>
      <c r="Y118">
        <v>76</v>
      </c>
      <c r="AA118" s="10" t="str">
        <f t="shared" si="1"/>
        <v>2024</v>
      </c>
    </row>
    <row r="119" spans="1:27" x14ac:dyDescent="0.25">
      <c r="A119" t="str">
        <f>CONCATENATE(LEFT(B119,1)&amp;". "&amp;RIGHT(B119,LEN(B119)-FIND(" ",B119))," ",D119)</f>
        <v>E. Mobley POR</v>
      </c>
      <c r="B119" t="s">
        <v>413</v>
      </c>
      <c r="C119" t="s">
        <v>40</v>
      </c>
      <c r="D119" t="s">
        <v>126</v>
      </c>
      <c r="E119">
        <v>23</v>
      </c>
      <c r="F119" t="s">
        <v>414</v>
      </c>
      <c r="G119" t="s">
        <v>415</v>
      </c>
      <c r="I119">
        <v>64</v>
      </c>
      <c r="J119">
        <v>69</v>
      </c>
      <c r="K119">
        <v>68</v>
      </c>
      <c r="L119">
        <v>46</v>
      </c>
      <c r="M119">
        <v>63</v>
      </c>
      <c r="N119">
        <v>65</v>
      </c>
      <c r="O119">
        <v>64</v>
      </c>
      <c r="P119">
        <v>71</v>
      </c>
      <c r="Q119">
        <v>67</v>
      </c>
      <c r="R119">
        <v>57</v>
      </c>
      <c r="S119">
        <v>61</v>
      </c>
      <c r="T119">
        <v>49</v>
      </c>
      <c r="U119">
        <v>54</v>
      </c>
      <c r="V119">
        <v>66</v>
      </c>
      <c r="W119">
        <v>46</v>
      </c>
      <c r="X119">
        <v>40</v>
      </c>
      <c r="Y119">
        <v>60</v>
      </c>
      <c r="AA119" s="10" t="str">
        <f t="shared" si="1"/>
        <v>2024</v>
      </c>
    </row>
    <row r="120" spans="1:27" x14ac:dyDescent="0.25">
      <c r="A120" t="str">
        <f>CONCATENATE(LEFT(B120,1)&amp;". "&amp;RIGHT(B120,LEN(B120)-FIND(" ",B120))," ",D120)</f>
        <v>E. Mudiay IND</v>
      </c>
      <c r="B120" t="s">
        <v>258</v>
      </c>
      <c r="C120" t="s">
        <v>26</v>
      </c>
      <c r="D120" t="s">
        <v>43</v>
      </c>
      <c r="E120">
        <v>28</v>
      </c>
      <c r="F120" t="s">
        <v>259</v>
      </c>
      <c r="G120" t="s">
        <v>260</v>
      </c>
      <c r="I120">
        <v>69</v>
      </c>
      <c r="J120">
        <v>70</v>
      </c>
      <c r="K120">
        <v>41</v>
      </c>
      <c r="L120">
        <v>90</v>
      </c>
      <c r="M120">
        <v>66</v>
      </c>
      <c r="N120">
        <v>61</v>
      </c>
      <c r="O120">
        <v>96</v>
      </c>
      <c r="P120">
        <v>75</v>
      </c>
      <c r="Q120">
        <v>90</v>
      </c>
      <c r="R120">
        <v>61</v>
      </c>
      <c r="S120">
        <v>83</v>
      </c>
      <c r="T120">
        <v>56</v>
      </c>
      <c r="U120">
        <v>55</v>
      </c>
      <c r="V120">
        <v>42</v>
      </c>
      <c r="W120">
        <v>78</v>
      </c>
      <c r="X120">
        <v>77</v>
      </c>
      <c r="Y120">
        <v>50</v>
      </c>
      <c r="AA120" s="10" t="str">
        <f t="shared" si="1"/>
        <v>2026</v>
      </c>
    </row>
    <row r="121" spans="1:27" x14ac:dyDescent="0.25">
      <c r="A121" t="str">
        <f>CONCATENATE(LEFT(B121,1)&amp;". "&amp;RIGHT(B121,LEN(B121)-FIND(" ",B121))," ",D121)</f>
        <v>E. Williams NOP</v>
      </c>
      <c r="B121" t="s">
        <v>792</v>
      </c>
      <c r="C121" t="s">
        <v>34</v>
      </c>
      <c r="D121" t="s">
        <v>151</v>
      </c>
      <c r="E121">
        <v>26</v>
      </c>
      <c r="F121" t="s">
        <v>607</v>
      </c>
      <c r="G121" t="s">
        <v>793</v>
      </c>
      <c r="I121">
        <v>55</v>
      </c>
      <c r="J121">
        <v>56</v>
      </c>
      <c r="K121">
        <v>47</v>
      </c>
      <c r="L121">
        <v>73</v>
      </c>
      <c r="M121">
        <v>58</v>
      </c>
      <c r="N121">
        <v>66</v>
      </c>
      <c r="O121">
        <v>57</v>
      </c>
      <c r="P121">
        <v>70</v>
      </c>
      <c r="Q121">
        <v>72</v>
      </c>
      <c r="R121">
        <v>44</v>
      </c>
      <c r="S121">
        <v>39</v>
      </c>
      <c r="T121">
        <v>38</v>
      </c>
      <c r="U121">
        <v>49</v>
      </c>
      <c r="V121">
        <v>49</v>
      </c>
      <c r="W121">
        <v>37</v>
      </c>
      <c r="X121">
        <v>39</v>
      </c>
      <c r="Y121">
        <v>67</v>
      </c>
      <c r="AA121" s="10" t="str">
        <f t="shared" si="1"/>
        <v>2025</v>
      </c>
    </row>
    <row r="122" spans="1:27" x14ac:dyDescent="0.25">
      <c r="A122" t="str">
        <f>CONCATENATE(LEFT(B122,1)&amp;". "&amp;RIGHT(B122,LEN(B122)-FIND(" ",B122))," ",D122)</f>
        <v>F. Baker WAS</v>
      </c>
      <c r="B122" t="s">
        <v>1089</v>
      </c>
      <c r="C122" t="s">
        <v>37</v>
      </c>
      <c r="D122" t="s">
        <v>185</v>
      </c>
      <c r="E122">
        <v>22</v>
      </c>
      <c r="F122" t="s">
        <v>607</v>
      </c>
      <c r="G122" t="s">
        <v>409</v>
      </c>
      <c r="I122">
        <v>37</v>
      </c>
      <c r="J122">
        <v>52</v>
      </c>
      <c r="K122">
        <v>57</v>
      </c>
      <c r="L122">
        <v>30</v>
      </c>
      <c r="M122">
        <v>48</v>
      </c>
      <c r="N122">
        <v>50</v>
      </c>
      <c r="O122">
        <v>14</v>
      </c>
      <c r="P122">
        <v>27</v>
      </c>
      <c r="Q122">
        <v>29</v>
      </c>
      <c r="R122">
        <v>57</v>
      </c>
      <c r="S122">
        <v>44</v>
      </c>
      <c r="T122">
        <v>39</v>
      </c>
      <c r="U122">
        <v>48</v>
      </c>
      <c r="V122">
        <v>17</v>
      </c>
      <c r="W122">
        <v>46</v>
      </c>
      <c r="X122">
        <v>36</v>
      </c>
      <c r="Y122">
        <v>33</v>
      </c>
      <c r="AA122" s="10" t="str">
        <f t="shared" si="1"/>
        <v>2025</v>
      </c>
    </row>
    <row r="123" spans="1:27" x14ac:dyDescent="0.25">
      <c r="A123" t="str">
        <f>CONCATENATE(LEFT(B123,1)&amp;". "&amp;RIGHT(B123,LEN(B123)-FIND(" ",B123))," ",D123)</f>
        <v>F. Korkmaz TOR</v>
      </c>
      <c r="B123" t="s">
        <v>619</v>
      </c>
      <c r="C123" t="s">
        <v>37</v>
      </c>
      <c r="D123" t="s">
        <v>254</v>
      </c>
      <c r="E123">
        <v>27</v>
      </c>
      <c r="F123" t="s">
        <v>620</v>
      </c>
      <c r="G123" t="s">
        <v>621</v>
      </c>
      <c r="I123">
        <v>58</v>
      </c>
      <c r="J123">
        <v>60</v>
      </c>
      <c r="K123">
        <v>48</v>
      </c>
      <c r="L123">
        <v>44</v>
      </c>
      <c r="M123">
        <v>58</v>
      </c>
      <c r="N123">
        <v>39</v>
      </c>
      <c r="O123">
        <v>68</v>
      </c>
      <c r="P123">
        <v>44</v>
      </c>
      <c r="Q123">
        <v>51</v>
      </c>
      <c r="R123">
        <v>61</v>
      </c>
      <c r="S123">
        <v>54</v>
      </c>
      <c r="T123">
        <v>61</v>
      </c>
      <c r="U123">
        <v>54</v>
      </c>
      <c r="V123">
        <v>57</v>
      </c>
      <c r="W123">
        <v>54</v>
      </c>
      <c r="X123">
        <v>53</v>
      </c>
      <c r="Y123">
        <v>47</v>
      </c>
      <c r="AA123" s="10" t="str">
        <f t="shared" si="1"/>
        <v>2024</v>
      </c>
    </row>
    <row r="124" spans="1:27" x14ac:dyDescent="0.25">
      <c r="A124" t="str">
        <f>CONCATENATE(LEFT(B124,1)&amp;". "&amp;RIGHT(B124,LEN(B124)-FIND(" ",B124))," ",D124)</f>
        <v>F. Ntilikina ATL</v>
      </c>
      <c r="B124" t="s">
        <v>623</v>
      </c>
      <c r="C124" t="s">
        <v>26</v>
      </c>
      <c r="D124" t="s">
        <v>28</v>
      </c>
      <c r="E124">
        <v>26</v>
      </c>
      <c r="F124" t="s">
        <v>624</v>
      </c>
      <c r="G124" t="s">
        <v>625</v>
      </c>
      <c r="I124">
        <v>58</v>
      </c>
      <c r="J124">
        <v>60</v>
      </c>
      <c r="K124">
        <v>41</v>
      </c>
      <c r="L124">
        <v>41</v>
      </c>
      <c r="M124">
        <v>65</v>
      </c>
      <c r="N124">
        <v>60</v>
      </c>
      <c r="O124">
        <v>75</v>
      </c>
      <c r="P124">
        <v>48</v>
      </c>
      <c r="Q124">
        <v>63</v>
      </c>
      <c r="R124">
        <v>60</v>
      </c>
      <c r="S124">
        <v>59</v>
      </c>
      <c r="T124">
        <v>47</v>
      </c>
      <c r="U124">
        <v>40</v>
      </c>
      <c r="V124">
        <v>56</v>
      </c>
      <c r="W124">
        <v>66</v>
      </c>
      <c r="X124">
        <v>63</v>
      </c>
      <c r="Y124">
        <v>44</v>
      </c>
      <c r="AA124" s="10" t="str">
        <f t="shared" si="1"/>
        <v>2026</v>
      </c>
    </row>
    <row r="125" spans="1:27" x14ac:dyDescent="0.25">
      <c r="A125" t="str">
        <f>CONCATENATE(LEFT(B125,1)&amp;". "&amp;RIGHT(B125,LEN(B125)-FIND(" ",B125))," ",D125)</f>
        <v>F. Petrusev BKN</v>
      </c>
      <c r="B125" t="s">
        <v>1093</v>
      </c>
      <c r="C125" t="s">
        <v>40</v>
      </c>
      <c r="D125" t="s">
        <v>173</v>
      </c>
      <c r="E125">
        <v>24</v>
      </c>
      <c r="F125" t="s">
        <v>543</v>
      </c>
      <c r="G125" t="s">
        <v>1094</v>
      </c>
      <c r="I125">
        <v>36</v>
      </c>
      <c r="J125">
        <v>44</v>
      </c>
      <c r="K125">
        <v>64</v>
      </c>
      <c r="L125">
        <v>44</v>
      </c>
      <c r="M125">
        <v>47</v>
      </c>
      <c r="N125">
        <v>30</v>
      </c>
      <c r="O125">
        <v>36</v>
      </c>
      <c r="P125">
        <v>43</v>
      </c>
      <c r="Q125">
        <v>41</v>
      </c>
      <c r="R125">
        <v>49</v>
      </c>
      <c r="S125">
        <v>34</v>
      </c>
      <c r="T125">
        <v>47</v>
      </c>
      <c r="U125">
        <v>41</v>
      </c>
      <c r="V125">
        <v>34</v>
      </c>
      <c r="W125">
        <v>28</v>
      </c>
      <c r="X125">
        <v>16</v>
      </c>
      <c r="Y125">
        <v>49</v>
      </c>
      <c r="AA125" s="10" t="str">
        <f t="shared" si="1"/>
        <v>2024</v>
      </c>
    </row>
    <row r="126" spans="1:27" x14ac:dyDescent="0.25">
      <c r="A126" t="str">
        <f>CONCATENATE(LEFT(B126,1)&amp;". "&amp;RIGHT(B126,LEN(B126)-FIND(" ",B126))," ",D126)</f>
        <v>F. Russell TOR</v>
      </c>
      <c r="B126" t="s">
        <v>811</v>
      </c>
      <c r="C126" t="s">
        <v>23</v>
      </c>
      <c r="D126" t="s">
        <v>254</v>
      </c>
      <c r="E126">
        <v>25</v>
      </c>
      <c r="F126" t="s">
        <v>607</v>
      </c>
      <c r="G126" t="s">
        <v>812</v>
      </c>
      <c r="I126">
        <v>55</v>
      </c>
      <c r="J126">
        <v>60</v>
      </c>
      <c r="K126">
        <v>64</v>
      </c>
      <c r="L126">
        <v>54</v>
      </c>
      <c r="M126">
        <v>40</v>
      </c>
      <c r="N126">
        <v>31</v>
      </c>
      <c r="O126">
        <v>37</v>
      </c>
      <c r="P126">
        <v>77</v>
      </c>
      <c r="Q126">
        <v>57</v>
      </c>
      <c r="R126">
        <v>45</v>
      </c>
      <c r="S126">
        <v>54</v>
      </c>
      <c r="T126">
        <v>48</v>
      </c>
      <c r="U126">
        <v>54</v>
      </c>
      <c r="V126">
        <v>60</v>
      </c>
      <c r="W126">
        <v>48</v>
      </c>
      <c r="X126">
        <v>45</v>
      </c>
      <c r="Y126">
        <v>35</v>
      </c>
      <c r="AA126" s="10" t="str">
        <f t="shared" si="1"/>
        <v>2025</v>
      </c>
    </row>
    <row r="127" spans="1:27" x14ac:dyDescent="0.25">
      <c r="A127" t="str">
        <f>CONCATENATE(LEFT(B127,1)&amp;". "&amp;RIGHT(B127,LEN(B127)-FIND(" ",B127))," ",D127)</f>
        <v>F. Wagner SAC</v>
      </c>
      <c r="B127" t="s">
        <v>1002</v>
      </c>
      <c r="C127" t="s">
        <v>34</v>
      </c>
      <c r="D127" t="s">
        <v>215</v>
      </c>
      <c r="E127">
        <v>23</v>
      </c>
      <c r="F127" t="s">
        <v>605</v>
      </c>
      <c r="G127" t="s">
        <v>1003</v>
      </c>
      <c r="I127">
        <v>46</v>
      </c>
      <c r="J127">
        <v>55</v>
      </c>
      <c r="K127">
        <v>47</v>
      </c>
      <c r="L127">
        <v>46</v>
      </c>
      <c r="M127">
        <v>63</v>
      </c>
      <c r="N127">
        <v>60</v>
      </c>
      <c r="O127">
        <v>78</v>
      </c>
      <c r="P127">
        <v>28</v>
      </c>
      <c r="Q127">
        <v>42</v>
      </c>
      <c r="R127">
        <v>40</v>
      </c>
      <c r="S127">
        <v>42</v>
      </c>
      <c r="T127">
        <v>54</v>
      </c>
      <c r="U127">
        <v>38</v>
      </c>
      <c r="V127">
        <v>32</v>
      </c>
      <c r="W127">
        <v>45</v>
      </c>
      <c r="X127">
        <v>39</v>
      </c>
      <c r="Y127">
        <v>54</v>
      </c>
      <c r="AA127" s="10" t="str">
        <f t="shared" si="1"/>
        <v>2025</v>
      </c>
    </row>
    <row r="128" spans="1:27" x14ac:dyDescent="0.25">
      <c r="A128" t="str">
        <f>CONCATENATE(LEFT(B128,1)&amp;". "&amp;RIGHT(B128,LEN(B128)-FIND(" ",B128))," ",D128)</f>
        <v>G. Antetokounmpo MIL</v>
      </c>
      <c r="B128" t="s">
        <v>140</v>
      </c>
      <c r="C128" t="s">
        <v>34</v>
      </c>
      <c r="D128" t="s">
        <v>44</v>
      </c>
      <c r="E128">
        <v>30</v>
      </c>
      <c r="F128" t="s">
        <v>141</v>
      </c>
      <c r="I128">
        <v>79</v>
      </c>
      <c r="J128">
        <v>79</v>
      </c>
      <c r="K128">
        <v>70</v>
      </c>
      <c r="L128">
        <v>75</v>
      </c>
      <c r="M128">
        <v>69</v>
      </c>
      <c r="N128">
        <v>67</v>
      </c>
      <c r="O128">
        <v>88</v>
      </c>
      <c r="P128">
        <v>79</v>
      </c>
      <c r="Q128">
        <v>90</v>
      </c>
      <c r="R128">
        <v>59</v>
      </c>
      <c r="S128">
        <v>83</v>
      </c>
      <c r="T128">
        <v>55</v>
      </c>
      <c r="U128">
        <v>81</v>
      </c>
      <c r="V128">
        <v>70</v>
      </c>
      <c r="W128">
        <v>70</v>
      </c>
      <c r="X128">
        <v>46</v>
      </c>
      <c r="Y128">
        <v>71</v>
      </c>
      <c r="AA128" s="10" t="str">
        <f t="shared" si="1"/>
        <v>2025</v>
      </c>
    </row>
    <row r="129" spans="1:27" x14ac:dyDescent="0.25">
      <c r="A129" t="str">
        <f>CONCATENATE(LEFT(B129,1)&amp;". "&amp;RIGHT(B129,LEN(B129)-FIND(" ",B129))," ",D129)</f>
        <v>G. Bitadze MIA</v>
      </c>
      <c r="B129" t="s">
        <v>860</v>
      </c>
      <c r="C129" t="s">
        <v>23</v>
      </c>
      <c r="D129" t="s">
        <v>225</v>
      </c>
      <c r="E129">
        <v>25</v>
      </c>
      <c r="F129" t="s">
        <v>278</v>
      </c>
      <c r="G129" t="s">
        <v>861</v>
      </c>
      <c r="I129">
        <v>53</v>
      </c>
      <c r="J129">
        <v>56</v>
      </c>
      <c r="K129">
        <v>64</v>
      </c>
      <c r="L129">
        <v>69</v>
      </c>
      <c r="M129">
        <v>29</v>
      </c>
      <c r="N129">
        <v>49</v>
      </c>
      <c r="O129">
        <v>41</v>
      </c>
      <c r="P129">
        <v>63</v>
      </c>
      <c r="Q129">
        <v>47</v>
      </c>
      <c r="R129">
        <v>55</v>
      </c>
      <c r="S129">
        <v>48</v>
      </c>
      <c r="T129">
        <v>45</v>
      </c>
      <c r="U129">
        <v>57</v>
      </c>
      <c r="V129">
        <v>72</v>
      </c>
      <c r="W129">
        <v>23</v>
      </c>
      <c r="X129">
        <v>32</v>
      </c>
      <c r="Y129">
        <v>58</v>
      </c>
      <c r="AA129" s="10" t="str">
        <f t="shared" si="1"/>
        <v>2024</v>
      </c>
    </row>
    <row r="130" spans="1:27" x14ac:dyDescent="0.25">
      <c r="A130" t="str">
        <f>CONCATENATE(LEFT(B130,1)&amp;". "&amp;RIGHT(B130,LEN(B130)-FIND(" ",B130))," ",D130)</f>
        <v>G. Brown III CHA</v>
      </c>
      <c r="B130" t="s">
        <v>539</v>
      </c>
      <c r="C130" t="s">
        <v>34</v>
      </c>
      <c r="D130" t="s">
        <v>145</v>
      </c>
      <c r="E130">
        <v>23</v>
      </c>
      <c r="F130" t="s">
        <v>540</v>
      </c>
      <c r="G130" t="s">
        <v>541</v>
      </c>
      <c r="I130">
        <v>61</v>
      </c>
      <c r="J130">
        <v>66</v>
      </c>
      <c r="K130">
        <v>53</v>
      </c>
      <c r="L130">
        <v>56</v>
      </c>
      <c r="M130">
        <v>68</v>
      </c>
      <c r="N130">
        <v>76</v>
      </c>
      <c r="O130">
        <v>73</v>
      </c>
      <c r="P130">
        <v>59</v>
      </c>
      <c r="Q130">
        <v>64</v>
      </c>
      <c r="R130">
        <v>62</v>
      </c>
      <c r="S130">
        <v>53</v>
      </c>
      <c r="T130">
        <v>45</v>
      </c>
      <c r="U130">
        <v>54</v>
      </c>
      <c r="V130">
        <v>61</v>
      </c>
      <c r="W130">
        <v>38</v>
      </c>
      <c r="X130">
        <v>45</v>
      </c>
      <c r="Y130">
        <v>59</v>
      </c>
      <c r="AA130" s="10" t="str">
        <f t="shared" ref="AA130:AA193" si="2">RIGHT(F130,4)</f>
        <v>2024</v>
      </c>
    </row>
    <row r="131" spans="1:27" x14ac:dyDescent="0.25">
      <c r="A131" t="str">
        <f>CONCATENATE(LEFT(B131,1)&amp;". "&amp;RIGHT(B131,LEN(B131)-FIND(" ",B131))," ",D131)</f>
        <v>G. Hernangómez MIN</v>
      </c>
      <c r="B131" t="s">
        <v>908</v>
      </c>
      <c r="C131" t="s">
        <v>23</v>
      </c>
      <c r="D131" t="s">
        <v>137</v>
      </c>
      <c r="E131">
        <v>30</v>
      </c>
      <c r="F131" t="s">
        <v>543</v>
      </c>
      <c r="G131" t="s">
        <v>628</v>
      </c>
      <c r="I131">
        <v>51</v>
      </c>
      <c r="J131">
        <v>51</v>
      </c>
      <c r="K131">
        <v>59</v>
      </c>
      <c r="L131">
        <v>75</v>
      </c>
      <c r="M131">
        <v>37</v>
      </c>
      <c r="N131">
        <v>45</v>
      </c>
      <c r="O131">
        <v>66</v>
      </c>
      <c r="P131">
        <v>61</v>
      </c>
      <c r="Q131">
        <v>62</v>
      </c>
      <c r="R131">
        <v>59</v>
      </c>
      <c r="S131">
        <v>61</v>
      </c>
      <c r="T131">
        <v>35</v>
      </c>
      <c r="U131">
        <v>36</v>
      </c>
      <c r="V131">
        <v>62</v>
      </c>
      <c r="W131">
        <v>38</v>
      </c>
      <c r="X131">
        <v>44</v>
      </c>
      <c r="Y131">
        <v>71</v>
      </c>
      <c r="AA131" s="10" t="str">
        <f t="shared" si="2"/>
        <v>2024</v>
      </c>
    </row>
    <row r="132" spans="1:27" x14ac:dyDescent="0.25">
      <c r="A132" t="str">
        <f>CONCATENATE(LEFT(B132,1)&amp;". "&amp;RIGHT(B132,LEN(B132)-FIND(" ",B132))," ",D132)</f>
        <v>G. Hubbard HOU</v>
      </c>
      <c r="B132" t="s">
        <v>369</v>
      </c>
      <c r="C132" t="s">
        <v>22</v>
      </c>
      <c r="D132" t="s">
        <v>128</v>
      </c>
      <c r="E132">
        <v>26</v>
      </c>
      <c r="F132" t="s">
        <v>317</v>
      </c>
      <c r="G132" t="s">
        <v>370</v>
      </c>
      <c r="I132">
        <v>65</v>
      </c>
      <c r="J132">
        <v>68</v>
      </c>
      <c r="K132">
        <v>37</v>
      </c>
      <c r="L132">
        <v>67</v>
      </c>
      <c r="M132">
        <v>61</v>
      </c>
      <c r="N132">
        <v>60</v>
      </c>
      <c r="O132">
        <v>59</v>
      </c>
      <c r="P132">
        <v>44</v>
      </c>
      <c r="Q132">
        <v>64</v>
      </c>
      <c r="R132">
        <v>66</v>
      </c>
      <c r="S132">
        <v>63</v>
      </c>
      <c r="T132">
        <v>77</v>
      </c>
      <c r="U132">
        <v>56</v>
      </c>
      <c r="V132">
        <v>58</v>
      </c>
      <c r="W132">
        <v>70</v>
      </c>
      <c r="X132">
        <v>65</v>
      </c>
      <c r="Y132">
        <v>67</v>
      </c>
      <c r="AA132" s="10" t="str">
        <f t="shared" si="2"/>
        <v>2024</v>
      </c>
    </row>
    <row r="133" spans="1:27" x14ac:dyDescent="0.25">
      <c r="A133" t="str">
        <f>CONCATENATE(LEFT(B133,1)&amp;". "&amp;RIGHT(B133,LEN(B133)-FIND(" ",B133))," ",D133)</f>
        <v>G. Jerrett PHI</v>
      </c>
      <c r="B133" t="s">
        <v>505</v>
      </c>
      <c r="C133" t="s">
        <v>32</v>
      </c>
      <c r="D133" t="s">
        <v>25</v>
      </c>
      <c r="E133">
        <v>31</v>
      </c>
      <c r="F133" t="s">
        <v>506</v>
      </c>
      <c r="I133">
        <v>61</v>
      </c>
      <c r="J133">
        <v>61</v>
      </c>
      <c r="K133">
        <v>59</v>
      </c>
      <c r="L133">
        <v>61</v>
      </c>
      <c r="M133">
        <v>29</v>
      </c>
      <c r="N133">
        <v>41</v>
      </c>
      <c r="O133">
        <v>63</v>
      </c>
      <c r="P133">
        <v>67</v>
      </c>
      <c r="Q133">
        <v>63</v>
      </c>
      <c r="R133">
        <v>98</v>
      </c>
      <c r="S133">
        <v>78</v>
      </c>
      <c r="T133">
        <v>90</v>
      </c>
      <c r="U133">
        <v>47</v>
      </c>
      <c r="V133">
        <v>50</v>
      </c>
      <c r="W133">
        <v>50</v>
      </c>
      <c r="X133">
        <v>52</v>
      </c>
      <c r="Y133">
        <v>67</v>
      </c>
      <c r="AA133" s="10" t="str">
        <f t="shared" si="2"/>
        <v>2026</v>
      </c>
    </row>
    <row r="134" spans="1:27" x14ac:dyDescent="0.25">
      <c r="A134" t="str">
        <f>CONCATENATE(LEFT(B134,1)&amp;". "&amp;RIGHT(B134,LEN(B134)-FIND(" ",B134))," ",D134)</f>
        <v>G. Morrison NYK</v>
      </c>
      <c r="B134" t="s">
        <v>1085</v>
      </c>
      <c r="C134" t="s">
        <v>24</v>
      </c>
      <c r="D134" t="s">
        <v>45</v>
      </c>
      <c r="E134">
        <v>21</v>
      </c>
      <c r="F134" t="s">
        <v>848</v>
      </c>
      <c r="G134" t="s">
        <v>830</v>
      </c>
      <c r="I134">
        <v>39</v>
      </c>
      <c r="J134">
        <v>55</v>
      </c>
      <c r="K134">
        <v>50</v>
      </c>
      <c r="L134">
        <v>40</v>
      </c>
      <c r="M134">
        <v>62</v>
      </c>
      <c r="N134">
        <v>58</v>
      </c>
      <c r="O134">
        <v>34</v>
      </c>
      <c r="P134">
        <v>40</v>
      </c>
      <c r="Q134">
        <v>32</v>
      </c>
      <c r="R134">
        <v>41</v>
      </c>
      <c r="S134">
        <v>45</v>
      </c>
      <c r="T134">
        <v>42</v>
      </c>
      <c r="U134">
        <v>34</v>
      </c>
      <c r="V134">
        <v>32</v>
      </c>
      <c r="W134">
        <v>44</v>
      </c>
      <c r="X134">
        <v>39</v>
      </c>
      <c r="Y134">
        <v>45</v>
      </c>
      <c r="AA134" s="10" t="str">
        <f t="shared" si="2"/>
        <v>2026</v>
      </c>
    </row>
    <row r="135" spans="1:27" x14ac:dyDescent="0.25">
      <c r="A135" t="str">
        <f>CONCATENATE(LEFT(B135,1)&amp;". "&amp;RIGHT(B135,LEN(B135)-FIND(" ",B135))," ",D135)</f>
        <v>G. Robinson III KC</v>
      </c>
      <c r="B135" t="s">
        <v>752</v>
      </c>
      <c r="C135" t="s">
        <v>24</v>
      </c>
      <c r="D135" t="s">
        <v>393</v>
      </c>
      <c r="E135">
        <v>30</v>
      </c>
      <c r="F135" t="s">
        <v>679</v>
      </c>
      <c r="G135" t="s">
        <v>753</v>
      </c>
      <c r="I135">
        <v>55</v>
      </c>
      <c r="J135">
        <v>55</v>
      </c>
      <c r="K135">
        <v>44</v>
      </c>
      <c r="L135">
        <v>45</v>
      </c>
      <c r="M135">
        <v>42</v>
      </c>
      <c r="N135">
        <v>24</v>
      </c>
      <c r="O135">
        <v>55</v>
      </c>
      <c r="P135">
        <v>53</v>
      </c>
      <c r="Q135">
        <v>71</v>
      </c>
      <c r="R135">
        <v>89</v>
      </c>
      <c r="S135">
        <v>72</v>
      </c>
      <c r="T135">
        <v>69</v>
      </c>
      <c r="U135">
        <v>50</v>
      </c>
      <c r="V135">
        <v>46</v>
      </c>
      <c r="W135">
        <v>54</v>
      </c>
      <c r="X135">
        <v>41</v>
      </c>
      <c r="Y135">
        <v>44</v>
      </c>
      <c r="AA135" s="10" t="str">
        <f t="shared" si="2"/>
        <v>2024</v>
      </c>
    </row>
    <row r="136" spans="1:27" x14ac:dyDescent="0.25">
      <c r="A136" t="str">
        <f>CONCATENATE(LEFT(B136,1)&amp;". "&amp;RIGHT(B136,LEN(B136)-FIND(" ",B136))," ",D136)</f>
        <v>G. Trent Jr. LAC</v>
      </c>
      <c r="B136" t="s">
        <v>527</v>
      </c>
      <c r="C136" t="s">
        <v>37</v>
      </c>
      <c r="D136" t="s">
        <v>42</v>
      </c>
      <c r="E136">
        <v>26</v>
      </c>
      <c r="F136" t="s">
        <v>528</v>
      </c>
      <c r="G136" t="s">
        <v>432</v>
      </c>
      <c r="I136">
        <v>61</v>
      </c>
      <c r="J136">
        <v>63</v>
      </c>
      <c r="K136">
        <v>44</v>
      </c>
      <c r="L136">
        <v>55</v>
      </c>
      <c r="M136">
        <v>64</v>
      </c>
      <c r="N136">
        <v>63</v>
      </c>
      <c r="O136">
        <v>83</v>
      </c>
      <c r="P136">
        <v>30</v>
      </c>
      <c r="Q136">
        <v>58</v>
      </c>
      <c r="R136">
        <v>67</v>
      </c>
      <c r="S136">
        <v>39</v>
      </c>
      <c r="T136">
        <v>68</v>
      </c>
      <c r="U136">
        <v>56</v>
      </c>
      <c r="V136">
        <v>57</v>
      </c>
      <c r="W136">
        <v>59</v>
      </c>
      <c r="X136">
        <v>51</v>
      </c>
      <c r="Y136">
        <v>43</v>
      </c>
      <c r="AA136" s="10" t="str">
        <f t="shared" si="2"/>
        <v>2024</v>
      </c>
    </row>
    <row r="137" spans="1:27" x14ac:dyDescent="0.25">
      <c r="A137" t="str">
        <f>CONCATENATE(LEFT(B137,1)&amp;". "&amp;RIGHT(B137,LEN(B137)-FIND(" ",B137))," ",D137)</f>
        <v>G. Williams OKC</v>
      </c>
      <c r="B137" t="s">
        <v>835</v>
      </c>
      <c r="C137" t="s">
        <v>34</v>
      </c>
      <c r="D137" t="s">
        <v>229</v>
      </c>
      <c r="E137">
        <v>26</v>
      </c>
      <c r="F137" t="s">
        <v>662</v>
      </c>
      <c r="G137" t="s">
        <v>491</v>
      </c>
      <c r="I137">
        <v>54</v>
      </c>
      <c r="J137">
        <v>57</v>
      </c>
      <c r="K137">
        <v>50</v>
      </c>
      <c r="L137">
        <v>62</v>
      </c>
      <c r="M137">
        <v>45</v>
      </c>
      <c r="N137">
        <v>57</v>
      </c>
      <c r="O137">
        <v>75</v>
      </c>
      <c r="P137">
        <v>56</v>
      </c>
      <c r="Q137">
        <v>55</v>
      </c>
      <c r="R137">
        <v>67</v>
      </c>
      <c r="S137">
        <v>49</v>
      </c>
      <c r="T137">
        <v>44</v>
      </c>
      <c r="U137">
        <v>45</v>
      </c>
      <c r="V137">
        <v>47</v>
      </c>
      <c r="W137">
        <v>48</v>
      </c>
      <c r="X137">
        <v>52</v>
      </c>
      <c r="Y137">
        <v>60</v>
      </c>
      <c r="AA137" s="10" t="str">
        <f t="shared" si="2"/>
        <v>2025</v>
      </c>
    </row>
    <row r="138" spans="1:27" x14ac:dyDescent="0.25">
      <c r="A138" t="str">
        <f>CONCATENATE(LEFT(B138,1)&amp;". "&amp;RIGHT(B138,LEN(B138)-FIND(" ",B138))," ",D138)</f>
        <v>G. Yabusele CHI</v>
      </c>
      <c r="B138" t="s">
        <v>436</v>
      </c>
      <c r="C138" t="s">
        <v>40</v>
      </c>
      <c r="D138" t="s">
        <v>31</v>
      </c>
      <c r="E138">
        <v>29</v>
      </c>
      <c r="F138" t="s">
        <v>437</v>
      </c>
      <c r="G138" t="s">
        <v>438</v>
      </c>
      <c r="I138">
        <v>63</v>
      </c>
      <c r="J138">
        <v>63</v>
      </c>
      <c r="K138">
        <v>52</v>
      </c>
      <c r="L138">
        <v>92</v>
      </c>
      <c r="M138">
        <v>63</v>
      </c>
      <c r="N138">
        <v>63</v>
      </c>
      <c r="O138">
        <v>73</v>
      </c>
      <c r="P138">
        <v>73</v>
      </c>
      <c r="Q138">
        <v>70</v>
      </c>
      <c r="R138">
        <v>65</v>
      </c>
      <c r="S138">
        <v>66</v>
      </c>
      <c r="T138">
        <v>39</v>
      </c>
      <c r="U138">
        <v>46</v>
      </c>
      <c r="V138">
        <v>65</v>
      </c>
      <c r="W138">
        <v>54</v>
      </c>
      <c r="X138">
        <v>56</v>
      </c>
      <c r="Y138">
        <v>63</v>
      </c>
      <c r="AA138" s="10" t="str">
        <f t="shared" si="2"/>
        <v>2025</v>
      </c>
    </row>
    <row r="139" spans="1:27" x14ac:dyDescent="0.25">
      <c r="A139" t="str">
        <f>CONCATENATE(LEFT(B139,1)&amp;". "&amp;RIGHT(B139,LEN(B139)-FIND(" ",B139))," ",D139)</f>
        <v>H. Barnes BOS</v>
      </c>
      <c r="B139" t="s">
        <v>584</v>
      </c>
      <c r="C139" t="s">
        <v>24</v>
      </c>
      <c r="D139" t="s">
        <v>39</v>
      </c>
      <c r="E139">
        <v>32</v>
      </c>
      <c r="F139" t="s">
        <v>449</v>
      </c>
      <c r="I139">
        <v>59</v>
      </c>
      <c r="J139">
        <v>59</v>
      </c>
      <c r="K139">
        <v>52</v>
      </c>
      <c r="L139">
        <v>62</v>
      </c>
      <c r="M139">
        <v>43</v>
      </c>
      <c r="N139">
        <v>35</v>
      </c>
      <c r="O139">
        <v>71</v>
      </c>
      <c r="P139">
        <v>66</v>
      </c>
      <c r="Q139">
        <v>65</v>
      </c>
      <c r="R139">
        <v>74</v>
      </c>
      <c r="S139">
        <v>71</v>
      </c>
      <c r="T139">
        <v>74</v>
      </c>
      <c r="U139">
        <v>52</v>
      </c>
      <c r="V139">
        <v>50</v>
      </c>
      <c r="W139">
        <v>53</v>
      </c>
      <c r="X139">
        <v>39</v>
      </c>
      <c r="Y139">
        <v>58</v>
      </c>
      <c r="AA139" s="10" t="str">
        <f t="shared" si="2"/>
        <v>2025</v>
      </c>
    </row>
    <row r="140" spans="1:27" x14ac:dyDescent="0.25">
      <c r="A140" t="str">
        <f>CONCATENATE(LEFT(B140,1)&amp;". "&amp;RIGHT(B140,LEN(B140)-FIND(" ",B140))," ",D140)</f>
        <v>H. Diallo MEM</v>
      </c>
      <c r="B140" t="s">
        <v>941</v>
      </c>
      <c r="C140" t="s">
        <v>37</v>
      </c>
      <c r="D140" t="s">
        <v>170</v>
      </c>
      <c r="E140">
        <v>26</v>
      </c>
      <c r="F140" t="s">
        <v>607</v>
      </c>
      <c r="G140" t="s">
        <v>370</v>
      </c>
      <c r="I140">
        <v>50</v>
      </c>
      <c r="J140">
        <v>55</v>
      </c>
      <c r="K140">
        <v>41</v>
      </c>
      <c r="L140">
        <v>55</v>
      </c>
      <c r="M140">
        <v>65</v>
      </c>
      <c r="N140">
        <v>84</v>
      </c>
      <c r="O140">
        <v>74</v>
      </c>
      <c r="P140">
        <v>44</v>
      </c>
      <c r="Q140">
        <v>75</v>
      </c>
      <c r="R140">
        <v>41</v>
      </c>
      <c r="S140">
        <v>42</v>
      </c>
      <c r="T140">
        <v>50</v>
      </c>
      <c r="U140">
        <v>42</v>
      </c>
      <c r="V140">
        <v>49</v>
      </c>
      <c r="W140">
        <v>28</v>
      </c>
      <c r="X140">
        <v>24</v>
      </c>
      <c r="Y140">
        <v>50</v>
      </c>
      <c r="AA140" s="10" t="str">
        <f t="shared" si="2"/>
        <v>2025</v>
      </c>
    </row>
    <row r="141" spans="1:27" x14ac:dyDescent="0.25">
      <c r="A141" t="str">
        <f>CONCATENATE(LEFT(B141,1)&amp;". "&amp;RIGHT(B141,LEN(B141)-FIND(" ",B141))," ",D141)</f>
        <v>H. Dickinson MIA</v>
      </c>
      <c r="B141" t="s">
        <v>888</v>
      </c>
      <c r="C141" t="s">
        <v>23</v>
      </c>
      <c r="D141" t="s">
        <v>225</v>
      </c>
      <c r="E141">
        <v>24</v>
      </c>
      <c r="F141" t="s">
        <v>543</v>
      </c>
      <c r="G141" t="s">
        <v>889</v>
      </c>
      <c r="I141">
        <v>52</v>
      </c>
      <c r="J141">
        <v>56</v>
      </c>
      <c r="K141">
        <v>72</v>
      </c>
      <c r="L141">
        <v>70</v>
      </c>
      <c r="M141">
        <v>47</v>
      </c>
      <c r="N141">
        <v>47</v>
      </c>
      <c r="O141">
        <v>67</v>
      </c>
      <c r="P141">
        <v>59</v>
      </c>
      <c r="Q141">
        <v>46</v>
      </c>
      <c r="R141">
        <v>27</v>
      </c>
      <c r="S141">
        <v>39</v>
      </c>
      <c r="T141">
        <v>48</v>
      </c>
      <c r="U141">
        <v>49</v>
      </c>
      <c r="V141">
        <v>54</v>
      </c>
      <c r="W141">
        <v>31</v>
      </c>
      <c r="X141">
        <v>25</v>
      </c>
      <c r="Y141">
        <v>46</v>
      </c>
      <c r="AA141" s="10" t="str">
        <f t="shared" si="2"/>
        <v>2024</v>
      </c>
    </row>
    <row r="142" spans="1:27" x14ac:dyDescent="0.25">
      <c r="A142" t="str">
        <f>CONCATENATE(LEFT(B142,1)&amp;". "&amp;RIGHT(B142,LEN(B142)-FIND(" ",B142))," ",D142)</f>
        <v>H. Ellenson PHI</v>
      </c>
      <c r="B142" t="s">
        <v>459</v>
      </c>
      <c r="C142" t="s">
        <v>32</v>
      </c>
      <c r="D142" t="s">
        <v>25</v>
      </c>
      <c r="E142">
        <v>27</v>
      </c>
      <c r="F142" t="s">
        <v>460</v>
      </c>
      <c r="G142" t="s">
        <v>461</v>
      </c>
      <c r="I142">
        <v>62</v>
      </c>
      <c r="J142">
        <v>62</v>
      </c>
      <c r="K142">
        <v>59</v>
      </c>
      <c r="L142">
        <v>65</v>
      </c>
      <c r="M142">
        <v>52</v>
      </c>
      <c r="N142">
        <v>46</v>
      </c>
      <c r="O142">
        <v>75</v>
      </c>
      <c r="P142">
        <v>63</v>
      </c>
      <c r="Q142">
        <v>63</v>
      </c>
      <c r="R142">
        <v>66</v>
      </c>
      <c r="S142">
        <v>63</v>
      </c>
      <c r="T142">
        <v>63</v>
      </c>
      <c r="U142">
        <v>54</v>
      </c>
      <c r="V142">
        <v>50</v>
      </c>
      <c r="W142">
        <v>51</v>
      </c>
      <c r="X142">
        <v>50</v>
      </c>
      <c r="Y142">
        <v>69</v>
      </c>
      <c r="AA142" s="10" t="str">
        <f t="shared" si="2"/>
        <v>2025</v>
      </c>
    </row>
    <row r="143" spans="1:27" x14ac:dyDescent="0.25">
      <c r="A143" t="str">
        <f>CONCATENATE(LEFT(B143,1)&amp;". "&amp;RIGHT(B143,LEN(B143)-FIND(" ",B143))," ",D143)</f>
        <v>H. Giles OKC</v>
      </c>
      <c r="B143" t="s">
        <v>758</v>
      </c>
      <c r="C143" t="s">
        <v>32</v>
      </c>
      <c r="D143" t="s">
        <v>229</v>
      </c>
      <c r="E143">
        <v>26</v>
      </c>
      <c r="F143" t="s">
        <v>759</v>
      </c>
      <c r="G143" t="s">
        <v>760</v>
      </c>
      <c r="I143">
        <v>55</v>
      </c>
      <c r="J143">
        <v>57</v>
      </c>
      <c r="K143">
        <v>59</v>
      </c>
      <c r="L143">
        <v>67</v>
      </c>
      <c r="M143">
        <v>55</v>
      </c>
      <c r="N143">
        <v>60</v>
      </c>
      <c r="O143">
        <v>76</v>
      </c>
      <c r="P143">
        <v>62</v>
      </c>
      <c r="Q143">
        <v>62</v>
      </c>
      <c r="R143">
        <v>69</v>
      </c>
      <c r="S143">
        <v>53</v>
      </c>
      <c r="T143">
        <v>29</v>
      </c>
      <c r="U143">
        <v>35</v>
      </c>
      <c r="V143">
        <v>61</v>
      </c>
      <c r="W143">
        <v>40</v>
      </c>
      <c r="X143">
        <v>45</v>
      </c>
      <c r="Y143">
        <v>68</v>
      </c>
      <c r="AA143" s="10" t="str">
        <f t="shared" si="2"/>
        <v>2024</v>
      </c>
    </row>
    <row r="144" spans="1:27" x14ac:dyDescent="0.25">
      <c r="A144" t="str">
        <f>CONCATENATE(LEFT(B144,1)&amp;". "&amp;RIGHT(B144,LEN(B144)-FIND(" ",B144))," ",D144)</f>
        <v>I. Anigbogu LAC</v>
      </c>
      <c r="B144" t="s">
        <v>590</v>
      </c>
      <c r="C144" t="s">
        <v>23</v>
      </c>
      <c r="D144" t="s">
        <v>42</v>
      </c>
      <c r="E144">
        <v>26</v>
      </c>
      <c r="F144" t="s">
        <v>591</v>
      </c>
      <c r="G144" t="s">
        <v>592</v>
      </c>
      <c r="I144">
        <v>59</v>
      </c>
      <c r="J144">
        <v>62</v>
      </c>
      <c r="K144">
        <v>59</v>
      </c>
      <c r="L144">
        <v>71</v>
      </c>
      <c r="M144">
        <v>38</v>
      </c>
      <c r="N144">
        <v>50</v>
      </c>
      <c r="O144">
        <v>70</v>
      </c>
      <c r="P144">
        <v>68</v>
      </c>
      <c r="Q144">
        <v>64</v>
      </c>
      <c r="R144">
        <v>50</v>
      </c>
      <c r="S144">
        <v>50</v>
      </c>
      <c r="T144">
        <v>36</v>
      </c>
      <c r="U144">
        <v>64</v>
      </c>
      <c r="V144">
        <v>70</v>
      </c>
      <c r="W144">
        <v>36</v>
      </c>
      <c r="X144">
        <v>43</v>
      </c>
      <c r="Y144">
        <v>61</v>
      </c>
      <c r="AA144" s="10" t="str">
        <f t="shared" si="2"/>
        <v>2024</v>
      </c>
    </row>
    <row r="145" spans="1:27" x14ac:dyDescent="0.25">
      <c r="A145" t="str">
        <f>CONCATENATE(LEFT(B145,1)&amp;". "&amp;RIGHT(B145,LEN(B145)-FIND(" ",B145))," ",D145)</f>
        <v>I. Bonga KC</v>
      </c>
      <c r="B145" t="s">
        <v>410</v>
      </c>
      <c r="C145" t="s">
        <v>26</v>
      </c>
      <c r="D145" t="s">
        <v>393</v>
      </c>
      <c r="E145">
        <v>25</v>
      </c>
      <c r="F145" t="s">
        <v>411</v>
      </c>
      <c r="G145" t="s">
        <v>412</v>
      </c>
      <c r="I145">
        <v>64</v>
      </c>
      <c r="J145">
        <v>65</v>
      </c>
      <c r="K145">
        <v>54</v>
      </c>
      <c r="L145">
        <v>80</v>
      </c>
      <c r="M145">
        <v>69</v>
      </c>
      <c r="N145">
        <v>64</v>
      </c>
      <c r="O145">
        <v>97</v>
      </c>
      <c r="P145">
        <v>59</v>
      </c>
      <c r="Q145">
        <v>61</v>
      </c>
      <c r="R145">
        <v>82</v>
      </c>
      <c r="S145">
        <v>62</v>
      </c>
      <c r="T145">
        <v>67</v>
      </c>
      <c r="U145">
        <v>37</v>
      </c>
      <c r="V145">
        <v>48</v>
      </c>
      <c r="W145">
        <v>66</v>
      </c>
      <c r="X145">
        <v>58</v>
      </c>
      <c r="Y145">
        <v>68</v>
      </c>
      <c r="AA145" s="10" t="str">
        <f t="shared" si="2"/>
        <v>2026</v>
      </c>
    </row>
    <row r="146" spans="1:27" x14ac:dyDescent="0.25">
      <c r="A146" t="str">
        <f>CONCATENATE(LEFT(B146,1)&amp;". "&amp;RIGHT(B146,LEN(B146)-FIND(" ",B146))," ",D146)</f>
        <v>I. Briscoe CHA</v>
      </c>
      <c r="B146" t="s">
        <v>221</v>
      </c>
      <c r="C146" t="s">
        <v>22</v>
      </c>
      <c r="D146" t="s">
        <v>145</v>
      </c>
      <c r="E146">
        <v>26</v>
      </c>
      <c r="F146" t="s">
        <v>222</v>
      </c>
      <c r="G146" t="s">
        <v>223</v>
      </c>
      <c r="I146">
        <v>72</v>
      </c>
      <c r="J146">
        <v>73</v>
      </c>
      <c r="K146">
        <v>33</v>
      </c>
      <c r="L146">
        <v>70</v>
      </c>
      <c r="M146">
        <v>66</v>
      </c>
      <c r="N146">
        <v>46</v>
      </c>
      <c r="O146">
        <v>100</v>
      </c>
      <c r="P146">
        <v>74</v>
      </c>
      <c r="Q146">
        <v>81</v>
      </c>
      <c r="R146">
        <v>94</v>
      </c>
      <c r="S146">
        <v>94</v>
      </c>
      <c r="T146">
        <v>90</v>
      </c>
      <c r="U146">
        <v>64</v>
      </c>
      <c r="V146">
        <v>59</v>
      </c>
      <c r="W146">
        <v>74</v>
      </c>
      <c r="X146">
        <v>59</v>
      </c>
      <c r="Y146">
        <v>56</v>
      </c>
      <c r="AA146" s="10" t="str">
        <f t="shared" si="2"/>
        <v>2026</v>
      </c>
    </row>
    <row r="147" spans="1:27" x14ac:dyDescent="0.25">
      <c r="A147" t="str">
        <f>CONCATENATE(LEFT(B147,1)&amp;". "&amp;RIGHT(B147,LEN(B147)-FIND(" ",B147))," ",D147)</f>
        <v>I. Brooks CHA</v>
      </c>
      <c r="B147" t="s">
        <v>843</v>
      </c>
      <c r="C147" t="s">
        <v>32</v>
      </c>
      <c r="D147" t="s">
        <v>145</v>
      </c>
      <c r="E147">
        <v>25</v>
      </c>
      <c r="F147" t="s">
        <v>844</v>
      </c>
      <c r="G147" t="s">
        <v>171</v>
      </c>
      <c r="I147">
        <v>54</v>
      </c>
      <c r="J147">
        <v>57</v>
      </c>
      <c r="K147">
        <v>61</v>
      </c>
      <c r="L147">
        <v>71</v>
      </c>
      <c r="M147">
        <v>72</v>
      </c>
      <c r="N147">
        <v>61</v>
      </c>
      <c r="O147">
        <v>35</v>
      </c>
      <c r="P147">
        <v>44</v>
      </c>
      <c r="Q147">
        <v>44</v>
      </c>
      <c r="R147">
        <v>39</v>
      </c>
      <c r="S147">
        <v>38</v>
      </c>
      <c r="T147">
        <v>34</v>
      </c>
      <c r="U147">
        <v>40</v>
      </c>
      <c r="V147">
        <v>61</v>
      </c>
      <c r="W147">
        <v>43</v>
      </c>
      <c r="X147">
        <v>42</v>
      </c>
      <c r="Y147">
        <v>55</v>
      </c>
      <c r="AA147" s="10" t="str">
        <f t="shared" si="2"/>
        <v>2026</v>
      </c>
    </row>
    <row r="148" spans="1:27" x14ac:dyDescent="0.25">
      <c r="A148" t="str">
        <f>CONCATENATE(LEFT(B148,1)&amp;". "&amp;RIGHT(B148,LEN(B148)-FIND(" ",B148))," ",D148)</f>
        <v>I. Cordinier BOS</v>
      </c>
      <c r="B148" t="s">
        <v>399</v>
      </c>
      <c r="C148" t="s">
        <v>37</v>
      </c>
      <c r="D148" t="s">
        <v>39</v>
      </c>
      <c r="E148">
        <v>28</v>
      </c>
      <c r="F148" t="s">
        <v>400</v>
      </c>
      <c r="G148" t="s">
        <v>401</v>
      </c>
      <c r="I148">
        <v>64</v>
      </c>
      <c r="J148">
        <v>64</v>
      </c>
      <c r="K148">
        <v>41</v>
      </c>
      <c r="L148">
        <v>55</v>
      </c>
      <c r="M148">
        <v>56</v>
      </c>
      <c r="N148">
        <v>52</v>
      </c>
      <c r="O148">
        <v>85</v>
      </c>
      <c r="P148">
        <v>59</v>
      </c>
      <c r="Q148">
        <v>88</v>
      </c>
      <c r="R148">
        <v>76</v>
      </c>
      <c r="S148">
        <v>69</v>
      </c>
      <c r="T148">
        <v>64</v>
      </c>
      <c r="U148">
        <v>52</v>
      </c>
      <c r="V148">
        <v>50</v>
      </c>
      <c r="W148">
        <v>70</v>
      </c>
      <c r="X148">
        <v>63</v>
      </c>
      <c r="Y148">
        <v>40</v>
      </c>
      <c r="AA148" s="10" t="str">
        <f t="shared" si="2"/>
        <v>2027</v>
      </c>
    </row>
    <row r="149" spans="1:27" x14ac:dyDescent="0.25">
      <c r="A149" t="str">
        <f>CONCATENATE(LEFT(B149,1)&amp;". "&amp;RIGHT(B149,LEN(B149)-FIND(" ",B149))," ",D149)</f>
        <v>I. Dianko Badji SEA</v>
      </c>
      <c r="B149" t="s">
        <v>894</v>
      </c>
      <c r="C149" t="s">
        <v>23</v>
      </c>
      <c r="D149" t="s">
        <v>36</v>
      </c>
      <c r="E149">
        <v>22</v>
      </c>
      <c r="F149" t="s">
        <v>895</v>
      </c>
      <c r="G149" t="s">
        <v>896</v>
      </c>
      <c r="I149">
        <v>52</v>
      </c>
      <c r="J149">
        <v>60</v>
      </c>
      <c r="K149">
        <v>75</v>
      </c>
      <c r="L149">
        <v>46</v>
      </c>
      <c r="M149">
        <v>59</v>
      </c>
      <c r="N149">
        <v>68</v>
      </c>
      <c r="O149">
        <v>58</v>
      </c>
      <c r="P149">
        <v>48</v>
      </c>
      <c r="Q149">
        <v>54</v>
      </c>
      <c r="R149">
        <v>40</v>
      </c>
      <c r="S149">
        <v>47</v>
      </c>
      <c r="T149">
        <v>19</v>
      </c>
      <c r="U149">
        <v>38</v>
      </c>
      <c r="V149">
        <v>55</v>
      </c>
      <c r="W149">
        <v>45</v>
      </c>
      <c r="X149">
        <v>33</v>
      </c>
      <c r="Y149">
        <v>49</v>
      </c>
      <c r="AA149" s="10" t="str">
        <f t="shared" si="2"/>
        <v>2025</v>
      </c>
    </row>
    <row r="150" spans="1:27" x14ac:dyDescent="0.25">
      <c r="A150" t="str">
        <f>CONCATENATE(LEFT(B150,1)&amp;". "&amp;RIGHT(B150,LEN(B150)-FIND(" ",B150))," ",D150)</f>
        <v>I. Hartenstein SEA</v>
      </c>
      <c r="B150" t="s">
        <v>824</v>
      </c>
      <c r="C150" t="s">
        <v>34</v>
      </c>
      <c r="D150" t="s">
        <v>36</v>
      </c>
      <c r="E150">
        <v>26</v>
      </c>
      <c r="F150" t="s">
        <v>431</v>
      </c>
      <c r="G150" t="s">
        <v>825</v>
      </c>
      <c r="I150">
        <v>54</v>
      </c>
      <c r="J150">
        <v>56</v>
      </c>
      <c r="K150">
        <v>63</v>
      </c>
      <c r="L150">
        <v>60</v>
      </c>
      <c r="M150">
        <v>50</v>
      </c>
      <c r="N150">
        <v>52</v>
      </c>
      <c r="O150">
        <v>82</v>
      </c>
      <c r="P150">
        <v>47</v>
      </c>
      <c r="Q150">
        <v>55</v>
      </c>
      <c r="R150">
        <v>35</v>
      </c>
      <c r="S150">
        <v>54</v>
      </c>
      <c r="T150">
        <v>50</v>
      </c>
      <c r="U150">
        <v>44</v>
      </c>
      <c r="V150">
        <v>37</v>
      </c>
      <c r="W150">
        <v>46</v>
      </c>
      <c r="X150">
        <v>44</v>
      </c>
      <c r="Y150">
        <v>48</v>
      </c>
      <c r="AA150" s="10" t="str">
        <f t="shared" si="2"/>
        <v>2024</v>
      </c>
    </row>
    <row r="151" spans="1:27" x14ac:dyDescent="0.25">
      <c r="A151" t="str">
        <f>CONCATENATE(LEFT(B151,1)&amp;". "&amp;RIGHT(B151,LEN(B151)-FIND(" ",B151))," ",D151)</f>
        <v>I. Jackson TOR</v>
      </c>
      <c r="B151" t="s">
        <v>419</v>
      </c>
      <c r="C151" t="s">
        <v>32</v>
      </c>
      <c r="D151" t="s">
        <v>254</v>
      </c>
      <c r="E151">
        <v>22</v>
      </c>
      <c r="F151" t="s">
        <v>420</v>
      </c>
      <c r="G151" t="s">
        <v>373</v>
      </c>
      <c r="I151">
        <v>64</v>
      </c>
      <c r="J151">
        <v>73</v>
      </c>
      <c r="K151">
        <v>57</v>
      </c>
      <c r="L151">
        <v>59</v>
      </c>
      <c r="M151">
        <v>65</v>
      </c>
      <c r="N151">
        <v>72</v>
      </c>
      <c r="O151">
        <v>57</v>
      </c>
      <c r="P151">
        <v>59</v>
      </c>
      <c r="Q151">
        <v>63</v>
      </c>
      <c r="R151">
        <v>46</v>
      </c>
      <c r="S151">
        <v>46</v>
      </c>
      <c r="T151">
        <v>52</v>
      </c>
      <c r="U151">
        <v>60</v>
      </c>
      <c r="V151">
        <v>57</v>
      </c>
      <c r="W151">
        <v>47</v>
      </c>
      <c r="X151">
        <v>51</v>
      </c>
      <c r="Y151">
        <v>76</v>
      </c>
      <c r="AA151" s="10" t="str">
        <f t="shared" si="2"/>
        <v>2024</v>
      </c>
    </row>
    <row r="152" spans="1:27" x14ac:dyDescent="0.25">
      <c r="A152" t="str">
        <f>CONCATENATE(LEFT(B152,1)&amp;". "&amp;RIGHT(B152,LEN(B152)-FIND(" ",B152))," ",D152)</f>
        <v>I. Koprivica DAL</v>
      </c>
      <c r="B152" t="s">
        <v>1110</v>
      </c>
      <c r="C152" t="s">
        <v>32</v>
      </c>
      <c r="D152" t="s">
        <v>27</v>
      </c>
      <c r="E152">
        <v>20</v>
      </c>
      <c r="F152" t="s">
        <v>607</v>
      </c>
      <c r="G152" t="s">
        <v>878</v>
      </c>
      <c r="I152">
        <v>30</v>
      </c>
      <c r="J152">
        <v>54</v>
      </c>
      <c r="K152">
        <v>57</v>
      </c>
      <c r="L152">
        <v>31</v>
      </c>
      <c r="M152">
        <v>58</v>
      </c>
      <c r="N152">
        <v>52</v>
      </c>
      <c r="O152">
        <v>12</v>
      </c>
      <c r="P152">
        <v>25</v>
      </c>
      <c r="Q152">
        <v>31</v>
      </c>
      <c r="R152">
        <v>35</v>
      </c>
      <c r="S152">
        <v>41</v>
      </c>
      <c r="T152">
        <v>52</v>
      </c>
      <c r="U152">
        <v>14</v>
      </c>
      <c r="V152">
        <v>46</v>
      </c>
      <c r="W152">
        <v>31</v>
      </c>
      <c r="X152">
        <v>23</v>
      </c>
      <c r="Y152">
        <v>27</v>
      </c>
      <c r="AA152" s="10" t="str">
        <f t="shared" si="2"/>
        <v>2025</v>
      </c>
    </row>
    <row r="153" spans="1:27" x14ac:dyDescent="0.25">
      <c r="A153" t="str">
        <f>CONCATENATE(LEFT(B153,1)&amp;". "&amp;RIGHT(B153,LEN(B153)-FIND(" ",B153))," ",D153)</f>
        <v>I. Moore MIN</v>
      </c>
      <c r="B153" t="s">
        <v>1016</v>
      </c>
      <c r="C153" t="s">
        <v>37</v>
      </c>
      <c r="D153" t="s">
        <v>137</v>
      </c>
      <c r="E153">
        <v>23</v>
      </c>
      <c r="F153" t="s">
        <v>607</v>
      </c>
      <c r="G153" t="s">
        <v>270</v>
      </c>
      <c r="I153">
        <v>45</v>
      </c>
      <c r="J153">
        <v>55</v>
      </c>
      <c r="K153">
        <v>31</v>
      </c>
      <c r="L153">
        <v>29</v>
      </c>
      <c r="M153">
        <v>71</v>
      </c>
      <c r="N153">
        <v>70</v>
      </c>
      <c r="O153">
        <v>49</v>
      </c>
      <c r="P153">
        <v>23</v>
      </c>
      <c r="Q153">
        <v>29</v>
      </c>
      <c r="R153">
        <v>56</v>
      </c>
      <c r="S153">
        <v>52</v>
      </c>
      <c r="T153">
        <v>64</v>
      </c>
      <c r="U153">
        <v>46</v>
      </c>
      <c r="V153">
        <v>21</v>
      </c>
      <c r="W153">
        <v>56</v>
      </c>
      <c r="X153">
        <v>38</v>
      </c>
      <c r="Y153">
        <v>32</v>
      </c>
      <c r="AA153" s="10" t="str">
        <f t="shared" si="2"/>
        <v>2025</v>
      </c>
    </row>
    <row r="154" spans="1:27" x14ac:dyDescent="0.25">
      <c r="A154" t="str">
        <f>CONCATENATE(LEFT(B154,1)&amp;". "&amp;RIGHT(B154,LEN(B154)-FIND(" ",B154))," ",D154)</f>
        <v>I. Mooreland DET</v>
      </c>
      <c r="B154" t="s">
        <v>1061</v>
      </c>
      <c r="C154" t="s">
        <v>32</v>
      </c>
      <c r="D154" t="s">
        <v>46</v>
      </c>
      <c r="E154">
        <v>22</v>
      </c>
      <c r="F154" t="s">
        <v>848</v>
      </c>
      <c r="G154" t="s">
        <v>1062</v>
      </c>
      <c r="I154">
        <v>42</v>
      </c>
      <c r="J154">
        <v>56</v>
      </c>
      <c r="K154">
        <v>61</v>
      </c>
      <c r="L154">
        <v>61</v>
      </c>
      <c r="M154">
        <v>43</v>
      </c>
      <c r="N154">
        <v>68</v>
      </c>
      <c r="O154">
        <v>32</v>
      </c>
      <c r="P154">
        <v>52</v>
      </c>
      <c r="Q154">
        <v>42</v>
      </c>
      <c r="R154">
        <v>0</v>
      </c>
      <c r="S154">
        <v>25</v>
      </c>
      <c r="T154">
        <v>19</v>
      </c>
      <c r="U154">
        <v>40</v>
      </c>
      <c r="V154">
        <v>52</v>
      </c>
      <c r="W154">
        <v>40</v>
      </c>
      <c r="X154">
        <v>45</v>
      </c>
      <c r="Y154">
        <v>64</v>
      </c>
      <c r="AA154" s="10" t="str">
        <f t="shared" si="2"/>
        <v>2026</v>
      </c>
    </row>
    <row r="155" spans="1:27" x14ac:dyDescent="0.25">
      <c r="A155" t="str">
        <f>CONCATENATE(LEFT(B155,1)&amp;". "&amp;RIGHT(B155,LEN(B155)-FIND(" ",B155))," ",D155)</f>
        <v>I. Rabb HOU</v>
      </c>
      <c r="B155" t="s">
        <v>828</v>
      </c>
      <c r="C155" t="s">
        <v>32</v>
      </c>
      <c r="D155" t="s">
        <v>128</v>
      </c>
      <c r="E155">
        <v>27</v>
      </c>
      <c r="F155" t="s">
        <v>667</v>
      </c>
      <c r="G155" t="s">
        <v>257</v>
      </c>
      <c r="I155">
        <v>54</v>
      </c>
      <c r="J155">
        <v>54</v>
      </c>
      <c r="K155">
        <v>59</v>
      </c>
      <c r="L155">
        <v>61</v>
      </c>
      <c r="M155">
        <v>47</v>
      </c>
      <c r="N155">
        <v>44</v>
      </c>
      <c r="O155">
        <v>72</v>
      </c>
      <c r="P155">
        <v>76</v>
      </c>
      <c r="Q155">
        <v>60</v>
      </c>
      <c r="R155">
        <v>53</v>
      </c>
      <c r="S155">
        <v>38</v>
      </c>
      <c r="T155">
        <v>21</v>
      </c>
      <c r="U155">
        <v>58</v>
      </c>
      <c r="V155">
        <v>47</v>
      </c>
      <c r="W155">
        <v>44</v>
      </c>
      <c r="X155">
        <v>41</v>
      </c>
      <c r="Y155">
        <v>55</v>
      </c>
      <c r="AA155" s="10" t="str">
        <f t="shared" si="2"/>
        <v>2024</v>
      </c>
    </row>
    <row r="156" spans="1:27" x14ac:dyDescent="0.25">
      <c r="A156" t="str">
        <f>CONCATENATE(LEFT(B156,1)&amp;". "&amp;RIGHT(B156,LEN(B156)-FIND(" ",B156))," ",D156)</f>
        <v>I. Roby ATL</v>
      </c>
      <c r="B156" t="s">
        <v>666</v>
      </c>
      <c r="C156" t="s">
        <v>34</v>
      </c>
      <c r="D156" t="s">
        <v>28</v>
      </c>
      <c r="E156">
        <v>26</v>
      </c>
      <c r="F156" t="s">
        <v>667</v>
      </c>
      <c r="G156" t="s">
        <v>668</v>
      </c>
      <c r="I156">
        <v>57</v>
      </c>
      <c r="J156">
        <v>60</v>
      </c>
      <c r="K156">
        <v>52</v>
      </c>
      <c r="L156">
        <v>62</v>
      </c>
      <c r="M156">
        <v>44</v>
      </c>
      <c r="N156">
        <v>48</v>
      </c>
      <c r="O156">
        <v>53</v>
      </c>
      <c r="P156">
        <v>63</v>
      </c>
      <c r="Q156">
        <v>57</v>
      </c>
      <c r="R156">
        <v>50</v>
      </c>
      <c r="S156">
        <v>52</v>
      </c>
      <c r="T156">
        <v>53</v>
      </c>
      <c r="U156">
        <v>49</v>
      </c>
      <c r="V156">
        <v>62</v>
      </c>
      <c r="W156">
        <v>46</v>
      </c>
      <c r="X156">
        <v>58</v>
      </c>
      <c r="Y156">
        <v>79</v>
      </c>
      <c r="AA156" s="10" t="str">
        <f t="shared" si="2"/>
        <v>2024</v>
      </c>
    </row>
    <row r="157" spans="1:27" x14ac:dyDescent="0.25">
      <c r="A157" t="str">
        <f>CONCATENATE(LEFT(B157,1)&amp;". "&amp;RIGHT(B157,LEN(B157)-FIND(" ",B157))," ",D157)</f>
        <v>I. Sanon LAL</v>
      </c>
      <c r="B157" t="s">
        <v>342</v>
      </c>
      <c r="C157" t="s">
        <v>22</v>
      </c>
      <c r="D157" t="s">
        <v>41</v>
      </c>
      <c r="E157">
        <v>25</v>
      </c>
      <c r="F157" t="s">
        <v>146</v>
      </c>
      <c r="G157" t="s">
        <v>343</v>
      </c>
      <c r="I157">
        <v>66</v>
      </c>
      <c r="J157">
        <v>69</v>
      </c>
      <c r="K157">
        <v>44</v>
      </c>
      <c r="L157">
        <v>56</v>
      </c>
      <c r="M157">
        <v>73</v>
      </c>
      <c r="N157">
        <v>74</v>
      </c>
      <c r="O157">
        <v>77</v>
      </c>
      <c r="P157">
        <v>59</v>
      </c>
      <c r="Q157">
        <v>67</v>
      </c>
      <c r="R157">
        <v>50</v>
      </c>
      <c r="S157">
        <v>45</v>
      </c>
      <c r="T157">
        <v>64</v>
      </c>
      <c r="U157">
        <v>75</v>
      </c>
      <c r="V157">
        <v>56</v>
      </c>
      <c r="W157">
        <v>45</v>
      </c>
      <c r="X157">
        <v>42</v>
      </c>
      <c r="Y157">
        <v>61</v>
      </c>
      <c r="AA157" s="10" t="str">
        <f t="shared" si="2"/>
        <v>2024</v>
      </c>
    </row>
    <row r="158" spans="1:27" x14ac:dyDescent="0.25">
      <c r="A158" t="str">
        <f>CONCATENATE(LEFT(B158,1)&amp;". "&amp;RIGHT(B158,LEN(B158)-FIND(" ",B158))," ",D158)</f>
        <v>I. Stewart UTA</v>
      </c>
      <c r="B158" t="s">
        <v>779</v>
      </c>
      <c r="C158" t="s">
        <v>40</v>
      </c>
      <c r="D158" t="s">
        <v>127</v>
      </c>
      <c r="E158">
        <v>23</v>
      </c>
      <c r="F158" t="s">
        <v>537</v>
      </c>
      <c r="G158" t="s">
        <v>780</v>
      </c>
      <c r="I158">
        <v>55</v>
      </c>
      <c r="J158">
        <v>60</v>
      </c>
      <c r="K158">
        <v>60</v>
      </c>
      <c r="L158">
        <v>55</v>
      </c>
      <c r="M158">
        <v>58</v>
      </c>
      <c r="N158">
        <v>61</v>
      </c>
      <c r="O158">
        <v>65</v>
      </c>
      <c r="P158">
        <v>56</v>
      </c>
      <c r="Q158">
        <v>54</v>
      </c>
      <c r="R158">
        <v>48</v>
      </c>
      <c r="S158">
        <v>36</v>
      </c>
      <c r="T158">
        <v>22</v>
      </c>
      <c r="U158">
        <v>53</v>
      </c>
      <c r="V158">
        <v>64</v>
      </c>
      <c r="W158">
        <v>35</v>
      </c>
      <c r="X158">
        <v>34</v>
      </c>
      <c r="Y158">
        <v>60</v>
      </c>
      <c r="AA158" s="10" t="str">
        <f t="shared" si="2"/>
        <v>2026</v>
      </c>
    </row>
    <row r="159" spans="1:27" x14ac:dyDescent="0.25">
      <c r="A159" t="str">
        <f>CONCATENATE(LEFT(B159,1)&amp;". "&amp;RIGHT(B159,LEN(B159)-FIND(" ",B159))," ",D159)</f>
        <v>I. Thomas ORL</v>
      </c>
      <c r="B159" t="s">
        <v>981</v>
      </c>
      <c r="C159" t="s">
        <v>26</v>
      </c>
      <c r="D159" t="s">
        <v>163</v>
      </c>
      <c r="E159">
        <v>35</v>
      </c>
      <c r="F159" t="s">
        <v>982</v>
      </c>
      <c r="I159">
        <v>47</v>
      </c>
      <c r="J159">
        <v>47</v>
      </c>
      <c r="K159">
        <v>20</v>
      </c>
      <c r="L159">
        <v>17</v>
      </c>
      <c r="M159">
        <v>35</v>
      </c>
      <c r="N159">
        <v>1</v>
      </c>
      <c r="O159">
        <v>26</v>
      </c>
      <c r="P159">
        <v>60</v>
      </c>
      <c r="Q159">
        <v>72</v>
      </c>
      <c r="R159">
        <v>67</v>
      </c>
      <c r="S159">
        <v>55</v>
      </c>
      <c r="T159">
        <v>58</v>
      </c>
      <c r="U159">
        <v>63</v>
      </c>
      <c r="V159">
        <v>30</v>
      </c>
      <c r="W159">
        <v>71</v>
      </c>
      <c r="X159">
        <v>68</v>
      </c>
      <c r="Y159">
        <v>42</v>
      </c>
      <c r="AA159" s="10" t="str">
        <f t="shared" si="2"/>
        <v>2026</v>
      </c>
    </row>
    <row r="160" spans="1:27" x14ac:dyDescent="0.25">
      <c r="A160" t="str">
        <f>CONCATENATE(LEFT(B160,1)&amp;". "&amp;RIGHT(B160,LEN(B160)-FIND(" ",B160))," ",D160)</f>
        <v>I. Todd PHX</v>
      </c>
      <c r="B160" t="s">
        <v>570</v>
      </c>
      <c r="C160" t="s">
        <v>32</v>
      </c>
      <c r="D160" t="s">
        <v>200</v>
      </c>
      <c r="E160">
        <v>23</v>
      </c>
      <c r="F160" t="s">
        <v>571</v>
      </c>
      <c r="G160" t="s">
        <v>572</v>
      </c>
      <c r="I160">
        <v>60</v>
      </c>
      <c r="J160">
        <v>65</v>
      </c>
      <c r="K160">
        <v>66</v>
      </c>
      <c r="L160">
        <v>49</v>
      </c>
      <c r="M160">
        <v>63</v>
      </c>
      <c r="N160">
        <v>63</v>
      </c>
      <c r="O160">
        <v>54</v>
      </c>
      <c r="P160">
        <v>56</v>
      </c>
      <c r="Q160">
        <v>61</v>
      </c>
      <c r="R160">
        <v>34</v>
      </c>
      <c r="S160">
        <v>51</v>
      </c>
      <c r="T160">
        <v>42</v>
      </c>
      <c r="U160">
        <v>58</v>
      </c>
      <c r="V160">
        <v>52</v>
      </c>
      <c r="W160">
        <v>46</v>
      </c>
      <c r="X160">
        <v>44</v>
      </c>
      <c r="Y160">
        <v>59</v>
      </c>
      <c r="AA160" s="10" t="str">
        <f t="shared" si="2"/>
        <v>2024</v>
      </c>
    </row>
    <row r="161" spans="1:27" x14ac:dyDescent="0.25">
      <c r="A161" t="str">
        <f>CONCATENATE(LEFT(B161,1)&amp;". "&amp;RIGHT(B161,LEN(B161)-FIND(" ",B161))," ",D161)</f>
        <v>I. Zubac NOP</v>
      </c>
      <c r="B161" t="s">
        <v>396</v>
      </c>
      <c r="C161" t="s">
        <v>23</v>
      </c>
      <c r="D161" t="s">
        <v>151</v>
      </c>
      <c r="E161">
        <v>27</v>
      </c>
      <c r="F161" t="s">
        <v>397</v>
      </c>
      <c r="G161" t="s">
        <v>398</v>
      </c>
      <c r="I161">
        <v>64</v>
      </c>
      <c r="J161">
        <v>66</v>
      </c>
      <c r="K161">
        <v>67</v>
      </c>
      <c r="L161">
        <v>94</v>
      </c>
      <c r="M161">
        <v>40</v>
      </c>
      <c r="N161">
        <v>50</v>
      </c>
      <c r="O161">
        <v>79</v>
      </c>
      <c r="P161">
        <v>81</v>
      </c>
      <c r="Q161">
        <v>69</v>
      </c>
      <c r="R161">
        <v>85</v>
      </c>
      <c r="S161">
        <v>48</v>
      </c>
      <c r="T161">
        <v>42</v>
      </c>
      <c r="U161">
        <v>58</v>
      </c>
      <c r="V161">
        <v>71</v>
      </c>
      <c r="W161">
        <v>41</v>
      </c>
      <c r="X161">
        <v>49</v>
      </c>
      <c r="Y161">
        <v>72</v>
      </c>
      <c r="AA161" s="10" t="str">
        <f t="shared" si="2"/>
        <v>2025</v>
      </c>
    </row>
    <row r="162" spans="1:27" x14ac:dyDescent="0.25">
      <c r="A162" t="str">
        <f>CONCATENATE(LEFT(B162,1)&amp;". "&amp;RIGHT(B162,LEN(B162)-FIND(" ",B162))," ",D162)</f>
        <v>J. Adams LAL</v>
      </c>
      <c r="B162" t="s">
        <v>606</v>
      </c>
      <c r="C162" t="s">
        <v>37</v>
      </c>
      <c r="D162" t="s">
        <v>41</v>
      </c>
      <c r="E162">
        <v>30</v>
      </c>
      <c r="F162" t="s">
        <v>607</v>
      </c>
      <c r="I162">
        <v>58</v>
      </c>
      <c r="J162">
        <v>58</v>
      </c>
      <c r="K162">
        <v>37</v>
      </c>
      <c r="L162">
        <v>66</v>
      </c>
      <c r="M162">
        <v>53</v>
      </c>
      <c r="N162">
        <v>41</v>
      </c>
      <c r="O162">
        <v>75</v>
      </c>
      <c r="P162">
        <v>63</v>
      </c>
      <c r="Q162">
        <v>70</v>
      </c>
      <c r="R162">
        <v>80</v>
      </c>
      <c r="S162">
        <v>68</v>
      </c>
      <c r="T162">
        <v>67</v>
      </c>
      <c r="U162">
        <v>42</v>
      </c>
      <c r="V162">
        <v>45</v>
      </c>
      <c r="W162">
        <v>66</v>
      </c>
      <c r="X162">
        <v>57</v>
      </c>
      <c r="Y162">
        <v>49</v>
      </c>
      <c r="AA162" s="10" t="str">
        <f t="shared" si="2"/>
        <v>2025</v>
      </c>
    </row>
    <row r="163" spans="1:27" x14ac:dyDescent="0.25">
      <c r="A163" t="str">
        <f>CONCATENATE(LEFT(B163,1)&amp;". "&amp;RIGHT(B163,LEN(B163)-FIND(" ",B163))," ",D163)</f>
        <v>J. Allen CHA</v>
      </c>
      <c r="B163" t="s">
        <v>883</v>
      </c>
      <c r="C163" t="s">
        <v>23</v>
      </c>
      <c r="D163" t="s">
        <v>145</v>
      </c>
      <c r="E163">
        <v>26</v>
      </c>
      <c r="F163" t="s">
        <v>782</v>
      </c>
      <c r="G163" t="s">
        <v>541</v>
      </c>
      <c r="I163">
        <v>52</v>
      </c>
      <c r="J163">
        <v>55</v>
      </c>
      <c r="K163">
        <v>59</v>
      </c>
      <c r="L163">
        <v>58</v>
      </c>
      <c r="M163">
        <v>46</v>
      </c>
      <c r="N163">
        <v>60</v>
      </c>
      <c r="O163">
        <v>62</v>
      </c>
      <c r="P163">
        <v>61</v>
      </c>
      <c r="Q163">
        <v>53</v>
      </c>
      <c r="R163">
        <v>50</v>
      </c>
      <c r="S163">
        <v>38</v>
      </c>
      <c r="T163">
        <v>25</v>
      </c>
      <c r="U163">
        <v>42</v>
      </c>
      <c r="V163">
        <v>74</v>
      </c>
      <c r="W163">
        <v>36</v>
      </c>
      <c r="X163">
        <v>40</v>
      </c>
      <c r="Y163">
        <v>66</v>
      </c>
      <c r="AA163" s="10" t="str">
        <f t="shared" si="2"/>
        <v>2025</v>
      </c>
    </row>
    <row r="164" spans="1:27" x14ac:dyDescent="0.25">
      <c r="A164" t="str">
        <f>CONCATENATE(LEFT(B164,1)&amp;". "&amp;RIGHT(B164,LEN(B164)-FIND(" ",B164))," ",D164)</f>
        <v>J. Anderson KC</v>
      </c>
      <c r="B164" t="s">
        <v>754</v>
      </c>
      <c r="C164" t="s">
        <v>29</v>
      </c>
      <c r="D164" t="s">
        <v>393</v>
      </c>
      <c r="E164">
        <v>31</v>
      </c>
      <c r="F164" t="s">
        <v>525</v>
      </c>
      <c r="G164" t="s">
        <v>755</v>
      </c>
      <c r="I164">
        <v>55</v>
      </c>
      <c r="J164">
        <v>55</v>
      </c>
      <c r="K164">
        <v>44</v>
      </c>
      <c r="L164">
        <v>49</v>
      </c>
      <c r="M164">
        <v>42</v>
      </c>
      <c r="N164">
        <v>25</v>
      </c>
      <c r="O164">
        <v>70</v>
      </c>
      <c r="P164">
        <v>45</v>
      </c>
      <c r="Q164">
        <v>55</v>
      </c>
      <c r="R164">
        <v>79</v>
      </c>
      <c r="S164">
        <v>72</v>
      </c>
      <c r="T164">
        <v>79</v>
      </c>
      <c r="U164">
        <v>52</v>
      </c>
      <c r="V164">
        <v>45</v>
      </c>
      <c r="W164">
        <v>49</v>
      </c>
      <c r="X164">
        <v>49</v>
      </c>
      <c r="Y164">
        <v>41</v>
      </c>
      <c r="AA164" s="10" t="str">
        <f t="shared" si="2"/>
        <v>2024</v>
      </c>
    </row>
    <row r="165" spans="1:27" x14ac:dyDescent="0.25">
      <c r="A165" t="str">
        <f>CONCATENATE(LEFT(B165,1)&amp;". "&amp;RIGHT(B165,LEN(B165)-FIND(" ",B165))," ",D165)</f>
        <v>J. Anthony MIA</v>
      </c>
      <c r="B165" t="s">
        <v>813</v>
      </c>
      <c r="C165" t="s">
        <v>26</v>
      </c>
      <c r="D165" t="s">
        <v>225</v>
      </c>
      <c r="E165">
        <v>20</v>
      </c>
      <c r="F165" t="s">
        <v>814</v>
      </c>
      <c r="G165" t="s">
        <v>815</v>
      </c>
      <c r="I165">
        <v>55</v>
      </c>
      <c r="J165">
        <v>72</v>
      </c>
      <c r="K165">
        <v>27</v>
      </c>
      <c r="L165">
        <v>34</v>
      </c>
      <c r="M165">
        <v>74</v>
      </c>
      <c r="N165">
        <v>68</v>
      </c>
      <c r="O165">
        <v>48</v>
      </c>
      <c r="P165">
        <v>46</v>
      </c>
      <c r="Q165">
        <v>48</v>
      </c>
      <c r="R165">
        <v>49</v>
      </c>
      <c r="S165">
        <v>56</v>
      </c>
      <c r="T165">
        <v>49</v>
      </c>
      <c r="U165">
        <v>54</v>
      </c>
      <c r="V165">
        <v>38</v>
      </c>
      <c r="W165">
        <v>67</v>
      </c>
      <c r="X165">
        <v>50</v>
      </c>
      <c r="Y165">
        <v>44</v>
      </c>
      <c r="AA165" s="10" t="str">
        <f t="shared" si="2"/>
        <v>2027</v>
      </c>
    </row>
    <row r="166" spans="1:27" x14ac:dyDescent="0.25">
      <c r="A166" t="str">
        <f>CONCATENATE(LEFT(B166,1)&amp;". "&amp;RIGHT(B166,LEN(B166)-FIND(" ",B166))," ",D166)</f>
        <v>J. Beard CHI</v>
      </c>
      <c r="B166" t="s">
        <v>1036</v>
      </c>
      <c r="C166" t="s">
        <v>22</v>
      </c>
      <c r="D166" t="s">
        <v>31</v>
      </c>
      <c r="E166">
        <v>25</v>
      </c>
      <c r="F166" t="s">
        <v>543</v>
      </c>
      <c r="G166" t="s">
        <v>1037</v>
      </c>
      <c r="I166">
        <v>43</v>
      </c>
      <c r="J166">
        <v>49</v>
      </c>
      <c r="K166">
        <v>29</v>
      </c>
      <c r="L166">
        <v>31</v>
      </c>
      <c r="M166">
        <v>74</v>
      </c>
      <c r="N166">
        <v>72</v>
      </c>
      <c r="O166">
        <v>45</v>
      </c>
      <c r="P166">
        <v>30</v>
      </c>
      <c r="Q166">
        <v>38</v>
      </c>
      <c r="R166">
        <v>30</v>
      </c>
      <c r="S166">
        <v>34</v>
      </c>
      <c r="T166">
        <v>41</v>
      </c>
      <c r="U166">
        <v>40</v>
      </c>
      <c r="V166">
        <v>47</v>
      </c>
      <c r="W166">
        <v>55</v>
      </c>
      <c r="X166">
        <v>43</v>
      </c>
      <c r="Y166">
        <v>41</v>
      </c>
      <c r="AA166" s="10" t="str">
        <f t="shared" si="2"/>
        <v>2024</v>
      </c>
    </row>
    <row r="167" spans="1:27" x14ac:dyDescent="0.25">
      <c r="A167" t="str">
        <f>CONCATENATE(LEFT(B167,1)&amp;". "&amp;RIGHT(B167,LEN(B167)-FIND(" ",B167))," ",D167)</f>
        <v>J. Bernard GSW</v>
      </c>
      <c r="B167" t="s">
        <v>956</v>
      </c>
      <c r="C167" t="s">
        <v>29</v>
      </c>
      <c r="D167" t="s">
        <v>35</v>
      </c>
      <c r="E167">
        <v>24</v>
      </c>
      <c r="F167" t="s">
        <v>607</v>
      </c>
      <c r="G167" t="s">
        <v>210</v>
      </c>
      <c r="I167">
        <v>49</v>
      </c>
      <c r="J167">
        <v>55</v>
      </c>
      <c r="K167">
        <v>46</v>
      </c>
      <c r="L167">
        <v>53</v>
      </c>
      <c r="M167">
        <v>59</v>
      </c>
      <c r="N167">
        <v>60</v>
      </c>
      <c r="O167">
        <v>48</v>
      </c>
      <c r="P167">
        <v>48</v>
      </c>
      <c r="Q167">
        <v>53</v>
      </c>
      <c r="R167">
        <v>50</v>
      </c>
      <c r="S167">
        <v>63</v>
      </c>
      <c r="T167">
        <v>46</v>
      </c>
      <c r="U167">
        <v>48</v>
      </c>
      <c r="V167">
        <v>39</v>
      </c>
      <c r="W167">
        <v>40</v>
      </c>
      <c r="X167">
        <v>33</v>
      </c>
      <c r="Y167">
        <v>38</v>
      </c>
      <c r="AA167" s="10" t="str">
        <f t="shared" si="2"/>
        <v>2025</v>
      </c>
    </row>
    <row r="168" spans="1:27" x14ac:dyDescent="0.25">
      <c r="A168" t="str">
        <f>CONCATENATE(LEFT(B168,1)&amp;". "&amp;RIGHT(B168,LEN(B168)-FIND(" ",B168))," ",D168)</f>
        <v>J. Blossomgame BOS</v>
      </c>
      <c r="B168" t="s">
        <v>764</v>
      </c>
      <c r="C168" t="s">
        <v>24</v>
      </c>
      <c r="D168" t="s">
        <v>39</v>
      </c>
      <c r="E168">
        <v>31</v>
      </c>
      <c r="F168" t="s">
        <v>607</v>
      </c>
      <c r="G168" t="s">
        <v>233</v>
      </c>
      <c r="I168">
        <v>55</v>
      </c>
      <c r="J168">
        <v>55</v>
      </c>
      <c r="K168">
        <v>48</v>
      </c>
      <c r="L168">
        <v>61</v>
      </c>
      <c r="M168">
        <v>50</v>
      </c>
      <c r="N168">
        <v>45</v>
      </c>
      <c r="O168">
        <v>49</v>
      </c>
      <c r="P168">
        <v>47</v>
      </c>
      <c r="Q168">
        <v>77</v>
      </c>
      <c r="R168">
        <v>74</v>
      </c>
      <c r="S168">
        <v>61</v>
      </c>
      <c r="T168">
        <v>42</v>
      </c>
      <c r="U168">
        <v>43</v>
      </c>
      <c r="V168">
        <v>43</v>
      </c>
      <c r="W168">
        <v>51</v>
      </c>
      <c r="X168">
        <v>61</v>
      </c>
      <c r="Y168">
        <v>63</v>
      </c>
      <c r="AA168" s="10" t="str">
        <f t="shared" si="2"/>
        <v>2025</v>
      </c>
    </row>
    <row r="169" spans="1:27" x14ac:dyDescent="0.25">
      <c r="A169" t="str">
        <f>CONCATENATE(LEFT(B169,1)&amp;". "&amp;RIGHT(B169,LEN(B169)-FIND(" ",B169))," ",D169)</f>
        <v>J. Brakefield PHI</v>
      </c>
      <c r="B169" t="s">
        <v>945</v>
      </c>
      <c r="C169" t="s">
        <v>23</v>
      </c>
      <c r="D169" t="s">
        <v>25</v>
      </c>
      <c r="E169">
        <v>24</v>
      </c>
      <c r="F169" t="s">
        <v>543</v>
      </c>
      <c r="G169" t="s">
        <v>946</v>
      </c>
      <c r="I169">
        <v>50</v>
      </c>
      <c r="J169">
        <v>58</v>
      </c>
      <c r="K169">
        <v>58</v>
      </c>
      <c r="L169">
        <v>62</v>
      </c>
      <c r="M169">
        <v>66</v>
      </c>
      <c r="N169">
        <v>72</v>
      </c>
      <c r="O169">
        <v>55</v>
      </c>
      <c r="P169">
        <v>53</v>
      </c>
      <c r="Q169">
        <v>45</v>
      </c>
      <c r="R169">
        <v>45</v>
      </c>
      <c r="S169">
        <v>45</v>
      </c>
      <c r="T169">
        <v>42</v>
      </c>
      <c r="U169">
        <v>35</v>
      </c>
      <c r="V169">
        <v>41</v>
      </c>
      <c r="W169">
        <v>38</v>
      </c>
      <c r="X169">
        <v>40</v>
      </c>
      <c r="Y169">
        <v>54</v>
      </c>
      <c r="AA169" s="10" t="str">
        <f t="shared" si="2"/>
        <v>2024</v>
      </c>
    </row>
    <row r="170" spans="1:27" x14ac:dyDescent="0.25">
      <c r="A170" t="str">
        <f>CONCATENATE(LEFT(B170,1)&amp;". "&amp;RIGHT(B170,LEN(B170)-FIND(" ",B170))," ",D170)</f>
        <v>J. Brown KC</v>
      </c>
      <c r="B170" t="s">
        <v>392</v>
      </c>
      <c r="C170" t="s">
        <v>24</v>
      </c>
      <c r="D170" t="s">
        <v>393</v>
      </c>
      <c r="E170">
        <v>28</v>
      </c>
      <c r="F170" t="s">
        <v>394</v>
      </c>
      <c r="G170" t="s">
        <v>395</v>
      </c>
      <c r="I170">
        <v>64</v>
      </c>
      <c r="J170">
        <v>64</v>
      </c>
      <c r="K170">
        <v>48</v>
      </c>
      <c r="L170">
        <v>49</v>
      </c>
      <c r="M170">
        <v>73</v>
      </c>
      <c r="N170">
        <v>75</v>
      </c>
      <c r="O170">
        <v>68</v>
      </c>
      <c r="P170">
        <v>40</v>
      </c>
      <c r="Q170">
        <v>73</v>
      </c>
      <c r="R170">
        <v>54</v>
      </c>
      <c r="S170">
        <v>75</v>
      </c>
      <c r="T170">
        <v>54</v>
      </c>
      <c r="U170">
        <v>65</v>
      </c>
      <c r="V170">
        <v>39</v>
      </c>
      <c r="W170">
        <v>56</v>
      </c>
      <c r="X170">
        <v>49</v>
      </c>
      <c r="Y170">
        <v>34</v>
      </c>
      <c r="AA170" s="10" t="str">
        <f t="shared" si="2"/>
        <v>2026</v>
      </c>
    </row>
    <row r="171" spans="1:27" x14ac:dyDescent="0.25">
      <c r="A171" t="str">
        <f>CONCATENATE(LEFT(B171,1)&amp;". "&amp;RIGHT(B171,LEN(B171)-FIND(" ",B171))," ",D171)</f>
        <v>J. Brunson GSW</v>
      </c>
      <c r="B171" t="s">
        <v>857</v>
      </c>
      <c r="C171" t="s">
        <v>26</v>
      </c>
      <c r="D171" t="s">
        <v>35</v>
      </c>
      <c r="E171">
        <v>28</v>
      </c>
      <c r="F171" t="s">
        <v>858</v>
      </c>
      <c r="G171" t="s">
        <v>859</v>
      </c>
      <c r="I171">
        <v>53</v>
      </c>
      <c r="J171">
        <v>55</v>
      </c>
      <c r="K171">
        <v>33</v>
      </c>
      <c r="L171">
        <v>33</v>
      </c>
      <c r="M171">
        <v>59</v>
      </c>
      <c r="N171">
        <v>49</v>
      </c>
      <c r="O171">
        <v>41</v>
      </c>
      <c r="P171">
        <v>27</v>
      </c>
      <c r="Q171">
        <v>55</v>
      </c>
      <c r="R171">
        <v>47</v>
      </c>
      <c r="S171">
        <v>58</v>
      </c>
      <c r="T171">
        <v>50</v>
      </c>
      <c r="U171">
        <v>63</v>
      </c>
      <c r="V171">
        <v>41</v>
      </c>
      <c r="W171">
        <v>68</v>
      </c>
      <c r="X171">
        <v>35</v>
      </c>
      <c r="Y171">
        <v>36</v>
      </c>
      <c r="AA171" s="10" t="str">
        <f t="shared" si="2"/>
        <v>2026</v>
      </c>
    </row>
    <row r="172" spans="1:27" x14ac:dyDescent="0.25">
      <c r="A172" t="str">
        <f>CONCATENATE(LEFT(B172,1)&amp;". "&amp;RIGHT(B172,LEN(B172)-FIND(" ",B172))," ",D172)</f>
        <v>J. Carter CHI</v>
      </c>
      <c r="B172" t="s">
        <v>974</v>
      </c>
      <c r="C172" t="s">
        <v>29</v>
      </c>
      <c r="D172" t="s">
        <v>31</v>
      </c>
      <c r="E172">
        <v>22</v>
      </c>
      <c r="F172" t="s">
        <v>375</v>
      </c>
      <c r="G172" t="s">
        <v>944</v>
      </c>
      <c r="I172">
        <v>48</v>
      </c>
      <c r="J172">
        <v>60</v>
      </c>
      <c r="K172">
        <v>56</v>
      </c>
      <c r="L172">
        <v>64</v>
      </c>
      <c r="M172">
        <v>73</v>
      </c>
      <c r="N172">
        <v>76</v>
      </c>
      <c r="O172">
        <v>48</v>
      </c>
      <c r="P172">
        <v>31</v>
      </c>
      <c r="Q172">
        <v>56</v>
      </c>
      <c r="R172">
        <v>39</v>
      </c>
      <c r="S172">
        <v>35</v>
      </c>
      <c r="T172">
        <v>47</v>
      </c>
      <c r="U172">
        <v>29</v>
      </c>
      <c r="V172">
        <v>42</v>
      </c>
      <c r="W172">
        <v>45</v>
      </c>
      <c r="X172">
        <v>36</v>
      </c>
      <c r="Y172">
        <v>35</v>
      </c>
      <c r="AA172" s="10" t="str">
        <f t="shared" si="2"/>
        <v>2024</v>
      </c>
    </row>
    <row r="173" spans="1:27" x14ac:dyDescent="0.25">
      <c r="A173" t="str">
        <f>CONCATENATE(LEFT(B173,1)&amp;". "&amp;RIGHT(B173,LEN(B173)-FIND(" ",B173))," ",D173)</f>
        <v>J. Christopher CHI</v>
      </c>
      <c r="B173" t="s">
        <v>1067</v>
      </c>
      <c r="C173" t="s">
        <v>29</v>
      </c>
      <c r="D173" t="s">
        <v>31</v>
      </c>
      <c r="E173">
        <v>23</v>
      </c>
      <c r="F173" t="s">
        <v>375</v>
      </c>
      <c r="G173" t="s">
        <v>1068</v>
      </c>
      <c r="I173">
        <v>40</v>
      </c>
      <c r="J173">
        <v>46</v>
      </c>
      <c r="K173">
        <v>41</v>
      </c>
      <c r="L173">
        <v>33</v>
      </c>
      <c r="M173">
        <v>59</v>
      </c>
      <c r="N173">
        <v>59</v>
      </c>
      <c r="O173">
        <v>43</v>
      </c>
      <c r="P173">
        <v>36</v>
      </c>
      <c r="Q173">
        <v>39</v>
      </c>
      <c r="R173">
        <v>41</v>
      </c>
      <c r="S173">
        <v>53</v>
      </c>
      <c r="T173">
        <v>58</v>
      </c>
      <c r="U173">
        <v>39</v>
      </c>
      <c r="V173">
        <v>28</v>
      </c>
      <c r="W173">
        <v>43</v>
      </c>
      <c r="X173">
        <v>36</v>
      </c>
      <c r="Y173">
        <v>32</v>
      </c>
      <c r="AA173" s="10" t="str">
        <f t="shared" si="2"/>
        <v>2024</v>
      </c>
    </row>
    <row r="174" spans="1:27" x14ac:dyDescent="0.25">
      <c r="A174" t="str">
        <f>CONCATENATE(LEFT(B174,1)&amp;". "&amp;RIGHT(B174,LEN(B174)-FIND(" ",B174))," ",D174)</f>
        <v>J. Collins HOU</v>
      </c>
      <c r="B174" t="s">
        <v>826</v>
      </c>
      <c r="C174" t="s">
        <v>32</v>
      </c>
      <c r="D174" t="s">
        <v>128</v>
      </c>
      <c r="E174">
        <v>27</v>
      </c>
      <c r="F174" t="s">
        <v>607</v>
      </c>
      <c r="G174" t="s">
        <v>827</v>
      </c>
      <c r="I174">
        <v>54</v>
      </c>
      <c r="J174">
        <v>55</v>
      </c>
      <c r="K174">
        <v>59</v>
      </c>
      <c r="L174">
        <v>54</v>
      </c>
      <c r="M174">
        <v>49</v>
      </c>
      <c r="N174">
        <v>63</v>
      </c>
      <c r="O174">
        <v>72</v>
      </c>
      <c r="P174">
        <v>64</v>
      </c>
      <c r="Q174">
        <v>70</v>
      </c>
      <c r="R174">
        <v>39</v>
      </c>
      <c r="S174">
        <v>46</v>
      </c>
      <c r="T174">
        <v>28</v>
      </c>
      <c r="U174">
        <v>56</v>
      </c>
      <c r="V174">
        <v>40</v>
      </c>
      <c r="W174">
        <v>34</v>
      </c>
      <c r="X174">
        <v>38</v>
      </c>
      <c r="Y174">
        <v>66</v>
      </c>
      <c r="AA174" s="10" t="str">
        <f t="shared" si="2"/>
        <v>2025</v>
      </c>
    </row>
    <row r="175" spans="1:27" x14ac:dyDescent="0.25">
      <c r="A175" t="str">
        <f>CONCATENATE(LEFT(B175,1)&amp;". "&amp;RIGHT(B175,LEN(B175)-FIND(" ",B175))," ",D175)</f>
        <v>J. Cooper SEA</v>
      </c>
      <c r="B175" t="s">
        <v>1055</v>
      </c>
      <c r="C175" t="s">
        <v>24</v>
      </c>
      <c r="D175" t="s">
        <v>36</v>
      </c>
      <c r="E175">
        <v>22</v>
      </c>
      <c r="F175" t="s">
        <v>844</v>
      </c>
      <c r="G175" t="s">
        <v>523</v>
      </c>
      <c r="I175">
        <v>42</v>
      </c>
      <c r="J175">
        <v>55</v>
      </c>
      <c r="K175">
        <v>47</v>
      </c>
      <c r="L175">
        <v>38</v>
      </c>
      <c r="M175">
        <v>60</v>
      </c>
      <c r="N175">
        <v>64</v>
      </c>
      <c r="O175">
        <v>32</v>
      </c>
      <c r="P175">
        <v>39</v>
      </c>
      <c r="Q175">
        <v>46</v>
      </c>
      <c r="R175">
        <v>41</v>
      </c>
      <c r="S175">
        <v>50</v>
      </c>
      <c r="T175">
        <v>38</v>
      </c>
      <c r="U175">
        <v>40</v>
      </c>
      <c r="V175">
        <v>26</v>
      </c>
      <c r="W175">
        <v>51</v>
      </c>
      <c r="X175">
        <v>40</v>
      </c>
      <c r="Y175">
        <v>40</v>
      </c>
      <c r="AA175" s="10" t="str">
        <f t="shared" si="2"/>
        <v>2026</v>
      </c>
    </row>
    <row r="176" spans="1:27" x14ac:dyDescent="0.25">
      <c r="A176" t="str">
        <f>CONCATENATE(LEFT(B176,1)&amp;". "&amp;RIGHT(B176,LEN(B176)-FIND(" ",B176))," ",D176)</f>
        <v>J. Culver CHI</v>
      </c>
      <c r="B176" t="s">
        <v>154</v>
      </c>
      <c r="C176" t="s">
        <v>29</v>
      </c>
      <c r="D176" t="s">
        <v>31</v>
      </c>
      <c r="E176">
        <v>25</v>
      </c>
      <c r="F176" t="s">
        <v>155</v>
      </c>
      <c r="G176" t="s">
        <v>156</v>
      </c>
      <c r="I176">
        <v>77</v>
      </c>
      <c r="J176">
        <v>80</v>
      </c>
      <c r="K176">
        <v>41</v>
      </c>
      <c r="L176">
        <v>64</v>
      </c>
      <c r="M176">
        <v>74</v>
      </c>
      <c r="N176">
        <v>72</v>
      </c>
      <c r="O176">
        <v>100</v>
      </c>
      <c r="P176">
        <v>74</v>
      </c>
      <c r="Q176">
        <v>71</v>
      </c>
      <c r="R176">
        <v>69</v>
      </c>
      <c r="S176">
        <v>89</v>
      </c>
      <c r="T176">
        <v>92</v>
      </c>
      <c r="U176">
        <v>71</v>
      </c>
      <c r="V176">
        <v>68</v>
      </c>
      <c r="W176">
        <v>80</v>
      </c>
      <c r="X176">
        <v>54</v>
      </c>
      <c r="Y176">
        <v>74</v>
      </c>
      <c r="AA176" s="10" t="str">
        <f t="shared" si="2"/>
        <v>2025</v>
      </c>
    </row>
    <row r="177" spans="1:27" x14ac:dyDescent="0.25">
      <c r="A177" t="str">
        <f>CONCATENATE(LEFT(B177,1)&amp;". "&amp;RIGHT(B177,LEN(B177)-FIND(" ",B177))," ",D177)</f>
        <v>J. Duran CHA</v>
      </c>
      <c r="B177" t="s">
        <v>1043</v>
      </c>
      <c r="C177" t="s">
        <v>32</v>
      </c>
      <c r="D177" t="s">
        <v>145</v>
      </c>
      <c r="E177">
        <v>21</v>
      </c>
      <c r="F177" t="s">
        <v>787</v>
      </c>
      <c r="G177" t="s">
        <v>1044</v>
      </c>
      <c r="I177">
        <v>43</v>
      </c>
      <c r="J177">
        <v>59</v>
      </c>
      <c r="K177">
        <v>62</v>
      </c>
      <c r="L177">
        <v>49</v>
      </c>
      <c r="M177">
        <v>49</v>
      </c>
      <c r="N177">
        <v>68</v>
      </c>
      <c r="O177">
        <v>36</v>
      </c>
      <c r="P177">
        <v>51</v>
      </c>
      <c r="Q177">
        <v>54</v>
      </c>
      <c r="R177">
        <v>26</v>
      </c>
      <c r="S177">
        <v>27</v>
      </c>
      <c r="T177">
        <v>21</v>
      </c>
      <c r="U177">
        <v>35</v>
      </c>
      <c r="V177">
        <v>59</v>
      </c>
      <c r="W177">
        <v>37</v>
      </c>
      <c r="X177">
        <v>34</v>
      </c>
      <c r="Y177">
        <v>59</v>
      </c>
      <c r="AA177" s="10" t="str">
        <f t="shared" si="2"/>
        <v>2026</v>
      </c>
    </row>
    <row r="178" spans="1:27" x14ac:dyDescent="0.25">
      <c r="A178" t="str">
        <f>CONCATENATE(LEFT(B178,1)&amp;". "&amp;RIGHT(B178,LEN(B178)-FIND(" ",B178))," ",D178)</f>
        <v>J. Embiid LAL</v>
      </c>
      <c r="B178" t="s">
        <v>333</v>
      </c>
      <c r="C178" t="s">
        <v>23</v>
      </c>
      <c r="D178" t="s">
        <v>41</v>
      </c>
      <c r="E178">
        <v>30</v>
      </c>
      <c r="F178" t="s">
        <v>334</v>
      </c>
      <c r="I178">
        <v>66</v>
      </c>
      <c r="J178">
        <v>66</v>
      </c>
      <c r="K178">
        <v>84</v>
      </c>
      <c r="L178">
        <v>53</v>
      </c>
      <c r="M178">
        <v>51</v>
      </c>
      <c r="N178">
        <v>53</v>
      </c>
      <c r="O178">
        <v>53</v>
      </c>
      <c r="P178">
        <v>66</v>
      </c>
      <c r="Q178">
        <v>66</v>
      </c>
      <c r="R178">
        <v>48</v>
      </c>
      <c r="S178">
        <v>58</v>
      </c>
      <c r="T178">
        <v>58</v>
      </c>
      <c r="U178">
        <v>66</v>
      </c>
      <c r="V178">
        <v>68</v>
      </c>
      <c r="W178">
        <v>43</v>
      </c>
      <c r="X178">
        <v>29</v>
      </c>
      <c r="Y178">
        <v>67</v>
      </c>
      <c r="AA178" s="10" t="str">
        <f t="shared" si="2"/>
        <v>2025</v>
      </c>
    </row>
    <row r="179" spans="1:27" x14ac:dyDescent="0.25">
      <c r="A179" t="str">
        <f>CONCATENATE(LEFT(B179,1)&amp;". "&amp;RIGHT(B179,LEN(B179)-FIND(" ",B179))," ",D179)</f>
        <v>J. Evans III MIA</v>
      </c>
      <c r="B179" t="s">
        <v>765</v>
      </c>
      <c r="C179" t="s">
        <v>37</v>
      </c>
      <c r="D179" t="s">
        <v>225</v>
      </c>
      <c r="E179">
        <v>27</v>
      </c>
      <c r="F179" t="s">
        <v>766</v>
      </c>
      <c r="G179" t="s">
        <v>767</v>
      </c>
      <c r="I179">
        <v>55</v>
      </c>
      <c r="J179">
        <v>57</v>
      </c>
      <c r="K179">
        <v>44</v>
      </c>
      <c r="L179">
        <v>58</v>
      </c>
      <c r="M179">
        <v>60</v>
      </c>
      <c r="N179">
        <v>52</v>
      </c>
      <c r="O179">
        <v>70</v>
      </c>
      <c r="P179">
        <v>47</v>
      </c>
      <c r="Q179">
        <v>61</v>
      </c>
      <c r="R179">
        <v>61</v>
      </c>
      <c r="S179">
        <v>51</v>
      </c>
      <c r="T179">
        <v>61</v>
      </c>
      <c r="U179">
        <v>50</v>
      </c>
      <c r="V179">
        <v>48</v>
      </c>
      <c r="W179">
        <v>43</v>
      </c>
      <c r="X179">
        <v>42</v>
      </c>
      <c r="Y179">
        <v>41</v>
      </c>
      <c r="AA179" s="10" t="str">
        <f t="shared" si="2"/>
        <v>2025</v>
      </c>
    </row>
    <row r="180" spans="1:27" x14ac:dyDescent="0.25">
      <c r="A180" t="str">
        <f>CONCATENATE(LEFT(B180,1)&amp;". "&amp;RIGHT(B180,LEN(B180)-FIND(" ",B180))," ",D180)</f>
        <v>J. Forest POR</v>
      </c>
      <c r="B180" t="s">
        <v>876</v>
      </c>
      <c r="C180" t="s">
        <v>32</v>
      </c>
      <c r="D180" t="s">
        <v>126</v>
      </c>
      <c r="E180">
        <v>24</v>
      </c>
      <c r="F180" t="s">
        <v>877</v>
      </c>
      <c r="G180" t="s">
        <v>878</v>
      </c>
      <c r="I180">
        <v>53</v>
      </c>
      <c r="J180">
        <v>61</v>
      </c>
      <c r="K180">
        <v>44</v>
      </c>
      <c r="L180">
        <v>55</v>
      </c>
      <c r="M180">
        <v>62</v>
      </c>
      <c r="N180">
        <v>64</v>
      </c>
      <c r="O180">
        <v>52</v>
      </c>
      <c r="P180">
        <v>40</v>
      </c>
      <c r="Q180">
        <v>44</v>
      </c>
      <c r="R180">
        <v>29</v>
      </c>
      <c r="S180">
        <v>42</v>
      </c>
      <c r="T180">
        <v>37</v>
      </c>
      <c r="U180">
        <v>37</v>
      </c>
      <c r="V180">
        <v>60</v>
      </c>
      <c r="W180">
        <v>60</v>
      </c>
      <c r="X180">
        <v>65</v>
      </c>
      <c r="Y180">
        <v>54</v>
      </c>
      <c r="AA180" s="10" t="str">
        <f t="shared" si="2"/>
        <v>2027</v>
      </c>
    </row>
    <row r="181" spans="1:27" x14ac:dyDescent="0.25">
      <c r="A181" t="str">
        <f>CONCATENATE(LEFT(B181,1)&amp;". "&amp;RIGHT(B181,LEN(B181)-FIND(" ",B181))," ",D181)</f>
        <v>J. Grant MIL</v>
      </c>
      <c r="B181" t="s">
        <v>160</v>
      </c>
      <c r="C181" t="s">
        <v>24</v>
      </c>
      <c r="D181" t="s">
        <v>44</v>
      </c>
      <c r="E181">
        <v>30</v>
      </c>
      <c r="F181" t="s">
        <v>161</v>
      </c>
      <c r="I181">
        <v>76</v>
      </c>
      <c r="J181">
        <v>76</v>
      </c>
      <c r="K181">
        <v>52</v>
      </c>
      <c r="L181">
        <v>79</v>
      </c>
      <c r="M181">
        <v>59</v>
      </c>
      <c r="N181">
        <v>48</v>
      </c>
      <c r="O181">
        <v>99</v>
      </c>
      <c r="P181">
        <v>78</v>
      </c>
      <c r="Q181">
        <v>78</v>
      </c>
      <c r="R181">
        <v>93</v>
      </c>
      <c r="S181">
        <v>98</v>
      </c>
      <c r="T181">
        <v>69</v>
      </c>
      <c r="U181">
        <v>71</v>
      </c>
      <c r="V181">
        <v>63</v>
      </c>
      <c r="W181">
        <v>67</v>
      </c>
      <c r="X181">
        <v>73</v>
      </c>
      <c r="Y181">
        <v>72</v>
      </c>
      <c r="AA181" s="10" t="str">
        <f t="shared" si="2"/>
        <v>2027</v>
      </c>
    </row>
    <row r="182" spans="1:27" x14ac:dyDescent="0.25">
      <c r="A182" t="str">
        <f>CONCATENATE(LEFT(B182,1)&amp;". "&amp;RIGHT(B182,LEN(B182)-FIND(" ",B182))," ",D182)</f>
        <v>J. Grant,  MIL</v>
      </c>
      <c r="B182" t="s">
        <v>1446</v>
      </c>
      <c r="C182" t="s">
        <v>22</v>
      </c>
      <c r="D182" t="s">
        <v>44</v>
      </c>
      <c r="E182">
        <v>32</v>
      </c>
      <c r="F182" t="s">
        <v>613</v>
      </c>
      <c r="G182" t="s">
        <v>614</v>
      </c>
      <c r="I182">
        <v>58</v>
      </c>
      <c r="J182">
        <v>58</v>
      </c>
      <c r="K182">
        <v>41</v>
      </c>
      <c r="L182">
        <v>29</v>
      </c>
      <c r="M182">
        <v>54</v>
      </c>
      <c r="N182">
        <v>39</v>
      </c>
      <c r="O182">
        <v>38</v>
      </c>
      <c r="P182">
        <v>36</v>
      </c>
      <c r="Q182">
        <v>63</v>
      </c>
      <c r="R182">
        <v>47</v>
      </c>
      <c r="S182">
        <v>71</v>
      </c>
      <c r="T182">
        <v>62</v>
      </c>
      <c r="U182">
        <v>58</v>
      </c>
      <c r="V182">
        <v>44</v>
      </c>
      <c r="W182">
        <v>69</v>
      </c>
      <c r="X182">
        <v>67</v>
      </c>
      <c r="Y182">
        <v>46</v>
      </c>
      <c r="AA182" s="10" t="str">
        <f t="shared" si="2"/>
        <v>2024</v>
      </c>
    </row>
    <row r="183" spans="1:27" x14ac:dyDescent="0.25">
      <c r="A183" t="str">
        <f>CONCATENATE(LEFT(B183,1)&amp;". "&amp;RIGHT(B183,LEN(B183)-FIND(" ",B183))," ",D183)</f>
        <v>J. Green LAC</v>
      </c>
      <c r="B183" t="s">
        <v>634</v>
      </c>
      <c r="C183" t="s">
        <v>37</v>
      </c>
      <c r="D183" t="s">
        <v>42</v>
      </c>
      <c r="E183">
        <v>22</v>
      </c>
      <c r="F183" t="s">
        <v>635</v>
      </c>
      <c r="G183" t="s">
        <v>636</v>
      </c>
      <c r="I183">
        <v>58</v>
      </c>
      <c r="J183">
        <v>66</v>
      </c>
      <c r="K183">
        <v>44</v>
      </c>
      <c r="L183">
        <v>35</v>
      </c>
      <c r="M183">
        <v>63</v>
      </c>
      <c r="N183">
        <v>62</v>
      </c>
      <c r="O183">
        <v>69</v>
      </c>
      <c r="P183">
        <v>39</v>
      </c>
      <c r="Q183">
        <v>58</v>
      </c>
      <c r="R183">
        <v>46</v>
      </c>
      <c r="S183">
        <v>55</v>
      </c>
      <c r="T183">
        <v>43</v>
      </c>
      <c r="U183">
        <v>57</v>
      </c>
      <c r="V183">
        <v>47</v>
      </c>
      <c r="W183">
        <v>59</v>
      </c>
      <c r="X183">
        <v>52</v>
      </c>
      <c r="Y183">
        <v>53</v>
      </c>
      <c r="AA183" s="10" t="str">
        <f t="shared" si="2"/>
        <v>2024</v>
      </c>
    </row>
    <row r="184" spans="1:27" x14ac:dyDescent="0.25">
      <c r="A184" t="str">
        <f>CONCATENATE(LEFT(B184,1)&amp;". "&amp;RIGHT(B184,LEN(B184)-FIND(" ",B184))," ",D184)</f>
        <v>J. Green SEA</v>
      </c>
      <c r="B184" t="s">
        <v>297</v>
      </c>
      <c r="C184" t="s">
        <v>37</v>
      </c>
      <c r="D184" t="s">
        <v>36</v>
      </c>
      <c r="E184">
        <v>23</v>
      </c>
      <c r="F184" t="s">
        <v>298</v>
      </c>
      <c r="G184" t="s">
        <v>192</v>
      </c>
      <c r="I184">
        <v>68</v>
      </c>
      <c r="J184">
        <v>73</v>
      </c>
      <c r="K184">
        <v>42</v>
      </c>
      <c r="L184">
        <v>55</v>
      </c>
      <c r="M184">
        <v>70</v>
      </c>
      <c r="N184">
        <v>67</v>
      </c>
      <c r="O184">
        <v>86</v>
      </c>
      <c r="P184">
        <v>53</v>
      </c>
      <c r="Q184">
        <v>77</v>
      </c>
      <c r="R184">
        <v>58</v>
      </c>
      <c r="S184">
        <v>64</v>
      </c>
      <c r="T184">
        <v>75</v>
      </c>
      <c r="U184">
        <v>60</v>
      </c>
      <c r="V184">
        <v>69</v>
      </c>
      <c r="W184">
        <v>60</v>
      </c>
      <c r="X184">
        <v>50</v>
      </c>
      <c r="Y184">
        <v>50</v>
      </c>
      <c r="AA184" s="10" t="str">
        <f t="shared" si="2"/>
        <v>2025</v>
      </c>
    </row>
    <row r="185" spans="1:27" x14ac:dyDescent="0.25">
      <c r="A185" t="str">
        <f>CONCATENATE(LEFT(B185,1)&amp;". "&amp;RIGHT(B185,LEN(B185)-FIND(" ",B185))," ",D185)</f>
        <v>J. Hall DEN</v>
      </c>
      <c r="B185" t="s">
        <v>845</v>
      </c>
      <c r="C185" t="s">
        <v>37</v>
      </c>
      <c r="D185" t="s">
        <v>33</v>
      </c>
      <c r="E185">
        <v>20</v>
      </c>
      <c r="F185" t="s">
        <v>846</v>
      </c>
      <c r="G185" t="s">
        <v>847</v>
      </c>
      <c r="I185">
        <v>54</v>
      </c>
      <c r="J185">
        <v>72</v>
      </c>
      <c r="K185">
        <v>37</v>
      </c>
      <c r="L185">
        <v>44</v>
      </c>
      <c r="M185">
        <v>71</v>
      </c>
      <c r="N185">
        <v>74</v>
      </c>
      <c r="O185">
        <v>47</v>
      </c>
      <c r="P185">
        <v>40</v>
      </c>
      <c r="Q185">
        <v>52</v>
      </c>
      <c r="R185">
        <v>42</v>
      </c>
      <c r="S185">
        <v>54</v>
      </c>
      <c r="T185">
        <v>37</v>
      </c>
      <c r="U185">
        <v>50</v>
      </c>
      <c r="V185">
        <v>42</v>
      </c>
      <c r="W185">
        <v>65</v>
      </c>
      <c r="X185">
        <v>44</v>
      </c>
      <c r="Y185">
        <v>39</v>
      </c>
      <c r="AA185" s="10" t="str">
        <f t="shared" si="2"/>
        <v>2027</v>
      </c>
    </row>
    <row r="186" spans="1:27" x14ac:dyDescent="0.25">
      <c r="A186" t="str">
        <f>CONCATENATE(LEFT(B186,1)&amp;". "&amp;RIGHT(B186,LEN(B186)-FIND(" ",B186))," ",D186)</f>
        <v>J. Hands ATL</v>
      </c>
      <c r="B186" t="s">
        <v>729</v>
      </c>
      <c r="C186" t="s">
        <v>26</v>
      </c>
      <c r="D186" t="s">
        <v>28</v>
      </c>
      <c r="E186">
        <v>25</v>
      </c>
      <c r="F186" t="s">
        <v>730</v>
      </c>
      <c r="G186" t="s">
        <v>731</v>
      </c>
      <c r="I186">
        <v>56</v>
      </c>
      <c r="J186">
        <v>59</v>
      </c>
      <c r="K186">
        <v>34</v>
      </c>
      <c r="L186">
        <v>38</v>
      </c>
      <c r="M186">
        <v>70</v>
      </c>
      <c r="N186">
        <v>71</v>
      </c>
      <c r="O186">
        <v>76</v>
      </c>
      <c r="P186">
        <v>36</v>
      </c>
      <c r="Q186">
        <v>56</v>
      </c>
      <c r="R186">
        <v>57</v>
      </c>
      <c r="S186">
        <v>61</v>
      </c>
      <c r="T186">
        <v>55</v>
      </c>
      <c r="U186">
        <v>41</v>
      </c>
      <c r="V186">
        <v>35</v>
      </c>
      <c r="W186">
        <v>67</v>
      </c>
      <c r="X186">
        <v>60</v>
      </c>
      <c r="Y186">
        <v>49</v>
      </c>
      <c r="AA186" s="10" t="str">
        <f t="shared" si="2"/>
        <v>2025</v>
      </c>
    </row>
    <row r="187" spans="1:27" x14ac:dyDescent="0.25">
      <c r="A187" t="str">
        <f>CONCATENATE(LEFT(B187,1)&amp;". "&amp;RIGHT(B187,LEN(B187)-FIND(" ",B187))," ",D187)</f>
        <v>J. Harden SAC</v>
      </c>
      <c r="B187" t="s">
        <v>302</v>
      </c>
      <c r="C187" t="s">
        <v>37</v>
      </c>
      <c r="D187" t="s">
        <v>215</v>
      </c>
      <c r="E187">
        <v>35</v>
      </c>
      <c r="F187" t="s">
        <v>303</v>
      </c>
      <c r="G187" t="s">
        <v>210</v>
      </c>
      <c r="I187">
        <v>67</v>
      </c>
      <c r="J187">
        <v>67</v>
      </c>
      <c r="K187">
        <v>41</v>
      </c>
      <c r="L187">
        <v>47</v>
      </c>
      <c r="M187">
        <v>45</v>
      </c>
      <c r="N187">
        <v>14</v>
      </c>
      <c r="O187">
        <v>39</v>
      </c>
      <c r="P187">
        <v>70</v>
      </c>
      <c r="Q187">
        <v>83</v>
      </c>
      <c r="R187">
        <v>62</v>
      </c>
      <c r="S187">
        <v>91</v>
      </c>
      <c r="T187">
        <v>84</v>
      </c>
      <c r="U187">
        <v>79</v>
      </c>
      <c r="V187">
        <v>32</v>
      </c>
      <c r="W187">
        <v>81</v>
      </c>
      <c r="X187">
        <v>68</v>
      </c>
      <c r="Y187">
        <v>58</v>
      </c>
      <c r="AA187" s="10" t="str">
        <f t="shared" si="2"/>
        <v>2025</v>
      </c>
    </row>
    <row r="188" spans="1:27" x14ac:dyDescent="0.25">
      <c r="A188" t="str">
        <f>CONCATENATE(LEFT(B188,1)&amp;". "&amp;RIGHT(B188,LEN(B188)-FIND(" ",B188))," ",D188)</f>
        <v>J. Hardy KC</v>
      </c>
      <c r="B188" t="s">
        <v>897</v>
      </c>
      <c r="C188" t="s">
        <v>37</v>
      </c>
      <c r="D188" t="s">
        <v>393</v>
      </c>
      <c r="E188">
        <v>22</v>
      </c>
      <c r="F188" t="s">
        <v>389</v>
      </c>
      <c r="G188" t="s">
        <v>869</v>
      </c>
      <c r="I188">
        <v>52</v>
      </c>
      <c r="J188">
        <v>62</v>
      </c>
      <c r="K188">
        <v>42</v>
      </c>
      <c r="L188">
        <v>34</v>
      </c>
      <c r="M188">
        <v>69</v>
      </c>
      <c r="N188">
        <v>67</v>
      </c>
      <c r="O188">
        <v>42</v>
      </c>
      <c r="P188">
        <v>46</v>
      </c>
      <c r="Q188">
        <v>53</v>
      </c>
      <c r="R188">
        <v>43</v>
      </c>
      <c r="S188">
        <v>52</v>
      </c>
      <c r="T188">
        <v>45</v>
      </c>
      <c r="U188">
        <v>51</v>
      </c>
      <c r="V188">
        <v>36</v>
      </c>
      <c r="W188">
        <v>59</v>
      </c>
      <c r="X188">
        <v>37</v>
      </c>
      <c r="Y188">
        <v>34</v>
      </c>
      <c r="AA188" s="10" t="str">
        <f t="shared" si="2"/>
        <v>2025</v>
      </c>
    </row>
    <row r="189" spans="1:27" x14ac:dyDescent="0.25">
      <c r="A189" t="str">
        <f>CONCATENATE(LEFT(B189,1)&amp;". "&amp;RIGHT(B189,LEN(B189)-FIND(" ",B189))," ",D189)</f>
        <v>J. Harris HOU</v>
      </c>
      <c r="B189" t="s">
        <v>1060</v>
      </c>
      <c r="C189" t="s">
        <v>24</v>
      </c>
      <c r="D189" t="s">
        <v>128</v>
      </c>
      <c r="E189">
        <v>23</v>
      </c>
      <c r="F189" t="s">
        <v>607</v>
      </c>
      <c r="G189" t="s">
        <v>276</v>
      </c>
      <c r="I189">
        <v>42</v>
      </c>
      <c r="J189">
        <v>56</v>
      </c>
      <c r="K189">
        <v>49</v>
      </c>
      <c r="L189">
        <v>29</v>
      </c>
      <c r="M189">
        <v>61</v>
      </c>
      <c r="N189">
        <v>61</v>
      </c>
      <c r="O189">
        <v>44</v>
      </c>
      <c r="P189">
        <v>34</v>
      </c>
      <c r="Q189">
        <v>38</v>
      </c>
      <c r="R189">
        <v>30</v>
      </c>
      <c r="S189">
        <v>42</v>
      </c>
      <c r="T189">
        <v>38</v>
      </c>
      <c r="U189">
        <v>39</v>
      </c>
      <c r="V189">
        <v>36</v>
      </c>
      <c r="W189">
        <v>47</v>
      </c>
      <c r="X189">
        <v>50</v>
      </c>
      <c r="Y189">
        <v>34</v>
      </c>
      <c r="AA189" s="10" t="str">
        <f t="shared" si="2"/>
        <v>2025</v>
      </c>
    </row>
    <row r="190" spans="1:27" x14ac:dyDescent="0.25">
      <c r="A190" t="str">
        <f>CONCATENATE(LEFT(B190,1)&amp;". "&amp;RIGHT(B190,LEN(B190)-FIND(" ",B190))," ",D190)</f>
        <v>J. Harris MIA</v>
      </c>
      <c r="B190" t="s">
        <v>999</v>
      </c>
      <c r="C190" t="s">
        <v>32</v>
      </c>
      <c r="D190" t="s">
        <v>225</v>
      </c>
      <c r="E190">
        <v>23</v>
      </c>
      <c r="F190" t="s">
        <v>375</v>
      </c>
      <c r="G190" t="s">
        <v>1000</v>
      </c>
      <c r="I190">
        <v>46</v>
      </c>
      <c r="J190">
        <v>59</v>
      </c>
      <c r="K190">
        <v>51</v>
      </c>
      <c r="L190">
        <v>43</v>
      </c>
      <c r="M190">
        <v>61</v>
      </c>
      <c r="N190">
        <v>66</v>
      </c>
      <c r="O190">
        <v>64</v>
      </c>
      <c r="P190">
        <v>49</v>
      </c>
      <c r="Q190">
        <v>45</v>
      </c>
      <c r="R190">
        <v>34</v>
      </c>
      <c r="S190">
        <v>31</v>
      </c>
      <c r="T190">
        <v>26</v>
      </c>
      <c r="U190">
        <v>47</v>
      </c>
      <c r="V190">
        <v>51</v>
      </c>
      <c r="W190">
        <v>37</v>
      </c>
      <c r="X190">
        <v>36</v>
      </c>
      <c r="Y190">
        <v>44</v>
      </c>
      <c r="AA190" s="10" t="str">
        <f t="shared" si="2"/>
        <v>2024</v>
      </c>
    </row>
    <row r="191" spans="1:27" x14ac:dyDescent="0.25">
      <c r="A191" t="str">
        <f>CONCATENATE(LEFT(B191,1)&amp;". "&amp;RIGHT(B191,LEN(B191)-FIND(" ",B191))," ",D191)</f>
        <v>J. Hart MIA</v>
      </c>
      <c r="B191" t="s">
        <v>224</v>
      </c>
      <c r="C191" t="s">
        <v>37</v>
      </c>
      <c r="D191" t="s">
        <v>225</v>
      </c>
      <c r="E191">
        <v>29</v>
      </c>
      <c r="F191" t="s">
        <v>226</v>
      </c>
      <c r="G191" t="s">
        <v>227</v>
      </c>
      <c r="I191">
        <v>72</v>
      </c>
      <c r="J191">
        <v>72</v>
      </c>
      <c r="K191">
        <v>36</v>
      </c>
      <c r="L191">
        <v>47</v>
      </c>
      <c r="M191">
        <v>66</v>
      </c>
      <c r="N191">
        <v>66</v>
      </c>
      <c r="O191">
        <v>72</v>
      </c>
      <c r="P191">
        <v>52</v>
      </c>
      <c r="Q191">
        <v>68</v>
      </c>
      <c r="R191">
        <v>60</v>
      </c>
      <c r="S191">
        <v>78</v>
      </c>
      <c r="T191">
        <v>77</v>
      </c>
      <c r="U191">
        <v>81</v>
      </c>
      <c r="V191">
        <v>81</v>
      </c>
      <c r="W191">
        <v>60</v>
      </c>
      <c r="X191">
        <v>55</v>
      </c>
      <c r="Y191">
        <v>54</v>
      </c>
      <c r="AA191" s="10" t="str">
        <f t="shared" si="2"/>
        <v>2027</v>
      </c>
    </row>
    <row r="192" spans="1:27" x14ac:dyDescent="0.25">
      <c r="A192" t="str">
        <f>CONCATENATE(LEFT(B192,1)&amp;". "&amp;RIGHT(B192,LEN(B192)-FIND(" ",B192))," ",D192)</f>
        <v>J. Hayes KC</v>
      </c>
      <c r="B192" t="s">
        <v>661</v>
      </c>
      <c r="C192" t="s">
        <v>40</v>
      </c>
      <c r="D192" t="s">
        <v>393</v>
      </c>
      <c r="E192">
        <v>24</v>
      </c>
      <c r="F192" t="s">
        <v>662</v>
      </c>
      <c r="G192" t="s">
        <v>663</v>
      </c>
      <c r="I192">
        <v>57</v>
      </c>
      <c r="J192">
        <v>60</v>
      </c>
      <c r="K192">
        <v>65</v>
      </c>
      <c r="L192">
        <v>46</v>
      </c>
      <c r="M192">
        <v>49</v>
      </c>
      <c r="N192">
        <v>67</v>
      </c>
      <c r="O192">
        <v>84</v>
      </c>
      <c r="P192">
        <v>70</v>
      </c>
      <c r="Q192">
        <v>65</v>
      </c>
      <c r="R192">
        <v>54</v>
      </c>
      <c r="S192">
        <v>38</v>
      </c>
      <c r="T192">
        <v>26</v>
      </c>
      <c r="U192">
        <v>59</v>
      </c>
      <c r="V192">
        <v>77</v>
      </c>
      <c r="W192">
        <v>25</v>
      </c>
      <c r="X192">
        <v>21</v>
      </c>
      <c r="Y192">
        <v>64</v>
      </c>
      <c r="AA192" s="10" t="str">
        <f t="shared" si="2"/>
        <v>2025</v>
      </c>
    </row>
    <row r="193" spans="1:27" x14ac:dyDescent="0.25">
      <c r="A193" t="str">
        <f>CONCATENATE(LEFT(B193,1)&amp;". "&amp;RIGHT(B193,LEN(B193)-FIND(" ",B193))," ",D193)</f>
        <v>J. Hemond UTA</v>
      </c>
      <c r="B193" t="s">
        <v>745</v>
      </c>
      <c r="C193" t="s">
        <v>22</v>
      </c>
      <c r="D193" t="s">
        <v>127</v>
      </c>
      <c r="E193">
        <v>22</v>
      </c>
      <c r="F193" t="s">
        <v>746</v>
      </c>
      <c r="G193" t="s">
        <v>747</v>
      </c>
      <c r="I193">
        <v>56</v>
      </c>
      <c r="J193">
        <v>66</v>
      </c>
      <c r="K193">
        <v>41</v>
      </c>
      <c r="L193">
        <v>43</v>
      </c>
      <c r="M193">
        <v>70</v>
      </c>
      <c r="N193">
        <v>58</v>
      </c>
      <c r="O193">
        <v>50</v>
      </c>
      <c r="P193">
        <v>46</v>
      </c>
      <c r="Q193">
        <v>48</v>
      </c>
      <c r="R193">
        <v>54</v>
      </c>
      <c r="S193">
        <v>47</v>
      </c>
      <c r="T193">
        <v>44</v>
      </c>
      <c r="U193">
        <v>54</v>
      </c>
      <c r="V193">
        <v>49</v>
      </c>
      <c r="W193">
        <v>60</v>
      </c>
      <c r="X193">
        <v>45</v>
      </c>
      <c r="Y193">
        <v>47</v>
      </c>
      <c r="AA193" s="10" t="str">
        <f t="shared" si="2"/>
        <v>2027</v>
      </c>
    </row>
    <row r="194" spans="1:27" x14ac:dyDescent="0.25">
      <c r="A194" t="str">
        <f>CONCATENATE(LEFT(B194,1)&amp;". "&amp;RIGHT(B194,LEN(B194)-FIND(" ",B194))," ",D194)</f>
        <v>J. Hernangómez BOS</v>
      </c>
      <c r="B194" t="s">
        <v>853</v>
      </c>
      <c r="C194" t="s">
        <v>34</v>
      </c>
      <c r="D194" t="s">
        <v>39</v>
      </c>
      <c r="E194">
        <v>29</v>
      </c>
      <c r="F194" t="s">
        <v>854</v>
      </c>
      <c r="G194" t="s">
        <v>628</v>
      </c>
      <c r="I194">
        <v>53</v>
      </c>
      <c r="J194">
        <v>53</v>
      </c>
      <c r="K194">
        <v>56</v>
      </c>
      <c r="L194">
        <v>55</v>
      </c>
      <c r="M194">
        <v>48</v>
      </c>
      <c r="N194">
        <v>43</v>
      </c>
      <c r="O194">
        <v>60</v>
      </c>
      <c r="P194">
        <v>55</v>
      </c>
      <c r="Q194">
        <v>61</v>
      </c>
      <c r="R194">
        <v>59</v>
      </c>
      <c r="S194">
        <v>63</v>
      </c>
      <c r="T194">
        <v>54</v>
      </c>
      <c r="U194">
        <v>42</v>
      </c>
      <c r="V194">
        <v>40</v>
      </c>
      <c r="W194">
        <v>43</v>
      </c>
      <c r="X194">
        <v>49</v>
      </c>
      <c r="Y194">
        <v>60</v>
      </c>
      <c r="AA194" s="10" t="str">
        <f t="shared" ref="AA194:AA257" si="3">RIGHT(F194,4)</f>
        <v>2027</v>
      </c>
    </row>
    <row r="195" spans="1:27" x14ac:dyDescent="0.25">
      <c r="A195" t="str">
        <f>CONCATENATE(LEFT(B195,1)&amp;". "&amp;RIGHT(B195,LEN(B195)-FIND(" ",B195))," ",D195)</f>
        <v>J. Hill DEN</v>
      </c>
      <c r="B195" t="s">
        <v>1073</v>
      </c>
      <c r="C195" t="s">
        <v>37</v>
      </c>
      <c r="D195" t="s">
        <v>33</v>
      </c>
      <c r="E195">
        <v>20</v>
      </c>
      <c r="F195" t="s">
        <v>844</v>
      </c>
      <c r="G195" t="s">
        <v>379</v>
      </c>
      <c r="I195">
        <v>40</v>
      </c>
      <c r="J195">
        <v>69</v>
      </c>
      <c r="K195">
        <v>42</v>
      </c>
      <c r="L195">
        <v>40</v>
      </c>
      <c r="M195">
        <v>70</v>
      </c>
      <c r="N195">
        <v>47</v>
      </c>
      <c r="O195">
        <v>19</v>
      </c>
      <c r="P195">
        <v>29</v>
      </c>
      <c r="Q195">
        <v>35</v>
      </c>
      <c r="R195">
        <v>30</v>
      </c>
      <c r="S195">
        <v>27</v>
      </c>
      <c r="T195">
        <v>27</v>
      </c>
      <c r="U195">
        <v>49</v>
      </c>
      <c r="V195">
        <v>46</v>
      </c>
      <c r="W195">
        <v>38</v>
      </c>
      <c r="X195">
        <v>40</v>
      </c>
      <c r="Y195">
        <v>52</v>
      </c>
      <c r="AA195" s="10" t="str">
        <f t="shared" si="3"/>
        <v>2026</v>
      </c>
    </row>
    <row r="196" spans="1:27" x14ac:dyDescent="0.25">
      <c r="A196" t="str">
        <f>CONCATENATE(LEFT(B196,1)&amp;". "&amp;RIGHT(B196,LEN(B196)-FIND(" ",B196))," ",D196)</f>
        <v>J. Hoard PHX</v>
      </c>
      <c r="B196" t="s">
        <v>917</v>
      </c>
      <c r="C196" t="s">
        <v>29</v>
      </c>
      <c r="D196" t="s">
        <v>200</v>
      </c>
      <c r="E196">
        <v>25</v>
      </c>
      <c r="F196" t="s">
        <v>918</v>
      </c>
      <c r="G196" t="s">
        <v>919</v>
      </c>
      <c r="I196">
        <v>51</v>
      </c>
      <c r="J196">
        <v>56</v>
      </c>
      <c r="K196">
        <v>50</v>
      </c>
      <c r="L196">
        <v>48</v>
      </c>
      <c r="M196">
        <v>55</v>
      </c>
      <c r="N196">
        <v>60</v>
      </c>
      <c r="O196">
        <v>56</v>
      </c>
      <c r="P196">
        <v>46</v>
      </c>
      <c r="Q196">
        <v>48</v>
      </c>
      <c r="R196">
        <v>54</v>
      </c>
      <c r="S196">
        <v>50</v>
      </c>
      <c r="T196">
        <v>39</v>
      </c>
      <c r="U196">
        <v>50</v>
      </c>
      <c r="V196">
        <v>46</v>
      </c>
      <c r="W196">
        <v>46</v>
      </c>
      <c r="X196">
        <v>37</v>
      </c>
      <c r="Y196">
        <v>59</v>
      </c>
      <c r="AA196" s="10" t="str">
        <f t="shared" si="3"/>
        <v>2025</v>
      </c>
    </row>
    <row r="197" spans="1:27" x14ac:dyDescent="0.25">
      <c r="A197" t="str">
        <f>CONCATENATE(LEFT(B197,1)&amp;". "&amp;RIGHT(B197,LEN(B197)-FIND(" ",B197))," ",D197)</f>
        <v>J. Jackson Jr. LAC</v>
      </c>
      <c r="B197" t="s">
        <v>239</v>
      </c>
      <c r="C197" t="s">
        <v>40</v>
      </c>
      <c r="D197" t="s">
        <v>42</v>
      </c>
      <c r="E197">
        <v>25</v>
      </c>
      <c r="F197" t="s">
        <v>240</v>
      </c>
      <c r="G197" t="s">
        <v>241</v>
      </c>
      <c r="I197">
        <v>71</v>
      </c>
      <c r="J197">
        <v>73</v>
      </c>
      <c r="K197">
        <v>66</v>
      </c>
      <c r="L197">
        <v>72</v>
      </c>
      <c r="M197">
        <v>62</v>
      </c>
      <c r="N197">
        <v>68</v>
      </c>
      <c r="O197">
        <v>89</v>
      </c>
      <c r="P197">
        <v>73</v>
      </c>
      <c r="Q197">
        <v>76</v>
      </c>
      <c r="R197">
        <v>65</v>
      </c>
      <c r="S197">
        <v>75</v>
      </c>
      <c r="T197">
        <v>68</v>
      </c>
      <c r="U197">
        <v>71</v>
      </c>
      <c r="V197">
        <v>70</v>
      </c>
      <c r="W197">
        <v>44</v>
      </c>
      <c r="X197">
        <v>27</v>
      </c>
      <c r="Y197">
        <v>49</v>
      </c>
      <c r="AA197" s="10" t="str">
        <f t="shared" si="3"/>
        <v>2024</v>
      </c>
    </row>
    <row r="198" spans="1:27" x14ac:dyDescent="0.25">
      <c r="A198" t="str">
        <f>CONCATENATE(LEFT(B198,1)&amp;". "&amp;RIGHT(B198,LEN(B198)-FIND(" ",B198))," ",D198)</f>
        <v>J. Jackson SAS</v>
      </c>
      <c r="B198" t="s">
        <v>234</v>
      </c>
      <c r="C198" t="s">
        <v>32</v>
      </c>
      <c r="D198" t="s">
        <v>30</v>
      </c>
      <c r="E198">
        <v>27</v>
      </c>
      <c r="F198" t="s">
        <v>235</v>
      </c>
      <c r="G198" t="s">
        <v>236</v>
      </c>
      <c r="I198">
        <v>71</v>
      </c>
      <c r="J198">
        <v>72</v>
      </c>
      <c r="K198">
        <v>52</v>
      </c>
      <c r="L198">
        <v>92</v>
      </c>
      <c r="M198">
        <v>67</v>
      </c>
      <c r="N198">
        <v>75</v>
      </c>
      <c r="O198">
        <v>100</v>
      </c>
      <c r="P198">
        <v>70</v>
      </c>
      <c r="Q198">
        <v>72</v>
      </c>
      <c r="R198">
        <v>65</v>
      </c>
      <c r="S198">
        <v>64</v>
      </c>
      <c r="T198">
        <v>59</v>
      </c>
      <c r="U198">
        <v>64</v>
      </c>
      <c r="V198">
        <v>65</v>
      </c>
      <c r="W198">
        <v>56</v>
      </c>
      <c r="X198">
        <v>55</v>
      </c>
      <c r="Y198">
        <v>63</v>
      </c>
      <c r="AA198" s="10" t="str">
        <f t="shared" si="3"/>
        <v>2024</v>
      </c>
    </row>
    <row r="199" spans="1:27" x14ac:dyDescent="0.25">
      <c r="A199" t="str">
        <f>CONCATENATE(LEFT(B199,1)&amp;". "&amp;RIGHT(B199,LEN(B199)-FIND(" ",B199))," ",D199)</f>
        <v>J. James PHI</v>
      </c>
      <c r="B199" t="s">
        <v>416</v>
      </c>
      <c r="C199" t="s">
        <v>22</v>
      </c>
      <c r="D199" t="s">
        <v>25</v>
      </c>
      <c r="E199">
        <v>24</v>
      </c>
      <c r="F199" t="s">
        <v>417</v>
      </c>
      <c r="G199" t="s">
        <v>418</v>
      </c>
      <c r="I199">
        <v>64</v>
      </c>
      <c r="J199">
        <v>70</v>
      </c>
      <c r="K199">
        <v>42</v>
      </c>
      <c r="L199">
        <v>69</v>
      </c>
      <c r="M199">
        <v>72</v>
      </c>
      <c r="N199">
        <v>74</v>
      </c>
      <c r="O199">
        <v>77</v>
      </c>
      <c r="P199">
        <v>58</v>
      </c>
      <c r="Q199">
        <v>70</v>
      </c>
      <c r="R199">
        <v>71</v>
      </c>
      <c r="S199">
        <v>58</v>
      </c>
      <c r="T199">
        <v>60</v>
      </c>
      <c r="U199">
        <v>61</v>
      </c>
      <c r="V199">
        <v>44</v>
      </c>
      <c r="W199">
        <v>51</v>
      </c>
      <c r="X199">
        <v>52</v>
      </c>
      <c r="Y199">
        <v>51</v>
      </c>
      <c r="AA199" s="10" t="str">
        <f t="shared" si="3"/>
        <v>2026</v>
      </c>
    </row>
    <row r="200" spans="1:27" x14ac:dyDescent="0.25">
      <c r="A200" t="str">
        <f>CONCATENATE(LEFT(B200,1)&amp;". "&amp;RIGHT(B200,LEN(B200)-FIND(" ",B200))," ",D200)</f>
        <v>J. Jeanne GSW</v>
      </c>
      <c r="B200" t="s">
        <v>714</v>
      </c>
      <c r="C200" t="s">
        <v>23</v>
      </c>
      <c r="D200" t="s">
        <v>35</v>
      </c>
      <c r="E200">
        <v>27</v>
      </c>
      <c r="F200" t="s">
        <v>707</v>
      </c>
      <c r="G200" t="s">
        <v>715</v>
      </c>
      <c r="I200">
        <v>56</v>
      </c>
      <c r="J200">
        <v>58</v>
      </c>
      <c r="K200">
        <v>67</v>
      </c>
      <c r="L200">
        <v>48</v>
      </c>
      <c r="M200">
        <v>55</v>
      </c>
      <c r="N200">
        <v>59</v>
      </c>
      <c r="O200">
        <v>71</v>
      </c>
      <c r="P200">
        <v>54</v>
      </c>
      <c r="Q200">
        <v>66</v>
      </c>
      <c r="R200">
        <v>62</v>
      </c>
      <c r="S200">
        <v>53</v>
      </c>
      <c r="T200">
        <v>24</v>
      </c>
      <c r="U200">
        <v>48</v>
      </c>
      <c r="V200">
        <v>63</v>
      </c>
      <c r="W200">
        <v>34</v>
      </c>
      <c r="X200">
        <v>33</v>
      </c>
      <c r="Y200">
        <v>65</v>
      </c>
      <c r="AA200" s="10" t="str">
        <f t="shared" si="3"/>
        <v>2024</v>
      </c>
    </row>
    <row r="201" spans="1:27" x14ac:dyDescent="0.25">
      <c r="A201" t="str">
        <f>CONCATENATE(LEFT(B201,1)&amp;". "&amp;RIGHT(B201,LEN(B201)-FIND(" ",B201))," ",D201)</f>
        <v>J. Johnson DAL</v>
      </c>
      <c r="B201" t="s">
        <v>734</v>
      </c>
      <c r="C201" t="s">
        <v>29</v>
      </c>
      <c r="D201" t="s">
        <v>27</v>
      </c>
      <c r="E201">
        <v>23</v>
      </c>
      <c r="F201" t="s">
        <v>735</v>
      </c>
      <c r="G201" t="s">
        <v>736</v>
      </c>
      <c r="I201">
        <v>56</v>
      </c>
      <c r="J201">
        <v>64</v>
      </c>
      <c r="K201">
        <v>52</v>
      </c>
      <c r="L201">
        <v>45</v>
      </c>
      <c r="M201">
        <v>62</v>
      </c>
      <c r="N201">
        <v>62</v>
      </c>
      <c r="O201">
        <v>76</v>
      </c>
      <c r="P201">
        <v>39</v>
      </c>
      <c r="Q201">
        <v>48</v>
      </c>
      <c r="R201">
        <v>53</v>
      </c>
      <c r="S201">
        <v>61</v>
      </c>
      <c r="T201">
        <v>58</v>
      </c>
      <c r="U201">
        <v>45</v>
      </c>
      <c r="V201">
        <v>48</v>
      </c>
      <c r="W201">
        <v>49</v>
      </c>
      <c r="X201">
        <v>44</v>
      </c>
      <c r="Y201">
        <v>44</v>
      </c>
      <c r="AA201" s="10" t="str">
        <f t="shared" si="3"/>
        <v>2024</v>
      </c>
    </row>
    <row r="202" spans="1:27" x14ac:dyDescent="0.25">
      <c r="A202" t="str">
        <f>CONCATENATE(LEFT(B202,1)&amp;". "&amp;RIGHT(B202,LEN(B202)-FIND(" ",B202))," ",D202)</f>
        <v>J. Juzang LAL</v>
      </c>
      <c r="B202" t="s">
        <v>542</v>
      </c>
      <c r="C202" t="s">
        <v>29</v>
      </c>
      <c r="D202" t="s">
        <v>41</v>
      </c>
      <c r="E202">
        <v>23</v>
      </c>
      <c r="F202" t="s">
        <v>543</v>
      </c>
      <c r="G202" t="s">
        <v>210</v>
      </c>
      <c r="I202">
        <v>61</v>
      </c>
      <c r="J202">
        <v>71</v>
      </c>
      <c r="K202">
        <v>48</v>
      </c>
      <c r="L202">
        <v>49</v>
      </c>
      <c r="M202">
        <v>54</v>
      </c>
      <c r="N202">
        <v>51</v>
      </c>
      <c r="O202">
        <v>57</v>
      </c>
      <c r="P202">
        <v>61</v>
      </c>
      <c r="Q202">
        <v>62</v>
      </c>
      <c r="R202">
        <v>64</v>
      </c>
      <c r="S202">
        <v>75</v>
      </c>
      <c r="T202">
        <v>66</v>
      </c>
      <c r="U202">
        <v>68</v>
      </c>
      <c r="V202">
        <v>40</v>
      </c>
      <c r="W202">
        <v>55</v>
      </c>
      <c r="X202">
        <v>43</v>
      </c>
      <c r="Y202">
        <v>43</v>
      </c>
      <c r="AA202" s="10" t="str">
        <f t="shared" si="3"/>
        <v>2024</v>
      </c>
    </row>
    <row r="203" spans="1:27" x14ac:dyDescent="0.25">
      <c r="A203" t="str">
        <f>CONCATENATE(LEFT(B203,1)&amp;". "&amp;RIGHT(B203,LEN(B203)-FIND(" ",B203))," ",D203)</f>
        <v>J. Kesicki CLE</v>
      </c>
      <c r="B203" t="s">
        <v>573</v>
      </c>
      <c r="C203" t="s">
        <v>26</v>
      </c>
      <c r="D203" t="s">
        <v>38</v>
      </c>
      <c r="E203">
        <v>21</v>
      </c>
      <c r="F203" t="s">
        <v>574</v>
      </c>
      <c r="G203" t="s">
        <v>575</v>
      </c>
      <c r="I203">
        <v>60</v>
      </c>
      <c r="J203">
        <v>73</v>
      </c>
      <c r="K203">
        <v>26</v>
      </c>
      <c r="L203">
        <v>48</v>
      </c>
      <c r="M203">
        <v>81</v>
      </c>
      <c r="N203">
        <v>73</v>
      </c>
      <c r="O203">
        <v>50</v>
      </c>
      <c r="P203">
        <v>32</v>
      </c>
      <c r="Q203">
        <v>44</v>
      </c>
      <c r="R203">
        <v>61</v>
      </c>
      <c r="S203">
        <v>54</v>
      </c>
      <c r="T203">
        <v>61</v>
      </c>
      <c r="U203">
        <v>49</v>
      </c>
      <c r="V203">
        <v>47</v>
      </c>
      <c r="W203">
        <v>69</v>
      </c>
      <c r="X203">
        <v>69</v>
      </c>
      <c r="Y203">
        <v>59</v>
      </c>
      <c r="AA203" s="10" t="str">
        <f t="shared" si="3"/>
        <v>2025</v>
      </c>
    </row>
    <row r="204" spans="1:27" x14ac:dyDescent="0.25">
      <c r="A204" t="str">
        <f>CONCATENATE(LEFT(B204,1)&amp;". "&amp;RIGHT(B204,LEN(B204)-FIND(" ",B204))," ",D204)</f>
        <v>J. Kuminga NYK</v>
      </c>
      <c r="B204" t="s">
        <v>579</v>
      </c>
      <c r="C204" t="s">
        <v>34</v>
      </c>
      <c r="D204" t="s">
        <v>45</v>
      </c>
      <c r="E204">
        <v>22</v>
      </c>
      <c r="F204" t="s">
        <v>580</v>
      </c>
      <c r="G204" t="s">
        <v>535</v>
      </c>
      <c r="I204">
        <v>60</v>
      </c>
      <c r="J204">
        <v>70</v>
      </c>
      <c r="K204">
        <v>54</v>
      </c>
      <c r="L204">
        <v>50</v>
      </c>
      <c r="M204">
        <v>70</v>
      </c>
      <c r="N204">
        <v>72</v>
      </c>
      <c r="O204">
        <v>52</v>
      </c>
      <c r="P204">
        <v>48</v>
      </c>
      <c r="Q204">
        <v>61</v>
      </c>
      <c r="R204">
        <v>51</v>
      </c>
      <c r="S204">
        <v>60</v>
      </c>
      <c r="T204">
        <v>57</v>
      </c>
      <c r="U204">
        <v>52</v>
      </c>
      <c r="V204">
        <v>56</v>
      </c>
      <c r="W204">
        <v>46</v>
      </c>
      <c r="X204">
        <v>41</v>
      </c>
      <c r="Y204">
        <v>44</v>
      </c>
      <c r="AA204" s="10" t="str">
        <f t="shared" si="3"/>
        <v>2025</v>
      </c>
    </row>
    <row r="205" spans="1:27" x14ac:dyDescent="0.25">
      <c r="A205" t="str">
        <f>CONCATENATE(LEFT(B205,1)&amp;". "&amp;RIGHT(B205,LEN(B205)-FIND(" ",B205))," ",D205)</f>
        <v>J. Lebron BOS</v>
      </c>
      <c r="B205" t="s">
        <v>1095</v>
      </c>
      <c r="C205" t="s">
        <v>22</v>
      </c>
      <c r="D205" t="s">
        <v>39</v>
      </c>
      <c r="E205">
        <v>20</v>
      </c>
      <c r="F205" t="s">
        <v>607</v>
      </c>
      <c r="G205" t="s">
        <v>1096</v>
      </c>
      <c r="I205">
        <v>36</v>
      </c>
      <c r="J205">
        <v>57</v>
      </c>
      <c r="K205">
        <v>44</v>
      </c>
      <c r="L205">
        <v>47</v>
      </c>
      <c r="M205">
        <v>44</v>
      </c>
      <c r="N205">
        <v>43</v>
      </c>
      <c r="O205">
        <v>50</v>
      </c>
      <c r="P205">
        <v>40</v>
      </c>
      <c r="Q205">
        <v>45</v>
      </c>
      <c r="R205">
        <v>36</v>
      </c>
      <c r="S205">
        <v>47</v>
      </c>
      <c r="T205">
        <v>41</v>
      </c>
      <c r="U205">
        <v>28</v>
      </c>
      <c r="V205">
        <v>24</v>
      </c>
      <c r="W205">
        <v>52</v>
      </c>
      <c r="X205">
        <v>62</v>
      </c>
      <c r="Y205">
        <v>48</v>
      </c>
      <c r="AA205" s="10" t="str">
        <f t="shared" si="3"/>
        <v>2025</v>
      </c>
    </row>
    <row r="206" spans="1:27" x14ac:dyDescent="0.25">
      <c r="A206" t="str">
        <f>CONCATENATE(LEFT(B206,1)&amp;". "&amp;RIGHT(B206,LEN(B206)-FIND(" ",B206))," ",D206)</f>
        <v>J. Lecque PHI</v>
      </c>
      <c r="B206" t="s">
        <v>274</v>
      </c>
      <c r="C206" t="s">
        <v>22</v>
      </c>
      <c r="D206" t="s">
        <v>25</v>
      </c>
      <c r="E206">
        <v>24</v>
      </c>
      <c r="F206" t="s">
        <v>275</v>
      </c>
      <c r="G206" t="s">
        <v>276</v>
      </c>
      <c r="I206">
        <v>69</v>
      </c>
      <c r="J206">
        <v>76</v>
      </c>
      <c r="K206">
        <v>40</v>
      </c>
      <c r="L206">
        <v>52</v>
      </c>
      <c r="M206">
        <v>79</v>
      </c>
      <c r="N206">
        <v>77</v>
      </c>
      <c r="O206">
        <v>81</v>
      </c>
      <c r="P206">
        <v>56</v>
      </c>
      <c r="Q206">
        <v>68</v>
      </c>
      <c r="R206">
        <v>63</v>
      </c>
      <c r="S206">
        <v>74</v>
      </c>
      <c r="T206">
        <v>69</v>
      </c>
      <c r="U206">
        <v>62</v>
      </c>
      <c r="V206">
        <v>51</v>
      </c>
      <c r="W206">
        <v>77</v>
      </c>
      <c r="X206">
        <v>54</v>
      </c>
      <c r="Y206">
        <v>54</v>
      </c>
      <c r="AA206" s="10" t="str">
        <f t="shared" si="3"/>
        <v>2025</v>
      </c>
    </row>
    <row r="207" spans="1:27" x14ac:dyDescent="0.25">
      <c r="A207" t="str">
        <f>CONCATENATE(LEFT(B207,1)&amp;". "&amp;RIGHT(B207,LEN(B207)-FIND(" ",B207))," ",D207)</f>
        <v>J. Martin GSW</v>
      </c>
      <c r="B207" t="s">
        <v>852</v>
      </c>
      <c r="C207" t="s">
        <v>32</v>
      </c>
      <c r="D207" t="s">
        <v>35</v>
      </c>
      <c r="E207">
        <v>30</v>
      </c>
      <c r="F207" t="s">
        <v>565</v>
      </c>
      <c r="G207" t="s">
        <v>709</v>
      </c>
      <c r="I207">
        <v>53</v>
      </c>
      <c r="J207">
        <v>53</v>
      </c>
      <c r="K207">
        <v>56</v>
      </c>
      <c r="L207">
        <v>50</v>
      </c>
      <c r="M207">
        <v>35</v>
      </c>
      <c r="N207">
        <v>42</v>
      </c>
      <c r="O207">
        <v>55</v>
      </c>
      <c r="P207">
        <v>60</v>
      </c>
      <c r="Q207">
        <v>59</v>
      </c>
      <c r="R207">
        <v>61</v>
      </c>
      <c r="S207">
        <v>51</v>
      </c>
      <c r="T207">
        <v>38</v>
      </c>
      <c r="U207">
        <v>60</v>
      </c>
      <c r="V207">
        <v>50</v>
      </c>
      <c r="W207">
        <v>41</v>
      </c>
      <c r="X207">
        <v>37</v>
      </c>
      <c r="Y207">
        <v>62</v>
      </c>
      <c r="AA207" s="10" t="str">
        <f t="shared" si="3"/>
        <v>2025</v>
      </c>
    </row>
    <row r="208" spans="1:27" x14ac:dyDescent="0.25">
      <c r="A208" t="str">
        <f>CONCATENATE(LEFT(B208,1)&amp;". "&amp;RIGHT(B208,LEN(B208)-FIND(" ",B208))," ",D208)</f>
        <v>J. Mashburn Jr. IND</v>
      </c>
      <c r="B208" t="s">
        <v>1012</v>
      </c>
      <c r="C208" t="s">
        <v>26</v>
      </c>
      <c r="D208" t="s">
        <v>43</v>
      </c>
      <c r="E208">
        <v>24</v>
      </c>
      <c r="F208" t="s">
        <v>844</v>
      </c>
      <c r="G208" t="s">
        <v>1013</v>
      </c>
      <c r="I208">
        <v>46</v>
      </c>
      <c r="J208">
        <v>54</v>
      </c>
      <c r="K208">
        <v>31</v>
      </c>
      <c r="L208">
        <v>37</v>
      </c>
      <c r="M208">
        <v>71</v>
      </c>
      <c r="N208">
        <v>66</v>
      </c>
      <c r="O208">
        <v>45</v>
      </c>
      <c r="P208">
        <v>31</v>
      </c>
      <c r="Q208">
        <v>43</v>
      </c>
      <c r="R208">
        <v>38</v>
      </c>
      <c r="S208">
        <v>43</v>
      </c>
      <c r="T208">
        <v>51</v>
      </c>
      <c r="U208">
        <v>47</v>
      </c>
      <c r="V208">
        <v>41</v>
      </c>
      <c r="W208">
        <v>43</v>
      </c>
      <c r="X208">
        <v>47</v>
      </c>
      <c r="Y208">
        <v>23</v>
      </c>
      <c r="AA208" s="10" t="str">
        <f t="shared" si="3"/>
        <v>2026</v>
      </c>
    </row>
    <row r="209" spans="1:27" x14ac:dyDescent="0.25">
      <c r="A209" t="str">
        <f>CONCATENATE(LEFT(B209,1)&amp;". "&amp;RIGHT(B209,LEN(B209)-FIND(" ",B209))," ",D209)</f>
        <v>J. McDaniels OKC</v>
      </c>
      <c r="B209" t="s">
        <v>673</v>
      </c>
      <c r="C209" t="s">
        <v>34</v>
      </c>
      <c r="D209" t="s">
        <v>229</v>
      </c>
      <c r="E209">
        <v>24</v>
      </c>
      <c r="F209" t="s">
        <v>607</v>
      </c>
      <c r="G209" t="s">
        <v>674</v>
      </c>
      <c r="I209">
        <v>57</v>
      </c>
      <c r="J209">
        <v>64</v>
      </c>
      <c r="K209">
        <v>67</v>
      </c>
      <c r="L209">
        <v>38</v>
      </c>
      <c r="M209">
        <v>67</v>
      </c>
      <c r="N209">
        <v>64</v>
      </c>
      <c r="O209">
        <v>59</v>
      </c>
      <c r="P209">
        <v>25</v>
      </c>
      <c r="Q209">
        <v>59</v>
      </c>
      <c r="R209">
        <v>44</v>
      </c>
      <c r="S209">
        <v>57</v>
      </c>
      <c r="T209">
        <v>53</v>
      </c>
      <c r="U209">
        <v>40</v>
      </c>
      <c r="V209">
        <v>43</v>
      </c>
      <c r="W209">
        <v>55</v>
      </c>
      <c r="X209">
        <v>48</v>
      </c>
      <c r="Y209">
        <v>37</v>
      </c>
      <c r="AA209" s="10" t="str">
        <f t="shared" si="3"/>
        <v>2025</v>
      </c>
    </row>
    <row r="210" spans="1:27" x14ac:dyDescent="0.25">
      <c r="A210" t="str">
        <f>CONCATENATE(LEFT(B210,1)&amp;". "&amp;RIGHT(B210,LEN(B210)-FIND(" ",B210))," ",D210)</f>
        <v>J. McDaniels SAS</v>
      </c>
      <c r="B210" t="s">
        <v>723</v>
      </c>
      <c r="C210" t="s">
        <v>32</v>
      </c>
      <c r="D210" t="s">
        <v>30</v>
      </c>
      <c r="E210">
        <v>26</v>
      </c>
      <c r="F210" t="s">
        <v>707</v>
      </c>
      <c r="G210" t="s">
        <v>674</v>
      </c>
      <c r="I210">
        <v>56</v>
      </c>
      <c r="J210">
        <v>58</v>
      </c>
      <c r="K210">
        <v>62</v>
      </c>
      <c r="L210">
        <v>46</v>
      </c>
      <c r="M210">
        <v>64</v>
      </c>
      <c r="N210">
        <v>65</v>
      </c>
      <c r="O210">
        <v>68</v>
      </c>
      <c r="P210">
        <v>55</v>
      </c>
      <c r="Q210">
        <v>56</v>
      </c>
      <c r="R210">
        <v>53</v>
      </c>
      <c r="S210">
        <v>59</v>
      </c>
      <c r="T210">
        <v>50</v>
      </c>
      <c r="U210">
        <v>35</v>
      </c>
      <c r="V210">
        <v>31</v>
      </c>
      <c r="W210">
        <v>53</v>
      </c>
      <c r="X210">
        <v>51</v>
      </c>
      <c r="Y210">
        <v>61</v>
      </c>
      <c r="AA210" s="10" t="str">
        <f t="shared" si="3"/>
        <v>2024</v>
      </c>
    </row>
    <row r="211" spans="1:27" x14ac:dyDescent="0.25">
      <c r="A211" t="str">
        <f>CONCATENATE(LEFT(B211,1)&amp;". "&amp;RIGHT(B211,LEN(B211)-FIND(" ",B211))," ",D211)</f>
        <v>J. Mickey CLE</v>
      </c>
      <c r="B211" t="s">
        <v>820</v>
      </c>
      <c r="C211" t="s">
        <v>32</v>
      </c>
      <c r="D211" t="s">
        <v>38</v>
      </c>
      <c r="E211">
        <v>30</v>
      </c>
      <c r="F211" t="s">
        <v>821</v>
      </c>
      <c r="G211" t="s">
        <v>488</v>
      </c>
      <c r="I211">
        <v>54</v>
      </c>
      <c r="J211">
        <v>54</v>
      </c>
      <c r="K211">
        <v>52</v>
      </c>
      <c r="L211">
        <v>65</v>
      </c>
      <c r="M211">
        <v>35</v>
      </c>
      <c r="N211">
        <v>45</v>
      </c>
      <c r="O211">
        <v>77</v>
      </c>
      <c r="P211">
        <v>51</v>
      </c>
      <c r="Q211">
        <v>76</v>
      </c>
      <c r="R211">
        <v>74</v>
      </c>
      <c r="S211">
        <v>69</v>
      </c>
      <c r="T211">
        <v>73</v>
      </c>
      <c r="U211">
        <v>42</v>
      </c>
      <c r="V211">
        <v>34</v>
      </c>
      <c r="W211">
        <v>44</v>
      </c>
      <c r="X211">
        <v>42</v>
      </c>
      <c r="Y211">
        <v>57</v>
      </c>
      <c r="AA211" s="10" t="str">
        <f t="shared" si="3"/>
        <v>2024</v>
      </c>
    </row>
    <row r="212" spans="1:27" x14ac:dyDescent="0.25">
      <c r="A212" t="str">
        <f>CONCATENATE(LEFT(B212,1)&amp;". "&amp;RIGHT(B212,LEN(B212)-FIND(" ",B212))," ",D212)</f>
        <v>J. Morant BKN</v>
      </c>
      <c r="B212" t="s">
        <v>172</v>
      </c>
      <c r="C212" t="s">
        <v>22</v>
      </c>
      <c r="D212" t="s">
        <v>173</v>
      </c>
      <c r="E212">
        <v>25</v>
      </c>
      <c r="F212" t="s">
        <v>174</v>
      </c>
      <c r="G212" t="s">
        <v>175</v>
      </c>
      <c r="I212">
        <v>76</v>
      </c>
      <c r="J212">
        <v>78</v>
      </c>
      <c r="K212">
        <v>33</v>
      </c>
      <c r="L212">
        <v>45</v>
      </c>
      <c r="M212">
        <v>78</v>
      </c>
      <c r="N212">
        <v>72</v>
      </c>
      <c r="O212">
        <v>84</v>
      </c>
      <c r="P212">
        <v>40</v>
      </c>
      <c r="Q212">
        <v>73</v>
      </c>
      <c r="R212">
        <v>66</v>
      </c>
      <c r="S212">
        <v>74</v>
      </c>
      <c r="T212">
        <v>59</v>
      </c>
      <c r="U212">
        <v>82</v>
      </c>
      <c r="V212">
        <v>58</v>
      </c>
      <c r="W212">
        <v>84</v>
      </c>
      <c r="X212">
        <v>84</v>
      </c>
      <c r="Y212">
        <v>75</v>
      </c>
      <c r="AA212" s="10" t="str">
        <f t="shared" si="3"/>
        <v>2025</v>
      </c>
    </row>
    <row r="213" spans="1:27" x14ac:dyDescent="0.25">
      <c r="A213" t="str">
        <f>CONCATENATE(LEFT(B213,1)&amp;". "&amp;RIGHT(B213,LEN(B213)-FIND(" ",B213))," ",D213)</f>
        <v>J. Murray SAC</v>
      </c>
      <c r="B213" t="s">
        <v>214</v>
      </c>
      <c r="C213" t="s">
        <v>22</v>
      </c>
      <c r="D213" t="s">
        <v>215</v>
      </c>
      <c r="E213">
        <v>27</v>
      </c>
      <c r="F213" t="s">
        <v>216</v>
      </c>
      <c r="G213" t="s">
        <v>217</v>
      </c>
      <c r="I213">
        <v>72</v>
      </c>
      <c r="J213">
        <v>73</v>
      </c>
      <c r="K213">
        <v>37</v>
      </c>
      <c r="L213">
        <v>50</v>
      </c>
      <c r="M213">
        <v>71</v>
      </c>
      <c r="N213">
        <v>64</v>
      </c>
      <c r="O213">
        <v>74</v>
      </c>
      <c r="P213">
        <v>52</v>
      </c>
      <c r="Q213">
        <v>70</v>
      </c>
      <c r="R213">
        <v>64</v>
      </c>
      <c r="S213">
        <v>76</v>
      </c>
      <c r="T213">
        <v>78</v>
      </c>
      <c r="U213">
        <v>79</v>
      </c>
      <c r="V213">
        <v>55</v>
      </c>
      <c r="W213">
        <v>80</v>
      </c>
      <c r="X213">
        <v>52</v>
      </c>
      <c r="Y213">
        <v>55</v>
      </c>
      <c r="AA213" s="10" t="str">
        <f t="shared" si="3"/>
        <v>2027</v>
      </c>
    </row>
    <row r="214" spans="1:27" x14ac:dyDescent="0.25">
      <c r="A214" t="str">
        <f>CONCATENATE(LEFT(B214,1)&amp;". "&amp;RIGHT(B214,LEN(B214)-FIND(" ",B214))," ",D214)</f>
        <v>J. Nwora DAL</v>
      </c>
      <c r="B214" t="s">
        <v>997</v>
      </c>
      <c r="C214" t="s">
        <v>24</v>
      </c>
      <c r="D214" t="s">
        <v>27</v>
      </c>
      <c r="E214">
        <v>26</v>
      </c>
      <c r="F214" t="s">
        <v>607</v>
      </c>
      <c r="G214" t="s">
        <v>998</v>
      </c>
      <c r="I214">
        <v>46</v>
      </c>
      <c r="J214">
        <v>48</v>
      </c>
      <c r="K214">
        <v>53</v>
      </c>
      <c r="L214">
        <v>47</v>
      </c>
      <c r="M214">
        <v>56</v>
      </c>
      <c r="N214">
        <v>62</v>
      </c>
      <c r="O214">
        <v>74</v>
      </c>
      <c r="P214">
        <v>44</v>
      </c>
      <c r="Q214">
        <v>48</v>
      </c>
      <c r="R214">
        <v>51</v>
      </c>
      <c r="S214">
        <v>54</v>
      </c>
      <c r="T214">
        <v>55</v>
      </c>
      <c r="U214">
        <v>32</v>
      </c>
      <c r="V214">
        <v>28</v>
      </c>
      <c r="W214">
        <v>43</v>
      </c>
      <c r="X214">
        <v>38</v>
      </c>
      <c r="Y214">
        <v>55</v>
      </c>
      <c r="AA214" s="10" t="str">
        <f t="shared" si="3"/>
        <v>2025</v>
      </c>
    </row>
    <row r="215" spans="1:27" x14ac:dyDescent="0.25">
      <c r="A215" t="str">
        <f>CONCATENATE(LEFT(B215,1)&amp;". "&amp;RIGHT(B215,LEN(B215)-FIND(" ",B215))," ",D215)</f>
        <v>J. Okafor MEM</v>
      </c>
      <c r="B215" t="s">
        <v>703</v>
      </c>
      <c r="C215" t="s">
        <v>23</v>
      </c>
      <c r="D215" t="s">
        <v>170</v>
      </c>
      <c r="E215">
        <v>29</v>
      </c>
      <c r="F215" t="s">
        <v>607</v>
      </c>
      <c r="G215" t="s">
        <v>376</v>
      </c>
      <c r="I215">
        <v>56</v>
      </c>
      <c r="J215">
        <v>56</v>
      </c>
      <c r="K215">
        <v>59</v>
      </c>
      <c r="L215">
        <v>71</v>
      </c>
      <c r="M215">
        <v>49</v>
      </c>
      <c r="N215">
        <v>53</v>
      </c>
      <c r="O215">
        <v>83</v>
      </c>
      <c r="P215">
        <v>78</v>
      </c>
      <c r="Q215">
        <v>67</v>
      </c>
      <c r="R215">
        <v>51</v>
      </c>
      <c r="S215">
        <v>49</v>
      </c>
      <c r="T215">
        <v>14</v>
      </c>
      <c r="U215">
        <v>60</v>
      </c>
      <c r="V215">
        <v>46</v>
      </c>
      <c r="W215">
        <v>35</v>
      </c>
      <c r="X215">
        <v>36</v>
      </c>
      <c r="Y215">
        <v>74</v>
      </c>
      <c r="AA215" s="10" t="str">
        <f t="shared" si="3"/>
        <v>2025</v>
      </c>
    </row>
    <row r="216" spans="1:27" x14ac:dyDescent="0.25">
      <c r="A216" t="str">
        <f>CONCATENATE(LEFT(B216,1)&amp;". "&amp;RIGHT(B216,LEN(B216)-FIND(" ",B216))," ",D216)</f>
        <v>J. Okogie BKN</v>
      </c>
      <c r="B216" t="s">
        <v>657</v>
      </c>
      <c r="C216" t="s">
        <v>29</v>
      </c>
      <c r="D216" t="s">
        <v>173</v>
      </c>
      <c r="E216">
        <v>26</v>
      </c>
      <c r="F216" t="s">
        <v>565</v>
      </c>
      <c r="G216" t="s">
        <v>658</v>
      </c>
      <c r="I216">
        <v>57</v>
      </c>
      <c r="J216">
        <v>59</v>
      </c>
      <c r="K216">
        <v>37</v>
      </c>
      <c r="L216">
        <v>48</v>
      </c>
      <c r="M216">
        <v>68</v>
      </c>
      <c r="N216">
        <v>66</v>
      </c>
      <c r="O216">
        <v>77</v>
      </c>
      <c r="P216">
        <v>41</v>
      </c>
      <c r="Q216">
        <v>53</v>
      </c>
      <c r="R216">
        <v>49</v>
      </c>
      <c r="S216">
        <v>54</v>
      </c>
      <c r="T216">
        <v>48</v>
      </c>
      <c r="U216">
        <v>53</v>
      </c>
      <c r="V216">
        <v>68</v>
      </c>
      <c r="W216">
        <v>47</v>
      </c>
      <c r="X216">
        <v>36</v>
      </c>
      <c r="Y216">
        <v>53</v>
      </c>
      <c r="AA216" s="10" t="str">
        <f t="shared" si="3"/>
        <v>2025</v>
      </c>
    </row>
    <row r="217" spans="1:27" x14ac:dyDescent="0.25">
      <c r="A217" t="str">
        <f>CONCATENATE(LEFT(B217,1)&amp;". "&amp;RIGHT(B217,LEN(B217)-FIND(" ",B217))," ",D217)</f>
        <v>J. Parker MIL</v>
      </c>
      <c r="B217" t="s">
        <v>700</v>
      </c>
      <c r="C217" t="s">
        <v>24</v>
      </c>
      <c r="D217" t="s">
        <v>44</v>
      </c>
      <c r="E217">
        <v>29</v>
      </c>
      <c r="F217" t="s">
        <v>534</v>
      </c>
      <c r="I217">
        <v>56</v>
      </c>
      <c r="J217">
        <v>56</v>
      </c>
      <c r="K217">
        <v>52</v>
      </c>
      <c r="L217">
        <v>41</v>
      </c>
      <c r="M217">
        <v>46</v>
      </c>
      <c r="N217">
        <v>42</v>
      </c>
      <c r="O217">
        <v>68</v>
      </c>
      <c r="P217">
        <v>64</v>
      </c>
      <c r="Q217">
        <v>74</v>
      </c>
      <c r="R217">
        <v>63</v>
      </c>
      <c r="S217">
        <v>58</v>
      </c>
      <c r="T217">
        <v>51</v>
      </c>
      <c r="U217">
        <v>54</v>
      </c>
      <c r="V217">
        <v>46</v>
      </c>
      <c r="W217">
        <v>47</v>
      </c>
      <c r="X217">
        <v>40</v>
      </c>
      <c r="Y217">
        <v>59</v>
      </c>
      <c r="AA217" s="10" t="str">
        <f t="shared" si="3"/>
        <v>2025</v>
      </c>
    </row>
    <row r="218" spans="1:27" x14ac:dyDescent="0.25">
      <c r="A218" t="str">
        <f>CONCATENATE(LEFT(B218,1)&amp;". "&amp;RIGHT(B218,LEN(B218)-FIND(" ",B218))," ",D218)</f>
        <v>J. Patton POR</v>
      </c>
      <c r="B218" t="s">
        <v>555</v>
      </c>
      <c r="C218" t="s">
        <v>23</v>
      </c>
      <c r="D218" t="s">
        <v>126</v>
      </c>
      <c r="E218">
        <v>27</v>
      </c>
      <c r="F218" t="s">
        <v>501</v>
      </c>
      <c r="G218" t="s">
        <v>556</v>
      </c>
      <c r="I218">
        <v>60</v>
      </c>
      <c r="J218">
        <v>62</v>
      </c>
      <c r="K218">
        <v>67</v>
      </c>
      <c r="L218">
        <v>78</v>
      </c>
      <c r="M218">
        <v>56</v>
      </c>
      <c r="N218">
        <v>57</v>
      </c>
      <c r="O218">
        <v>73</v>
      </c>
      <c r="P218">
        <v>75</v>
      </c>
      <c r="Q218">
        <v>62</v>
      </c>
      <c r="R218">
        <v>40</v>
      </c>
      <c r="S218">
        <v>51</v>
      </c>
      <c r="T218">
        <v>34</v>
      </c>
      <c r="U218">
        <v>54</v>
      </c>
      <c r="V218">
        <v>63</v>
      </c>
      <c r="W218">
        <v>34</v>
      </c>
      <c r="X218">
        <v>40</v>
      </c>
      <c r="Y218">
        <v>71</v>
      </c>
      <c r="AA218" s="10" t="str">
        <f t="shared" si="3"/>
        <v>2024</v>
      </c>
    </row>
    <row r="219" spans="1:27" x14ac:dyDescent="0.25">
      <c r="A219" t="str">
        <f>CONCATENATE(LEFT(B219,1)&amp;". "&amp;RIGHT(B219,LEN(B219)-FIND(" ",B219))," ",D219)</f>
        <v>J. Poeltl CHA</v>
      </c>
      <c r="B219" t="s">
        <v>515</v>
      </c>
      <c r="C219" t="s">
        <v>23</v>
      </c>
      <c r="D219" t="s">
        <v>145</v>
      </c>
      <c r="E219">
        <v>29</v>
      </c>
      <c r="F219" t="s">
        <v>516</v>
      </c>
      <c r="G219" t="s">
        <v>517</v>
      </c>
      <c r="I219">
        <v>61</v>
      </c>
      <c r="J219">
        <v>61</v>
      </c>
      <c r="K219">
        <v>70</v>
      </c>
      <c r="L219">
        <v>72</v>
      </c>
      <c r="M219">
        <v>37</v>
      </c>
      <c r="N219">
        <v>35</v>
      </c>
      <c r="O219">
        <v>93</v>
      </c>
      <c r="P219">
        <v>77</v>
      </c>
      <c r="Q219">
        <v>63</v>
      </c>
      <c r="R219">
        <v>66</v>
      </c>
      <c r="S219">
        <v>59</v>
      </c>
      <c r="T219">
        <v>35</v>
      </c>
      <c r="U219">
        <v>52</v>
      </c>
      <c r="V219">
        <v>71</v>
      </c>
      <c r="W219">
        <v>55</v>
      </c>
      <c r="X219">
        <v>45</v>
      </c>
      <c r="Y219">
        <v>69</v>
      </c>
      <c r="AA219" s="10" t="str">
        <f t="shared" si="3"/>
        <v>2026</v>
      </c>
    </row>
    <row r="220" spans="1:27" x14ac:dyDescent="0.25">
      <c r="A220" t="str">
        <f>CONCATENATE(LEFT(B220,1)&amp;". "&amp;RIGHT(B220,LEN(B220)-FIND(" ",B220))," ",D220)</f>
        <v>J. Porter SAC</v>
      </c>
      <c r="B220" t="s">
        <v>969</v>
      </c>
      <c r="C220" t="s">
        <v>32</v>
      </c>
      <c r="D220" t="s">
        <v>215</v>
      </c>
      <c r="E220">
        <v>20</v>
      </c>
      <c r="F220" t="s">
        <v>970</v>
      </c>
      <c r="G220" t="s">
        <v>971</v>
      </c>
      <c r="I220">
        <v>49</v>
      </c>
      <c r="J220">
        <v>68</v>
      </c>
      <c r="K220">
        <v>56</v>
      </c>
      <c r="L220">
        <v>40</v>
      </c>
      <c r="M220">
        <v>63</v>
      </c>
      <c r="N220">
        <v>60</v>
      </c>
      <c r="O220">
        <v>41</v>
      </c>
      <c r="P220">
        <v>36</v>
      </c>
      <c r="Q220">
        <v>41</v>
      </c>
      <c r="R220">
        <v>50</v>
      </c>
      <c r="S220">
        <v>47</v>
      </c>
      <c r="T220">
        <v>50</v>
      </c>
      <c r="U220">
        <v>43</v>
      </c>
      <c r="V220">
        <v>32</v>
      </c>
      <c r="W220">
        <v>46</v>
      </c>
      <c r="X220">
        <v>42</v>
      </c>
      <c r="Y220">
        <v>50</v>
      </c>
      <c r="AA220" s="10" t="str">
        <f t="shared" si="3"/>
        <v>2026</v>
      </c>
    </row>
    <row r="221" spans="1:27" x14ac:dyDescent="0.25">
      <c r="A221" t="str">
        <f>CONCATENATE(LEFT(B221,1)&amp;". "&amp;RIGHT(B221,LEN(B221)-FIND(" ",B221))," ",D221)</f>
        <v>J. Potts DET</v>
      </c>
      <c r="B221" t="s">
        <v>993</v>
      </c>
      <c r="C221" t="s">
        <v>23</v>
      </c>
      <c r="D221" t="s">
        <v>46</v>
      </c>
      <c r="E221">
        <v>23</v>
      </c>
      <c r="F221" t="s">
        <v>607</v>
      </c>
      <c r="G221" t="s">
        <v>994</v>
      </c>
      <c r="I221">
        <v>47</v>
      </c>
      <c r="J221">
        <v>58</v>
      </c>
      <c r="K221">
        <v>64</v>
      </c>
      <c r="L221">
        <v>58</v>
      </c>
      <c r="M221">
        <v>54</v>
      </c>
      <c r="N221">
        <v>57</v>
      </c>
      <c r="O221">
        <v>47</v>
      </c>
      <c r="P221">
        <v>50</v>
      </c>
      <c r="Q221">
        <v>56</v>
      </c>
      <c r="R221">
        <v>37</v>
      </c>
      <c r="S221">
        <v>37</v>
      </c>
      <c r="T221">
        <v>40</v>
      </c>
      <c r="U221">
        <v>40</v>
      </c>
      <c r="V221">
        <v>34</v>
      </c>
      <c r="W221">
        <v>41</v>
      </c>
      <c r="X221">
        <v>36</v>
      </c>
      <c r="Y221">
        <v>57</v>
      </c>
      <c r="AA221" s="10" t="str">
        <f t="shared" si="3"/>
        <v>2025</v>
      </c>
    </row>
    <row r="222" spans="1:27" x14ac:dyDescent="0.25">
      <c r="A222" t="str">
        <f>CONCATENATE(LEFT(B222,1)&amp;". "&amp;RIGHT(B222,LEN(B222)-FIND(" ",B222))," ",D222)</f>
        <v>J. Powell POR</v>
      </c>
      <c r="B222" t="s">
        <v>1058</v>
      </c>
      <c r="C222" t="s">
        <v>23</v>
      </c>
      <c r="D222" t="s">
        <v>126</v>
      </c>
      <c r="E222">
        <v>22</v>
      </c>
      <c r="F222" t="s">
        <v>1059</v>
      </c>
      <c r="G222" t="s">
        <v>373</v>
      </c>
      <c r="I222">
        <v>42</v>
      </c>
      <c r="J222">
        <v>55</v>
      </c>
      <c r="K222">
        <v>66</v>
      </c>
      <c r="L222">
        <v>63</v>
      </c>
      <c r="M222">
        <v>55</v>
      </c>
      <c r="N222">
        <v>55</v>
      </c>
      <c r="O222">
        <v>42</v>
      </c>
      <c r="P222">
        <v>44</v>
      </c>
      <c r="Q222">
        <v>43</v>
      </c>
      <c r="R222">
        <v>26</v>
      </c>
      <c r="S222">
        <v>27</v>
      </c>
      <c r="T222">
        <v>35</v>
      </c>
      <c r="U222">
        <v>34</v>
      </c>
      <c r="V222">
        <v>34</v>
      </c>
      <c r="W222">
        <v>41</v>
      </c>
      <c r="X222">
        <v>40</v>
      </c>
      <c r="Y222">
        <v>54</v>
      </c>
      <c r="AA222" s="10" t="str">
        <f t="shared" si="3"/>
        <v>2026</v>
      </c>
    </row>
    <row r="223" spans="1:27" x14ac:dyDescent="0.25">
      <c r="A223" t="str">
        <f>CONCATENATE(LEFT(B223,1)&amp;". "&amp;RIGHT(B223,LEN(B223)-FIND(" ",B223))," ",D223)</f>
        <v>J. Quentinson PHX</v>
      </c>
      <c r="B223" t="s">
        <v>377</v>
      </c>
      <c r="C223" t="s">
        <v>40</v>
      </c>
      <c r="D223" t="s">
        <v>200</v>
      </c>
      <c r="E223">
        <v>25</v>
      </c>
      <c r="F223" t="s">
        <v>378</v>
      </c>
      <c r="G223" t="s">
        <v>379</v>
      </c>
      <c r="I223">
        <v>65</v>
      </c>
      <c r="J223">
        <v>68</v>
      </c>
      <c r="K223">
        <v>61</v>
      </c>
      <c r="L223">
        <v>60</v>
      </c>
      <c r="M223">
        <v>64</v>
      </c>
      <c r="N223">
        <v>69</v>
      </c>
      <c r="O223">
        <v>61</v>
      </c>
      <c r="P223">
        <v>65</v>
      </c>
      <c r="Q223">
        <v>66</v>
      </c>
      <c r="R223">
        <v>41</v>
      </c>
      <c r="S223">
        <v>65</v>
      </c>
      <c r="T223">
        <v>57</v>
      </c>
      <c r="U223">
        <v>56</v>
      </c>
      <c r="V223">
        <v>47</v>
      </c>
      <c r="W223">
        <v>49</v>
      </c>
      <c r="X223">
        <v>69</v>
      </c>
      <c r="Y223">
        <v>68</v>
      </c>
      <c r="AA223" s="10" t="str">
        <f t="shared" si="3"/>
        <v>2025</v>
      </c>
    </row>
    <row r="224" spans="1:27" x14ac:dyDescent="0.25">
      <c r="A224" t="str">
        <f>CONCATENATE(LEFT(B224,1)&amp;". "&amp;RIGHT(B224,LEN(B224)-FIND(" ",B224))," ",D224)</f>
        <v>J. Ramsey NYK</v>
      </c>
      <c r="B224" t="s">
        <v>922</v>
      </c>
      <c r="C224" t="s">
        <v>37</v>
      </c>
      <c r="D224" t="s">
        <v>45</v>
      </c>
      <c r="E224">
        <v>23</v>
      </c>
      <c r="F224" t="s">
        <v>607</v>
      </c>
      <c r="G224" t="s">
        <v>923</v>
      </c>
      <c r="I224">
        <v>51</v>
      </c>
      <c r="J224">
        <v>62</v>
      </c>
      <c r="K224">
        <v>37</v>
      </c>
      <c r="L224">
        <v>51</v>
      </c>
      <c r="M224">
        <v>68</v>
      </c>
      <c r="N224">
        <v>69</v>
      </c>
      <c r="O224">
        <v>59</v>
      </c>
      <c r="P224">
        <v>42</v>
      </c>
      <c r="Q224">
        <v>52</v>
      </c>
      <c r="R224">
        <v>57</v>
      </c>
      <c r="S224">
        <v>51</v>
      </c>
      <c r="T224">
        <v>56</v>
      </c>
      <c r="U224">
        <v>45</v>
      </c>
      <c r="V224">
        <v>40</v>
      </c>
      <c r="W224">
        <v>40</v>
      </c>
      <c r="X224">
        <v>38</v>
      </c>
      <c r="Y224">
        <v>49</v>
      </c>
      <c r="AA224" s="10" t="str">
        <f t="shared" si="3"/>
        <v>2025</v>
      </c>
    </row>
    <row r="225" spans="1:27" x14ac:dyDescent="0.25">
      <c r="A225" t="str">
        <f>CONCATENATE(LEFT(B225,1)&amp;". "&amp;RIGHT(B225,LEN(B225)-FIND(" ",B225))," ",D225)</f>
        <v>J. Richardson LAC</v>
      </c>
      <c r="B225" t="s">
        <v>348</v>
      </c>
      <c r="C225" t="s">
        <v>29</v>
      </c>
      <c r="D225" t="s">
        <v>42</v>
      </c>
      <c r="E225">
        <v>31</v>
      </c>
      <c r="F225" t="s">
        <v>349</v>
      </c>
      <c r="G225" t="s">
        <v>350</v>
      </c>
      <c r="I225">
        <v>65</v>
      </c>
      <c r="J225">
        <v>65</v>
      </c>
      <c r="K225">
        <v>44</v>
      </c>
      <c r="L225">
        <v>49</v>
      </c>
      <c r="M225">
        <v>55</v>
      </c>
      <c r="N225">
        <v>49</v>
      </c>
      <c r="O225">
        <v>64</v>
      </c>
      <c r="P225">
        <v>51</v>
      </c>
      <c r="Q225">
        <v>71</v>
      </c>
      <c r="R225">
        <v>78</v>
      </c>
      <c r="S225">
        <v>72</v>
      </c>
      <c r="T225">
        <v>68</v>
      </c>
      <c r="U225">
        <v>70</v>
      </c>
      <c r="V225">
        <v>70</v>
      </c>
      <c r="W225">
        <v>60</v>
      </c>
      <c r="X225">
        <v>42</v>
      </c>
      <c r="Y225">
        <v>44</v>
      </c>
      <c r="AA225" s="10" t="str">
        <f t="shared" si="3"/>
        <v>2024</v>
      </c>
    </row>
    <row r="226" spans="1:27" x14ac:dyDescent="0.25">
      <c r="A226" t="str">
        <f>CONCATENATE(LEFT(B226,1)&amp;". "&amp;RIGHT(B226,LEN(B226)-FIND(" ",B226))," ",D226)</f>
        <v>J. Ries MIA</v>
      </c>
      <c r="B226" t="s">
        <v>801</v>
      </c>
      <c r="C226" t="s">
        <v>29</v>
      </c>
      <c r="D226" t="s">
        <v>225</v>
      </c>
      <c r="E226">
        <v>22</v>
      </c>
      <c r="F226" t="s">
        <v>802</v>
      </c>
      <c r="G226" t="s">
        <v>677</v>
      </c>
      <c r="I226">
        <v>55</v>
      </c>
      <c r="J226">
        <v>64</v>
      </c>
      <c r="K226">
        <v>44</v>
      </c>
      <c r="L226">
        <v>46</v>
      </c>
      <c r="M226">
        <v>67</v>
      </c>
      <c r="N226">
        <v>67</v>
      </c>
      <c r="O226">
        <v>43</v>
      </c>
      <c r="P226">
        <v>24</v>
      </c>
      <c r="Q226">
        <v>54</v>
      </c>
      <c r="R226">
        <v>51</v>
      </c>
      <c r="S226">
        <v>47</v>
      </c>
      <c r="T226">
        <v>50</v>
      </c>
      <c r="U226">
        <v>46</v>
      </c>
      <c r="V226">
        <v>31</v>
      </c>
      <c r="W226">
        <v>64</v>
      </c>
      <c r="X226">
        <v>62</v>
      </c>
      <c r="Y226">
        <v>49</v>
      </c>
      <c r="AA226" s="10" t="str">
        <f t="shared" si="3"/>
        <v>2025</v>
      </c>
    </row>
    <row r="227" spans="1:27" x14ac:dyDescent="0.25">
      <c r="A227" t="str">
        <f>CONCATENATE(LEFT(B227,1)&amp;". "&amp;RIGHT(B227,LEN(B227)-FIND(" ",B227))," ",D227)</f>
        <v>J. Roach MIN</v>
      </c>
      <c r="B227" t="s">
        <v>568</v>
      </c>
      <c r="C227" t="s">
        <v>22</v>
      </c>
      <c r="D227" t="s">
        <v>137</v>
      </c>
      <c r="E227">
        <v>23</v>
      </c>
      <c r="F227" t="s">
        <v>375</v>
      </c>
      <c r="G227" t="s">
        <v>569</v>
      </c>
      <c r="I227">
        <v>60</v>
      </c>
      <c r="J227">
        <v>66</v>
      </c>
      <c r="K227">
        <v>34</v>
      </c>
      <c r="L227">
        <v>50</v>
      </c>
      <c r="M227">
        <v>68</v>
      </c>
      <c r="N227">
        <v>50</v>
      </c>
      <c r="O227">
        <v>64</v>
      </c>
      <c r="P227">
        <v>42</v>
      </c>
      <c r="Q227">
        <v>56</v>
      </c>
      <c r="R227">
        <v>54</v>
      </c>
      <c r="S227">
        <v>55</v>
      </c>
      <c r="T227">
        <v>63</v>
      </c>
      <c r="U227">
        <v>55</v>
      </c>
      <c r="V227">
        <v>51</v>
      </c>
      <c r="W227">
        <v>65</v>
      </c>
      <c r="X227">
        <v>61</v>
      </c>
      <c r="Y227">
        <v>47</v>
      </c>
      <c r="AA227" s="10" t="str">
        <f t="shared" si="3"/>
        <v>2024</v>
      </c>
    </row>
    <row r="228" spans="1:27" x14ac:dyDescent="0.25">
      <c r="A228" t="str">
        <f>CONCATENATE(LEFT(B228,1)&amp;". "&amp;RIGHT(B228,LEN(B228)-FIND(" ",B228))," ",D228)</f>
        <v>J. Robinson NOP</v>
      </c>
      <c r="B228" t="s">
        <v>244</v>
      </c>
      <c r="C228" t="s">
        <v>37</v>
      </c>
      <c r="D228" t="s">
        <v>151</v>
      </c>
      <c r="E228">
        <v>28</v>
      </c>
      <c r="F228" t="s">
        <v>245</v>
      </c>
      <c r="G228" t="s">
        <v>246</v>
      </c>
      <c r="I228">
        <v>71</v>
      </c>
      <c r="J228">
        <v>72</v>
      </c>
      <c r="K228">
        <v>40</v>
      </c>
      <c r="L228">
        <v>62</v>
      </c>
      <c r="M228">
        <v>74</v>
      </c>
      <c r="N228">
        <v>73</v>
      </c>
      <c r="O228">
        <v>100</v>
      </c>
      <c r="P228">
        <v>67</v>
      </c>
      <c r="Q228">
        <v>74</v>
      </c>
      <c r="R228">
        <v>59</v>
      </c>
      <c r="S228">
        <v>70</v>
      </c>
      <c r="T228">
        <v>80</v>
      </c>
      <c r="U228">
        <v>59</v>
      </c>
      <c r="V228">
        <v>54</v>
      </c>
      <c r="W228">
        <v>83</v>
      </c>
      <c r="X228">
        <v>55</v>
      </c>
      <c r="Y228">
        <v>61</v>
      </c>
      <c r="AA228" s="10" t="str">
        <f t="shared" si="3"/>
        <v>2026</v>
      </c>
    </row>
    <row r="229" spans="1:27" x14ac:dyDescent="0.25">
      <c r="A229" t="str">
        <f>CONCATENATE(LEFT(B229,1)&amp;". "&amp;RIGHT(B229,LEN(B229)-FIND(" ",B229))," ",D229)</f>
        <v>J. Robinson-Earl MEM</v>
      </c>
      <c r="B229" t="s">
        <v>874</v>
      </c>
      <c r="C229" t="s">
        <v>34</v>
      </c>
      <c r="D229" t="s">
        <v>170</v>
      </c>
      <c r="E229">
        <v>23</v>
      </c>
      <c r="F229" t="s">
        <v>605</v>
      </c>
      <c r="G229" t="s">
        <v>875</v>
      </c>
      <c r="I229">
        <v>53</v>
      </c>
      <c r="J229">
        <v>61</v>
      </c>
      <c r="K229">
        <v>56</v>
      </c>
      <c r="L229">
        <v>51</v>
      </c>
      <c r="M229">
        <v>62</v>
      </c>
      <c r="N229">
        <v>67</v>
      </c>
      <c r="O229">
        <v>49</v>
      </c>
      <c r="P229">
        <v>39</v>
      </c>
      <c r="Q229">
        <v>49</v>
      </c>
      <c r="R229">
        <v>46</v>
      </c>
      <c r="S229">
        <v>49</v>
      </c>
      <c r="T229">
        <v>47</v>
      </c>
      <c r="U229">
        <v>46</v>
      </c>
      <c r="V229">
        <v>40</v>
      </c>
      <c r="W229">
        <v>49</v>
      </c>
      <c r="X229">
        <v>38</v>
      </c>
      <c r="Y229">
        <v>47</v>
      </c>
      <c r="AA229" s="10" t="str">
        <f t="shared" si="3"/>
        <v>2025</v>
      </c>
    </row>
    <row r="230" spans="1:27" x14ac:dyDescent="0.25">
      <c r="A230" t="str">
        <f>CONCATENATE(LEFT(B230,1)&amp;". "&amp;RIGHT(B230,LEN(B230)-FIND(" ",B230))," ",D230)</f>
        <v>J. Ross DET</v>
      </c>
      <c r="B230" t="s">
        <v>604</v>
      </c>
      <c r="C230" t="s">
        <v>29</v>
      </c>
      <c r="D230" t="s">
        <v>46</v>
      </c>
      <c r="E230">
        <v>24</v>
      </c>
      <c r="F230" t="s">
        <v>605</v>
      </c>
      <c r="G230" t="s">
        <v>520</v>
      </c>
      <c r="I230">
        <v>59</v>
      </c>
      <c r="J230">
        <v>64</v>
      </c>
      <c r="K230">
        <v>46</v>
      </c>
      <c r="L230">
        <v>43</v>
      </c>
      <c r="M230">
        <v>65</v>
      </c>
      <c r="N230">
        <v>63</v>
      </c>
      <c r="O230">
        <v>57</v>
      </c>
      <c r="P230">
        <v>59</v>
      </c>
      <c r="Q230">
        <v>65</v>
      </c>
      <c r="R230">
        <v>58</v>
      </c>
      <c r="S230">
        <v>69</v>
      </c>
      <c r="T230">
        <v>66</v>
      </c>
      <c r="U230">
        <v>55</v>
      </c>
      <c r="V230">
        <v>42</v>
      </c>
      <c r="W230">
        <v>52</v>
      </c>
      <c r="X230">
        <v>35</v>
      </c>
      <c r="Y230">
        <v>42</v>
      </c>
      <c r="AA230" s="10" t="str">
        <f t="shared" si="3"/>
        <v>2025</v>
      </c>
    </row>
    <row r="231" spans="1:27" x14ac:dyDescent="0.25">
      <c r="A231" t="str">
        <f>CONCATENATE(LEFT(B231,1)&amp;". "&amp;RIGHT(B231,LEN(B231)-FIND(" ",B231))," ",D231)</f>
        <v>J. Scott ATL</v>
      </c>
      <c r="B231" t="s">
        <v>1076</v>
      </c>
      <c r="C231" t="s">
        <v>37</v>
      </c>
      <c r="D231" t="s">
        <v>28</v>
      </c>
      <c r="E231">
        <v>23</v>
      </c>
      <c r="F231" t="s">
        <v>607</v>
      </c>
      <c r="G231" t="s">
        <v>332</v>
      </c>
      <c r="I231">
        <v>40</v>
      </c>
      <c r="J231">
        <v>49</v>
      </c>
      <c r="K231">
        <v>43</v>
      </c>
      <c r="L231">
        <v>27</v>
      </c>
      <c r="M231">
        <v>61</v>
      </c>
      <c r="N231">
        <v>40</v>
      </c>
      <c r="O231">
        <v>44</v>
      </c>
      <c r="P231">
        <v>21</v>
      </c>
      <c r="Q231">
        <v>39</v>
      </c>
      <c r="R231">
        <v>30</v>
      </c>
      <c r="S231">
        <v>65</v>
      </c>
      <c r="T231">
        <v>36</v>
      </c>
      <c r="U231">
        <v>48</v>
      </c>
      <c r="V231">
        <v>40</v>
      </c>
      <c r="W231">
        <v>48</v>
      </c>
      <c r="X231">
        <v>34</v>
      </c>
      <c r="Y231">
        <v>37</v>
      </c>
      <c r="AA231" s="10" t="str">
        <f t="shared" si="3"/>
        <v>2025</v>
      </c>
    </row>
    <row r="232" spans="1:27" x14ac:dyDescent="0.25">
      <c r="A232" t="str">
        <f>CONCATENATE(LEFT(B232,1)&amp;". "&amp;RIGHT(B232,LEN(B232)-FIND(" ",B232))," ",D232)</f>
        <v>J. Shepherd PHX</v>
      </c>
      <c r="B232" t="s">
        <v>1097</v>
      </c>
      <c r="C232" t="s">
        <v>26</v>
      </c>
      <c r="D232" t="s">
        <v>200</v>
      </c>
      <c r="E232">
        <v>21</v>
      </c>
      <c r="F232" t="s">
        <v>844</v>
      </c>
      <c r="G232" t="s">
        <v>255</v>
      </c>
      <c r="I232">
        <v>36</v>
      </c>
      <c r="J232">
        <v>58</v>
      </c>
      <c r="K232">
        <v>45</v>
      </c>
      <c r="L232">
        <v>34</v>
      </c>
      <c r="M232">
        <v>62</v>
      </c>
      <c r="N232">
        <v>48</v>
      </c>
      <c r="O232">
        <v>30</v>
      </c>
      <c r="P232">
        <v>29</v>
      </c>
      <c r="Q232">
        <v>25</v>
      </c>
      <c r="R232">
        <v>48</v>
      </c>
      <c r="S232">
        <v>46</v>
      </c>
      <c r="T232">
        <v>37</v>
      </c>
      <c r="U232">
        <v>32</v>
      </c>
      <c r="V232">
        <v>26</v>
      </c>
      <c r="W232">
        <v>56</v>
      </c>
      <c r="X232">
        <v>50</v>
      </c>
      <c r="Y232">
        <v>38</v>
      </c>
      <c r="AA232" s="10" t="str">
        <f t="shared" si="3"/>
        <v>2026</v>
      </c>
    </row>
    <row r="233" spans="1:27" x14ac:dyDescent="0.25">
      <c r="A233" t="str">
        <f>CONCATENATE(LEFT(B233,1)&amp;". "&amp;RIGHT(B233,LEN(B233)-FIND(" ",B233))," ",D233)</f>
        <v>J. Smith OKC</v>
      </c>
      <c r="B233" t="s">
        <v>1051</v>
      </c>
      <c r="C233" t="s">
        <v>23</v>
      </c>
      <c r="D233" t="s">
        <v>229</v>
      </c>
      <c r="E233">
        <v>24</v>
      </c>
      <c r="F233" t="s">
        <v>607</v>
      </c>
      <c r="G233" t="s">
        <v>742</v>
      </c>
      <c r="I233">
        <v>42</v>
      </c>
      <c r="J233">
        <v>52</v>
      </c>
      <c r="K233">
        <v>64</v>
      </c>
      <c r="L233">
        <v>44</v>
      </c>
      <c r="M233">
        <v>43</v>
      </c>
      <c r="N233">
        <v>50</v>
      </c>
      <c r="O233">
        <v>27</v>
      </c>
      <c r="P233">
        <v>44</v>
      </c>
      <c r="Q233">
        <v>49</v>
      </c>
      <c r="R233">
        <v>38</v>
      </c>
      <c r="S233">
        <v>41</v>
      </c>
      <c r="T233">
        <v>44</v>
      </c>
      <c r="U233">
        <v>38</v>
      </c>
      <c r="V233">
        <v>36</v>
      </c>
      <c r="W233">
        <v>39</v>
      </c>
      <c r="X233">
        <v>44</v>
      </c>
      <c r="Y233">
        <v>52</v>
      </c>
      <c r="AA233" s="10" t="str">
        <f t="shared" si="3"/>
        <v>2025</v>
      </c>
    </row>
    <row r="234" spans="1:27" x14ac:dyDescent="0.25">
      <c r="A234" t="str">
        <f>CONCATENATE(LEFT(B234,1)&amp;". "&amp;RIGHT(B234,LEN(B234)-FIND(" ",B234))," ",D234)</f>
        <v>J. Springer CHI</v>
      </c>
      <c r="B234" t="s">
        <v>489</v>
      </c>
      <c r="C234" t="s">
        <v>37</v>
      </c>
      <c r="D234" t="s">
        <v>31</v>
      </c>
      <c r="E234">
        <v>22</v>
      </c>
      <c r="F234" t="s">
        <v>490</v>
      </c>
      <c r="G234" t="s">
        <v>491</v>
      </c>
      <c r="I234">
        <v>62</v>
      </c>
      <c r="J234">
        <v>73</v>
      </c>
      <c r="K234">
        <v>40</v>
      </c>
      <c r="L234">
        <v>53</v>
      </c>
      <c r="M234">
        <v>71</v>
      </c>
      <c r="N234">
        <v>65</v>
      </c>
      <c r="O234">
        <v>70</v>
      </c>
      <c r="P234">
        <v>44</v>
      </c>
      <c r="Q234">
        <v>61</v>
      </c>
      <c r="R234">
        <v>79</v>
      </c>
      <c r="S234">
        <v>74</v>
      </c>
      <c r="T234">
        <v>80</v>
      </c>
      <c r="U234">
        <v>57</v>
      </c>
      <c r="V234">
        <v>44</v>
      </c>
      <c r="W234">
        <v>53</v>
      </c>
      <c r="X234">
        <v>43</v>
      </c>
      <c r="Y234">
        <v>42</v>
      </c>
      <c r="AA234" s="10" t="str">
        <f t="shared" si="3"/>
        <v>2024</v>
      </c>
    </row>
    <row r="235" spans="1:27" x14ac:dyDescent="0.25">
      <c r="A235" t="str">
        <f>CONCATENATE(LEFT(B235,1)&amp;". "&amp;RIGHT(B235,LEN(B235)-FIND(" ",B235))," ",D235)</f>
        <v>J. Strawther DET</v>
      </c>
      <c r="B235" t="s">
        <v>867</v>
      </c>
      <c r="C235" t="s">
        <v>24</v>
      </c>
      <c r="D235" t="s">
        <v>46</v>
      </c>
      <c r="E235">
        <v>22</v>
      </c>
      <c r="F235" t="s">
        <v>868</v>
      </c>
      <c r="G235" t="s">
        <v>869</v>
      </c>
      <c r="I235">
        <v>53</v>
      </c>
      <c r="J235">
        <v>65</v>
      </c>
      <c r="K235">
        <v>49</v>
      </c>
      <c r="L235">
        <v>52</v>
      </c>
      <c r="M235">
        <v>62</v>
      </c>
      <c r="N235">
        <v>64</v>
      </c>
      <c r="O235">
        <v>56</v>
      </c>
      <c r="P235">
        <v>40</v>
      </c>
      <c r="Q235">
        <v>53</v>
      </c>
      <c r="R235">
        <v>48</v>
      </c>
      <c r="S235">
        <v>62</v>
      </c>
      <c r="T235">
        <v>51</v>
      </c>
      <c r="U235">
        <v>54</v>
      </c>
      <c r="V235">
        <v>37</v>
      </c>
      <c r="W235">
        <v>38</v>
      </c>
      <c r="X235">
        <v>32</v>
      </c>
      <c r="Y235">
        <v>41</v>
      </c>
      <c r="AA235" s="10" t="str">
        <f t="shared" si="3"/>
        <v>2024</v>
      </c>
    </row>
    <row r="236" spans="1:27" x14ac:dyDescent="0.25">
      <c r="A236" t="str">
        <f>CONCATENATE(LEFT(B236,1)&amp;". "&amp;RIGHT(B236,LEN(B236)-FIND(" ",B236))," ",D236)</f>
        <v>J. Suggs KC</v>
      </c>
      <c r="B236" t="s">
        <v>784</v>
      </c>
      <c r="C236" t="s">
        <v>22</v>
      </c>
      <c r="D236" t="s">
        <v>393</v>
      </c>
      <c r="E236">
        <v>23</v>
      </c>
      <c r="F236" t="s">
        <v>785</v>
      </c>
      <c r="G236" t="s">
        <v>650</v>
      </c>
      <c r="I236">
        <v>55</v>
      </c>
      <c r="J236">
        <v>63</v>
      </c>
      <c r="K236">
        <v>41</v>
      </c>
      <c r="L236">
        <v>35</v>
      </c>
      <c r="M236">
        <v>68</v>
      </c>
      <c r="N236">
        <v>62</v>
      </c>
      <c r="O236">
        <v>57</v>
      </c>
      <c r="P236">
        <v>33</v>
      </c>
      <c r="Q236">
        <v>46</v>
      </c>
      <c r="R236">
        <v>50</v>
      </c>
      <c r="S236">
        <v>50</v>
      </c>
      <c r="T236">
        <v>45</v>
      </c>
      <c r="U236">
        <v>56</v>
      </c>
      <c r="V236">
        <v>45</v>
      </c>
      <c r="W236">
        <v>53</v>
      </c>
      <c r="X236">
        <v>47</v>
      </c>
      <c r="Y236">
        <v>49</v>
      </c>
      <c r="AA236" s="10" t="str">
        <f t="shared" si="3"/>
        <v>2026</v>
      </c>
    </row>
    <row r="237" spans="1:27" x14ac:dyDescent="0.25">
      <c r="A237" t="str">
        <f>CONCATENATE(LEFT(B237,1)&amp;". "&amp;RIGHT(B237,LEN(B237)-FIND(" ",B237))," ",D237)</f>
        <v>J. Tatum MIN</v>
      </c>
      <c r="B237" t="s">
        <v>263</v>
      </c>
      <c r="C237" t="s">
        <v>24</v>
      </c>
      <c r="D237" t="s">
        <v>137</v>
      </c>
      <c r="E237">
        <v>26</v>
      </c>
      <c r="F237" t="s">
        <v>264</v>
      </c>
      <c r="G237" t="s">
        <v>265</v>
      </c>
      <c r="I237">
        <v>69</v>
      </c>
      <c r="J237">
        <v>70</v>
      </c>
      <c r="K237">
        <v>52</v>
      </c>
      <c r="L237">
        <v>56</v>
      </c>
      <c r="M237">
        <v>69</v>
      </c>
      <c r="N237">
        <v>68</v>
      </c>
      <c r="O237">
        <v>80</v>
      </c>
      <c r="P237">
        <v>59</v>
      </c>
      <c r="Q237">
        <v>67</v>
      </c>
      <c r="R237">
        <v>60</v>
      </c>
      <c r="S237">
        <v>87</v>
      </c>
      <c r="T237">
        <v>65</v>
      </c>
      <c r="U237">
        <v>75</v>
      </c>
      <c r="V237">
        <v>56</v>
      </c>
      <c r="W237">
        <v>59</v>
      </c>
      <c r="X237">
        <v>35</v>
      </c>
      <c r="Y237">
        <v>62</v>
      </c>
      <c r="AA237" s="10" t="str">
        <f t="shared" si="3"/>
        <v>2025</v>
      </c>
    </row>
    <row r="238" spans="1:27" x14ac:dyDescent="0.25">
      <c r="A238" t="str">
        <f>CONCATENATE(LEFT(B238,1)&amp;". "&amp;RIGHT(B238,LEN(B238)-FIND(" ",B238))," ",D238)</f>
        <v>J. Thor LAL</v>
      </c>
      <c r="B238" t="s">
        <v>380</v>
      </c>
      <c r="C238" t="s">
        <v>34</v>
      </c>
      <c r="D238" t="s">
        <v>41</v>
      </c>
      <c r="E238">
        <v>21</v>
      </c>
      <c r="F238" t="s">
        <v>381</v>
      </c>
      <c r="G238" t="s">
        <v>382</v>
      </c>
      <c r="I238">
        <v>65</v>
      </c>
      <c r="J238">
        <v>76</v>
      </c>
      <c r="K238">
        <v>61</v>
      </c>
      <c r="L238">
        <v>60</v>
      </c>
      <c r="M238">
        <v>67</v>
      </c>
      <c r="N238">
        <v>72</v>
      </c>
      <c r="O238">
        <v>74</v>
      </c>
      <c r="P238">
        <v>54</v>
      </c>
      <c r="Q238">
        <v>65</v>
      </c>
      <c r="R238">
        <v>59</v>
      </c>
      <c r="S238">
        <v>68</v>
      </c>
      <c r="T238">
        <v>61</v>
      </c>
      <c r="U238">
        <v>54</v>
      </c>
      <c r="V238">
        <v>63</v>
      </c>
      <c r="W238">
        <v>51</v>
      </c>
      <c r="X238">
        <v>42</v>
      </c>
      <c r="Y238">
        <v>54</v>
      </c>
      <c r="AA238" s="10" t="str">
        <f t="shared" si="3"/>
        <v>2025</v>
      </c>
    </row>
    <row r="239" spans="1:27" x14ac:dyDescent="0.25">
      <c r="A239" t="str">
        <f>CONCATENATE(LEFT(B239,1)&amp;". "&amp;RIGHT(B239,LEN(B239)-FIND(" ",B239))," ",D239)</f>
        <v>J. Valanciunas PHI</v>
      </c>
      <c r="B239" t="s">
        <v>391</v>
      </c>
      <c r="C239" t="s">
        <v>23</v>
      </c>
      <c r="D239" t="s">
        <v>25</v>
      </c>
      <c r="E239">
        <v>32</v>
      </c>
      <c r="F239" t="s">
        <v>298</v>
      </c>
      <c r="I239">
        <v>64</v>
      </c>
      <c r="J239">
        <v>64</v>
      </c>
      <c r="K239">
        <v>63</v>
      </c>
      <c r="L239">
        <v>91</v>
      </c>
      <c r="M239">
        <v>42</v>
      </c>
      <c r="N239">
        <v>43</v>
      </c>
      <c r="O239">
        <v>61</v>
      </c>
      <c r="P239">
        <v>89</v>
      </c>
      <c r="Q239">
        <v>82</v>
      </c>
      <c r="R239">
        <v>82</v>
      </c>
      <c r="S239">
        <v>82</v>
      </c>
      <c r="T239">
        <v>39</v>
      </c>
      <c r="U239">
        <v>53</v>
      </c>
      <c r="V239">
        <v>53</v>
      </c>
      <c r="W239">
        <v>53</v>
      </c>
      <c r="X239">
        <v>57</v>
      </c>
      <c r="Y239">
        <v>86</v>
      </c>
      <c r="AA239" s="10" t="str">
        <f t="shared" si="3"/>
        <v>2025</v>
      </c>
    </row>
    <row r="240" spans="1:27" x14ac:dyDescent="0.25">
      <c r="A240" t="str">
        <f>CONCATENATE(LEFT(B240,1)&amp;". "&amp;RIGHT(B240,LEN(B240)-FIND(" ",B240))," ",D240)</f>
        <v>J. Walker SAS</v>
      </c>
      <c r="B240" t="s">
        <v>991</v>
      </c>
      <c r="C240" t="s">
        <v>24</v>
      </c>
      <c r="D240" t="s">
        <v>30</v>
      </c>
      <c r="E240">
        <v>21</v>
      </c>
      <c r="F240" t="s">
        <v>411</v>
      </c>
      <c r="G240" t="s">
        <v>992</v>
      </c>
      <c r="I240">
        <v>47</v>
      </c>
      <c r="J240">
        <v>63</v>
      </c>
      <c r="K240">
        <v>60</v>
      </c>
      <c r="L240">
        <v>32</v>
      </c>
      <c r="M240">
        <v>57</v>
      </c>
      <c r="N240">
        <v>61</v>
      </c>
      <c r="O240">
        <v>39</v>
      </c>
      <c r="P240">
        <v>28</v>
      </c>
      <c r="Q240">
        <v>39</v>
      </c>
      <c r="R240">
        <v>43</v>
      </c>
      <c r="S240">
        <v>36</v>
      </c>
      <c r="T240">
        <v>28</v>
      </c>
      <c r="U240">
        <v>40</v>
      </c>
      <c r="V240">
        <v>48</v>
      </c>
      <c r="W240">
        <v>41</v>
      </c>
      <c r="X240">
        <v>68</v>
      </c>
      <c r="Y240">
        <v>38</v>
      </c>
      <c r="AA240" s="10" t="str">
        <f t="shared" si="3"/>
        <v>2026</v>
      </c>
    </row>
    <row r="241" spans="1:27" x14ac:dyDescent="0.25">
      <c r="A241" t="str">
        <f>CONCATENATE(LEFT(B241,1)&amp;". "&amp;RIGHT(B241,LEN(B241)-FIND(" ",B241))," ",D241)</f>
        <v>J. Wall CLE</v>
      </c>
      <c r="B241" t="s">
        <v>503</v>
      </c>
      <c r="C241" t="s">
        <v>26</v>
      </c>
      <c r="D241" t="s">
        <v>38</v>
      </c>
      <c r="E241">
        <v>34</v>
      </c>
      <c r="F241" t="s">
        <v>504</v>
      </c>
      <c r="I241">
        <v>61</v>
      </c>
      <c r="J241">
        <v>61</v>
      </c>
      <c r="K241">
        <v>37</v>
      </c>
      <c r="L241">
        <v>28</v>
      </c>
      <c r="M241">
        <v>59</v>
      </c>
      <c r="N241">
        <v>38</v>
      </c>
      <c r="O241">
        <v>44</v>
      </c>
      <c r="P241">
        <v>60</v>
      </c>
      <c r="Q241">
        <v>72</v>
      </c>
      <c r="R241">
        <v>47</v>
      </c>
      <c r="S241">
        <v>63</v>
      </c>
      <c r="T241">
        <v>45</v>
      </c>
      <c r="U241">
        <v>60</v>
      </c>
      <c r="V241">
        <v>60</v>
      </c>
      <c r="W241">
        <v>72</v>
      </c>
      <c r="X241">
        <v>81</v>
      </c>
      <c r="Y241">
        <v>51</v>
      </c>
      <c r="AA241" s="10" t="str">
        <f t="shared" si="3"/>
        <v>2026</v>
      </c>
    </row>
    <row r="242" spans="1:27" x14ac:dyDescent="0.25">
      <c r="A242" t="str">
        <f>CONCATENATE(LEFT(B242,1)&amp;". "&amp;RIGHT(B242,LEN(B242)-FIND(" ",B242))," ",D242)</f>
        <v>J. Washington MIA</v>
      </c>
      <c r="B242" t="s">
        <v>1099</v>
      </c>
      <c r="C242" t="s">
        <v>29</v>
      </c>
      <c r="D242" t="s">
        <v>225</v>
      </c>
      <c r="E242">
        <v>21</v>
      </c>
      <c r="F242" t="s">
        <v>607</v>
      </c>
      <c r="G242" t="s">
        <v>1013</v>
      </c>
      <c r="I242">
        <v>35</v>
      </c>
      <c r="J242">
        <v>54</v>
      </c>
      <c r="K242">
        <v>54</v>
      </c>
      <c r="L242">
        <v>33</v>
      </c>
      <c r="M242">
        <v>30</v>
      </c>
      <c r="N242">
        <v>39</v>
      </c>
      <c r="O242">
        <v>22</v>
      </c>
      <c r="P242">
        <v>32</v>
      </c>
      <c r="Q242">
        <v>56</v>
      </c>
      <c r="R242">
        <v>40</v>
      </c>
      <c r="S242">
        <v>53</v>
      </c>
      <c r="T242">
        <v>58</v>
      </c>
      <c r="U242">
        <v>29</v>
      </c>
      <c r="V242">
        <v>24</v>
      </c>
      <c r="W242">
        <v>57</v>
      </c>
      <c r="X242">
        <v>35</v>
      </c>
      <c r="Y242">
        <v>46</v>
      </c>
      <c r="AA242" s="10" t="str">
        <f t="shared" si="3"/>
        <v>2025</v>
      </c>
    </row>
    <row r="243" spans="1:27" x14ac:dyDescent="0.25">
      <c r="A243" t="str">
        <f>CONCATENATE(LEFT(B243,1)&amp;". "&amp;RIGHT(B243,LEN(B243)-FIND(" ",B243))," ",D243)</f>
        <v>J. Winslow WAS</v>
      </c>
      <c r="B243" t="s">
        <v>304</v>
      </c>
      <c r="C243" t="s">
        <v>24</v>
      </c>
      <c r="D243" t="s">
        <v>185</v>
      </c>
      <c r="E243">
        <v>28</v>
      </c>
      <c r="F243" t="s">
        <v>305</v>
      </c>
      <c r="G243" t="s">
        <v>306</v>
      </c>
      <c r="I243">
        <v>67</v>
      </c>
      <c r="J243">
        <v>68</v>
      </c>
      <c r="K243">
        <v>44</v>
      </c>
      <c r="L243">
        <v>64</v>
      </c>
      <c r="M243">
        <v>56</v>
      </c>
      <c r="N243">
        <v>54</v>
      </c>
      <c r="O243">
        <v>72</v>
      </c>
      <c r="P243">
        <v>63</v>
      </c>
      <c r="Q243">
        <v>71</v>
      </c>
      <c r="R243">
        <v>66</v>
      </c>
      <c r="S243">
        <v>76</v>
      </c>
      <c r="T243">
        <v>67</v>
      </c>
      <c r="U243">
        <v>63</v>
      </c>
      <c r="V243">
        <v>61</v>
      </c>
      <c r="W243">
        <v>59</v>
      </c>
      <c r="X243">
        <v>66</v>
      </c>
      <c r="Y243">
        <v>71</v>
      </c>
      <c r="AA243" s="10" t="str">
        <f t="shared" si="3"/>
        <v>2025</v>
      </c>
    </row>
    <row r="244" spans="1:27" x14ac:dyDescent="0.25">
      <c r="A244" t="str">
        <f>CONCATENATE(LEFT(B244,1)&amp;". "&amp;RIGHT(B244,LEN(B244)-FIND(" ",B244))," ",D244)</f>
        <v>J. Wiseman TOR</v>
      </c>
      <c r="B244" t="s">
        <v>253</v>
      </c>
      <c r="C244" t="s">
        <v>23</v>
      </c>
      <c r="D244" t="s">
        <v>254</v>
      </c>
      <c r="E244">
        <v>23</v>
      </c>
      <c r="F244" t="s">
        <v>201</v>
      </c>
      <c r="G244" t="s">
        <v>255</v>
      </c>
      <c r="I244">
        <v>70</v>
      </c>
      <c r="J244">
        <v>75</v>
      </c>
      <c r="K244">
        <v>73</v>
      </c>
      <c r="L244">
        <v>74</v>
      </c>
      <c r="M244">
        <v>66</v>
      </c>
      <c r="N244">
        <v>70</v>
      </c>
      <c r="O244">
        <v>67</v>
      </c>
      <c r="P244">
        <v>74</v>
      </c>
      <c r="Q244">
        <v>80</v>
      </c>
      <c r="R244">
        <v>70</v>
      </c>
      <c r="S244">
        <v>69</v>
      </c>
      <c r="T244">
        <v>50</v>
      </c>
      <c r="U244">
        <v>61</v>
      </c>
      <c r="V244">
        <v>56</v>
      </c>
      <c r="W244">
        <v>45</v>
      </c>
      <c r="X244">
        <v>57</v>
      </c>
      <c r="Y244">
        <v>69</v>
      </c>
      <c r="AA244" s="10" t="str">
        <f t="shared" si="3"/>
        <v>2026</v>
      </c>
    </row>
    <row r="245" spans="1:27" x14ac:dyDescent="0.25">
      <c r="A245" t="str">
        <f>CONCATENATE(LEFT(B245,1)&amp;". "&amp;RIGHT(B245,LEN(B245)-FIND(" ",B245))," ",D245)</f>
        <v>J. Young SAS</v>
      </c>
      <c r="B245" t="s">
        <v>206</v>
      </c>
      <c r="C245" t="s">
        <v>26</v>
      </c>
      <c r="D245" t="s">
        <v>30</v>
      </c>
      <c r="E245">
        <v>29</v>
      </c>
      <c r="F245" t="s">
        <v>207</v>
      </c>
      <c r="G245" t="s">
        <v>181</v>
      </c>
      <c r="I245">
        <v>72</v>
      </c>
      <c r="J245">
        <v>72</v>
      </c>
      <c r="K245">
        <v>48</v>
      </c>
      <c r="L245">
        <v>83</v>
      </c>
      <c r="M245">
        <v>65</v>
      </c>
      <c r="N245">
        <v>62</v>
      </c>
      <c r="O245">
        <v>94</v>
      </c>
      <c r="P245">
        <v>62</v>
      </c>
      <c r="Q245">
        <v>73</v>
      </c>
      <c r="R245">
        <v>94</v>
      </c>
      <c r="S245">
        <v>88</v>
      </c>
      <c r="T245">
        <v>87</v>
      </c>
      <c r="U245">
        <v>64</v>
      </c>
      <c r="V245">
        <v>50</v>
      </c>
      <c r="W245">
        <v>65</v>
      </c>
      <c r="X245">
        <v>55</v>
      </c>
      <c r="Y245">
        <v>58</v>
      </c>
      <c r="AA245" s="10" t="str">
        <f t="shared" si="3"/>
        <v>2024</v>
      </c>
    </row>
    <row r="246" spans="1:27" x14ac:dyDescent="0.25">
      <c r="A246" t="str">
        <f>CONCATENATE(LEFT(B246,1)&amp;". "&amp;RIGHT(B246,LEN(B246)-FIND(" ",B246))," ",D246)</f>
        <v>K. Antetokounmpo MIL</v>
      </c>
      <c r="B246" t="s">
        <v>909</v>
      </c>
      <c r="C246" t="s">
        <v>34</v>
      </c>
      <c r="D246" t="s">
        <v>44</v>
      </c>
      <c r="E246">
        <v>27</v>
      </c>
      <c r="F246" t="s">
        <v>607</v>
      </c>
      <c r="G246" t="s">
        <v>910</v>
      </c>
      <c r="I246">
        <v>51</v>
      </c>
      <c r="J246">
        <v>54</v>
      </c>
      <c r="K246">
        <v>66</v>
      </c>
      <c r="L246">
        <v>50</v>
      </c>
      <c r="M246">
        <v>60</v>
      </c>
      <c r="N246">
        <v>55</v>
      </c>
      <c r="O246">
        <v>75</v>
      </c>
      <c r="P246">
        <v>46</v>
      </c>
      <c r="Q246">
        <v>50</v>
      </c>
      <c r="R246">
        <v>41</v>
      </c>
      <c r="S246">
        <v>32</v>
      </c>
      <c r="T246">
        <v>42</v>
      </c>
      <c r="U246">
        <v>37</v>
      </c>
      <c r="V246">
        <v>50</v>
      </c>
      <c r="W246">
        <v>40</v>
      </c>
      <c r="X246">
        <v>38</v>
      </c>
      <c r="Y246">
        <v>51</v>
      </c>
      <c r="AA246" s="10" t="str">
        <f t="shared" si="3"/>
        <v>2025</v>
      </c>
    </row>
    <row r="247" spans="1:27" x14ac:dyDescent="0.25">
      <c r="A247" t="str">
        <f>CONCATENATE(LEFT(B247,1)&amp;". "&amp;RIGHT(B247,LEN(B247)-FIND(" ",B247))," ",D247)</f>
        <v>K. Bērzinš LAC</v>
      </c>
      <c r="B247" t="s">
        <v>695</v>
      </c>
      <c r="C247" t="s">
        <v>40</v>
      </c>
      <c r="D247" t="s">
        <v>42</v>
      </c>
      <c r="E247">
        <v>22</v>
      </c>
      <c r="F247" t="s">
        <v>696</v>
      </c>
      <c r="G247" t="s">
        <v>697</v>
      </c>
      <c r="I247">
        <v>57</v>
      </c>
      <c r="J247">
        <v>66</v>
      </c>
      <c r="K247">
        <v>67</v>
      </c>
      <c r="L247">
        <v>65</v>
      </c>
      <c r="M247">
        <v>52</v>
      </c>
      <c r="N247">
        <v>50</v>
      </c>
      <c r="O247">
        <v>41</v>
      </c>
      <c r="P247">
        <v>72</v>
      </c>
      <c r="Q247">
        <v>58</v>
      </c>
      <c r="R247">
        <v>62</v>
      </c>
      <c r="S247">
        <v>28</v>
      </c>
      <c r="T247">
        <v>68</v>
      </c>
      <c r="U247">
        <v>46</v>
      </c>
      <c r="V247">
        <v>38</v>
      </c>
      <c r="W247">
        <v>45</v>
      </c>
      <c r="X247">
        <v>41</v>
      </c>
      <c r="Y247">
        <v>62</v>
      </c>
      <c r="AA247" s="10" t="str">
        <f t="shared" si="3"/>
        <v>2025</v>
      </c>
    </row>
    <row r="248" spans="1:27" x14ac:dyDescent="0.25">
      <c r="A248" t="str">
        <f>CONCATENATE(LEFT(B248,1)&amp;". "&amp;RIGHT(B248,LEN(B248)-FIND(" ",B248))," ",D248)</f>
        <v>K. Brooks NYK</v>
      </c>
      <c r="B248" t="s">
        <v>1001</v>
      </c>
      <c r="C248" t="s">
        <v>32</v>
      </c>
      <c r="D248" t="s">
        <v>45</v>
      </c>
      <c r="E248">
        <v>24</v>
      </c>
      <c r="F248" t="s">
        <v>607</v>
      </c>
      <c r="G248" t="s">
        <v>466</v>
      </c>
      <c r="I248">
        <v>46</v>
      </c>
      <c r="J248">
        <v>52</v>
      </c>
      <c r="K248">
        <v>56</v>
      </c>
      <c r="L248">
        <v>45</v>
      </c>
      <c r="M248">
        <v>62</v>
      </c>
      <c r="N248">
        <v>55</v>
      </c>
      <c r="O248">
        <v>54</v>
      </c>
      <c r="P248">
        <v>36</v>
      </c>
      <c r="Q248">
        <v>47</v>
      </c>
      <c r="R248">
        <v>32</v>
      </c>
      <c r="S248">
        <v>35</v>
      </c>
      <c r="T248">
        <v>40</v>
      </c>
      <c r="U248">
        <v>38</v>
      </c>
      <c r="V248">
        <v>36</v>
      </c>
      <c r="W248">
        <v>51</v>
      </c>
      <c r="X248">
        <v>45</v>
      </c>
      <c r="Y248">
        <v>44</v>
      </c>
      <c r="AA248" s="10" t="str">
        <f t="shared" si="3"/>
        <v>2025</v>
      </c>
    </row>
    <row r="249" spans="1:27" x14ac:dyDescent="0.25">
      <c r="A249" t="str">
        <f>CONCATENATE(LEFT(B249,1)&amp;". "&amp;RIGHT(B249,LEN(B249)-FIND(" ",B249))," ",D249)</f>
        <v>K. Byider PHX</v>
      </c>
      <c r="B249" t="s">
        <v>1038</v>
      </c>
      <c r="C249" t="s">
        <v>40</v>
      </c>
      <c r="D249" t="s">
        <v>200</v>
      </c>
      <c r="E249">
        <v>22</v>
      </c>
      <c r="F249" t="s">
        <v>607</v>
      </c>
      <c r="G249" t="s">
        <v>1039</v>
      </c>
      <c r="I249">
        <v>43</v>
      </c>
      <c r="J249">
        <v>55</v>
      </c>
      <c r="K249">
        <v>60</v>
      </c>
      <c r="L249">
        <v>60</v>
      </c>
      <c r="M249">
        <v>34</v>
      </c>
      <c r="N249">
        <v>41</v>
      </c>
      <c r="O249">
        <v>23</v>
      </c>
      <c r="P249">
        <v>51</v>
      </c>
      <c r="Q249">
        <v>44</v>
      </c>
      <c r="R249">
        <v>33</v>
      </c>
      <c r="S249">
        <v>29</v>
      </c>
      <c r="T249">
        <v>52</v>
      </c>
      <c r="U249">
        <v>39</v>
      </c>
      <c r="V249">
        <v>41</v>
      </c>
      <c r="W249">
        <v>45</v>
      </c>
      <c r="X249">
        <v>50</v>
      </c>
      <c r="Y249">
        <v>67</v>
      </c>
      <c r="AA249" s="10" t="str">
        <f t="shared" si="3"/>
        <v>2025</v>
      </c>
    </row>
    <row r="250" spans="1:27" x14ac:dyDescent="0.25">
      <c r="A250" t="str">
        <f>CONCATENATE(LEFT(B250,1)&amp;". "&amp;RIGHT(B250,LEN(B250)-FIND(" ",B250))," ",D250)</f>
        <v>K. Caldwell-Pope WAS</v>
      </c>
      <c r="B250" t="s">
        <v>849</v>
      </c>
      <c r="C250" t="s">
        <v>37</v>
      </c>
      <c r="D250" t="s">
        <v>185</v>
      </c>
      <c r="E250">
        <v>31</v>
      </c>
      <c r="F250" t="s">
        <v>431</v>
      </c>
      <c r="I250">
        <v>53</v>
      </c>
      <c r="J250">
        <v>53</v>
      </c>
      <c r="K250">
        <v>44</v>
      </c>
      <c r="L250">
        <v>39</v>
      </c>
      <c r="M250">
        <v>41</v>
      </c>
      <c r="N250">
        <v>27</v>
      </c>
      <c r="O250">
        <v>51</v>
      </c>
      <c r="P250">
        <v>42</v>
      </c>
      <c r="Q250">
        <v>50</v>
      </c>
      <c r="R250">
        <v>59</v>
      </c>
      <c r="S250">
        <v>63</v>
      </c>
      <c r="T250">
        <v>64</v>
      </c>
      <c r="U250">
        <v>63</v>
      </c>
      <c r="V250">
        <v>51</v>
      </c>
      <c r="W250">
        <v>57</v>
      </c>
      <c r="X250">
        <v>35</v>
      </c>
      <c r="Y250">
        <v>37</v>
      </c>
      <c r="AA250" s="10" t="str">
        <f t="shared" si="3"/>
        <v>2024</v>
      </c>
    </row>
    <row r="251" spans="1:27" x14ac:dyDescent="0.25">
      <c r="A251" t="str">
        <f>CONCATENATE(LEFT(B251,1)&amp;". "&amp;RIGHT(B251,LEN(B251)-FIND(" ",B251))," ",D251)</f>
        <v>K. Cockburn PHX</v>
      </c>
      <c r="B251" t="s">
        <v>683</v>
      </c>
      <c r="C251" t="s">
        <v>40</v>
      </c>
      <c r="D251" t="s">
        <v>200</v>
      </c>
      <c r="E251">
        <v>25</v>
      </c>
      <c r="F251" t="s">
        <v>607</v>
      </c>
      <c r="G251" t="s">
        <v>684</v>
      </c>
      <c r="I251">
        <v>57</v>
      </c>
      <c r="J251">
        <v>61</v>
      </c>
      <c r="K251">
        <v>68</v>
      </c>
      <c r="L251">
        <v>83</v>
      </c>
      <c r="M251">
        <v>53</v>
      </c>
      <c r="N251">
        <v>75</v>
      </c>
      <c r="O251">
        <v>76</v>
      </c>
      <c r="P251">
        <v>59</v>
      </c>
      <c r="Q251">
        <v>51</v>
      </c>
      <c r="R251">
        <v>39</v>
      </c>
      <c r="S251">
        <v>37</v>
      </c>
      <c r="T251">
        <v>40</v>
      </c>
      <c r="U251">
        <v>41</v>
      </c>
      <c r="V251">
        <v>58</v>
      </c>
      <c r="W251">
        <v>46</v>
      </c>
      <c r="X251">
        <v>40</v>
      </c>
      <c r="Y251">
        <v>62</v>
      </c>
      <c r="AA251" s="10" t="str">
        <f t="shared" si="3"/>
        <v>2025</v>
      </c>
    </row>
    <row r="252" spans="1:27" x14ac:dyDescent="0.25">
      <c r="A252" t="str">
        <f>CONCATENATE(LEFT(B252,1)&amp;". "&amp;RIGHT(B252,LEN(B252)-FIND(" ",B252))," ",D252)</f>
        <v>K. Diop KC</v>
      </c>
      <c r="B252" t="s">
        <v>593</v>
      </c>
      <c r="C252" t="s">
        <v>23</v>
      </c>
      <c r="D252" t="s">
        <v>393</v>
      </c>
      <c r="E252">
        <v>22</v>
      </c>
      <c r="F252" t="s">
        <v>594</v>
      </c>
      <c r="G252" t="s">
        <v>595</v>
      </c>
      <c r="I252">
        <v>59</v>
      </c>
      <c r="J252">
        <v>66</v>
      </c>
      <c r="K252">
        <v>69</v>
      </c>
      <c r="L252">
        <v>65</v>
      </c>
      <c r="M252">
        <v>55</v>
      </c>
      <c r="N252">
        <v>66</v>
      </c>
      <c r="O252">
        <v>58</v>
      </c>
      <c r="P252">
        <v>56</v>
      </c>
      <c r="Q252">
        <v>47</v>
      </c>
      <c r="R252">
        <v>50</v>
      </c>
      <c r="S252">
        <v>54</v>
      </c>
      <c r="T252">
        <v>43</v>
      </c>
      <c r="U252">
        <v>55</v>
      </c>
      <c r="V252">
        <v>58</v>
      </c>
      <c r="W252">
        <v>33</v>
      </c>
      <c r="X252">
        <v>38</v>
      </c>
      <c r="Y252">
        <v>66</v>
      </c>
      <c r="AA252" s="10" t="str">
        <f t="shared" si="3"/>
        <v>2024</v>
      </c>
    </row>
    <row r="253" spans="1:27" x14ac:dyDescent="0.25">
      <c r="A253" t="str">
        <f>CONCATENATE(LEFT(B253,1)&amp;". "&amp;RIGHT(B253,LEN(B253)-FIND(" ",B253))," ",D253)</f>
        <v>K. Durant CLE</v>
      </c>
      <c r="B253" t="s">
        <v>388</v>
      </c>
      <c r="C253" t="s">
        <v>24</v>
      </c>
      <c r="D253" t="s">
        <v>38</v>
      </c>
      <c r="E253">
        <v>36</v>
      </c>
      <c r="F253" t="s">
        <v>389</v>
      </c>
      <c r="G253" t="s">
        <v>390</v>
      </c>
      <c r="I253">
        <v>64</v>
      </c>
      <c r="J253">
        <v>64</v>
      </c>
      <c r="K253">
        <v>76</v>
      </c>
      <c r="L253">
        <v>49</v>
      </c>
      <c r="M253">
        <v>22</v>
      </c>
      <c r="N253">
        <v>17</v>
      </c>
      <c r="O253">
        <v>38</v>
      </c>
      <c r="P253">
        <v>68</v>
      </c>
      <c r="Q253">
        <v>75</v>
      </c>
      <c r="R253">
        <v>67</v>
      </c>
      <c r="S253">
        <v>77</v>
      </c>
      <c r="T253">
        <v>65</v>
      </c>
      <c r="U253">
        <v>71</v>
      </c>
      <c r="V253">
        <v>52</v>
      </c>
      <c r="W253">
        <v>69</v>
      </c>
      <c r="X253">
        <v>49</v>
      </c>
      <c r="Y253">
        <v>68</v>
      </c>
      <c r="AA253" s="10" t="str">
        <f t="shared" si="3"/>
        <v>2025</v>
      </c>
    </row>
    <row r="254" spans="1:27" x14ac:dyDescent="0.25">
      <c r="A254" t="str">
        <f>CONCATENATE(LEFT(B254,1)&amp;". "&amp;RIGHT(B254,LEN(B254)-FIND(" ",B254))," ",D254)</f>
        <v>K. Garnett Jr. SEA</v>
      </c>
      <c r="B254" t="s">
        <v>651</v>
      </c>
      <c r="C254" t="s">
        <v>34</v>
      </c>
      <c r="D254" t="s">
        <v>36</v>
      </c>
      <c r="E254">
        <v>25</v>
      </c>
      <c r="F254" t="s">
        <v>534</v>
      </c>
      <c r="G254" t="s">
        <v>652</v>
      </c>
      <c r="I254">
        <v>57</v>
      </c>
      <c r="J254">
        <v>60</v>
      </c>
      <c r="K254">
        <v>62</v>
      </c>
      <c r="L254">
        <v>36</v>
      </c>
      <c r="M254">
        <v>56</v>
      </c>
      <c r="N254">
        <v>63</v>
      </c>
      <c r="O254">
        <v>72</v>
      </c>
      <c r="P254">
        <v>47</v>
      </c>
      <c r="Q254">
        <v>51</v>
      </c>
      <c r="R254">
        <v>43</v>
      </c>
      <c r="S254">
        <v>50</v>
      </c>
      <c r="T254">
        <v>30</v>
      </c>
      <c r="U254">
        <v>61</v>
      </c>
      <c r="V254">
        <v>68</v>
      </c>
      <c r="W254">
        <v>39</v>
      </c>
      <c r="X254">
        <v>27</v>
      </c>
      <c r="Y254">
        <v>56</v>
      </c>
      <c r="AA254" s="10" t="str">
        <f t="shared" si="3"/>
        <v>2025</v>
      </c>
    </row>
    <row r="255" spans="1:27" x14ac:dyDescent="0.25">
      <c r="A255" t="str">
        <f>CONCATENATE(LEFT(B255,1)&amp;". "&amp;RIGHT(B255,LEN(B255)-FIND(" ",B255))," ",D255)</f>
        <v>K. Gillette SEA</v>
      </c>
      <c r="B255" t="s">
        <v>1102</v>
      </c>
      <c r="C255" t="s">
        <v>24</v>
      </c>
      <c r="D255" t="s">
        <v>36</v>
      </c>
      <c r="E255">
        <v>20</v>
      </c>
      <c r="F255" t="s">
        <v>1103</v>
      </c>
      <c r="G255" t="s">
        <v>1104</v>
      </c>
      <c r="I255">
        <v>34</v>
      </c>
      <c r="J255">
        <v>59</v>
      </c>
      <c r="K255">
        <v>44</v>
      </c>
      <c r="L255">
        <v>33</v>
      </c>
      <c r="M255">
        <v>48</v>
      </c>
      <c r="N255">
        <v>54</v>
      </c>
      <c r="O255">
        <v>21</v>
      </c>
      <c r="P255">
        <v>29</v>
      </c>
      <c r="Q255">
        <v>48</v>
      </c>
      <c r="R255">
        <v>47</v>
      </c>
      <c r="S255">
        <v>49</v>
      </c>
      <c r="T255">
        <v>73</v>
      </c>
      <c r="U255">
        <v>28</v>
      </c>
      <c r="V255">
        <v>24</v>
      </c>
      <c r="W255">
        <v>41</v>
      </c>
      <c r="X255">
        <v>31</v>
      </c>
      <c r="Y255">
        <v>31</v>
      </c>
      <c r="AA255" s="10" t="str">
        <f t="shared" si="3"/>
        <v>2026</v>
      </c>
    </row>
    <row r="256" spans="1:27" x14ac:dyDescent="0.25">
      <c r="A256" t="str">
        <f>CONCATENATE(LEFT(B256,1)&amp;". "&amp;RIGHT(B256,LEN(B256)-FIND(" ",B256))," ",D256)</f>
        <v>K. Hayes POR</v>
      </c>
      <c r="B256" t="s">
        <v>1052</v>
      </c>
      <c r="C256" t="s">
        <v>22</v>
      </c>
      <c r="D256" t="s">
        <v>126</v>
      </c>
      <c r="E256">
        <v>23</v>
      </c>
      <c r="F256" t="s">
        <v>607</v>
      </c>
      <c r="G256" t="s">
        <v>885</v>
      </c>
      <c r="I256">
        <v>42</v>
      </c>
      <c r="J256">
        <v>54</v>
      </c>
      <c r="K256">
        <v>44</v>
      </c>
      <c r="L256">
        <v>31</v>
      </c>
      <c r="M256">
        <v>61</v>
      </c>
      <c r="N256">
        <v>59</v>
      </c>
      <c r="O256">
        <v>42</v>
      </c>
      <c r="P256">
        <v>23</v>
      </c>
      <c r="Q256">
        <v>44</v>
      </c>
      <c r="R256">
        <v>54</v>
      </c>
      <c r="S256">
        <v>36</v>
      </c>
      <c r="T256">
        <v>33</v>
      </c>
      <c r="U256">
        <v>38</v>
      </c>
      <c r="V256">
        <v>38</v>
      </c>
      <c r="W256">
        <v>59</v>
      </c>
      <c r="X256">
        <v>49</v>
      </c>
      <c r="Y256">
        <v>33</v>
      </c>
      <c r="AA256" s="10" t="str">
        <f t="shared" si="3"/>
        <v>2025</v>
      </c>
    </row>
    <row r="257" spans="1:27" x14ac:dyDescent="0.25">
      <c r="A257" t="str">
        <f>CONCATENATE(LEFT(B257,1)&amp;". "&amp;RIGHT(B257,LEN(B257)-FIND(" ",B257))," ",D257)</f>
        <v>K. Huerter PHX</v>
      </c>
      <c r="B257" t="s">
        <v>443</v>
      </c>
      <c r="C257" t="s">
        <v>29</v>
      </c>
      <c r="D257" t="s">
        <v>200</v>
      </c>
      <c r="E257">
        <v>26</v>
      </c>
      <c r="F257" t="s">
        <v>444</v>
      </c>
      <c r="G257" t="s">
        <v>445</v>
      </c>
      <c r="I257">
        <v>63</v>
      </c>
      <c r="J257">
        <v>66</v>
      </c>
      <c r="K257">
        <v>49</v>
      </c>
      <c r="L257">
        <v>54</v>
      </c>
      <c r="M257">
        <v>67</v>
      </c>
      <c r="N257">
        <v>56</v>
      </c>
      <c r="O257">
        <v>76</v>
      </c>
      <c r="P257">
        <v>35</v>
      </c>
      <c r="Q257">
        <v>64</v>
      </c>
      <c r="R257">
        <v>59</v>
      </c>
      <c r="S257">
        <v>52</v>
      </c>
      <c r="T257">
        <v>63</v>
      </c>
      <c r="U257">
        <v>68</v>
      </c>
      <c r="V257">
        <v>47</v>
      </c>
      <c r="W257">
        <v>53</v>
      </c>
      <c r="X257">
        <v>47</v>
      </c>
      <c r="Y257">
        <v>51</v>
      </c>
      <c r="AA257" s="10" t="str">
        <f t="shared" si="3"/>
        <v>2025</v>
      </c>
    </row>
    <row r="258" spans="1:27" x14ac:dyDescent="0.25">
      <c r="A258" t="str">
        <f>CONCATENATE(LEFT(B258,1)&amp;". "&amp;RIGHT(B258,LEN(B258)-FIND(" ",B258))," ",D258)</f>
        <v>K. Ingles ATL</v>
      </c>
      <c r="B258" t="s">
        <v>1109</v>
      </c>
      <c r="C258" t="s">
        <v>23</v>
      </c>
      <c r="D258" t="s">
        <v>28</v>
      </c>
      <c r="E258">
        <v>21</v>
      </c>
      <c r="F258" t="s">
        <v>844</v>
      </c>
      <c r="G258" t="s">
        <v>190</v>
      </c>
      <c r="I258">
        <v>33</v>
      </c>
      <c r="J258">
        <v>50</v>
      </c>
      <c r="K258">
        <v>68</v>
      </c>
      <c r="L258">
        <v>40</v>
      </c>
      <c r="M258">
        <v>39</v>
      </c>
      <c r="N258">
        <v>47</v>
      </c>
      <c r="O258">
        <v>17</v>
      </c>
      <c r="P258">
        <v>46</v>
      </c>
      <c r="Q258">
        <v>43</v>
      </c>
      <c r="R258">
        <v>31</v>
      </c>
      <c r="S258">
        <v>35</v>
      </c>
      <c r="T258">
        <v>29</v>
      </c>
      <c r="U258">
        <v>28</v>
      </c>
      <c r="V258">
        <v>30</v>
      </c>
      <c r="W258">
        <v>35</v>
      </c>
      <c r="X258">
        <v>35</v>
      </c>
      <c r="Y258">
        <v>53</v>
      </c>
      <c r="AA258" s="10" t="str">
        <f>RIGHT(F258,4)</f>
        <v>2026</v>
      </c>
    </row>
    <row r="259" spans="1:27" x14ac:dyDescent="0.25">
      <c r="A259" t="str">
        <f>CONCATENATE(LEFT(B259,1)&amp;". "&amp;RIGHT(B259,LEN(B259)-FIND(" ",B259))," ",D259)</f>
        <v>K. Irving MIN</v>
      </c>
      <c r="B259" t="s">
        <v>148</v>
      </c>
      <c r="C259" t="s">
        <v>22</v>
      </c>
      <c r="D259" t="s">
        <v>137</v>
      </c>
      <c r="E259">
        <v>32</v>
      </c>
      <c r="F259" t="s">
        <v>149</v>
      </c>
      <c r="I259">
        <v>77</v>
      </c>
      <c r="J259">
        <v>77</v>
      </c>
      <c r="K259">
        <v>33</v>
      </c>
      <c r="L259">
        <v>53</v>
      </c>
      <c r="M259">
        <v>64</v>
      </c>
      <c r="N259">
        <v>50</v>
      </c>
      <c r="O259">
        <v>70</v>
      </c>
      <c r="P259">
        <v>89</v>
      </c>
      <c r="Q259">
        <v>94</v>
      </c>
      <c r="R259">
        <v>82</v>
      </c>
      <c r="S259">
        <v>100</v>
      </c>
      <c r="T259">
        <v>90</v>
      </c>
      <c r="U259">
        <v>76</v>
      </c>
      <c r="V259">
        <v>37</v>
      </c>
      <c r="W259">
        <v>100</v>
      </c>
      <c r="X259">
        <v>77</v>
      </c>
      <c r="Y259">
        <v>57</v>
      </c>
      <c r="AA259" s="10" t="str">
        <f>RIGHT(F259,4)</f>
        <v>2024</v>
      </c>
    </row>
    <row r="260" spans="1:27" x14ac:dyDescent="0.25">
      <c r="A260" t="str">
        <f>CONCATENATE(LEFT(B260,1)&amp;". "&amp;RIGHT(B260,LEN(B260)-FIND(" ",B260))," ",D260)</f>
        <v>K. Johnson DET</v>
      </c>
      <c r="B260" t="s">
        <v>321</v>
      </c>
      <c r="C260" t="s">
        <v>22</v>
      </c>
      <c r="D260" t="s">
        <v>46</v>
      </c>
      <c r="E260">
        <v>25</v>
      </c>
      <c r="F260" t="s">
        <v>322</v>
      </c>
      <c r="G260" t="s">
        <v>323</v>
      </c>
      <c r="I260">
        <v>67</v>
      </c>
      <c r="J260">
        <v>70</v>
      </c>
      <c r="K260">
        <v>48</v>
      </c>
      <c r="L260">
        <v>48</v>
      </c>
      <c r="M260">
        <v>71</v>
      </c>
      <c r="N260">
        <v>73</v>
      </c>
      <c r="O260">
        <v>82</v>
      </c>
      <c r="P260">
        <v>47</v>
      </c>
      <c r="Q260">
        <v>59</v>
      </c>
      <c r="R260">
        <v>59</v>
      </c>
      <c r="S260">
        <v>65</v>
      </c>
      <c r="T260">
        <v>69</v>
      </c>
      <c r="U260">
        <v>62</v>
      </c>
      <c r="V260">
        <v>55</v>
      </c>
      <c r="W260">
        <v>65</v>
      </c>
      <c r="X260">
        <v>54</v>
      </c>
      <c r="Y260">
        <v>62</v>
      </c>
      <c r="AA260" s="10" t="str">
        <f>RIGHT(F260,4)</f>
        <v>2025</v>
      </c>
    </row>
    <row r="261" spans="1:27" x14ac:dyDescent="0.25">
      <c r="A261" t="str">
        <f>CONCATENATE(LEFT(B261,1)&amp;". "&amp;RIGHT(B261,LEN(B261)-FIND(" ",B261))," ",D261)</f>
        <v>K. Jones GSW</v>
      </c>
      <c r="B261" t="s">
        <v>277</v>
      </c>
      <c r="C261" t="s">
        <v>34</v>
      </c>
      <c r="D261" t="s">
        <v>35</v>
      </c>
      <c r="E261">
        <v>23</v>
      </c>
      <c r="F261" t="s">
        <v>278</v>
      </c>
      <c r="G261" t="s">
        <v>279</v>
      </c>
      <c r="I261">
        <v>69</v>
      </c>
      <c r="J261">
        <v>76</v>
      </c>
      <c r="K261">
        <v>66</v>
      </c>
      <c r="L261">
        <v>63</v>
      </c>
      <c r="M261">
        <v>74</v>
      </c>
      <c r="N261">
        <v>73</v>
      </c>
      <c r="O261">
        <v>64</v>
      </c>
      <c r="P261">
        <v>65</v>
      </c>
      <c r="Q261">
        <v>75</v>
      </c>
      <c r="R261">
        <v>48</v>
      </c>
      <c r="S261">
        <v>58</v>
      </c>
      <c r="T261">
        <v>58</v>
      </c>
      <c r="U261">
        <v>56</v>
      </c>
      <c r="V261">
        <v>53</v>
      </c>
      <c r="W261">
        <v>67</v>
      </c>
      <c r="X261">
        <v>48</v>
      </c>
      <c r="Y261">
        <v>62</v>
      </c>
      <c r="AA261" s="10" t="str">
        <f>RIGHT(F261,4)</f>
        <v>2024</v>
      </c>
    </row>
    <row r="262" spans="1:27" x14ac:dyDescent="0.25">
      <c r="A262" t="str">
        <f>CONCATENATE(LEFT(B262,1)&amp;". "&amp;RIGHT(B262,LEN(B262)-FIND(" ",B262))," ",D262)</f>
        <v>K. Karter Robinson POR</v>
      </c>
      <c r="B262" t="s">
        <v>1064</v>
      </c>
      <c r="C262" t="s">
        <v>22</v>
      </c>
      <c r="D262" t="s">
        <v>126</v>
      </c>
      <c r="E262">
        <v>23</v>
      </c>
      <c r="F262" t="s">
        <v>607</v>
      </c>
      <c r="G262" t="s">
        <v>751</v>
      </c>
      <c r="I262">
        <v>41</v>
      </c>
      <c r="J262">
        <v>55</v>
      </c>
      <c r="K262">
        <v>41</v>
      </c>
      <c r="L262">
        <v>50</v>
      </c>
      <c r="M262">
        <v>75</v>
      </c>
      <c r="N262">
        <v>64</v>
      </c>
      <c r="O262">
        <v>28</v>
      </c>
      <c r="P262">
        <v>29</v>
      </c>
      <c r="Q262">
        <v>46</v>
      </c>
      <c r="R262">
        <v>32</v>
      </c>
      <c r="S262">
        <v>31</v>
      </c>
      <c r="T262">
        <v>36</v>
      </c>
      <c r="U262">
        <v>37</v>
      </c>
      <c r="V262">
        <v>34</v>
      </c>
      <c r="W262">
        <v>51</v>
      </c>
      <c r="X262">
        <v>40</v>
      </c>
      <c r="Y262">
        <v>37</v>
      </c>
      <c r="AA262" s="10" t="str">
        <f>RIGHT(F262,4)</f>
        <v>2025</v>
      </c>
    </row>
    <row r="263" spans="1:27" x14ac:dyDescent="0.25">
      <c r="A263" t="str">
        <f>CONCATENATE(LEFT(B263,1)&amp;". "&amp;RIGHT(B263,LEN(B263)-FIND(" ",B263))," ",D263)</f>
        <v>K. Knox ATL</v>
      </c>
      <c r="B263" t="s">
        <v>268</v>
      </c>
      <c r="C263" t="s">
        <v>34</v>
      </c>
      <c r="D263" t="s">
        <v>28</v>
      </c>
      <c r="E263">
        <v>25</v>
      </c>
      <c r="F263" t="s">
        <v>269</v>
      </c>
      <c r="G263" t="s">
        <v>270</v>
      </c>
      <c r="I263">
        <v>69</v>
      </c>
      <c r="J263">
        <v>71</v>
      </c>
      <c r="K263">
        <v>56</v>
      </c>
      <c r="L263">
        <v>68</v>
      </c>
      <c r="M263">
        <v>68</v>
      </c>
      <c r="N263">
        <v>66</v>
      </c>
      <c r="O263">
        <v>92</v>
      </c>
      <c r="P263">
        <v>61</v>
      </c>
      <c r="Q263">
        <v>74</v>
      </c>
      <c r="R263">
        <v>72</v>
      </c>
      <c r="S263">
        <v>60</v>
      </c>
      <c r="T263">
        <v>75</v>
      </c>
      <c r="U263">
        <v>63</v>
      </c>
      <c r="V263">
        <v>46</v>
      </c>
      <c r="W263">
        <v>71</v>
      </c>
      <c r="X263">
        <v>35</v>
      </c>
      <c r="Y263">
        <v>65</v>
      </c>
      <c r="AA263" s="10" t="str">
        <f>RIGHT(F263,4)</f>
        <v>2024</v>
      </c>
    </row>
    <row r="264" spans="1:27" x14ac:dyDescent="0.25">
      <c r="A264" t="str">
        <f>CONCATENATE(LEFT(B264,1)&amp;". "&amp;RIGHT(B264,LEN(B264)-FIND(" ",B264))," ",D264)</f>
        <v>K. Kuzma NYK</v>
      </c>
      <c r="B264" t="s">
        <v>237</v>
      </c>
      <c r="C264" t="s">
        <v>34</v>
      </c>
      <c r="D264" t="s">
        <v>45</v>
      </c>
      <c r="E264">
        <v>28</v>
      </c>
      <c r="F264" t="s">
        <v>238</v>
      </c>
      <c r="G264" t="s">
        <v>181</v>
      </c>
      <c r="I264">
        <v>71</v>
      </c>
      <c r="J264">
        <v>72</v>
      </c>
      <c r="K264">
        <v>55</v>
      </c>
      <c r="L264">
        <v>68</v>
      </c>
      <c r="M264">
        <v>71</v>
      </c>
      <c r="N264">
        <v>65</v>
      </c>
      <c r="O264">
        <v>71</v>
      </c>
      <c r="P264">
        <v>74</v>
      </c>
      <c r="Q264">
        <v>83</v>
      </c>
      <c r="R264">
        <v>60</v>
      </c>
      <c r="S264">
        <v>86</v>
      </c>
      <c r="T264">
        <v>62</v>
      </c>
      <c r="U264">
        <v>70</v>
      </c>
      <c r="V264">
        <v>52</v>
      </c>
      <c r="W264">
        <v>65</v>
      </c>
      <c r="X264">
        <v>37</v>
      </c>
      <c r="Y264">
        <v>62</v>
      </c>
      <c r="AA264" s="10" t="str">
        <f>RIGHT(F264,4)</f>
        <v>2027</v>
      </c>
    </row>
    <row r="265" spans="1:27" x14ac:dyDescent="0.25">
      <c r="A265" t="str">
        <f>CONCATENATE(LEFT(B265,1)&amp;". "&amp;RIGHT(B265,LEN(B265)-FIND(" ",B265))," ",D265)</f>
        <v>K. Leonard SAS</v>
      </c>
      <c r="B265" t="s">
        <v>208</v>
      </c>
      <c r="C265" t="s">
        <v>24</v>
      </c>
      <c r="D265" t="s">
        <v>30</v>
      </c>
      <c r="E265">
        <v>33</v>
      </c>
      <c r="F265" t="s">
        <v>209</v>
      </c>
      <c r="G265" t="s">
        <v>210</v>
      </c>
      <c r="I265">
        <v>72</v>
      </c>
      <c r="J265">
        <v>72</v>
      </c>
      <c r="K265">
        <v>48</v>
      </c>
      <c r="L265">
        <v>48</v>
      </c>
      <c r="M265">
        <v>55</v>
      </c>
      <c r="N265">
        <v>45</v>
      </c>
      <c r="O265">
        <v>56</v>
      </c>
      <c r="P265">
        <v>75</v>
      </c>
      <c r="Q265">
        <v>75</v>
      </c>
      <c r="R265">
        <v>65</v>
      </c>
      <c r="S265">
        <v>77</v>
      </c>
      <c r="T265">
        <v>74</v>
      </c>
      <c r="U265">
        <v>81</v>
      </c>
      <c r="V265">
        <v>81</v>
      </c>
      <c r="W265">
        <v>64</v>
      </c>
      <c r="X265">
        <v>51</v>
      </c>
      <c r="Y265">
        <v>67</v>
      </c>
      <c r="AA265" s="10" t="str">
        <f>RIGHT(F265,4)</f>
        <v>2026</v>
      </c>
    </row>
    <row r="266" spans="1:27" x14ac:dyDescent="0.25">
      <c r="A266" t="str">
        <f>CONCATENATE(LEFT(B266,1)&amp;". "&amp;RIGHT(B266,LEN(B266)-FIND(" ",B266))," ",D266)</f>
        <v>K. Lewis Jr. GSW</v>
      </c>
      <c r="B266" t="s">
        <v>681</v>
      </c>
      <c r="C266" t="s">
        <v>26</v>
      </c>
      <c r="D266" t="s">
        <v>35</v>
      </c>
      <c r="E266">
        <v>23</v>
      </c>
      <c r="F266" t="s">
        <v>607</v>
      </c>
      <c r="G266" t="s">
        <v>682</v>
      </c>
      <c r="I266">
        <v>57</v>
      </c>
      <c r="J266">
        <v>63</v>
      </c>
      <c r="K266">
        <v>33</v>
      </c>
      <c r="L266">
        <v>44</v>
      </c>
      <c r="M266">
        <v>69</v>
      </c>
      <c r="N266">
        <v>62</v>
      </c>
      <c r="O266">
        <v>68</v>
      </c>
      <c r="P266">
        <v>47</v>
      </c>
      <c r="Q266">
        <v>55</v>
      </c>
      <c r="R266">
        <v>43</v>
      </c>
      <c r="S266">
        <v>68</v>
      </c>
      <c r="T266">
        <v>69</v>
      </c>
      <c r="U266">
        <v>56</v>
      </c>
      <c r="V266">
        <v>52</v>
      </c>
      <c r="W266">
        <v>39</v>
      </c>
      <c r="X266">
        <v>42</v>
      </c>
      <c r="Y266">
        <v>46</v>
      </c>
      <c r="AA266" s="10" t="str">
        <f>RIGHT(F266,4)</f>
        <v>2025</v>
      </c>
    </row>
    <row r="267" spans="1:27" x14ac:dyDescent="0.25">
      <c r="A267" t="str">
        <f>CONCATENATE(LEFT(B267,1)&amp;". "&amp;RIGHT(B267,LEN(B267)-FIND(" ",B267))," ",D267)</f>
        <v>K. Looney PHX</v>
      </c>
      <c r="B267" t="s">
        <v>615</v>
      </c>
      <c r="C267" t="s">
        <v>34</v>
      </c>
      <c r="D267" t="s">
        <v>200</v>
      </c>
      <c r="E267">
        <v>28</v>
      </c>
      <c r="F267" t="s">
        <v>352</v>
      </c>
      <c r="G267" t="s">
        <v>365</v>
      </c>
      <c r="I267">
        <v>58</v>
      </c>
      <c r="J267">
        <v>59</v>
      </c>
      <c r="K267">
        <v>56</v>
      </c>
      <c r="L267">
        <v>50</v>
      </c>
      <c r="M267">
        <v>50</v>
      </c>
      <c r="N267">
        <v>33</v>
      </c>
      <c r="O267">
        <v>65</v>
      </c>
      <c r="P267">
        <v>48</v>
      </c>
      <c r="Q267">
        <v>73</v>
      </c>
      <c r="R267">
        <v>69</v>
      </c>
      <c r="S267">
        <v>58</v>
      </c>
      <c r="T267">
        <v>48</v>
      </c>
      <c r="U267">
        <v>59</v>
      </c>
      <c r="V267">
        <v>55</v>
      </c>
      <c r="W267">
        <v>50</v>
      </c>
      <c r="X267">
        <v>42</v>
      </c>
      <c r="Y267">
        <v>44</v>
      </c>
      <c r="AA267" s="10" t="str">
        <f>RIGHT(F267,4)</f>
        <v>2025</v>
      </c>
    </row>
    <row r="268" spans="1:27" x14ac:dyDescent="0.25">
      <c r="A268" t="str">
        <f>CONCATENATE(LEFT(B268,1)&amp;". "&amp;RIGHT(B268,LEN(B268)-FIND(" ",B268))," ",D268)</f>
        <v>K. Martin Jr. DEN</v>
      </c>
      <c r="B268" t="s">
        <v>1015</v>
      </c>
      <c r="C268" t="s">
        <v>32</v>
      </c>
      <c r="D268" t="s">
        <v>33</v>
      </c>
      <c r="E268">
        <v>23</v>
      </c>
      <c r="F268" t="s">
        <v>543</v>
      </c>
      <c r="G268" t="s">
        <v>567</v>
      </c>
      <c r="I268">
        <v>45</v>
      </c>
      <c r="J268">
        <v>51</v>
      </c>
      <c r="K268">
        <v>52</v>
      </c>
      <c r="L268">
        <v>39</v>
      </c>
      <c r="M268">
        <v>64</v>
      </c>
      <c r="N268">
        <v>67</v>
      </c>
      <c r="O268">
        <v>64</v>
      </c>
      <c r="P268">
        <v>37</v>
      </c>
      <c r="Q268">
        <v>47</v>
      </c>
      <c r="R268">
        <v>22</v>
      </c>
      <c r="S268">
        <v>44</v>
      </c>
      <c r="T268">
        <v>36</v>
      </c>
      <c r="U268">
        <v>37</v>
      </c>
      <c r="V268">
        <v>40</v>
      </c>
      <c r="W268">
        <v>39</v>
      </c>
      <c r="X268">
        <v>43</v>
      </c>
      <c r="Y268">
        <v>51</v>
      </c>
      <c r="AA268" s="10" t="str">
        <f>RIGHT(F268,4)</f>
        <v>2024</v>
      </c>
    </row>
    <row r="269" spans="1:27" x14ac:dyDescent="0.25">
      <c r="A269" t="str">
        <f>CONCATENATE(LEFT(B269,1)&amp;". "&amp;RIGHT(B269,LEN(B269)-FIND(" ",B269))," ",D269)</f>
        <v>K. Okpala UTA</v>
      </c>
      <c r="B269" t="s">
        <v>294</v>
      </c>
      <c r="C269" t="s">
        <v>24</v>
      </c>
      <c r="D269" t="s">
        <v>127</v>
      </c>
      <c r="E269">
        <v>25</v>
      </c>
      <c r="F269" t="s">
        <v>295</v>
      </c>
      <c r="G269" t="s">
        <v>296</v>
      </c>
      <c r="I269">
        <v>68</v>
      </c>
      <c r="J269">
        <v>70</v>
      </c>
      <c r="K269">
        <v>58</v>
      </c>
      <c r="L269">
        <v>57</v>
      </c>
      <c r="M269">
        <v>71</v>
      </c>
      <c r="N269">
        <v>70</v>
      </c>
      <c r="O269">
        <v>91</v>
      </c>
      <c r="P269">
        <v>55</v>
      </c>
      <c r="Q269">
        <v>67</v>
      </c>
      <c r="R269">
        <v>62</v>
      </c>
      <c r="S269">
        <v>63</v>
      </c>
      <c r="T269">
        <v>72</v>
      </c>
      <c r="U269">
        <v>51</v>
      </c>
      <c r="V269">
        <v>62</v>
      </c>
      <c r="W269">
        <v>58</v>
      </c>
      <c r="X269">
        <v>50</v>
      </c>
      <c r="Y269">
        <v>62</v>
      </c>
      <c r="AA269" s="10" t="str">
        <f>RIGHT(F269,4)</f>
        <v>2025</v>
      </c>
    </row>
    <row r="270" spans="1:27" x14ac:dyDescent="0.25">
      <c r="A270" t="str">
        <f>CONCATENATE(LEFT(B270,1)&amp;". "&amp;RIGHT(B270,LEN(B270)-FIND(" ",B270))," ",D270)</f>
        <v>K. Porter Jr. LAL</v>
      </c>
      <c r="B270" t="s">
        <v>955</v>
      </c>
      <c r="C270" t="s">
        <v>37</v>
      </c>
      <c r="D270" t="s">
        <v>41</v>
      </c>
      <c r="E270">
        <v>24</v>
      </c>
      <c r="F270" t="s">
        <v>607</v>
      </c>
      <c r="G270" t="s">
        <v>645</v>
      </c>
      <c r="I270">
        <v>49</v>
      </c>
      <c r="J270">
        <v>56</v>
      </c>
      <c r="K270">
        <v>47</v>
      </c>
      <c r="L270">
        <v>36</v>
      </c>
      <c r="M270">
        <v>69</v>
      </c>
      <c r="N270">
        <v>71</v>
      </c>
      <c r="O270">
        <v>50</v>
      </c>
      <c r="P270">
        <v>26</v>
      </c>
      <c r="Q270">
        <v>48</v>
      </c>
      <c r="R270">
        <v>32</v>
      </c>
      <c r="S270">
        <v>51</v>
      </c>
      <c r="T270">
        <v>41</v>
      </c>
      <c r="U270">
        <v>50</v>
      </c>
      <c r="V270">
        <v>39</v>
      </c>
      <c r="W270">
        <v>49</v>
      </c>
      <c r="X270">
        <v>31</v>
      </c>
      <c r="Y270">
        <v>34</v>
      </c>
      <c r="AA270" s="10" t="str">
        <f>RIGHT(F270,4)</f>
        <v>2025</v>
      </c>
    </row>
    <row r="271" spans="1:27" x14ac:dyDescent="0.25">
      <c r="A271" t="str">
        <f>CONCATENATE(LEFT(B271,1)&amp;". "&amp;RIGHT(B271,LEN(B271)-FIND(" ",B271))," ",D271)</f>
        <v>K. Porzingis ATL</v>
      </c>
      <c r="B271" t="s">
        <v>433</v>
      </c>
      <c r="C271" t="s">
        <v>40</v>
      </c>
      <c r="D271" t="s">
        <v>28</v>
      </c>
      <c r="E271">
        <v>29</v>
      </c>
      <c r="F271" t="s">
        <v>434</v>
      </c>
      <c r="G271" t="s">
        <v>435</v>
      </c>
      <c r="I271">
        <v>63</v>
      </c>
      <c r="J271">
        <v>63</v>
      </c>
      <c r="K271">
        <v>67</v>
      </c>
      <c r="L271">
        <v>64</v>
      </c>
      <c r="M271">
        <v>51</v>
      </c>
      <c r="N271">
        <v>53</v>
      </c>
      <c r="O271">
        <v>64</v>
      </c>
      <c r="P271">
        <v>54</v>
      </c>
      <c r="Q271">
        <v>60</v>
      </c>
      <c r="R271">
        <v>60</v>
      </c>
      <c r="S271">
        <v>69</v>
      </c>
      <c r="T271">
        <v>69</v>
      </c>
      <c r="U271">
        <v>60</v>
      </c>
      <c r="V271">
        <v>60</v>
      </c>
      <c r="W271">
        <v>37</v>
      </c>
      <c r="X271">
        <v>41</v>
      </c>
      <c r="Y271">
        <v>62</v>
      </c>
      <c r="AA271" s="10" t="str">
        <f>RIGHT(F271,4)</f>
        <v>2026</v>
      </c>
    </row>
    <row r="272" spans="1:27" x14ac:dyDescent="0.25">
      <c r="A272" t="str">
        <f>CONCATENATE(LEFT(B272,1)&amp;". "&amp;RIGHT(B272,LEN(B272)-FIND(" ",B272))," ",D272)</f>
        <v>K. Smith CLE</v>
      </c>
      <c r="B272" t="s">
        <v>1107</v>
      </c>
      <c r="C272" t="s">
        <v>24</v>
      </c>
      <c r="D272" t="s">
        <v>38</v>
      </c>
      <c r="E272">
        <v>20</v>
      </c>
      <c r="F272" t="s">
        <v>607</v>
      </c>
      <c r="G272" t="s">
        <v>1108</v>
      </c>
      <c r="I272">
        <v>33</v>
      </c>
      <c r="J272">
        <v>58</v>
      </c>
      <c r="K272">
        <v>49</v>
      </c>
      <c r="L272">
        <v>55</v>
      </c>
      <c r="M272">
        <v>47</v>
      </c>
      <c r="N272">
        <v>49</v>
      </c>
      <c r="O272">
        <v>25</v>
      </c>
      <c r="P272">
        <v>31</v>
      </c>
      <c r="Q272">
        <v>49</v>
      </c>
      <c r="R272">
        <v>20</v>
      </c>
      <c r="S272">
        <v>21</v>
      </c>
      <c r="T272">
        <v>45</v>
      </c>
      <c r="U272">
        <v>55</v>
      </c>
      <c r="V272">
        <v>17</v>
      </c>
      <c r="W272">
        <v>21</v>
      </c>
      <c r="X272">
        <v>18</v>
      </c>
      <c r="Y272">
        <v>22</v>
      </c>
      <c r="AA272" s="10" t="str">
        <f>RIGHT(F272,4)</f>
        <v>2025</v>
      </c>
    </row>
    <row r="273" spans="1:27" x14ac:dyDescent="0.25">
      <c r="A273" t="str">
        <f>CONCATENATE(LEFT(B273,1)&amp;". "&amp;RIGHT(B273,LEN(B273)-FIND(" ",B273))," ",D273)</f>
        <v>K. Thompson GSW</v>
      </c>
      <c r="B273" t="s">
        <v>335</v>
      </c>
      <c r="C273" t="s">
        <v>29</v>
      </c>
      <c r="D273" t="s">
        <v>35</v>
      </c>
      <c r="E273">
        <v>34</v>
      </c>
      <c r="F273" t="s">
        <v>336</v>
      </c>
      <c r="G273" t="s">
        <v>210</v>
      </c>
      <c r="I273">
        <v>66</v>
      </c>
      <c r="J273">
        <v>66</v>
      </c>
      <c r="K273">
        <v>48</v>
      </c>
      <c r="L273">
        <v>35</v>
      </c>
      <c r="M273">
        <v>45</v>
      </c>
      <c r="N273">
        <v>24</v>
      </c>
      <c r="O273">
        <v>35</v>
      </c>
      <c r="P273">
        <v>61</v>
      </c>
      <c r="Q273">
        <v>68</v>
      </c>
      <c r="R273">
        <v>69</v>
      </c>
      <c r="S273">
        <v>97</v>
      </c>
      <c r="T273">
        <v>96</v>
      </c>
      <c r="U273">
        <v>77</v>
      </c>
      <c r="V273">
        <v>68</v>
      </c>
      <c r="W273">
        <v>54</v>
      </c>
      <c r="X273">
        <v>47</v>
      </c>
      <c r="Y273">
        <v>43</v>
      </c>
      <c r="AA273" s="10" t="str">
        <f>RIGHT(F273,4)</f>
        <v>2024</v>
      </c>
    </row>
    <row r="274" spans="1:27" x14ac:dyDescent="0.25">
      <c r="A274" t="str">
        <f>CONCATENATE(LEFT(B274,1)&amp;". "&amp;RIGHT(B274,LEN(B274)-FIND(" ",B274))," ",D274)</f>
        <v>K. Towns MIN</v>
      </c>
      <c r="B274" t="s">
        <v>136</v>
      </c>
      <c r="C274" t="s">
        <v>23</v>
      </c>
      <c r="D274" t="s">
        <v>137</v>
      </c>
      <c r="E274">
        <v>29</v>
      </c>
      <c r="F274" t="s">
        <v>138</v>
      </c>
      <c r="G274" t="s">
        <v>139</v>
      </c>
      <c r="I274">
        <v>80</v>
      </c>
      <c r="J274">
        <v>80</v>
      </c>
      <c r="K274">
        <v>67</v>
      </c>
      <c r="L274">
        <v>68</v>
      </c>
      <c r="M274">
        <v>65</v>
      </c>
      <c r="N274">
        <v>64</v>
      </c>
      <c r="O274">
        <v>96</v>
      </c>
      <c r="P274">
        <v>82</v>
      </c>
      <c r="Q274">
        <v>91</v>
      </c>
      <c r="R274">
        <v>85</v>
      </c>
      <c r="S274">
        <v>81</v>
      </c>
      <c r="T274">
        <v>74</v>
      </c>
      <c r="U274">
        <v>77</v>
      </c>
      <c r="V274">
        <v>69</v>
      </c>
      <c r="W274">
        <v>53</v>
      </c>
      <c r="X274">
        <v>63</v>
      </c>
      <c r="Y274">
        <v>86</v>
      </c>
      <c r="AA274" s="10" t="str">
        <f>RIGHT(F274,4)</f>
        <v>2026</v>
      </c>
    </row>
    <row r="275" spans="1:27" x14ac:dyDescent="0.25">
      <c r="A275" t="str">
        <f>CONCATENATE(LEFT(B275,1)&amp;". "&amp;RIGHT(B275,LEN(B275)-FIND(" ",B275))," ",D275)</f>
        <v>K. Walker ORL</v>
      </c>
      <c r="B275" t="s">
        <v>383</v>
      </c>
      <c r="C275" t="s">
        <v>26</v>
      </c>
      <c r="D275" t="s">
        <v>163</v>
      </c>
      <c r="E275">
        <v>34</v>
      </c>
      <c r="F275" t="s">
        <v>384</v>
      </c>
      <c r="G275" t="s">
        <v>276</v>
      </c>
      <c r="I275">
        <v>64</v>
      </c>
      <c r="J275">
        <v>64</v>
      </c>
      <c r="K275">
        <v>26</v>
      </c>
      <c r="L275">
        <v>32</v>
      </c>
      <c r="M275">
        <v>48</v>
      </c>
      <c r="N275">
        <v>36</v>
      </c>
      <c r="O275">
        <v>54</v>
      </c>
      <c r="P275">
        <v>64</v>
      </c>
      <c r="Q275">
        <v>71</v>
      </c>
      <c r="R275">
        <v>71</v>
      </c>
      <c r="S275">
        <v>73</v>
      </c>
      <c r="T275">
        <v>72</v>
      </c>
      <c r="U275">
        <v>76</v>
      </c>
      <c r="V275">
        <v>52</v>
      </c>
      <c r="W275">
        <v>73</v>
      </c>
      <c r="X275">
        <v>67</v>
      </c>
      <c r="Y275">
        <v>49</v>
      </c>
      <c r="AA275" s="10" t="str">
        <f>RIGHT(F275,4)</f>
        <v>2024</v>
      </c>
    </row>
    <row r="276" spans="1:27" x14ac:dyDescent="0.25">
      <c r="A276" t="str">
        <f>CONCATENATE(LEFT(B276,1)&amp;". "&amp;RIGHT(B276,LEN(B276)-FIND(" ",B276))," ",D276)</f>
        <v>K. Whitney LAC</v>
      </c>
      <c r="B276" t="s">
        <v>676</v>
      </c>
      <c r="C276" t="s">
        <v>24</v>
      </c>
      <c r="D276" t="s">
        <v>42</v>
      </c>
      <c r="E276">
        <v>23</v>
      </c>
      <c r="F276" t="s">
        <v>530</v>
      </c>
      <c r="G276" t="s">
        <v>677</v>
      </c>
      <c r="I276">
        <v>57</v>
      </c>
      <c r="J276">
        <v>63</v>
      </c>
      <c r="K276">
        <v>52</v>
      </c>
      <c r="L276">
        <v>64</v>
      </c>
      <c r="M276">
        <v>63</v>
      </c>
      <c r="N276">
        <v>68</v>
      </c>
      <c r="O276">
        <v>73</v>
      </c>
      <c r="P276">
        <v>49</v>
      </c>
      <c r="Q276">
        <v>59</v>
      </c>
      <c r="R276">
        <v>57</v>
      </c>
      <c r="S276">
        <v>59</v>
      </c>
      <c r="T276">
        <v>45</v>
      </c>
      <c r="U276">
        <v>48</v>
      </c>
      <c r="V276">
        <v>51</v>
      </c>
      <c r="W276">
        <v>45</v>
      </c>
      <c r="X276">
        <v>40</v>
      </c>
      <c r="Y276">
        <v>46</v>
      </c>
      <c r="AA276" s="10" t="str">
        <f>RIGHT(F276,4)</f>
        <v>2025</v>
      </c>
    </row>
    <row r="277" spans="1:27" x14ac:dyDescent="0.25">
      <c r="A277" t="str">
        <f>CONCATENATE(LEFT(B277,1)&amp;". "&amp;RIGHT(B277,LEN(B277)-FIND(" ",B277))," ",D277)</f>
        <v>K. Wilkes POR</v>
      </c>
      <c r="B277" t="s">
        <v>477</v>
      </c>
      <c r="C277" t="s">
        <v>29</v>
      </c>
      <c r="D277" t="s">
        <v>126</v>
      </c>
      <c r="E277">
        <v>26</v>
      </c>
      <c r="F277" t="s">
        <v>478</v>
      </c>
      <c r="G277" t="s">
        <v>479</v>
      </c>
      <c r="I277">
        <v>62</v>
      </c>
      <c r="J277">
        <v>63</v>
      </c>
      <c r="K277">
        <v>51</v>
      </c>
      <c r="L277">
        <v>61</v>
      </c>
      <c r="M277">
        <v>71</v>
      </c>
      <c r="N277">
        <v>69</v>
      </c>
      <c r="O277">
        <v>73</v>
      </c>
      <c r="P277">
        <v>57</v>
      </c>
      <c r="Q277">
        <v>56</v>
      </c>
      <c r="R277">
        <v>46</v>
      </c>
      <c r="S277">
        <v>66</v>
      </c>
      <c r="T277">
        <v>57</v>
      </c>
      <c r="U277">
        <v>57</v>
      </c>
      <c r="V277">
        <v>44</v>
      </c>
      <c r="W277">
        <v>57</v>
      </c>
      <c r="X277">
        <v>40</v>
      </c>
      <c r="Y277">
        <v>53</v>
      </c>
      <c r="AA277" s="10" t="str">
        <f>RIGHT(F277,4)</f>
        <v>2024</v>
      </c>
    </row>
    <row r="278" spans="1:27" x14ac:dyDescent="0.25">
      <c r="A278" t="str">
        <f>CONCATENATE(LEFT(B278,1)&amp;". "&amp;RIGHT(B278,LEN(B278)-FIND(" ",B278))," ",D278)</f>
        <v>K. Wilson PHI</v>
      </c>
      <c r="B278" t="s">
        <v>799</v>
      </c>
      <c r="C278" t="s">
        <v>34</v>
      </c>
      <c r="D278" t="s">
        <v>25</v>
      </c>
      <c r="E278">
        <v>24</v>
      </c>
      <c r="F278" t="s">
        <v>605</v>
      </c>
      <c r="G278" t="s">
        <v>800</v>
      </c>
      <c r="I278">
        <v>55</v>
      </c>
      <c r="J278">
        <v>61</v>
      </c>
      <c r="K278">
        <v>57</v>
      </c>
      <c r="L278">
        <v>50</v>
      </c>
      <c r="M278">
        <v>68</v>
      </c>
      <c r="N278">
        <v>66</v>
      </c>
      <c r="O278">
        <v>72</v>
      </c>
      <c r="P278">
        <v>41</v>
      </c>
      <c r="Q278">
        <v>48</v>
      </c>
      <c r="R278">
        <v>52</v>
      </c>
      <c r="S278">
        <v>39</v>
      </c>
      <c r="T278">
        <v>51</v>
      </c>
      <c r="U278">
        <v>47</v>
      </c>
      <c r="V278">
        <v>46</v>
      </c>
      <c r="W278">
        <v>41</v>
      </c>
      <c r="X278">
        <v>38</v>
      </c>
      <c r="Y278">
        <v>44</v>
      </c>
      <c r="AA278" s="10" t="str">
        <f>RIGHT(F278,4)</f>
        <v>2025</v>
      </c>
    </row>
    <row r="279" spans="1:27" x14ac:dyDescent="0.25">
      <c r="A279" t="str">
        <f>CONCATENATE(LEFT(B279,1)&amp;". "&amp;RIGHT(B279,LEN(B279)-FIND(" ",B279))," ",D279)</f>
        <v>L. Ball KC</v>
      </c>
      <c r="B279" t="s">
        <v>631</v>
      </c>
      <c r="C279" t="s">
        <v>29</v>
      </c>
      <c r="D279" t="s">
        <v>393</v>
      </c>
      <c r="E279">
        <v>23</v>
      </c>
      <c r="F279" t="s">
        <v>607</v>
      </c>
      <c r="G279" t="s">
        <v>210</v>
      </c>
      <c r="I279">
        <v>58</v>
      </c>
      <c r="J279">
        <v>66</v>
      </c>
      <c r="K279">
        <v>47</v>
      </c>
      <c r="L279">
        <v>41</v>
      </c>
      <c r="M279">
        <v>66</v>
      </c>
      <c r="N279">
        <v>63</v>
      </c>
      <c r="O279">
        <v>80</v>
      </c>
      <c r="P279">
        <v>30</v>
      </c>
      <c r="Q279">
        <v>49</v>
      </c>
      <c r="R279">
        <v>36</v>
      </c>
      <c r="S279">
        <v>47</v>
      </c>
      <c r="T279">
        <v>63</v>
      </c>
      <c r="U279">
        <v>46</v>
      </c>
      <c r="V279">
        <v>33</v>
      </c>
      <c r="W279">
        <v>65</v>
      </c>
      <c r="X279">
        <v>68</v>
      </c>
      <c r="Y279">
        <v>66</v>
      </c>
      <c r="AA279" s="10" t="str">
        <f>RIGHT(F279,4)</f>
        <v>2025</v>
      </c>
    </row>
    <row r="280" spans="1:27" x14ac:dyDescent="0.25">
      <c r="A280" t="str">
        <f>CONCATENATE(LEFT(B280,1)&amp;". "&amp;RIGHT(B280,LEN(B280)-FIND(" ",B280))," ",D280)</f>
        <v>L. Ball ORL</v>
      </c>
      <c r="B280" t="s">
        <v>313</v>
      </c>
      <c r="C280" t="s">
        <v>26</v>
      </c>
      <c r="D280" t="s">
        <v>163</v>
      </c>
      <c r="E280">
        <v>27</v>
      </c>
      <c r="F280" t="s">
        <v>314</v>
      </c>
      <c r="G280" t="s">
        <v>315</v>
      </c>
      <c r="I280">
        <v>67</v>
      </c>
      <c r="J280">
        <v>67</v>
      </c>
      <c r="K280">
        <v>48</v>
      </c>
      <c r="L280">
        <v>52</v>
      </c>
      <c r="M280">
        <v>67</v>
      </c>
      <c r="N280">
        <v>65</v>
      </c>
      <c r="O280">
        <v>63</v>
      </c>
      <c r="P280">
        <v>36</v>
      </c>
      <c r="Q280">
        <v>58</v>
      </c>
      <c r="R280">
        <v>0</v>
      </c>
      <c r="S280">
        <v>47</v>
      </c>
      <c r="T280">
        <v>60</v>
      </c>
      <c r="U280">
        <v>48</v>
      </c>
      <c r="V280">
        <v>81</v>
      </c>
      <c r="W280">
        <v>73</v>
      </c>
      <c r="X280">
        <v>90</v>
      </c>
      <c r="Y280">
        <v>90</v>
      </c>
      <c r="AA280" s="10" t="str">
        <f>RIGHT(F280,4)</f>
        <v>2026</v>
      </c>
    </row>
    <row r="281" spans="1:27" x14ac:dyDescent="0.25">
      <c r="A281" t="str">
        <f>CONCATENATE(LEFT(B281,1)&amp;". "&amp;RIGHT(B281,LEN(B281)-FIND(" ",B281))," ",D281)</f>
        <v>L. Doncic CHA</v>
      </c>
      <c r="B281" t="s">
        <v>144</v>
      </c>
      <c r="C281" t="s">
        <v>29</v>
      </c>
      <c r="D281" t="s">
        <v>145</v>
      </c>
      <c r="E281">
        <v>25</v>
      </c>
      <c r="F281" t="s">
        <v>146</v>
      </c>
      <c r="G281" t="s">
        <v>147</v>
      </c>
      <c r="I281">
        <v>79</v>
      </c>
      <c r="J281">
        <v>81</v>
      </c>
      <c r="K281">
        <v>52</v>
      </c>
      <c r="L281">
        <v>71</v>
      </c>
      <c r="M281">
        <v>71</v>
      </c>
      <c r="N281">
        <v>62</v>
      </c>
      <c r="O281">
        <v>89</v>
      </c>
      <c r="P281">
        <v>75</v>
      </c>
      <c r="Q281">
        <v>73</v>
      </c>
      <c r="R281">
        <v>72</v>
      </c>
      <c r="S281">
        <v>94</v>
      </c>
      <c r="T281">
        <v>90</v>
      </c>
      <c r="U281">
        <v>70</v>
      </c>
      <c r="V281">
        <v>49</v>
      </c>
      <c r="W281">
        <v>78</v>
      </c>
      <c r="X281">
        <v>83</v>
      </c>
      <c r="Y281">
        <v>83</v>
      </c>
      <c r="AA281" s="10" t="str">
        <f>RIGHT(F281,4)</f>
        <v>2024</v>
      </c>
    </row>
    <row r="282" spans="1:27" x14ac:dyDescent="0.25">
      <c r="A282" t="str">
        <f>CONCATENATE(LEFT(B282,1)&amp;". "&amp;RIGHT(B282,LEN(B282)-FIND(" ",B282))," ",D282)</f>
        <v>L. Hilliard DEN</v>
      </c>
      <c r="B282" t="s">
        <v>740</v>
      </c>
      <c r="C282" t="s">
        <v>29</v>
      </c>
      <c r="D282" t="s">
        <v>33</v>
      </c>
      <c r="E282">
        <v>21</v>
      </c>
      <c r="F282" t="s">
        <v>741</v>
      </c>
      <c r="G282" t="s">
        <v>742</v>
      </c>
      <c r="I282">
        <v>56</v>
      </c>
      <c r="J282">
        <v>65</v>
      </c>
      <c r="K282">
        <v>48</v>
      </c>
      <c r="L282">
        <v>46</v>
      </c>
      <c r="M282">
        <v>68</v>
      </c>
      <c r="N282">
        <v>71</v>
      </c>
      <c r="O282">
        <v>54</v>
      </c>
      <c r="P282">
        <v>41</v>
      </c>
      <c r="Q282">
        <v>45</v>
      </c>
      <c r="R282">
        <v>45</v>
      </c>
      <c r="S282">
        <v>50</v>
      </c>
      <c r="T282">
        <v>51</v>
      </c>
      <c r="U282">
        <v>56</v>
      </c>
      <c r="V282">
        <v>37</v>
      </c>
      <c r="W282">
        <v>57</v>
      </c>
      <c r="X282">
        <v>41</v>
      </c>
      <c r="Y282">
        <v>45</v>
      </c>
      <c r="AA282" s="10" t="str">
        <f>RIGHT(F282,4)</f>
        <v>2026</v>
      </c>
    </row>
    <row r="283" spans="1:27" x14ac:dyDescent="0.25">
      <c r="A283" t="str">
        <f>CONCATENATE(LEFT(B283,1)&amp;". "&amp;RIGHT(B283,LEN(B283)-FIND(" ",B283))," ",D283)</f>
        <v>L. Jackson NYK</v>
      </c>
      <c r="B283" t="s">
        <v>1028</v>
      </c>
      <c r="C283" t="s">
        <v>32</v>
      </c>
      <c r="D283" t="s">
        <v>45</v>
      </c>
      <c r="E283">
        <v>20</v>
      </c>
      <c r="F283" t="s">
        <v>607</v>
      </c>
      <c r="G283" t="s">
        <v>1029</v>
      </c>
      <c r="I283">
        <v>44</v>
      </c>
      <c r="J283">
        <v>63</v>
      </c>
      <c r="K283">
        <v>61</v>
      </c>
      <c r="L283">
        <v>64</v>
      </c>
      <c r="M283">
        <v>44</v>
      </c>
      <c r="N283">
        <v>47</v>
      </c>
      <c r="O283">
        <v>30</v>
      </c>
      <c r="P283">
        <v>36</v>
      </c>
      <c r="Q283">
        <v>56</v>
      </c>
      <c r="R283">
        <v>36</v>
      </c>
      <c r="S283">
        <v>58</v>
      </c>
      <c r="T283">
        <v>36</v>
      </c>
      <c r="U283">
        <v>46</v>
      </c>
      <c r="V283">
        <v>38</v>
      </c>
      <c r="W283">
        <v>34</v>
      </c>
      <c r="X283">
        <v>37</v>
      </c>
      <c r="Y283">
        <v>48</v>
      </c>
      <c r="AA283" s="10" t="str">
        <f>RIGHT(F283,4)</f>
        <v>2025</v>
      </c>
    </row>
    <row r="284" spans="1:27" x14ac:dyDescent="0.25">
      <c r="A284" t="str">
        <f>CONCATENATE(LEFT(B284,1)&amp;". "&amp;RIGHT(B284,LEN(B284)-FIND(" ",B284))," ",D284)</f>
        <v>L. James DET</v>
      </c>
      <c r="B284" t="s">
        <v>283</v>
      </c>
      <c r="C284" t="s">
        <v>34</v>
      </c>
      <c r="D284" t="s">
        <v>46</v>
      </c>
      <c r="E284">
        <v>40</v>
      </c>
      <c r="F284" t="s">
        <v>284</v>
      </c>
      <c r="G284" t="s">
        <v>285</v>
      </c>
      <c r="I284">
        <v>68</v>
      </c>
      <c r="J284">
        <v>68</v>
      </c>
      <c r="K284">
        <v>52</v>
      </c>
      <c r="L284">
        <v>65</v>
      </c>
      <c r="M284">
        <v>34</v>
      </c>
      <c r="N284">
        <v>25</v>
      </c>
      <c r="O284">
        <v>42</v>
      </c>
      <c r="P284">
        <v>78</v>
      </c>
      <c r="Q284">
        <v>78</v>
      </c>
      <c r="R284">
        <v>50</v>
      </c>
      <c r="S284">
        <v>77</v>
      </c>
      <c r="T284">
        <v>72</v>
      </c>
      <c r="U284">
        <v>75</v>
      </c>
      <c r="V284">
        <v>50</v>
      </c>
      <c r="W284">
        <v>71</v>
      </c>
      <c r="X284">
        <v>77</v>
      </c>
      <c r="Y284">
        <v>74</v>
      </c>
      <c r="AA284" s="10" t="str">
        <f>RIGHT(F284,4)</f>
        <v>2027</v>
      </c>
    </row>
    <row r="285" spans="1:27" x14ac:dyDescent="0.25">
      <c r="A285" t="str">
        <f>CONCATENATE(LEFT(B285,1)&amp;". "&amp;RIGHT(B285,LEN(B285)-FIND(" ",B285))," ",D285)</f>
        <v>L. James Jr. TOR</v>
      </c>
      <c r="B285" t="s">
        <v>698</v>
      </c>
      <c r="C285" t="s">
        <v>29</v>
      </c>
      <c r="D285" t="s">
        <v>254</v>
      </c>
      <c r="E285">
        <v>20</v>
      </c>
      <c r="F285" t="s">
        <v>699</v>
      </c>
      <c r="G285" t="s">
        <v>409</v>
      </c>
      <c r="I285">
        <v>57</v>
      </c>
      <c r="J285">
        <v>74</v>
      </c>
      <c r="K285">
        <v>50</v>
      </c>
      <c r="L285">
        <v>43</v>
      </c>
      <c r="M285">
        <v>74</v>
      </c>
      <c r="N285">
        <v>76</v>
      </c>
      <c r="O285">
        <v>52</v>
      </c>
      <c r="P285">
        <v>39</v>
      </c>
      <c r="Q285">
        <v>48</v>
      </c>
      <c r="R285">
        <v>47</v>
      </c>
      <c r="S285">
        <v>49</v>
      </c>
      <c r="T285">
        <v>46</v>
      </c>
      <c r="U285">
        <v>48</v>
      </c>
      <c r="V285">
        <v>39</v>
      </c>
      <c r="W285">
        <v>59</v>
      </c>
      <c r="X285">
        <v>51</v>
      </c>
      <c r="Y285">
        <v>47</v>
      </c>
      <c r="AA285" s="10" t="str">
        <f>RIGHT(F285,4)</f>
        <v>2026</v>
      </c>
    </row>
    <row r="286" spans="1:27" x14ac:dyDescent="0.25">
      <c r="A286" t="str">
        <f>CONCATENATE(LEFT(B286,1)&amp;". "&amp;RIGHT(B286,LEN(B286)-FIND(" ",B286))," ",D286)</f>
        <v>L. Kornet NOP</v>
      </c>
      <c r="B286" t="s">
        <v>712</v>
      </c>
      <c r="C286" t="s">
        <v>32</v>
      </c>
      <c r="D286" t="s">
        <v>151</v>
      </c>
      <c r="E286">
        <v>29</v>
      </c>
      <c r="F286" t="s">
        <v>617</v>
      </c>
      <c r="G286" t="s">
        <v>713</v>
      </c>
      <c r="I286">
        <v>56</v>
      </c>
      <c r="J286">
        <v>56</v>
      </c>
      <c r="K286">
        <v>67</v>
      </c>
      <c r="L286">
        <v>53</v>
      </c>
      <c r="M286">
        <v>47</v>
      </c>
      <c r="N286">
        <v>45</v>
      </c>
      <c r="O286">
        <v>60</v>
      </c>
      <c r="P286">
        <v>66</v>
      </c>
      <c r="Q286">
        <v>60</v>
      </c>
      <c r="R286">
        <v>65</v>
      </c>
      <c r="S286">
        <v>71</v>
      </c>
      <c r="T286">
        <v>59</v>
      </c>
      <c r="U286">
        <v>40</v>
      </c>
      <c r="V286">
        <v>37</v>
      </c>
      <c r="W286">
        <v>49</v>
      </c>
      <c r="X286">
        <v>47</v>
      </c>
      <c r="Y286">
        <v>54</v>
      </c>
      <c r="AA286" s="10" t="str">
        <f>RIGHT(F286,4)</f>
        <v>2026</v>
      </c>
    </row>
    <row r="287" spans="1:27" x14ac:dyDescent="0.25">
      <c r="A287" t="str">
        <f>CONCATENATE(LEFT(B287,1)&amp;". "&amp;RIGHT(B287,LEN(B287)-FIND(" ",B287))," ",D287)</f>
        <v>L. Markkanen CHI</v>
      </c>
      <c r="B287" t="s">
        <v>218</v>
      </c>
      <c r="C287" t="s">
        <v>32</v>
      </c>
      <c r="D287" t="s">
        <v>31</v>
      </c>
      <c r="E287">
        <v>27</v>
      </c>
      <c r="F287" t="s">
        <v>219</v>
      </c>
      <c r="G287" t="s">
        <v>220</v>
      </c>
      <c r="I287">
        <v>72</v>
      </c>
      <c r="J287">
        <v>72</v>
      </c>
      <c r="K287">
        <v>63</v>
      </c>
      <c r="L287">
        <v>80</v>
      </c>
      <c r="M287">
        <v>61</v>
      </c>
      <c r="N287">
        <v>68</v>
      </c>
      <c r="O287">
        <v>81</v>
      </c>
      <c r="P287">
        <v>65</v>
      </c>
      <c r="Q287">
        <v>73</v>
      </c>
      <c r="R287">
        <v>64</v>
      </c>
      <c r="S287">
        <v>67</v>
      </c>
      <c r="T287">
        <v>79</v>
      </c>
      <c r="U287">
        <v>68</v>
      </c>
      <c r="V287">
        <v>47</v>
      </c>
      <c r="W287">
        <v>52</v>
      </c>
      <c r="X287">
        <v>57</v>
      </c>
      <c r="Y287">
        <v>74</v>
      </c>
      <c r="AA287" s="10" t="str">
        <f>RIGHT(F287,4)</f>
        <v>2026</v>
      </c>
    </row>
    <row r="288" spans="1:27" x14ac:dyDescent="0.25">
      <c r="A288" t="str">
        <f>CONCATENATE(LEFT(B288,1)&amp;". "&amp;RIGHT(B288,LEN(B288)-FIND(" ",B288))," ",D288)</f>
        <v>L. McCants NYK</v>
      </c>
      <c r="B288" t="s">
        <v>1040</v>
      </c>
      <c r="C288" t="s">
        <v>23</v>
      </c>
      <c r="D288" t="s">
        <v>45</v>
      </c>
      <c r="E288">
        <v>20</v>
      </c>
      <c r="F288" t="s">
        <v>1041</v>
      </c>
      <c r="G288" t="s">
        <v>1042</v>
      </c>
      <c r="I288">
        <v>43</v>
      </c>
      <c r="J288">
        <v>67</v>
      </c>
      <c r="K288">
        <v>73</v>
      </c>
      <c r="L288">
        <v>65</v>
      </c>
      <c r="M288">
        <v>39</v>
      </c>
      <c r="N288">
        <v>43</v>
      </c>
      <c r="O288">
        <v>28</v>
      </c>
      <c r="P288">
        <v>51</v>
      </c>
      <c r="Q288">
        <v>50</v>
      </c>
      <c r="R288">
        <v>27</v>
      </c>
      <c r="S288">
        <v>25</v>
      </c>
      <c r="T288">
        <v>23</v>
      </c>
      <c r="U288">
        <v>34</v>
      </c>
      <c r="V288">
        <v>63</v>
      </c>
      <c r="W288">
        <v>33</v>
      </c>
      <c r="X288">
        <v>46</v>
      </c>
      <c r="Y288">
        <v>65</v>
      </c>
      <c r="AA288" s="10" t="str">
        <f>RIGHT(F288,4)</f>
        <v>2026</v>
      </c>
    </row>
    <row r="289" spans="1:27" x14ac:dyDescent="0.25">
      <c r="A289" t="str">
        <f>CONCATENATE(LEFT(B289,1)&amp;". "&amp;RIGHT(B289,LEN(B289)-FIND(" ",B289))," ",D289)</f>
        <v>L. Nance Jr. CHA</v>
      </c>
      <c r="B289" t="s">
        <v>819</v>
      </c>
      <c r="C289" t="s">
        <v>32</v>
      </c>
      <c r="D289" t="s">
        <v>145</v>
      </c>
      <c r="E289">
        <v>31</v>
      </c>
      <c r="F289" t="s">
        <v>543</v>
      </c>
      <c r="G289" t="s">
        <v>285</v>
      </c>
      <c r="I289">
        <v>54</v>
      </c>
      <c r="J289">
        <v>54</v>
      </c>
      <c r="K289">
        <v>56</v>
      </c>
      <c r="L289">
        <v>66</v>
      </c>
      <c r="M289">
        <v>40</v>
      </c>
      <c r="N289">
        <v>47</v>
      </c>
      <c r="O289">
        <v>56</v>
      </c>
      <c r="P289">
        <v>61</v>
      </c>
      <c r="Q289">
        <v>66</v>
      </c>
      <c r="R289">
        <v>59</v>
      </c>
      <c r="S289">
        <v>59</v>
      </c>
      <c r="T289">
        <v>41</v>
      </c>
      <c r="U289">
        <v>49</v>
      </c>
      <c r="V289">
        <v>46</v>
      </c>
      <c r="W289">
        <v>47</v>
      </c>
      <c r="X289">
        <v>43</v>
      </c>
      <c r="Y289">
        <v>68</v>
      </c>
      <c r="AA289" s="10" t="str">
        <f>RIGHT(F289,4)</f>
        <v>2024</v>
      </c>
    </row>
    <row r="290" spans="1:27" x14ac:dyDescent="0.25">
      <c r="A290" t="str">
        <f>CONCATENATE(LEFT(B290,1)&amp;". "&amp;RIGHT(B290,LEN(B290)-FIND(" ",B290))," ",D290)</f>
        <v>L. Šamanic LAC</v>
      </c>
      <c r="B290" t="s">
        <v>726</v>
      </c>
      <c r="C290" t="s">
        <v>32</v>
      </c>
      <c r="D290" t="s">
        <v>42</v>
      </c>
      <c r="E290">
        <v>24</v>
      </c>
      <c r="F290" t="s">
        <v>727</v>
      </c>
      <c r="G290" t="s">
        <v>728</v>
      </c>
      <c r="I290">
        <v>56</v>
      </c>
      <c r="J290">
        <v>62</v>
      </c>
      <c r="K290">
        <v>64</v>
      </c>
      <c r="L290">
        <v>55</v>
      </c>
      <c r="M290">
        <v>65</v>
      </c>
      <c r="N290">
        <v>68</v>
      </c>
      <c r="O290">
        <v>64</v>
      </c>
      <c r="P290">
        <v>54</v>
      </c>
      <c r="Q290">
        <v>45</v>
      </c>
      <c r="R290">
        <v>50</v>
      </c>
      <c r="S290">
        <v>51</v>
      </c>
      <c r="T290">
        <v>58</v>
      </c>
      <c r="U290">
        <v>37</v>
      </c>
      <c r="V290">
        <v>54</v>
      </c>
      <c r="W290">
        <v>44</v>
      </c>
      <c r="X290">
        <v>39</v>
      </c>
      <c r="Y290">
        <v>52</v>
      </c>
      <c r="AA290" s="10" t="str">
        <f>RIGHT(F290,4)</f>
        <v>2024</v>
      </c>
    </row>
    <row r="291" spans="1:27" x14ac:dyDescent="0.25">
      <c r="A291" t="str">
        <f>CONCATENATE(LEFT(B291,1)&amp;". "&amp;RIGHT(B291,LEN(B291)-FIND(" ",B291))," ",D291)</f>
        <v>L. Shamet BOS</v>
      </c>
      <c r="B291" t="s">
        <v>441</v>
      </c>
      <c r="C291" t="s">
        <v>22</v>
      </c>
      <c r="D291" t="s">
        <v>39</v>
      </c>
      <c r="E291">
        <v>28</v>
      </c>
      <c r="F291" t="s">
        <v>442</v>
      </c>
      <c r="G291" t="s">
        <v>326</v>
      </c>
      <c r="I291">
        <v>63</v>
      </c>
      <c r="J291">
        <v>63</v>
      </c>
      <c r="K291">
        <v>41</v>
      </c>
      <c r="L291">
        <v>46</v>
      </c>
      <c r="M291">
        <v>65</v>
      </c>
      <c r="N291">
        <v>47</v>
      </c>
      <c r="O291">
        <v>73</v>
      </c>
      <c r="P291">
        <v>38</v>
      </c>
      <c r="Q291">
        <v>54</v>
      </c>
      <c r="R291">
        <v>81</v>
      </c>
      <c r="S291">
        <v>73</v>
      </c>
      <c r="T291">
        <v>82</v>
      </c>
      <c r="U291">
        <v>61</v>
      </c>
      <c r="V291">
        <v>45</v>
      </c>
      <c r="W291">
        <v>73</v>
      </c>
      <c r="X291">
        <v>45</v>
      </c>
      <c r="Y291">
        <v>54</v>
      </c>
      <c r="AA291" s="10" t="str">
        <f>RIGHT(F291,4)</f>
        <v>2027</v>
      </c>
    </row>
    <row r="292" spans="1:27" x14ac:dyDescent="0.25">
      <c r="A292" t="str">
        <f>CONCATENATE(LEFT(B292,1)&amp;". "&amp;RIGHT(B292,LEN(B292)-FIND(" ",B292))," ",D292)</f>
        <v>L. Stephenson MIN</v>
      </c>
      <c r="B292" t="s">
        <v>641</v>
      </c>
      <c r="C292" t="s">
        <v>37</v>
      </c>
      <c r="D292" t="s">
        <v>137</v>
      </c>
      <c r="E292">
        <v>34</v>
      </c>
      <c r="F292" t="s">
        <v>530</v>
      </c>
      <c r="I292">
        <v>57</v>
      </c>
      <c r="J292">
        <v>57</v>
      </c>
      <c r="K292">
        <v>61</v>
      </c>
      <c r="L292">
        <v>62</v>
      </c>
      <c r="M292">
        <v>29</v>
      </c>
      <c r="N292">
        <v>27</v>
      </c>
      <c r="O292">
        <v>45</v>
      </c>
      <c r="P292">
        <v>54</v>
      </c>
      <c r="Q292">
        <v>55</v>
      </c>
      <c r="R292">
        <v>71</v>
      </c>
      <c r="S292">
        <v>69</v>
      </c>
      <c r="T292">
        <v>63</v>
      </c>
      <c r="U292">
        <v>46</v>
      </c>
      <c r="V292">
        <v>37</v>
      </c>
      <c r="W292">
        <v>75</v>
      </c>
      <c r="X292">
        <v>63</v>
      </c>
      <c r="Y292">
        <v>69</v>
      </c>
      <c r="AA292" s="10" t="str">
        <f>RIGHT(F292,4)</f>
        <v>2025</v>
      </c>
    </row>
    <row r="293" spans="1:27" x14ac:dyDescent="0.25">
      <c r="A293" t="str">
        <f>CONCATENATE(LEFT(B293,1)&amp;". "&amp;RIGHT(B293,LEN(B293)-FIND(" ",B293))," ",D293)</f>
        <v>L. Vix BOS</v>
      </c>
      <c r="B293" t="s">
        <v>1014</v>
      </c>
      <c r="C293" t="s">
        <v>34</v>
      </c>
      <c r="D293" t="s">
        <v>39</v>
      </c>
      <c r="E293">
        <v>22</v>
      </c>
      <c r="F293" t="s">
        <v>607</v>
      </c>
      <c r="G293" t="s">
        <v>332</v>
      </c>
      <c r="I293">
        <v>45</v>
      </c>
      <c r="J293">
        <v>59</v>
      </c>
      <c r="K293">
        <v>47</v>
      </c>
      <c r="L293">
        <v>39</v>
      </c>
      <c r="M293">
        <v>64</v>
      </c>
      <c r="N293">
        <v>60</v>
      </c>
      <c r="O293">
        <v>59</v>
      </c>
      <c r="P293">
        <v>30</v>
      </c>
      <c r="Q293">
        <v>45</v>
      </c>
      <c r="R293">
        <v>38</v>
      </c>
      <c r="S293">
        <v>74</v>
      </c>
      <c r="T293">
        <v>40</v>
      </c>
      <c r="U293">
        <v>35</v>
      </c>
      <c r="V293">
        <v>37</v>
      </c>
      <c r="W293">
        <v>53</v>
      </c>
      <c r="X293">
        <v>42</v>
      </c>
      <c r="Y293">
        <v>44</v>
      </c>
      <c r="AA293" s="10" t="str">
        <f>RIGHT(F293,4)</f>
        <v>2025</v>
      </c>
    </row>
    <row r="294" spans="1:27" x14ac:dyDescent="0.25">
      <c r="A294" t="str">
        <f>CONCATENATE(LEFT(B294,1)&amp;". "&amp;RIGHT(B294,LEN(B294)-FIND(" ",B294))," ",D294)</f>
        <v>L. Walker IV GSW</v>
      </c>
      <c r="B294" t="s">
        <v>659</v>
      </c>
      <c r="C294" t="s">
        <v>22</v>
      </c>
      <c r="D294" t="s">
        <v>35</v>
      </c>
      <c r="E294">
        <v>26</v>
      </c>
      <c r="F294" t="s">
        <v>607</v>
      </c>
      <c r="G294" t="s">
        <v>660</v>
      </c>
      <c r="I294">
        <v>57</v>
      </c>
      <c r="J294">
        <v>59</v>
      </c>
      <c r="K294">
        <v>41</v>
      </c>
      <c r="L294">
        <v>39</v>
      </c>
      <c r="M294">
        <v>65</v>
      </c>
      <c r="N294">
        <v>60</v>
      </c>
      <c r="O294">
        <v>76</v>
      </c>
      <c r="P294">
        <v>31</v>
      </c>
      <c r="Q294">
        <v>34</v>
      </c>
      <c r="R294">
        <v>80</v>
      </c>
      <c r="S294">
        <v>46</v>
      </c>
      <c r="T294">
        <v>63</v>
      </c>
      <c r="U294">
        <v>58</v>
      </c>
      <c r="V294">
        <v>52</v>
      </c>
      <c r="W294">
        <v>57</v>
      </c>
      <c r="X294">
        <v>34</v>
      </c>
      <c r="Y294">
        <v>42</v>
      </c>
      <c r="AA294" s="10" t="str">
        <f>RIGHT(F294,4)</f>
        <v>2025</v>
      </c>
    </row>
    <row r="295" spans="1:27" x14ac:dyDescent="0.25">
      <c r="A295" t="str">
        <f>CONCATENATE(LEFT(B295,1)&amp;". "&amp;RIGHT(B295,LEN(B295)-FIND(" ",B295))," ",D295)</f>
        <v>L. Wur CHA</v>
      </c>
      <c r="B295" t="s">
        <v>920</v>
      </c>
      <c r="C295" t="s">
        <v>34</v>
      </c>
      <c r="D295" t="s">
        <v>145</v>
      </c>
      <c r="E295">
        <v>23</v>
      </c>
      <c r="F295" t="s">
        <v>543</v>
      </c>
      <c r="G295" t="s">
        <v>921</v>
      </c>
      <c r="I295">
        <v>51</v>
      </c>
      <c r="J295">
        <v>60</v>
      </c>
      <c r="K295">
        <v>60</v>
      </c>
      <c r="L295">
        <v>49</v>
      </c>
      <c r="M295">
        <v>63</v>
      </c>
      <c r="N295">
        <v>62</v>
      </c>
      <c r="O295">
        <v>57</v>
      </c>
      <c r="P295">
        <v>49</v>
      </c>
      <c r="Q295">
        <v>55</v>
      </c>
      <c r="R295">
        <v>40</v>
      </c>
      <c r="S295">
        <v>50</v>
      </c>
      <c r="T295">
        <v>35</v>
      </c>
      <c r="U295">
        <v>40</v>
      </c>
      <c r="V295">
        <v>51</v>
      </c>
      <c r="W295">
        <v>36</v>
      </c>
      <c r="X295">
        <v>42</v>
      </c>
      <c r="Y295">
        <v>50</v>
      </c>
      <c r="AA295" s="10" t="str">
        <f>RIGHT(F295,4)</f>
        <v>2024</v>
      </c>
    </row>
    <row r="296" spans="1:27" x14ac:dyDescent="0.25">
      <c r="A296" t="str">
        <f>CONCATENATE(LEFT(B296,1)&amp;". "&amp;RIGHT(B296,LEN(B296)-FIND(" ",B296))," ",D296)</f>
        <v>M. Bagley DET</v>
      </c>
      <c r="B296" t="s">
        <v>566</v>
      </c>
      <c r="C296" t="s">
        <v>34</v>
      </c>
      <c r="D296" t="s">
        <v>46</v>
      </c>
      <c r="E296">
        <v>23</v>
      </c>
      <c r="F296" t="s">
        <v>375</v>
      </c>
      <c r="G296" t="s">
        <v>567</v>
      </c>
      <c r="I296">
        <v>60</v>
      </c>
      <c r="J296">
        <v>67</v>
      </c>
      <c r="K296">
        <v>56</v>
      </c>
      <c r="L296">
        <v>45</v>
      </c>
      <c r="M296">
        <v>68</v>
      </c>
      <c r="N296">
        <v>65</v>
      </c>
      <c r="O296">
        <v>60</v>
      </c>
      <c r="P296">
        <v>65</v>
      </c>
      <c r="Q296">
        <v>56</v>
      </c>
      <c r="R296">
        <v>55</v>
      </c>
      <c r="S296">
        <v>55</v>
      </c>
      <c r="T296">
        <v>50</v>
      </c>
      <c r="U296">
        <v>45</v>
      </c>
      <c r="V296">
        <v>55</v>
      </c>
      <c r="W296">
        <v>51</v>
      </c>
      <c r="X296">
        <v>54</v>
      </c>
      <c r="Y296">
        <v>62</v>
      </c>
      <c r="AA296" s="10" t="str">
        <f>RIGHT(F296,4)</f>
        <v>2024</v>
      </c>
    </row>
    <row r="297" spans="1:27" x14ac:dyDescent="0.25">
      <c r="A297" t="str">
        <f>CONCATENATE(LEFT(B297,1)&amp;". "&amp;RIGHT(B297,LEN(B297)-FIND(" ",B297))," ",D297)</f>
        <v>M. Bagley NOP</v>
      </c>
      <c r="B297" t="s">
        <v>150</v>
      </c>
      <c r="C297" t="s">
        <v>40</v>
      </c>
      <c r="D297" t="s">
        <v>151</v>
      </c>
      <c r="E297">
        <v>25</v>
      </c>
      <c r="F297" t="s">
        <v>152</v>
      </c>
      <c r="G297" t="s">
        <v>153</v>
      </c>
      <c r="I297">
        <v>77</v>
      </c>
      <c r="J297">
        <v>79</v>
      </c>
      <c r="K297">
        <v>67</v>
      </c>
      <c r="L297">
        <v>78</v>
      </c>
      <c r="M297">
        <v>73</v>
      </c>
      <c r="N297">
        <v>73</v>
      </c>
      <c r="O297">
        <v>98</v>
      </c>
      <c r="P297">
        <v>79</v>
      </c>
      <c r="Q297">
        <v>85</v>
      </c>
      <c r="R297">
        <v>79</v>
      </c>
      <c r="S297">
        <v>78</v>
      </c>
      <c r="T297">
        <v>74</v>
      </c>
      <c r="U297">
        <v>70</v>
      </c>
      <c r="V297">
        <v>69</v>
      </c>
      <c r="W297">
        <v>49</v>
      </c>
      <c r="X297">
        <v>44</v>
      </c>
      <c r="Y297">
        <v>82</v>
      </c>
      <c r="AA297" s="10" t="str">
        <f>RIGHT(F297,4)</f>
        <v>2024</v>
      </c>
    </row>
    <row r="298" spans="1:27" x14ac:dyDescent="0.25">
      <c r="A298" t="str">
        <f>CONCATENATE(LEFT(B298,1)&amp;". "&amp;RIGHT(B298,LEN(B298)-FIND(" ",B298))," ",D298)</f>
        <v>M. Bamba MEM</v>
      </c>
      <c r="B298" t="s">
        <v>169</v>
      </c>
      <c r="C298" t="s">
        <v>40</v>
      </c>
      <c r="D298" t="s">
        <v>170</v>
      </c>
      <c r="E298">
        <v>26</v>
      </c>
      <c r="F298" t="s">
        <v>146</v>
      </c>
      <c r="G298" t="s">
        <v>171</v>
      </c>
      <c r="I298">
        <v>76</v>
      </c>
      <c r="J298">
        <v>78</v>
      </c>
      <c r="K298">
        <v>84</v>
      </c>
      <c r="L298">
        <v>80</v>
      </c>
      <c r="M298">
        <v>55</v>
      </c>
      <c r="N298">
        <v>72</v>
      </c>
      <c r="O298">
        <v>85</v>
      </c>
      <c r="P298">
        <v>82</v>
      </c>
      <c r="Q298">
        <v>91</v>
      </c>
      <c r="R298">
        <v>74</v>
      </c>
      <c r="S298">
        <v>85</v>
      </c>
      <c r="T298">
        <v>75</v>
      </c>
      <c r="U298">
        <v>47</v>
      </c>
      <c r="V298">
        <v>80</v>
      </c>
      <c r="W298">
        <v>64</v>
      </c>
      <c r="X298">
        <v>51</v>
      </c>
      <c r="Y298">
        <v>86</v>
      </c>
      <c r="AA298" s="10" t="str">
        <f>RIGHT(F298,4)</f>
        <v>2024</v>
      </c>
    </row>
    <row r="299" spans="1:27" x14ac:dyDescent="0.25">
      <c r="A299" t="str">
        <f>CONCATENATE(LEFT(B299,1)&amp;". "&amp;RIGHT(B299,LEN(B299)-FIND(" ",B299))," ",D299)</f>
        <v>M. Beasley MIL</v>
      </c>
      <c r="B299" t="s">
        <v>231</v>
      </c>
      <c r="C299" t="s">
        <v>37</v>
      </c>
      <c r="D299" t="s">
        <v>44</v>
      </c>
      <c r="E299">
        <v>28</v>
      </c>
      <c r="F299" t="s">
        <v>232</v>
      </c>
      <c r="G299" t="s">
        <v>233</v>
      </c>
      <c r="I299">
        <v>71</v>
      </c>
      <c r="J299">
        <v>72</v>
      </c>
      <c r="K299">
        <v>41</v>
      </c>
      <c r="L299">
        <v>62</v>
      </c>
      <c r="M299">
        <v>72</v>
      </c>
      <c r="N299">
        <v>69</v>
      </c>
      <c r="O299">
        <v>83</v>
      </c>
      <c r="P299">
        <v>62</v>
      </c>
      <c r="Q299">
        <v>85</v>
      </c>
      <c r="R299">
        <v>79</v>
      </c>
      <c r="S299">
        <v>83</v>
      </c>
      <c r="T299">
        <v>81</v>
      </c>
      <c r="U299">
        <v>67</v>
      </c>
      <c r="V299">
        <v>55</v>
      </c>
      <c r="W299">
        <v>61</v>
      </c>
      <c r="X299">
        <v>54</v>
      </c>
      <c r="Y299">
        <v>50</v>
      </c>
      <c r="AA299" s="10" t="str">
        <f>RIGHT(F299,4)</f>
        <v>2026</v>
      </c>
    </row>
    <row r="300" spans="1:27" x14ac:dyDescent="0.25">
      <c r="A300" t="str">
        <f>CONCATENATE(LEFT(B300,1)&amp;". "&amp;RIGHT(B300,LEN(B300)-FIND(" ",B300))," ",D300)</f>
        <v>M. Bridges UTA</v>
      </c>
      <c r="B300" t="s">
        <v>470</v>
      </c>
      <c r="C300" t="s">
        <v>29</v>
      </c>
      <c r="D300" t="s">
        <v>127</v>
      </c>
      <c r="E300">
        <v>28</v>
      </c>
      <c r="F300" t="s">
        <v>284</v>
      </c>
      <c r="G300" t="s">
        <v>471</v>
      </c>
      <c r="I300">
        <v>62</v>
      </c>
      <c r="J300">
        <v>63</v>
      </c>
      <c r="K300">
        <v>48</v>
      </c>
      <c r="L300">
        <v>48</v>
      </c>
      <c r="M300">
        <v>63</v>
      </c>
      <c r="N300">
        <v>57</v>
      </c>
      <c r="O300">
        <v>71</v>
      </c>
      <c r="P300">
        <v>45</v>
      </c>
      <c r="Q300">
        <v>58</v>
      </c>
      <c r="R300">
        <v>65</v>
      </c>
      <c r="S300">
        <v>40</v>
      </c>
      <c r="T300">
        <v>65</v>
      </c>
      <c r="U300">
        <v>57</v>
      </c>
      <c r="V300">
        <v>74</v>
      </c>
      <c r="W300">
        <v>58</v>
      </c>
      <c r="X300">
        <v>41</v>
      </c>
      <c r="Y300">
        <v>53</v>
      </c>
      <c r="AA300" s="10" t="str">
        <f>RIGHT(F300,4)</f>
        <v>2027</v>
      </c>
    </row>
    <row r="301" spans="1:27" x14ac:dyDescent="0.25">
      <c r="A301" t="str">
        <f>CONCATENATE(LEFT(B301,1)&amp;". "&amp;RIGHT(B301,LEN(B301)-FIND(" ",B301))," ",D301)</f>
        <v>M. Bridges UTA</v>
      </c>
      <c r="B301" t="s">
        <v>179</v>
      </c>
      <c r="C301" t="s">
        <v>29</v>
      </c>
      <c r="D301" t="s">
        <v>127</v>
      </c>
      <c r="E301">
        <v>26</v>
      </c>
      <c r="F301" t="s">
        <v>180</v>
      </c>
      <c r="G301" t="s">
        <v>181</v>
      </c>
      <c r="I301">
        <v>74</v>
      </c>
      <c r="J301">
        <v>76</v>
      </c>
      <c r="K301">
        <v>48</v>
      </c>
      <c r="L301">
        <v>83</v>
      </c>
      <c r="M301">
        <v>67</v>
      </c>
      <c r="N301">
        <v>82</v>
      </c>
      <c r="O301">
        <v>96</v>
      </c>
      <c r="P301">
        <v>72</v>
      </c>
      <c r="Q301">
        <v>92</v>
      </c>
      <c r="R301">
        <v>79</v>
      </c>
      <c r="S301">
        <v>54</v>
      </c>
      <c r="T301">
        <v>72</v>
      </c>
      <c r="U301">
        <v>69</v>
      </c>
      <c r="V301">
        <v>65</v>
      </c>
      <c r="W301">
        <v>55</v>
      </c>
      <c r="X301">
        <v>50</v>
      </c>
      <c r="Y301">
        <v>70</v>
      </c>
      <c r="AA301" s="10" t="str">
        <f>RIGHT(F301,4)</f>
        <v>2024</v>
      </c>
    </row>
    <row r="302" spans="1:27" x14ac:dyDescent="0.25">
      <c r="A302" t="str">
        <f>CONCATENATE(LEFT(B302,1)&amp;". "&amp;RIGHT(B302,LEN(B302)-FIND(" ",B302))," ",D302)</f>
        <v>M. Brown SEA</v>
      </c>
      <c r="B302" t="s">
        <v>1081</v>
      </c>
      <c r="C302" t="s">
        <v>40</v>
      </c>
      <c r="D302" t="s">
        <v>36</v>
      </c>
      <c r="E302">
        <v>25</v>
      </c>
      <c r="F302" t="s">
        <v>1082</v>
      </c>
      <c r="G302" t="s">
        <v>370</v>
      </c>
      <c r="I302">
        <v>39</v>
      </c>
      <c r="J302">
        <v>44</v>
      </c>
      <c r="K302">
        <v>72</v>
      </c>
      <c r="L302">
        <v>63</v>
      </c>
      <c r="M302">
        <v>40</v>
      </c>
      <c r="N302">
        <v>54</v>
      </c>
      <c r="O302">
        <v>45</v>
      </c>
      <c r="P302">
        <v>54</v>
      </c>
      <c r="Q302">
        <v>45</v>
      </c>
      <c r="R302">
        <v>1</v>
      </c>
      <c r="S302">
        <v>25</v>
      </c>
      <c r="T302">
        <v>20</v>
      </c>
      <c r="U302">
        <v>42</v>
      </c>
      <c r="V302">
        <v>42</v>
      </c>
      <c r="W302">
        <v>30</v>
      </c>
      <c r="X302">
        <v>34</v>
      </c>
      <c r="Y302">
        <v>60</v>
      </c>
      <c r="AA302" s="10" t="str">
        <f>RIGHT(F302,4)</f>
        <v>2025</v>
      </c>
    </row>
    <row r="303" spans="1:27" x14ac:dyDescent="0.25">
      <c r="A303" t="str">
        <f>CONCATENATE(LEFT(B303,1)&amp;". "&amp;RIGHT(B303,LEN(B303)-FIND(" ",B303))," ",D303)</f>
        <v>M. Camby Jr. DET</v>
      </c>
      <c r="B303" t="s">
        <v>775</v>
      </c>
      <c r="C303" t="s">
        <v>32</v>
      </c>
      <c r="D303" t="s">
        <v>46</v>
      </c>
      <c r="E303">
        <v>24</v>
      </c>
      <c r="F303" t="s">
        <v>776</v>
      </c>
      <c r="G303" t="s">
        <v>777</v>
      </c>
      <c r="I303">
        <v>55</v>
      </c>
      <c r="J303">
        <v>61</v>
      </c>
      <c r="K303">
        <v>65</v>
      </c>
      <c r="L303">
        <v>66</v>
      </c>
      <c r="M303">
        <v>51</v>
      </c>
      <c r="N303">
        <v>72</v>
      </c>
      <c r="O303">
        <v>48</v>
      </c>
      <c r="P303">
        <v>79</v>
      </c>
      <c r="Q303">
        <v>64</v>
      </c>
      <c r="R303">
        <v>3</v>
      </c>
      <c r="S303">
        <v>34</v>
      </c>
      <c r="T303">
        <v>17</v>
      </c>
      <c r="U303">
        <v>64</v>
      </c>
      <c r="V303">
        <v>77</v>
      </c>
      <c r="W303">
        <v>23</v>
      </c>
      <c r="X303">
        <v>18</v>
      </c>
      <c r="Y303">
        <v>61</v>
      </c>
      <c r="AA303" s="10" t="str">
        <f>RIGHT(F303,4)</f>
        <v>2025</v>
      </c>
    </row>
    <row r="304" spans="1:27" x14ac:dyDescent="0.25">
      <c r="A304" t="str">
        <f>CONCATENATE(LEFT(B304,1)&amp;". "&amp;RIGHT(B304,LEN(B304)-FIND(" ",B304))," ",D304)</f>
        <v>M. Carter-Williams WAS</v>
      </c>
      <c r="B304" t="s">
        <v>608</v>
      </c>
      <c r="C304" t="s">
        <v>26</v>
      </c>
      <c r="D304" t="s">
        <v>185</v>
      </c>
      <c r="E304">
        <v>33</v>
      </c>
      <c r="F304" t="s">
        <v>543</v>
      </c>
      <c r="I304">
        <v>58</v>
      </c>
      <c r="J304">
        <v>58</v>
      </c>
      <c r="K304">
        <v>44</v>
      </c>
      <c r="L304">
        <v>35</v>
      </c>
      <c r="M304">
        <v>41</v>
      </c>
      <c r="N304">
        <v>27</v>
      </c>
      <c r="O304">
        <v>46</v>
      </c>
      <c r="P304">
        <v>59</v>
      </c>
      <c r="Q304">
        <v>69</v>
      </c>
      <c r="R304">
        <v>64</v>
      </c>
      <c r="S304">
        <v>68</v>
      </c>
      <c r="T304">
        <v>43</v>
      </c>
      <c r="U304">
        <v>60</v>
      </c>
      <c r="V304">
        <v>49</v>
      </c>
      <c r="W304">
        <v>63</v>
      </c>
      <c r="X304">
        <v>72</v>
      </c>
      <c r="Y304">
        <v>70</v>
      </c>
      <c r="AA304" s="10" t="str">
        <f>RIGHT(F304,4)</f>
        <v>2024</v>
      </c>
    </row>
    <row r="305" spans="1:27" x14ac:dyDescent="0.25">
      <c r="A305" t="str">
        <f>CONCATENATE(LEFT(B305,1)&amp;". "&amp;RIGHT(B305,LEN(B305)-FIND(" ",B305))," ",D305)</f>
        <v>M. Cazalon SAC</v>
      </c>
      <c r="B305" t="s">
        <v>1026</v>
      </c>
      <c r="C305" t="s">
        <v>29</v>
      </c>
      <c r="D305" t="s">
        <v>215</v>
      </c>
      <c r="E305">
        <v>23</v>
      </c>
      <c r="F305" t="s">
        <v>543</v>
      </c>
      <c r="G305" t="s">
        <v>1027</v>
      </c>
      <c r="I305">
        <v>44</v>
      </c>
      <c r="J305">
        <v>51</v>
      </c>
      <c r="K305">
        <v>45</v>
      </c>
      <c r="L305">
        <v>39</v>
      </c>
      <c r="M305">
        <v>76</v>
      </c>
      <c r="N305">
        <v>75</v>
      </c>
      <c r="O305">
        <v>61</v>
      </c>
      <c r="P305">
        <v>28</v>
      </c>
      <c r="Q305">
        <v>42</v>
      </c>
      <c r="R305">
        <v>38</v>
      </c>
      <c r="S305">
        <v>40</v>
      </c>
      <c r="T305">
        <v>37</v>
      </c>
      <c r="U305">
        <v>31</v>
      </c>
      <c r="V305">
        <v>33</v>
      </c>
      <c r="W305">
        <v>47</v>
      </c>
      <c r="X305">
        <v>42</v>
      </c>
      <c r="Y305">
        <v>50</v>
      </c>
      <c r="AA305" s="10" t="str">
        <f>RIGHT(F305,4)</f>
        <v>2024</v>
      </c>
    </row>
    <row r="306" spans="1:27" x14ac:dyDescent="0.25">
      <c r="A306" t="str">
        <f>CONCATENATE(LEFT(B306,1)&amp;". "&amp;RIGHT(B306,LEN(B306)-FIND(" ",B306))," ",D306)</f>
        <v>M. Chriss SAC</v>
      </c>
      <c r="B306" t="s">
        <v>587</v>
      </c>
      <c r="C306" t="s">
        <v>32</v>
      </c>
      <c r="D306" t="s">
        <v>215</v>
      </c>
      <c r="E306">
        <v>27</v>
      </c>
      <c r="F306" t="s">
        <v>394</v>
      </c>
      <c r="G306" t="s">
        <v>523</v>
      </c>
      <c r="I306">
        <v>59</v>
      </c>
      <c r="J306">
        <v>59</v>
      </c>
      <c r="K306">
        <v>56</v>
      </c>
      <c r="L306">
        <v>70</v>
      </c>
      <c r="M306">
        <v>54</v>
      </c>
      <c r="N306">
        <v>69</v>
      </c>
      <c r="O306">
        <v>81</v>
      </c>
      <c r="P306">
        <v>78</v>
      </c>
      <c r="Q306">
        <v>79</v>
      </c>
      <c r="R306">
        <v>52</v>
      </c>
      <c r="S306">
        <v>61</v>
      </c>
      <c r="T306">
        <v>32</v>
      </c>
      <c r="U306">
        <v>57</v>
      </c>
      <c r="V306">
        <v>57</v>
      </c>
      <c r="W306">
        <v>28</v>
      </c>
      <c r="X306">
        <v>35</v>
      </c>
      <c r="Y306">
        <v>65</v>
      </c>
      <c r="AA306" s="10" t="str">
        <f>RIGHT(F306,4)</f>
        <v>2026</v>
      </c>
    </row>
    <row r="307" spans="1:27" x14ac:dyDescent="0.25">
      <c r="A307" t="str">
        <f>CONCATENATE(LEFT(B307,1)&amp;". "&amp;RIGHT(B307,LEN(B307)-FIND(" ",B307))," ",D307)</f>
        <v>M. Country LAC</v>
      </c>
      <c r="B307" t="s">
        <v>1092</v>
      </c>
      <c r="C307" t="s">
        <v>40</v>
      </c>
      <c r="D307" t="s">
        <v>42</v>
      </c>
      <c r="E307">
        <v>20</v>
      </c>
      <c r="F307" t="s">
        <v>848</v>
      </c>
      <c r="G307" t="s">
        <v>1062</v>
      </c>
      <c r="I307">
        <v>37</v>
      </c>
      <c r="J307">
        <v>58</v>
      </c>
      <c r="K307">
        <v>58</v>
      </c>
      <c r="L307">
        <v>54</v>
      </c>
      <c r="M307">
        <v>49</v>
      </c>
      <c r="N307">
        <v>40</v>
      </c>
      <c r="O307">
        <v>40</v>
      </c>
      <c r="P307">
        <v>40</v>
      </c>
      <c r="Q307">
        <v>42</v>
      </c>
      <c r="R307">
        <v>50</v>
      </c>
      <c r="S307">
        <v>41</v>
      </c>
      <c r="T307">
        <v>36</v>
      </c>
      <c r="U307">
        <v>35</v>
      </c>
      <c r="V307">
        <v>41</v>
      </c>
      <c r="W307">
        <v>34</v>
      </c>
      <c r="X307">
        <v>35</v>
      </c>
      <c r="Y307">
        <v>39</v>
      </c>
      <c r="AA307" s="10" t="str">
        <f>RIGHT(F307,4)</f>
        <v>2026</v>
      </c>
    </row>
    <row r="308" spans="1:27" x14ac:dyDescent="0.25">
      <c r="A308" t="str">
        <f>CONCATENATE(LEFT(B308,1)&amp;". "&amp;RIGHT(B308,LEN(B308)-FIND(" ",B308))," ",D308)</f>
        <v>M. Dakita ORL</v>
      </c>
      <c r="B308" t="s">
        <v>629</v>
      </c>
      <c r="C308" t="s">
        <v>40</v>
      </c>
      <c r="D308" t="s">
        <v>163</v>
      </c>
      <c r="E308">
        <v>27</v>
      </c>
      <c r="F308" t="s">
        <v>607</v>
      </c>
      <c r="G308" t="s">
        <v>630</v>
      </c>
      <c r="I308">
        <v>58</v>
      </c>
      <c r="J308">
        <v>58</v>
      </c>
      <c r="K308">
        <v>58</v>
      </c>
      <c r="L308">
        <v>71</v>
      </c>
      <c r="M308">
        <v>65</v>
      </c>
      <c r="N308">
        <v>66</v>
      </c>
      <c r="O308">
        <v>78</v>
      </c>
      <c r="P308">
        <v>75</v>
      </c>
      <c r="Q308">
        <v>67</v>
      </c>
      <c r="R308">
        <v>61</v>
      </c>
      <c r="S308">
        <v>50</v>
      </c>
      <c r="T308">
        <v>35</v>
      </c>
      <c r="U308">
        <v>35</v>
      </c>
      <c r="V308">
        <v>75</v>
      </c>
      <c r="W308">
        <v>43</v>
      </c>
      <c r="X308">
        <v>36</v>
      </c>
      <c r="Y308">
        <v>71</v>
      </c>
      <c r="AA308" s="10" t="str">
        <f>RIGHT(F308,4)</f>
        <v>2025</v>
      </c>
    </row>
    <row r="309" spans="1:27" x14ac:dyDescent="0.25">
      <c r="A309" t="str">
        <f>CONCATENATE(LEFT(B309,1)&amp;". "&amp;RIGHT(B309,LEN(B309)-FIND(" ",B309))," ",D309)</f>
        <v>M. Foster GSW</v>
      </c>
      <c r="B309" t="s">
        <v>965</v>
      </c>
      <c r="C309" t="s">
        <v>34</v>
      </c>
      <c r="D309" t="s">
        <v>35</v>
      </c>
      <c r="E309">
        <v>21</v>
      </c>
      <c r="F309" t="s">
        <v>966</v>
      </c>
      <c r="G309" t="s">
        <v>365</v>
      </c>
      <c r="I309">
        <v>49</v>
      </c>
      <c r="J309">
        <v>66</v>
      </c>
      <c r="K309">
        <v>58</v>
      </c>
      <c r="L309">
        <v>47</v>
      </c>
      <c r="M309">
        <v>66</v>
      </c>
      <c r="N309">
        <v>72</v>
      </c>
      <c r="O309">
        <v>55</v>
      </c>
      <c r="P309">
        <v>44</v>
      </c>
      <c r="Q309">
        <v>46</v>
      </c>
      <c r="R309">
        <v>43</v>
      </c>
      <c r="S309">
        <v>48</v>
      </c>
      <c r="T309">
        <v>44</v>
      </c>
      <c r="U309">
        <v>45</v>
      </c>
      <c r="V309">
        <v>43</v>
      </c>
      <c r="W309">
        <v>30</v>
      </c>
      <c r="X309">
        <v>22</v>
      </c>
      <c r="Y309">
        <v>48</v>
      </c>
      <c r="AA309" s="10" t="str">
        <f>RIGHT(F309,4)</f>
        <v>2025</v>
      </c>
    </row>
    <row r="310" spans="1:27" x14ac:dyDescent="0.25">
      <c r="A310" t="str">
        <f>CONCATENATE(LEFT(B310,1)&amp;". "&amp;RIGHT(B310,LEN(B310)-FIND(" ",B310))," ",D310)</f>
        <v>M. Frazier Jr. SAC</v>
      </c>
      <c r="B310" t="s">
        <v>721</v>
      </c>
      <c r="C310" t="s">
        <v>29</v>
      </c>
      <c r="D310" t="s">
        <v>215</v>
      </c>
      <c r="E310">
        <v>28</v>
      </c>
      <c r="F310" t="s">
        <v>607</v>
      </c>
      <c r="G310" t="s">
        <v>722</v>
      </c>
      <c r="I310">
        <v>56</v>
      </c>
      <c r="J310">
        <v>58</v>
      </c>
      <c r="K310">
        <v>44</v>
      </c>
      <c r="L310">
        <v>47</v>
      </c>
      <c r="M310">
        <v>60</v>
      </c>
      <c r="N310">
        <v>61</v>
      </c>
      <c r="O310">
        <v>82</v>
      </c>
      <c r="P310">
        <v>50</v>
      </c>
      <c r="Q310">
        <v>55</v>
      </c>
      <c r="R310">
        <v>56</v>
      </c>
      <c r="S310">
        <v>57</v>
      </c>
      <c r="T310">
        <v>57</v>
      </c>
      <c r="U310">
        <v>49</v>
      </c>
      <c r="V310">
        <v>44</v>
      </c>
      <c r="W310">
        <v>45</v>
      </c>
      <c r="X310">
        <v>48</v>
      </c>
      <c r="Y310">
        <v>56</v>
      </c>
      <c r="AA310" s="10" t="str">
        <f>RIGHT(F310,4)</f>
        <v>2025</v>
      </c>
    </row>
    <row r="311" spans="1:27" x14ac:dyDescent="0.25">
      <c r="A311" t="str">
        <f>CONCATENATE(LEFT(B311,1)&amp;". "&amp;RIGHT(B311,LEN(B311)-FIND(" ",B311))," ",D311)</f>
        <v>M. Fultz POR</v>
      </c>
      <c r="B311" t="s">
        <v>653</v>
      </c>
      <c r="C311" t="s">
        <v>26</v>
      </c>
      <c r="D311" t="s">
        <v>126</v>
      </c>
      <c r="E311">
        <v>26</v>
      </c>
      <c r="F311" t="s">
        <v>295</v>
      </c>
      <c r="G311" t="s">
        <v>654</v>
      </c>
      <c r="I311">
        <v>57</v>
      </c>
      <c r="J311">
        <v>59</v>
      </c>
      <c r="K311">
        <v>38</v>
      </c>
      <c r="L311">
        <v>37</v>
      </c>
      <c r="M311">
        <v>59</v>
      </c>
      <c r="N311">
        <v>56</v>
      </c>
      <c r="O311">
        <v>59</v>
      </c>
      <c r="P311">
        <v>47</v>
      </c>
      <c r="Q311">
        <v>64</v>
      </c>
      <c r="R311">
        <v>28</v>
      </c>
      <c r="S311">
        <v>62</v>
      </c>
      <c r="T311">
        <v>51</v>
      </c>
      <c r="U311">
        <v>56</v>
      </c>
      <c r="V311">
        <v>53</v>
      </c>
      <c r="W311">
        <v>69</v>
      </c>
      <c r="X311">
        <v>49</v>
      </c>
      <c r="Y311">
        <v>44</v>
      </c>
      <c r="AA311" s="10" t="str">
        <f>RIGHT(F311,4)</f>
        <v>2025</v>
      </c>
    </row>
    <row r="312" spans="1:27" x14ac:dyDescent="0.25">
      <c r="A312" t="str">
        <f>CONCATENATE(LEFT(B312,1)&amp;". "&amp;RIGHT(B312,LEN(B312)-FIND(" ",B312))," ",D312)</f>
        <v>M. Harrell MIN</v>
      </c>
      <c r="B312" t="s">
        <v>616</v>
      </c>
      <c r="C312" t="s">
        <v>32</v>
      </c>
      <c r="D312" t="s">
        <v>137</v>
      </c>
      <c r="E312">
        <v>30</v>
      </c>
      <c r="F312" t="s">
        <v>617</v>
      </c>
      <c r="G312" t="s">
        <v>618</v>
      </c>
      <c r="I312">
        <v>58</v>
      </c>
      <c r="J312">
        <v>58</v>
      </c>
      <c r="K312">
        <v>52</v>
      </c>
      <c r="L312">
        <v>75</v>
      </c>
      <c r="M312">
        <v>48</v>
      </c>
      <c r="N312">
        <v>46</v>
      </c>
      <c r="O312">
        <v>68</v>
      </c>
      <c r="P312">
        <v>71</v>
      </c>
      <c r="Q312">
        <v>62</v>
      </c>
      <c r="R312">
        <v>63</v>
      </c>
      <c r="S312">
        <v>62</v>
      </c>
      <c r="T312">
        <v>34</v>
      </c>
      <c r="U312">
        <v>55</v>
      </c>
      <c r="V312">
        <v>73</v>
      </c>
      <c r="W312">
        <v>41</v>
      </c>
      <c r="X312">
        <v>42</v>
      </c>
      <c r="Y312">
        <v>75</v>
      </c>
      <c r="AA312" s="10" t="str">
        <f>RIGHT(F312,4)</f>
        <v>2026</v>
      </c>
    </row>
    <row r="313" spans="1:27" x14ac:dyDescent="0.25">
      <c r="A313" t="str">
        <f>CONCATENATE(LEFT(B313,1)&amp;". "&amp;RIGHT(B313,LEN(B313)-FIND(" ",B313))," ",D313)</f>
        <v>M. Hezonja SEA</v>
      </c>
      <c r="B313" t="s">
        <v>950</v>
      </c>
      <c r="C313" t="s">
        <v>24</v>
      </c>
      <c r="D313" t="s">
        <v>36</v>
      </c>
      <c r="E313">
        <v>29</v>
      </c>
      <c r="F313" t="s">
        <v>951</v>
      </c>
      <c r="G313" t="s">
        <v>952</v>
      </c>
      <c r="I313">
        <v>49</v>
      </c>
      <c r="J313">
        <v>49</v>
      </c>
      <c r="K313">
        <v>54</v>
      </c>
      <c r="L313">
        <v>40</v>
      </c>
      <c r="M313">
        <v>42</v>
      </c>
      <c r="N313">
        <v>29</v>
      </c>
      <c r="O313">
        <v>64</v>
      </c>
      <c r="P313">
        <v>46</v>
      </c>
      <c r="Q313">
        <v>52</v>
      </c>
      <c r="R313">
        <v>62</v>
      </c>
      <c r="S313">
        <v>66</v>
      </c>
      <c r="T313">
        <v>74</v>
      </c>
      <c r="U313">
        <v>38</v>
      </c>
      <c r="V313">
        <v>39</v>
      </c>
      <c r="W313">
        <v>52</v>
      </c>
      <c r="X313">
        <v>44</v>
      </c>
      <c r="Y313">
        <v>44</v>
      </c>
      <c r="AA313" s="10" t="str">
        <f>RIGHT(F313,4)</f>
        <v>2025</v>
      </c>
    </row>
    <row r="314" spans="1:27" x14ac:dyDescent="0.25">
      <c r="A314" t="str">
        <f>CONCATENATE(LEFT(B314,1)&amp;". "&amp;RIGHT(B314,LEN(B314)-FIND(" ",B314))," ",D314)</f>
        <v>M. Horace PHI</v>
      </c>
      <c r="B314" t="s">
        <v>1098</v>
      </c>
      <c r="C314" t="s">
        <v>24</v>
      </c>
      <c r="D314" t="s">
        <v>25</v>
      </c>
      <c r="E314">
        <v>20</v>
      </c>
      <c r="F314" t="s">
        <v>607</v>
      </c>
      <c r="G314" t="s">
        <v>365</v>
      </c>
      <c r="I314">
        <v>35</v>
      </c>
      <c r="J314">
        <v>59</v>
      </c>
      <c r="K314">
        <v>46</v>
      </c>
      <c r="L314">
        <v>22</v>
      </c>
      <c r="M314">
        <v>39</v>
      </c>
      <c r="N314">
        <v>38</v>
      </c>
      <c r="O314">
        <v>17</v>
      </c>
      <c r="P314">
        <v>24</v>
      </c>
      <c r="Q314">
        <v>30</v>
      </c>
      <c r="R314">
        <v>32</v>
      </c>
      <c r="S314">
        <v>40</v>
      </c>
      <c r="T314">
        <v>37</v>
      </c>
      <c r="U314">
        <v>49</v>
      </c>
      <c r="V314">
        <v>54</v>
      </c>
      <c r="W314">
        <v>43</v>
      </c>
      <c r="X314">
        <v>35</v>
      </c>
      <c r="Y314">
        <v>41</v>
      </c>
      <c r="AA314" s="10" t="str">
        <f>RIGHT(F314,4)</f>
        <v>2025</v>
      </c>
    </row>
    <row r="315" spans="1:27" x14ac:dyDescent="0.25">
      <c r="A315" t="str">
        <f>CONCATENATE(LEFT(B315,1)&amp;". "&amp;RIGHT(B315,LEN(B315)-FIND(" ",B315))," ",D315)</f>
        <v>M. Hurt BKN</v>
      </c>
      <c r="B315" t="s">
        <v>794</v>
      </c>
      <c r="C315" t="s">
        <v>32</v>
      </c>
      <c r="D315" t="s">
        <v>173</v>
      </c>
      <c r="E315">
        <v>24</v>
      </c>
      <c r="F315" t="s">
        <v>607</v>
      </c>
      <c r="G315" t="s">
        <v>795</v>
      </c>
      <c r="I315">
        <v>55</v>
      </c>
      <c r="J315">
        <v>60</v>
      </c>
      <c r="K315">
        <v>57</v>
      </c>
      <c r="L315">
        <v>45</v>
      </c>
      <c r="M315">
        <v>51</v>
      </c>
      <c r="N315">
        <v>50</v>
      </c>
      <c r="O315">
        <v>53</v>
      </c>
      <c r="P315">
        <v>44</v>
      </c>
      <c r="Q315">
        <v>46</v>
      </c>
      <c r="R315">
        <v>64</v>
      </c>
      <c r="S315">
        <v>64</v>
      </c>
      <c r="T315">
        <v>72</v>
      </c>
      <c r="U315">
        <v>46</v>
      </c>
      <c r="V315">
        <v>38</v>
      </c>
      <c r="W315">
        <v>49</v>
      </c>
      <c r="X315">
        <v>43</v>
      </c>
      <c r="Y315">
        <v>41</v>
      </c>
      <c r="AA315" s="10" t="str">
        <f>RIGHT(F315,4)</f>
        <v>2025</v>
      </c>
    </row>
    <row r="316" spans="1:27" x14ac:dyDescent="0.25">
      <c r="A316" t="str">
        <f>CONCATENATE(LEFT(B316,1)&amp;". "&amp;RIGHT(B316,LEN(B316)-FIND(" ",B316))," ",D316)</f>
        <v>M. Maker OKC</v>
      </c>
      <c r="B316" t="s">
        <v>228</v>
      </c>
      <c r="C316" t="s">
        <v>40</v>
      </c>
      <c r="D316" t="s">
        <v>229</v>
      </c>
      <c r="E316">
        <v>22</v>
      </c>
      <c r="F316" t="s">
        <v>230</v>
      </c>
      <c r="G316" t="s">
        <v>192</v>
      </c>
      <c r="I316">
        <v>72</v>
      </c>
      <c r="J316">
        <v>81</v>
      </c>
      <c r="K316">
        <v>70</v>
      </c>
      <c r="L316">
        <v>67</v>
      </c>
      <c r="M316">
        <v>64</v>
      </c>
      <c r="N316">
        <v>60</v>
      </c>
      <c r="O316">
        <v>94</v>
      </c>
      <c r="P316">
        <v>80</v>
      </c>
      <c r="Q316">
        <v>74</v>
      </c>
      <c r="R316">
        <v>74</v>
      </c>
      <c r="S316">
        <v>82</v>
      </c>
      <c r="T316">
        <v>65</v>
      </c>
      <c r="U316">
        <v>56</v>
      </c>
      <c r="V316">
        <v>60</v>
      </c>
      <c r="W316">
        <v>58</v>
      </c>
      <c r="X316">
        <v>64</v>
      </c>
      <c r="Y316">
        <v>60</v>
      </c>
      <c r="AA316" s="10" t="str">
        <f>RIGHT(F316,4)</f>
        <v>2024</v>
      </c>
    </row>
    <row r="317" spans="1:27" x14ac:dyDescent="0.25">
      <c r="A317" t="str">
        <f>CONCATENATE(LEFT(B317,1)&amp;". "&amp;RIGHT(B317,LEN(B317)-FIND(" ",B317))," ",D317)</f>
        <v>M. Mawien LAC</v>
      </c>
      <c r="B317" t="s">
        <v>1017</v>
      </c>
      <c r="C317" t="s">
        <v>24</v>
      </c>
      <c r="D317" t="s">
        <v>42</v>
      </c>
      <c r="E317">
        <v>21</v>
      </c>
      <c r="F317" t="s">
        <v>1018</v>
      </c>
      <c r="G317" t="s">
        <v>1019</v>
      </c>
      <c r="I317">
        <v>45</v>
      </c>
      <c r="J317">
        <v>63</v>
      </c>
      <c r="K317">
        <v>53</v>
      </c>
      <c r="L317">
        <v>42</v>
      </c>
      <c r="M317">
        <v>57</v>
      </c>
      <c r="N317">
        <v>67</v>
      </c>
      <c r="O317">
        <v>30</v>
      </c>
      <c r="P317">
        <v>33</v>
      </c>
      <c r="Q317">
        <v>56</v>
      </c>
      <c r="R317">
        <v>35</v>
      </c>
      <c r="S317">
        <v>28</v>
      </c>
      <c r="T317">
        <v>33</v>
      </c>
      <c r="U317">
        <v>50</v>
      </c>
      <c r="V317">
        <v>48</v>
      </c>
      <c r="W317">
        <v>38</v>
      </c>
      <c r="X317">
        <v>32</v>
      </c>
      <c r="Y317">
        <v>30</v>
      </c>
      <c r="AA317" s="10" t="str">
        <f>RIGHT(F317,4)</f>
        <v>2026</v>
      </c>
    </row>
    <row r="318" spans="1:27" x14ac:dyDescent="0.25">
      <c r="A318" t="str">
        <f>CONCATENATE(LEFT(B318,1)&amp;". "&amp;RIGHT(B318,LEN(B318)-FIND(" ",B318))," ",D318)</f>
        <v>M. McDuffie SEA</v>
      </c>
      <c r="B318" t="s">
        <v>1086</v>
      </c>
      <c r="C318" t="s">
        <v>23</v>
      </c>
      <c r="D318" t="s">
        <v>36</v>
      </c>
      <c r="E318">
        <v>22</v>
      </c>
      <c r="F318" t="s">
        <v>543</v>
      </c>
      <c r="G318" t="s">
        <v>1087</v>
      </c>
      <c r="I318">
        <v>38</v>
      </c>
      <c r="J318">
        <v>55</v>
      </c>
      <c r="K318">
        <v>67</v>
      </c>
      <c r="L318">
        <v>30</v>
      </c>
      <c r="M318">
        <v>26</v>
      </c>
      <c r="N318">
        <v>25</v>
      </c>
      <c r="O318">
        <v>31</v>
      </c>
      <c r="P318">
        <v>60</v>
      </c>
      <c r="Q318">
        <v>30</v>
      </c>
      <c r="R318">
        <v>23</v>
      </c>
      <c r="S318">
        <v>25</v>
      </c>
      <c r="T318">
        <v>25</v>
      </c>
      <c r="U318">
        <v>51</v>
      </c>
      <c r="V318">
        <v>47</v>
      </c>
      <c r="W318">
        <v>43</v>
      </c>
      <c r="X318">
        <v>43</v>
      </c>
      <c r="Y318">
        <v>58</v>
      </c>
      <c r="AA318" s="10" t="str">
        <f>RIGHT(F318,4)</f>
        <v>2024</v>
      </c>
    </row>
    <row r="319" spans="1:27" x14ac:dyDescent="0.25">
      <c r="A319" t="str">
        <f>CONCATENATE(LEFT(B319,1)&amp;". "&amp;RIGHT(B319,LEN(B319)-FIND(" ",B319))," ",D319)</f>
        <v>M. Monk CHA</v>
      </c>
      <c r="B319" t="s">
        <v>165</v>
      </c>
      <c r="C319" t="s">
        <v>37</v>
      </c>
      <c r="D319" t="s">
        <v>145</v>
      </c>
      <c r="E319">
        <v>26</v>
      </c>
      <c r="F319" t="s">
        <v>166</v>
      </c>
      <c r="G319" t="s">
        <v>167</v>
      </c>
      <c r="I319">
        <v>76</v>
      </c>
      <c r="J319">
        <v>78</v>
      </c>
      <c r="K319">
        <v>33</v>
      </c>
      <c r="L319">
        <v>75</v>
      </c>
      <c r="M319">
        <v>68</v>
      </c>
      <c r="N319">
        <v>78</v>
      </c>
      <c r="O319">
        <v>98</v>
      </c>
      <c r="P319">
        <v>69</v>
      </c>
      <c r="Q319">
        <v>98</v>
      </c>
      <c r="R319">
        <v>98</v>
      </c>
      <c r="S319">
        <v>97</v>
      </c>
      <c r="T319">
        <v>90</v>
      </c>
      <c r="U319">
        <v>70</v>
      </c>
      <c r="V319">
        <v>62</v>
      </c>
      <c r="W319">
        <v>67</v>
      </c>
      <c r="X319">
        <v>58</v>
      </c>
      <c r="Y319">
        <v>45</v>
      </c>
      <c r="AA319" s="10" t="str">
        <f>RIGHT(F319,4)</f>
        <v>2028</v>
      </c>
    </row>
    <row r="320" spans="1:27" x14ac:dyDescent="0.25">
      <c r="A320" t="str">
        <f>CONCATENATE(LEFT(B320,1)&amp;". "&amp;RIGHT(B320,LEN(B320)-FIND(" ",B320))," ",D320)</f>
        <v>M. Moody UTA</v>
      </c>
      <c r="B320" t="s">
        <v>299</v>
      </c>
      <c r="C320" t="s">
        <v>37</v>
      </c>
      <c r="D320" t="s">
        <v>127</v>
      </c>
      <c r="E320">
        <v>22</v>
      </c>
      <c r="F320" t="s">
        <v>300</v>
      </c>
      <c r="G320" t="s">
        <v>301</v>
      </c>
      <c r="I320">
        <v>68</v>
      </c>
      <c r="J320">
        <v>78</v>
      </c>
      <c r="K320">
        <v>48</v>
      </c>
      <c r="L320">
        <v>53</v>
      </c>
      <c r="M320">
        <v>74</v>
      </c>
      <c r="N320">
        <v>73</v>
      </c>
      <c r="O320">
        <v>82</v>
      </c>
      <c r="P320">
        <v>46</v>
      </c>
      <c r="Q320">
        <v>65</v>
      </c>
      <c r="R320">
        <v>65</v>
      </c>
      <c r="S320">
        <v>71</v>
      </c>
      <c r="T320">
        <v>88</v>
      </c>
      <c r="U320">
        <v>60</v>
      </c>
      <c r="V320">
        <v>56</v>
      </c>
      <c r="W320">
        <v>54</v>
      </c>
      <c r="X320">
        <v>46</v>
      </c>
      <c r="Y320">
        <v>47</v>
      </c>
      <c r="AA320" s="10" t="str">
        <f>RIGHT(F320,4)</f>
        <v>2024</v>
      </c>
    </row>
    <row r="321" spans="1:27" x14ac:dyDescent="0.25">
      <c r="A321" t="str">
        <f>CONCATENATE(LEFT(B321,1)&amp;". "&amp;RIGHT(B321,LEN(B321)-FIND(" ",B321))," ",D321)</f>
        <v>M. Paige CLE</v>
      </c>
      <c r="B321" t="s">
        <v>588</v>
      </c>
      <c r="C321" t="s">
        <v>26</v>
      </c>
      <c r="D321" t="s">
        <v>38</v>
      </c>
      <c r="E321">
        <v>31</v>
      </c>
      <c r="F321" t="s">
        <v>501</v>
      </c>
      <c r="G321" t="s">
        <v>589</v>
      </c>
      <c r="I321">
        <v>59</v>
      </c>
      <c r="J321">
        <v>59</v>
      </c>
      <c r="K321">
        <v>26</v>
      </c>
      <c r="L321">
        <v>48</v>
      </c>
      <c r="M321">
        <v>62</v>
      </c>
      <c r="N321">
        <v>31</v>
      </c>
      <c r="O321">
        <v>54</v>
      </c>
      <c r="P321">
        <v>53</v>
      </c>
      <c r="Q321">
        <v>72</v>
      </c>
      <c r="R321">
        <v>82</v>
      </c>
      <c r="S321">
        <v>78</v>
      </c>
      <c r="T321">
        <v>70</v>
      </c>
      <c r="U321">
        <v>46</v>
      </c>
      <c r="V321">
        <v>41</v>
      </c>
      <c r="W321">
        <v>77</v>
      </c>
      <c r="X321">
        <v>72</v>
      </c>
      <c r="Y321">
        <v>44</v>
      </c>
      <c r="AA321" s="10" t="str">
        <f>RIGHT(F321,4)</f>
        <v>2024</v>
      </c>
    </row>
    <row r="322" spans="1:27" x14ac:dyDescent="0.25">
      <c r="A322" t="str">
        <f>CONCATENATE(LEFT(B322,1)&amp;". "&amp;RIGHT(B322,LEN(B322)-FIND(" ",B322))," ",D322)</f>
        <v>M. Porter Jr BKN</v>
      </c>
      <c r="B322" t="s">
        <v>266</v>
      </c>
      <c r="C322" t="s">
        <v>34</v>
      </c>
      <c r="D322" t="s">
        <v>173</v>
      </c>
      <c r="E322">
        <v>26</v>
      </c>
      <c r="F322" t="s">
        <v>146</v>
      </c>
      <c r="G322" t="s">
        <v>267</v>
      </c>
      <c r="I322">
        <v>69</v>
      </c>
      <c r="J322">
        <v>73</v>
      </c>
      <c r="K322">
        <v>60</v>
      </c>
      <c r="L322">
        <v>92</v>
      </c>
      <c r="M322">
        <v>58</v>
      </c>
      <c r="N322">
        <v>55</v>
      </c>
      <c r="O322">
        <v>51</v>
      </c>
      <c r="P322">
        <v>62</v>
      </c>
      <c r="Q322">
        <v>71</v>
      </c>
      <c r="R322">
        <v>91</v>
      </c>
      <c r="S322">
        <v>83</v>
      </c>
      <c r="T322">
        <v>77</v>
      </c>
      <c r="U322">
        <v>61</v>
      </c>
      <c r="V322">
        <v>61</v>
      </c>
      <c r="W322">
        <v>61</v>
      </c>
      <c r="X322">
        <v>45</v>
      </c>
      <c r="Y322">
        <v>57</v>
      </c>
      <c r="AA322" s="10" t="str">
        <f>RIGHT(F322,4)</f>
        <v>2024</v>
      </c>
    </row>
    <row r="323" spans="1:27" x14ac:dyDescent="0.25">
      <c r="A323" t="str">
        <f>CONCATENATE(LEFT(B323,1)&amp;". "&amp;RIGHT(B323,LEN(B323)-FIND(" ",B323))," ",D323)</f>
        <v>M. Rhodes WAS</v>
      </c>
      <c r="B323" t="s">
        <v>1063</v>
      </c>
      <c r="C323" t="s">
        <v>29</v>
      </c>
      <c r="D323" t="s">
        <v>185</v>
      </c>
      <c r="E323">
        <v>24</v>
      </c>
      <c r="F323" t="s">
        <v>543</v>
      </c>
      <c r="G323" t="s">
        <v>546</v>
      </c>
      <c r="I323">
        <v>41</v>
      </c>
      <c r="J323">
        <v>51</v>
      </c>
      <c r="K323">
        <v>44</v>
      </c>
      <c r="L323">
        <v>27</v>
      </c>
      <c r="M323">
        <v>63</v>
      </c>
      <c r="N323">
        <v>60</v>
      </c>
      <c r="O323">
        <v>53</v>
      </c>
      <c r="P323">
        <v>45</v>
      </c>
      <c r="Q323">
        <v>48</v>
      </c>
      <c r="R323">
        <v>26</v>
      </c>
      <c r="S323">
        <v>45</v>
      </c>
      <c r="T323">
        <v>45</v>
      </c>
      <c r="U323">
        <v>38</v>
      </c>
      <c r="V323">
        <v>31</v>
      </c>
      <c r="W323">
        <v>47</v>
      </c>
      <c r="X323">
        <v>37</v>
      </c>
      <c r="Y323">
        <v>37</v>
      </c>
      <c r="AA323" s="10" t="str">
        <f>RIGHT(F323,4)</f>
        <v>2024</v>
      </c>
    </row>
    <row r="324" spans="1:27" x14ac:dyDescent="0.25">
      <c r="A324" t="str">
        <f>CONCATENATE(LEFT(B324,1)&amp;". "&amp;RIGHT(B324,LEN(B324)-FIND(" ",B324))," ",D324)</f>
        <v>M. Robinson ORL</v>
      </c>
      <c r="B324" t="s">
        <v>524</v>
      </c>
      <c r="C324" t="s">
        <v>40</v>
      </c>
      <c r="D324" t="s">
        <v>163</v>
      </c>
      <c r="E324">
        <v>26</v>
      </c>
      <c r="F324" t="s">
        <v>525</v>
      </c>
      <c r="G324" t="s">
        <v>526</v>
      </c>
      <c r="I324">
        <v>61</v>
      </c>
      <c r="J324">
        <v>62</v>
      </c>
      <c r="K324">
        <v>73</v>
      </c>
      <c r="L324">
        <v>97</v>
      </c>
      <c r="M324">
        <v>38</v>
      </c>
      <c r="N324">
        <v>98</v>
      </c>
      <c r="O324">
        <v>90</v>
      </c>
      <c r="P324">
        <v>75</v>
      </c>
      <c r="Q324">
        <v>67</v>
      </c>
      <c r="R324">
        <v>34</v>
      </c>
      <c r="S324">
        <v>20</v>
      </c>
      <c r="T324">
        <v>17</v>
      </c>
      <c r="U324">
        <v>52</v>
      </c>
      <c r="V324">
        <v>82</v>
      </c>
      <c r="W324">
        <v>30</v>
      </c>
      <c r="X324">
        <v>33</v>
      </c>
      <c r="Y324">
        <v>90</v>
      </c>
      <c r="AA324" s="10" t="str">
        <f>RIGHT(F324,4)</f>
        <v>2024</v>
      </c>
    </row>
    <row r="325" spans="1:27" x14ac:dyDescent="0.25">
      <c r="A325" t="str">
        <f>CONCATENATE(LEFT(B325,1)&amp;". "&amp;RIGHT(B325,LEN(B325)-FIND(" ",B325))," ",D325)</f>
        <v>M. Sanford MIL</v>
      </c>
      <c r="B325" t="s">
        <v>873</v>
      </c>
      <c r="C325" t="s">
        <v>37</v>
      </c>
      <c r="D325" t="s">
        <v>44</v>
      </c>
      <c r="E325">
        <v>22</v>
      </c>
      <c r="F325" t="s">
        <v>543</v>
      </c>
      <c r="G325" t="s">
        <v>370</v>
      </c>
      <c r="I325">
        <v>53</v>
      </c>
      <c r="J325">
        <v>59</v>
      </c>
      <c r="K325">
        <v>37</v>
      </c>
      <c r="L325">
        <v>51</v>
      </c>
      <c r="M325">
        <v>62</v>
      </c>
      <c r="N325">
        <v>58</v>
      </c>
      <c r="O325">
        <v>39</v>
      </c>
      <c r="P325">
        <v>49</v>
      </c>
      <c r="Q325">
        <v>57</v>
      </c>
      <c r="R325">
        <v>42</v>
      </c>
      <c r="S325">
        <v>48</v>
      </c>
      <c r="T325">
        <v>93</v>
      </c>
      <c r="U325">
        <v>40</v>
      </c>
      <c r="V325">
        <v>47</v>
      </c>
      <c r="W325">
        <v>43</v>
      </c>
      <c r="X325">
        <v>38</v>
      </c>
      <c r="Y325">
        <v>39</v>
      </c>
      <c r="AA325" s="10" t="str">
        <f>RIGHT(F325,4)</f>
        <v>2024</v>
      </c>
    </row>
    <row r="326" spans="1:27" x14ac:dyDescent="0.25">
      <c r="A326" t="str">
        <f>CONCATENATE(LEFT(B326,1)&amp;". "&amp;RIGHT(B326,LEN(B326)-FIND(" ",B326))," ",D326)</f>
        <v>M. Singh Bhamara DAL</v>
      </c>
      <c r="B326" t="s">
        <v>561</v>
      </c>
      <c r="C326" t="s">
        <v>29</v>
      </c>
      <c r="D326" t="s">
        <v>27</v>
      </c>
      <c r="E326">
        <v>25</v>
      </c>
      <c r="F326" t="s">
        <v>473</v>
      </c>
      <c r="G326" t="s">
        <v>511</v>
      </c>
      <c r="I326">
        <v>60</v>
      </c>
      <c r="J326">
        <v>62</v>
      </c>
      <c r="K326">
        <v>60</v>
      </c>
      <c r="L326">
        <v>59</v>
      </c>
      <c r="M326">
        <v>50</v>
      </c>
      <c r="N326">
        <v>57</v>
      </c>
      <c r="O326">
        <v>61</v>
      </c>
      <c r="P326">
        <v>40</v>
      </c>
      <c r="Q326">
        <v>60</v>
      </c>
      <c r="R326">
        <v>53</v>
      </c>
      <c r="S326">
        <v>43</v>
      </c>
      <c r="T326">
        <v>45</v>
      </c>
      <c r="U326">
        <v>46</v>
      </c>
      <c r="V326">
        <v>64</v>
      </c>
      <c r="W326">
        <v>68</v>
      </c>
      <c r="X326">
        <v>57</v>
      </c>
      <c r="Y326">
        <v>59</v>
      </c>
      <c r="AA326" s="10" t="str">
        <f>RIGHT(F326,4)</f>
        <v>2024</v>
      </c>
    </row>
    <row r="327" spans="1:27" x14ac:dyDescent="0.25">
      <c r="A327" t="str">
        <f>CONCATENATE(LEFT(B327,1)&amp;". "&amp;RIGHT(B327,LEN(B327)-FIND(" ",B327))," ",D327)</f>
        <v>M. Smart CHI</v>
      </c>
      <c r="B327" t="s">
        <v>280</v>
      </c>
      <c r="C327" t="s">
        <v>26</v>
      </c>
      <c r="D327" t="s">
        <v>31</v>
      </c>
      <c r="E327">
        <v>30</v>
      </c>
      <c r="F327" t="s">
        <v>281</v>
      </c>
      <c r="G327" t="s">
        <v>282</v>
      </c>
      <c r="I327">
        <v>68</v>
      </c>
      <c r="J327">
        <v>68</v>
      </c>
      <c r="K327">
        <v>37</v>
      </c>
      <c r="L327">
        <v>62</v>
      </c>
      <c r="M327">
        <v>67</v>
      </c>
      <c r="N327">
        <v>61</v>
      </c>
      <c r="O327">
        <v>71</v>
      </c>
      <c r="P327">
        <v>62</v>
      </c>
      <c r="Q327">
        <v>77</v>
      </c>
      <c r="R327">
        <v>70</v>
      </c>
      <c r="S327">
        <v>65</v>
      </c>
      <c r="T327">
        <v>61</v>
      </c>
      <c r="U327">
        <v>56</v>
      </c>
      <c r="V327">
        <v>71</v>
      </c>
      <c r="W327">
        <v>70</v>
      </c>
      <c r="X327">
        <v>69</v>
      </c>
      <c r="Y327">
        <v>61</v>
      </c>
      <c r="AA327" s="10" t="str">
        <f>RIGHT(F327,4)</f>
        <v>2024</v>
      </c>
    </row>
    <row r="328" spans="1:27" x14ac:dyDescent="0.25">
      <c r="A328" t="str">
        <f>CONCATENATE(LEFT(B328,1)&amp;". "&amp;RIGHT(B328,LEN(B328)-FIND(" ",B328))," ",D328)</f>
        <v>M. Thybulle LAL</v>
      </c>
      <c r="B328" t="s">
        <v>360</v>
      </c>
      <c r="C328" t="s">
        <v>29</v>
      </c>
      <c r="D328" t="s">
        <v>41</v>
      </c>
      <c r="E328">
        <v>27</v>
      </c>
      <c r="F328" t="s">
        <v>361</v>
      </c>
      <c r="G328" t="s">
        <v>362</v>
      </c>
      <c r="I328">
        <v>65</v>
      </c>
      <c r="J328">
        <v>66</v>
      </c>
      <c r="K328">
        <v>45</v>
      </c>
      <c r="L328">
        <v>73</v>
      </c>
      <c r="M328">
        <v>69</v>
      </c>
      <c r="N328">
        <v>67</v>
      </c>
      <c r="O328">
        <v>82</v>
      </c>
      <c r="P328">
        <v>47</v>
      </c>
      <c r="Q328">
        <v>65</v>
      </c>
      <c r="R328">
        <v>68</v>
      </c>
      <c r="S328">
        <v>63</v>
      </c>
      <c r="T328">
        <v>69</v>
      </c>
      <c r="U328">
        <v>48</v>
      </c>
      <c r="V328">
        <v>80</v>
      </c>
      <c r="W328">
        <v>59</v>
      </c>
      <c r="X328">
        <v>45</v>
      </c>
      <c r="Y328">
        <v>49</v>
      </c>
      <c r="AA328" s="10" t="str">
        <f>RIGHT(F328,4)</f>
        <v>2025</v>
      </c>
    </row>
    <row r="329" spans="1:27" x14ac:dyDescent="0.25">
      <c r="A329" t="str">
        <f>CONCATENATE(LEFT(B329,1)&amp;". "&amp;RIGHT(B329,LEN(B329)-FIND(" ",B329))," ",D329)</f>
        <v>M. Turner NYK</v>
      </c>
      <c r="B329" t="s">
        <v>611</v>
      </c>
      <c r="C329" t="s">
        <v>23</v>
      </c>
      <c r="D329" t="s">
        <v>45</v>
      </c>
      <c r="E329">
        <v>28</v>
      </c>
      <c r="F329" t="s">
        <v>607</v>
      </c>
      <c r="G329" t="s">
        <v>612</v>
      </c>
      <c r="I329">
        <v>58</v>
      </c>
      <c r="J329">
        <v>58</v>
      </c>
      <c r="K329">
        <v>63</v>
      </c>
      <c r="L329">
        <v>67</v>
      </c>
      <c r="M329">
        <v>37</v>
      </c>
      <c r="N329">
        <v>34</v>
      </c>
      <c r="O329">
        <v>72</v>
      </c>
      <c r="P329">
        <v>63</v>
      </c>
      <c r="Q329">
        <v>57</v>
      </c>
      <c r="R329">
        <v>63</v>
      </c>
      <c r="S329">
        <v>72</v>
      </c>
      <c r="T329">
        <v>39</v>
      </c>
      <c r="U329">
        <v>65</v>
      </c>
      <c r="V329">
        <v>69</v>
      </c>
      <c r="W329">
        <v>32</v>
      </c>
      <c r="X329">
        <v>39</v>
      </c>
      <c r="Y329">
        <v>62</v>
      </c>
      <c r="AA329" s="10" t="str">
        <f>RIGHT(F329,4)</f>
        <v>2025</v>
      </c>
    </row>
    <row r="330" spans="1:27" x14ac:dyDescent="0.25">
      <c r="A330" t="str">
        <f>CONCATENATE(LEFT(B330,1)&amp;". "&amp;RIGHT(B330,LEN(B330)-FIND(" ",B330))," ",D330)</f>
        <v>M. Wideman KC</v>
      </c>
      <c r="B330" t="s">
        <v>989</v>
      </c>
      <c r="C330" t="s">
        <v>22</v>
      </c>
      <c r="D330" t="s">
        <v>393</v>
      </c>
      <c r="E330">
        <v>23</v>
      </c>
      <c r="F330" t="s">
        <v>543</v>
      </c>
      <c r="G330" t="s">
        <v>990</v>
      </c>
      <c r="I330">
        <v>47</v>
      </c>
      <c r="J330">
        <v>54</v>
      </c>
      <c r="K330">
        <v>38</v>
      </c>
      <c r="L330">
        <v>40</v>
      </c>
      <c r="M330">
        <v>64</v>
      </c>
      <c r="N330">
        <v>71</v>
      </c>
      <c r="O330">
        <v>44</v>
      </c>
      <c r="P330">
        <v>38</v>
      </c>
      <c r="Q330">
        <v>54</v>
      </c>
      <c r="R330">
        <v>44</v>
      </c>
      <c r="S330">
        <v>45</v>
      </c>
      <c r="T330">
        <v>39</v>
      </c>
      <c r="U330">
        <v>46</v>
      </c>
      <c r="V330">
        <v>37</v>
      </c>
      <c r="W330">
        <v>53</v>
      </c>
      <c r="X330">
        <v>39</v>
      </c>
      <c r="Y330">
        <v>45</v>
      </c>
      <c r="AA330" s="10" t="str">
        <f>RIGHT(F330,4)</f>
        <v>2024</v>
      </c>
    </row>
    <row r="331" spans="1:27" x14ac:dyDescent="0.25">
      <c r="A331" t="str">
        <f>CONCATENATE(LEFT(B331,1)&amp;". "&amp;RIGHT(B331,LEN(B331)-FIND(" ",B331))," ",D331)</f>
        <v>M. Williams MIA</v>
      </c>
      <c r="B331" t="s">
        <v>1030</v>
      </c>
      <c r="C331" t="s">
        <v>26</v>
      </c>
      <c r="D331" t="s">
        <v>225</v>
      </c>
      <c r="E331">
        <v>20</v>
      </c>
      <c r="F331" t="s">
        <v>1031</v>
      </c>
      <c r="G331" t="s">
        <v>731</v>
      </c>
      <c r="I331">
        <v>44</v>
      </c>
      <c r="J331">
        <v>61</v>
      </c>
      <c r="K331">
        <v>26</v>
      </c>
      <c r="L331">
        <v>31</v>
      </c>
      <c r="M331">
        <v>69</v>
      </c>
      <c r="N331">
        <v>67</v>
      </c>
      <c r="O331">
        <v>40</v>
      </c>
      <c r="P331">
        <v>37</v>
      </c>
      <c r="Q331">
        <v>49</v>
      </c>
      <c r="R331">
        <v>49</v>
      </c>
      <c r="S331">
        <v>49</v>
      </c>
      <c r="T331">
        <v>47</v>
      </c>
      <c r="U331">
        <v>45</v>
      </c>
      <c r="V331">
        <v>39</v>
      </c>
      <c r="W331">
        <v>57</v>
      </c>
      <c r="X331">
        <v>31</v>
      </c>
      <c r="Y331">
        <v>35</v>
      </c>
      <c r="AA331" s="10" t="str">
        <f>RIGHT(F331,4)</f>
        <v>2026</v>
      </c>
    </row>
    <row r="332" spans="1:27" x14ac:dyDescent="0.25">
      <c r="A332" t="str">
        <f>CONCATENATE(LEFT(B332,1)&amp;". "&amp;RIGHT(B332,LEN(B332)-FIND(" ",B332))," ",D332)</f>
        <v>N. Alexander-Walker DET</v>
      </c>
      <c r="B332" t="s">
        <v>529</v>
      </c>
      <c r="C332" t="s">
        <v>37</v>
      </c>
      <c r="D332" t="s">
        <v>46</v>
      </c>
      <c r="E332">
        <v>26</v>
      </c>
      <c r="F332" t="s">
        <v>530</v>
      </c>
      <c r="G332" t="s">
        <v>447</v>
      </c>
      <c r="I332">
        <v>61</v>
      </c>
      <c r="J332">
        <v>64</v>
      </c>
      <c r="K332">
        <v>43</v>
      </c>
      <c r="L332">
        <v>43</v>
      </c>
      <c r="M332">
        <v>70</v>
      </c>
      <c r="N332">
        <v>69</v>
      </c>
      <c r="O332">
        <v>59</v>
      </c>
      <c r="P332">
        <v>39</v>
      </c>
      <c r="Q332">
        <v>49</v>
      </c>
      <c r="R332">
        <v>64</v>
      </c>
      <c r="S332">
        <v>46</v>
      </c>
      <c r="T332">
        <v>54</v>
      </c>
      <c r="U332">
        <v>57</v>
      </c>
      <c r="V332">
        <v>63</v>
      </c>
      <c r="W332">
        <v>61</v>
      </c>
      <c r="X332">
        <v>53</v>
      </c>
      <c r="Y332">
        <v>55</v>
      </c>
      <c r="AA332" s="10" t="str">
        <f>RIGHT(F332,4)</f>
        <v>2025</v>
      </c>
    </row>
    <row r="333" spans="1:27" x14ac:dyDescent="0.25">
      <c r="A333" t="str">
        <f>CONCATENATE(LEFT(B333,1)&amp;". "&amp;RIGHT(B333,LEN(B333)-FIND(" ",B333))," ",D333)</f>
        <v>N. Carter BOS</v>
      </c>
      <c r="B333" t="s">
        <v>685</v>
      </c>
      <c r="C333" t="s">
        <v>37</v>
      </c>
      <c r="D333" t="s">
        <v>39</v>
      </c>
      <c r="E333">
        <v>25</v>
      </c>
      <c r="F333" t="s">
        <v>686</v>
      </c>
      <c r="G333" t="s">
        <v>687</v>
      </c>
      <c r="I333">
        <v>57</v>
      </c>
      <c r="J333">
        <v>59</v>
      </c>
      <c r="K333">
        <v>44</v>
      </c>
      <c r="L333">
        <v>67</v>
      </c>
      <c r="M333">
        <v>75</v>
      </c>
      <c r="N333">
        <v>80</v>
      </c>
      <c r="O333">
        <v>63</v>
      </c>
      <c r="P333">
        <v>48</v>
      </c>
      <c r="Q333">
        <v>54</v>
      </c>
      <c r="R333">
        <v>41</v>
      </c>
      <c r="S333">
        <v>49</v>
      </c>
      <c r="T333">
        <v>47</v>
      </c>
      <c r="U333">
        <v>45</v>
      </c>
      <c r="V333">
        <v>32</v>
      </c>
      <c r="W333">
        <v>64</v>
      </c>
      <c r="X333">
        <v>47</v>
      </c>
      <c r="Y333">
        <v>42</v>
      </c>
      <c r="AA333" s="10" t="str">
        <f>RIGHT(F333,4)</f>
        <v>2026</v>
      </c>
    </row>
    <row r="334" spans="1:27" x14ac:dyDescent="0.25">
      <c r="A334" t="str">
        <f>CONCATENATE(LEFT(B334,1)&amp;". "&amp;RIGHT(B334,LEN(B334)-FIND(" ",B334))," ",D334)</f>
        <v>N. Dante DET</v>
      </c>
      <c r="B334" t="s">
        <v>865</v>
      </c>
      <c r="C334" t="s">
        <v>23</v>
      </c>
      <c r="D334" t="s">
        <v>46</v>
      </c>
      <c r="E334">
        <v>23</v>
      </c>
      <c r="F334" t="s">
        <v>375</v>
      </c>
      <c r="G334" t="s">
        <v>866</v>
      </c>
      <c r="I334">
        <v>53</v>
      </c>
      <c r="J334">
        <v>63</v>
      </c>
      <c r="K334">
        <v>70</v>
      </c>
      <c r="L334">
        <v>72</v>
      </c>
      <c r="M334">
        <v>47</v>
      </c>
      <c r="N334">
        <v>49</v>
      </c>
      <c r="O334">
        <v>70</v>
      </c>
      <c r="P334">
        <v>61</v>
      </c>
      <c r="Q334">
        <v>51</v>
      </c>
      <c r="R334">
        <v>23</v>
      </c>
      <c r="S334">
        <v>51</v>
      </c>
      <c r="T334">
        <v>30</v>
      </c>
      <c r="U334">
        <v>42</v>
      </c>
      <c r="V334">
        <v>49</v>
      </c>
      <c r="W334">
        <v>42</v>
      </c>
      <c r="X334">
        <v>49</v>
      </c>
      <c r="Y334">
        <v>60</v>
      </c>
      <c r="AA334" s="10" t="str">
        <f>RIGHT(F334,4)</f>
        <v>2024</v>
      </c>
    </row>
    <row r="335" spans="1:27" x14ac:dyDescent="0.25">
      <c r="A335" t="str">
        <f>CONCATENATE(LEFT(B335,1)&amp;". "&amp;RIGHT(B335,LEN(B335)-FIND(" ",B335))," ",D335)</f>
        <v>N. Jokic DAL</v>
      </c>
      <c r="B335" t="s">
        <v>142</v>
      </c>
      <c r="C335" t="s">
        <v>40</v>
      </c>
      <c r="D335" t="s">
        <v>27</v>
      </c>
      <c r="E335">
        <v>29</v>
      </c>
      <c r="F335" t="s">
        <v>143</v>
      </c>
      <c r="I335">
        <v>79</v>
      </c>
      <c r="J335">
        <v>79</v>
      </c>
      <c r="K335">
        <v>63</v>
      </c>
      <c r="L335">
        <v>81</v>
      </c>
      <c r="M335">
        <v>49</v>
      </c>
      <c r="N335">
        <v>37</v>
      </c>
      <c r="O335">
        <v>75</v>
      </c>
      <c r="P335">
        <v>71</v>
      </c>
      <c r="Q335">
        <v>79</v>
      </c>
      <c r="R335">
        <v>76</v>
      </c>
      <c r="S335">
        <v>78</v>
      </c>
      <c r="T335">
        <v>76</v>
      </c>
      <c r="U335">
        <v>81</v>
      </c>
      <c r="V335">
        <v>64</v>
      </c>
      <c r="W335">
        <v>70</v>
      </c>
      <c r="X335">
        <v>90</v>
      </c>
      <c r="Y335">
        <v>93</v>
      </c>
      <c r="AA335" s="10" t="str">
        <f>RIGHT(F335,4)</f>
        <v>2025</v>
      </c>
    </row>
    <row r="336" spans="1:27" x14ac:dyDescent="0.25">
      <c r="A336" t="str">
        <f>CONCATENATE(LEFT(B336,1)&amp;". "&amp;RIGHT(B336,LEN(B336)-FIND(" ",B336))," ",D336)</f>
        <v>N. Mannion ATL</v>
      </c>
      <c r="B336" t="s">
        <v>482</v>
      </c>
      <c r="C336" t="s">
        <v>26</v>
      </c>
      <c r="D336" t="s">
        <v>28</v>
      </c>
      <c r="E336">
        <v>23</v>
      </c>
      <c r="F336" t="s">
        <v>298</v>
      </c>
      <c r="G336" t="s">
        <v>483</v>
      </c>
      <c r="I336">
        <v>62</v>
      </c>
      <c r="J336">
        <v>70</v>
      </c>
      <c r="K336">
        <v>39</v>
      </c>
      <c r="L336">
        <v>41</v>
      </c>
      <c r="M336">
        <v>74</v>
      </c>
      <c r="N336">
        <v>65</v>
      </c>
      <c r="O336">
        <v>61</v>
      </c>
      <c r="P336">
        <v>40</v>
      </c>
      <c r="Q336">
        <v>30</v>
      </c>
      <c r="R336">
        <v>60</v>
      </c>
      <c r="S336">
        <v>74</v>
      </c>
      <c r="T336">
        <v>74</v>
      </c>
      <c r="U336">
        <v>52</v>
      </c>
      <c r="V336">
        <v>52</v>
      </c>
      <c r="W336">
        <v>80</v>
      </c>
      <c r="X336">
        <v>59</v>
      </c>
      <c r="Y336">
        <v>45</v>
      </c>
      <c r="AA336" s="10" t="str">
        <f>RIGHT(F336,4)</f>
        <v>2025</v>
      </c>
    </row>
    <row r="337" spans="1:27" x14ac:dyDescent="0.25">
      <c r="A337" t="str">
        <f>CONCATENATE(LEFT(B337,1)&amp;". "&amp;RIGHT(B337,LEN(B337)-FIND(" ",B337))," ",D337)</f>
        <v>N. Noel MIN</v>
      </c>
      <c r="B337" t="s">
        <v>948</v>
      </c>
      <c r="C337" t="s">
        <v>40</v>
      </c>
      <c r="D337" t="s">
        <v>137</v>
      </c>
      <c r="E337">
        <v>30</v>
      </c>
      <c r="F337" t="s">
        <v>543</v>
      </c>
      <c r="G337" t="s">
        <v>949</v>
      </c>
      <c r="I337">
        <v>49</v>
      </c>
      <c r="J337">
        <v>49</v>
      </c>
      <c r="K337">
        <v>67</v>
      </c>
      <c r="L337">
        <v>33</v>
      </c>
      <c r="M337">
        <v>47</v>
      </c>
      <c r="N337">
        <v>47</v>
      </c>
      <c r="O337">
        <v>56</v>
      </c>
      <c r="P337">
        <v>48</v>
      </c>
      <c r="Q337">
        <v>54</v>
      </c>
      <c r="R337">
        <v>38</v>
      </c>
      <c r="S337">
        <v>43</v>
      </c>
      <c r="T337">
        <v>18</v>
      </c>
      <c r="U337">
        <v>46</v>
      </c>
      <c r="V337">
        <v>71</v>
      </c>
      <c r="W337">
        <v>33</v>
      </c>
      <c r="X337">
        <v>35</v>
      </c>
      <c r="Y337">
        <v>70</v>
      </c>
      <c r="AA337" s="10" t="str">
        <f>RIGHT(F337,4)</f>
        <v>2024</v>
      </c>
    </row>
    <row r="338" spans="1:27" x14ac:dyDescent="0.25">
      <c r="A338" t="str">
        <f>CONCATENATE(LEFT(B338,1)&amp;". "&amp;RIGHT(B338,LEN(B338)-FIND(" ",B338))," ",D338)</f>
        <v>N. Reid DEN</v>
      </c>
      <c r="B338" t="s">
        <v>531</v>
      </c>
      <c r="C338" t="s">
        <v>40</v>
      </c>
      <c r="D338" t="s">
        <v>33</v>
      </c>
      <c r="E338">
        <v>24</v>
      </c>
      <c r="F338" t="s">
        <v>460</v>
      </c>
      <c r="G338" t="s">
        <v>532</v>
      </c>
      <c r="I338">
        <v>61</v>
      </c>
      <c r="J338">
        <v>67</v>
      </c>
      <c r="K338">
        <v>61</v>
      </c>
      <c r="L338">
        <v>73</v>
      </c>
      <c r="M338">
        <v>41</v>
      </c>
      <c r="N338">
        <v>68</v>
      </c>
      <c r="O338">
        <v>62</v>
      </c>
      <c r="P338">
        <v>73</v>
      </c>
      <c r="Q338">
        <v>54</v>
      </c>
      <c r="R338">
        <v>59</v>
      </c>
      <c r="S338">
        <v>53</v>
      </c>
      <c r="T338">
        <v>56</v>
      </c>
      <c r="U338">
        <v>66</v>
      </c>
      <c r="V338">
        <v>71</v>
      </c>
      <c r="W338">
        <v>27</v>
      </c>
      <c r="X338">
        <v>34</v>
      </c>
      <c r="Y338">
        <v>65</v>
      </c>
      <c r="AA338" s="10" t="str">
        <f>RIGHT(F338,4)</f>
        <v>2025</v>
      </c>
    </row>
    <row r="339" spans="1:27" x14ac:dyDescent="0.25">
      <c r="A339" t="str">
        <f>CONCATENATE(LEFT(B339,1)&amp;". "&amp;RIGHT(B339,LEN(B339)-FIND(" ",B339))," ",D339)</f>
        <v>N. Stauskas ORL</v>
      </c>
      <c r="B339" t="s">
        <v>497</v>
      </c>
      <c r="C339" t="s">
        <v>37</v>
      </c>
      <c r="D339" t="s">
        <v>163</v>
      </c>
      <c r="E339">
        <v>31</v>
      </c>
      <c r="F339" t="s">
        <v>498</v>
      </c>
      <c r="G339" t="s">
        <v>499</v>
      </c>
      <c r="I339">
        <v>61</v>
      </c>
      <c r="J339">
        <v>61</v>
      </c>
      <c r="K339">
        <v>44</v>
      </c>
      <c r="L339">
        <v>56</v>
      </c>
      <c r="M339">
        <v>49</v>
      </c>
      <c r="N339">
        <v>35</v>
      </c>
      <c r="O339">
        <v>76</v>
      </c>
      <c r="P339">
        <v>59</v>
      </c>
      <c r="Q339">
        <v>70</v>
      </c>
      <c r="R339">
        <v>88</v>
      </c>
      <c r="S339">
        <v>70</v>
      </c>
      <c r="T339">
        <v>84</v>
      </c>
      <c r="U339">
        <v>49</v>
      </c>
      <c r="V339">
        <v>41</v>
      </c>
      <c r="W339">
        <v>67</v>
      </c>
      <c r="X339">
        <v>60</v>
      </c>
      <c r="Y339">
        <v>43</v>
      </c>
      <c r="AA339" s="10" t="str">
        <f>RIGHT(F339,4)</f>
        <v>2026</v>
      </c>
    </row>
    <row r="340" spans="1:27" x14ac:dyDescent="0.25">
      <c r="A340" t="str">
        <f>CONCATENATE(LEFT(B340,1)&amp;". "&amp;RIGHT(B340,LEN(B340)-FIND(" ",B340))," ",D340)</f>
        <v>N. Vonleh MIL</v>
      </c>
      <c r="B340" t="s">
        <v>424</v>
      </c>
      <c r="C340" t="s">
        <v>23</v>
      </c>
      <c r="D340" t="s">
        <v>44</v>
      </c>
      <c r="E340">
        <v>29</v>
      </c>
      <c r="F340" t="s">
        <v>425</v>
      </c>
      <c r="I340">
        <v>63</v>
      </c>
      <c r="J340">
        <v>63</v>
      </c>
      <c r="K340">
        <v>59</v>
      </c>
      <c r="L340">
        <v>75</v>
      </c>
      <c r="M340">
        <v>46</v>
      </c>
      <c r="N340">
        <v>48</v>
      </c>
      <c r="O340">
        <v>81</v>
      </c>
      <c r="P340">
        <v>61</v>
      </c>
      <c r="Q340">
        <v>77</v>
      </c>
      <c r="R340">
        <v>64</v>
      </c>
      <c r="S340">
        <v>59</v>
      </c>
      <c r="T340">
        <v>60</v>
      </c>
      <c r="U340">
        <v>59</v>
      </c>
      <c r="V340">
        <v>62</v>
      </c>
      <c r="W340">
        <v>46</v>
      </c>
      <c r="X340">
        <v>37</v>
      </c>
      <c r="Y340">
        <v>78</v>
      </c>
      <c r="AA340" s="10" t="str">
        <f>RIGHT(F340,4)</f>
        <v>2027</v>
      </c>
    </row>
    <row r="341" spans="1:27" x14ac:dyDescent="0.25">
      <c r="A341" t="str">
        <f>CONCATENATE(LEFT(B341,1)&amp;". "&amp;RIGHT(B341,LEN(B341)-FIND(" ",B341))," ",D341)</f>
        <v>O. Agbaji WAS</v>
      </c>
      <c r="B341" t="s">
        <v>324</v>
      </c>
      <c r="C341" t="s">
        <v>37</v>
      </c>
      <c r="D341" t="s">
        <v>185</v>
      </c>
      <c r="E341">
        <v>24</v>
      </c>
      <c r="F341" t="s">
        <v>325</v>
      </c>
      <c r="G341" t="s">
        <v>326</v>
      </c>
      <c r="I341">
        <v>67</v>
      </c>
      <c r="J341">
        <v>72</v>
      </c>
      <c r="K341">
        <v>41</v>
      </c>
      <c r="L341">
        <v>58</v>
      </c>
      <c r="M341">
        <v>69</v>
      </c>
      <c r="N341">
        <v>68</v>
      </c>
      <c r="O341">
        <v>55</v>
      </c>
      <c r="P341">
        <v>48</v>
      </c>
      <c r="Q341">
        <v>59</v>
      </c>
      <c r="R341">
        <v>52</v>
      </c>
      <c r="S341">
        <v>66</v>
      </c>
      <c r="T341">
        <v>64</v>
      </c>
      <c r="U341">
        <v>68</v>
      </c>
      <c r="V341">
        <v>52</v>
      </c>
      <c r="W341">
        <v>65</v>
      </c>
      <c r="X341">
        <v>63</v>
      </c>
      <c r="Y341">
        <v>67</v>
      </c>
      <c r="AA341" s="10" t="str">
        <f>RIGHT(F341,4)</f>
        <v>2026</v>
      </c>
    </row>
    <row r="342" spans="1:27" x14ac:dyDescent="0.25">
      <c r="A342" t="str">
        <f>CONCATENATE(LEFT(B342,1)&amp;". "&amp;RIGHT(B342,LEN(B342)-FIND(" ",B342))," ",D342)</f>
        <v>O. Anunoby DET</v>
      </c>
      <c r="B342" t="s">
        <v>761</v>
      </c>
      <c r="C342" t="s">
        <v>34</v>
      </c>
      <c r="D342" t="s">
        <v>46</v>
      </c>
      <c r="E342">
        <v>27</v>
      </c>
      <c r="F342" t="s">
        <v>762</v>
      </c>
      <c r="G342" t="s">
        <v>763</v>
      </c>
      <c r="I342">
        <v>55</v>
      </c>
      <c r="J342">
        <v>56</v>
      </c>
      <c r="K342">
        <v>52</v>
      </c>
      <c r="L342">
        <v>65</v>
      </c>
      <c r="M342">
        <v>58</v>
      </c>
      <c r="N342">
        <v>61</v>
      </c>
      <c r="O342">
        <v>76</v>
      </c>
      <c r="P342">
        <v>49</v>
      </c>
      <c r="Q342">
        <v>59</v>
      </c>
      <c r="R342">
        <v>66</v>
      </c>
      <c r="S342">
        <v>44</v>
      </c>
      <c r="T342">
        <v>28</v>
      </c>
      <c r="U342">
        <v>49</v>
      </c>
      <c r="V342">
        <v>61</v>
      </c>
      <c r="W342">
        <v>42</v>
      </c>
      <c r="X342">
        <v>37</v>
      </c>
      <c r="Y342">
        <v>59</v>
      </c>
      <c r="AA342" s="10" t="str">
        <f>RIGHT(F342,4)</f>
        <v>2026</v>
      </c>
    </row>
    <row r="343" spans="1:27" x14ac:dyDescent="0.25">
      <c r="A343" t="str">
        <f>CONCATENATE(LEFT(B343,1)&amp;". "&amp;RIGHT(B343,LEN(B343)-FIND(" ",B343))," ",D343)</f>
        <v>O. Ballo ATL</v>
      </c>
      <c r="B343" t="s">
        <v>484</v>
      </c>
      <c r="C343" t="s">
        <v>40</v>
      </c>
      <c r="D343" t="s">
        <v>28</v>
      </c>
      <c r="E343">
        <v>22</v>
      </c>
      <c r="F343" t="s">
        <v>485</v>
      </c>
      <c r="G343" t="s">
        <v>486</v>
      </c>
      <c r="I343">
        <v>62</v>
      </c>
      <c r="J343">
        <v>71</v>
      </c>
      <c r="K343">
        <v>65</v>
      </c>
      <c r="L343">
        <v>75</v>
      </c>
      <c r="M343">
        <v>48</v>
      </c>
      <c r="N343">
        <v>45</v>
      </c>
      <c r="O343">
        <v>87</v>
      </c>
      <c r="P343">
        <v>66</v>
      </c>
      <c r="Q343">
        <v>63</v>
      </c>
      <c r="R343">
        <v>45</v>
      </c>
      <c r="S343">
        <v>55</v>
      </c>
      <c r="T343">
        <v>41</v>
      </c>
      <c r="U343">
        <v>56</v>
      </c>
      <c r="V343">
        <v>76</v>
      </c>
      <c r="W343">
        <v>42</v>
      </c>
      <c r="X343">
        <v>47</v>
      </c>
      <c r="Y343">
        <v>71</v>
      </c>
      <c r="AA343" s="10" t="str">
        <f>RIGHT(F343,4)</f>
        <v>2024</v>
      </c>
    </row>
    <row r="344" spans="1:27" x14ac:dyDescent="0.25">
      <c r="A344" t="str">
        <f>CONCATENATE(LEFT(B344,1)&amp;". "&amp;RIGHT(B344,LEN(B344)-FIND(" ",B344))," ",D344)</f>
        <v>O. Porter Jr. NOP</v>
      </c>
      <c r="B344" t="s">
        <v>905</v>
      </c>
      <c r="C344" t="s">
        <v>29</v>
      </c>
      <c r="D344" t="s">
        <v>151</v>
      </c>
      <c r="E344">
        <v>31</v>
      </c>
      <c r="F344" t="s">
        <v>607</v>
      </c>
      <c r="I344">
        <v>51</v>
      </c>
      <c r="J344">
        <v>51</v>
      </c>
      <c r="K344">
        <v>56</v>
      </c>
      <c r="L344">
        <v>41</v>
      </c>
      <c r="M344">
        <v>42</v>
      </c>
      <c r="N344">
        <v>30</v>
      </c>
      <c r="O344">
        <v>52</v>
      </c>
      <c r="P344">
        <v>51</v>
      </c>
      <c r="Q344">
        <v>54</v>
      </c>
      <c r="R344">
        <v>52</v>
      </c>
      <c r="S344">
        <v>62</v>
      </c>
      <c r="T344">
        <v>60</v>
      </c>
      <c r="U344">
        <v>42</v>
      </c>
      <c r="V344">
        <v>47</v>
      </c>
      <c r="W344">
        <v>54</v>
      </c>
      <c r="X344">
        <v>48</v>
      </c>
      <c r="Y344">
        <v>52</v>
      </c>
      <c r="AA344" s="10" t="str">
        <f>RIGHT(F344,4)</f>
        <v>2025</v>
      </c>
    </row>
    <row r="345" spans="1:27" x14ac:dyDescent="0.25">
      <c r="A345" t="str">
        <f>CONCATENATE(LEFT(B345,1)&amp;". "&amp;RIGHT(B345,LEN(B345)-FIND(" ",B345))," ",D345)</f>
        <v>O. Spellman CHI</v>
      </c>
      <c r="B345" t="s">
        <v>408</v>
      </c>
      <c r="C345" t="s">
        <v>32</v>
      </c>
      <c r="D345" t="s">
        <v>31</v>
      </c>
      <c r="E345">
        <v>27</v>
      </c>
      <c r="F345" t="s">
        <v>219</v>
      </c>
      <c r="G345" t="s">
        <v>409</v>
      </c>
      <c r="I345">
        <v>64</v>
      </c>
      <c r="J345">
        <v>65</v>
      </c>
      <c r="K345">
        <v>56</v>
      </c>
      <c r="L345">
        <v>85</v>
      </c>
      <c r="M345">
        <v>47</v>
      </c>
      <c r="N345">
        <v>65</v>
      </c>
      <c r="O345">
        <v>81</v>
      </c>
      <c r="P345">
        <v>67</v>
      </c>
      <c r="Q345">
        <v>69</v>
      </c>
      <c r="R345">
        <v>79</v>
      </c>
      <c r="S345">
        <v>64</v>
      </c>
      <c r="T345">
        <v>73</v>
      </c>
      <c r="U345">
        <v>45</v>
      </c>
      <c r="V345">
        <v>50</v>
      </c>
      <c r="W345">
        <v>63</v>
      </c>
      <c r="X345">
        <v>50</v>
      </c>
      <c r="Y345">
        <v>75</v>
      </c>
      <c r="AA345" s="10" t="str">
        <f>RIGHT(F345,4)</f>
        <v>2026</v>
      </c>
    </row>
    <row r="346" spans="1:27" x14ac:dyDescent="0.25">
      <c r="A346" t="str">
        <f>CONCATENATE(LEFT(B346,1)&amp;". "&amp;RIGHT(B346,LEN(B346)-FIND(" ",B346))," ",D346)</f>
        <v>O. Taylor SAC</v>
      </c>
      <c r="B346" t="s">
        <v>1090</v>
      </c>
      <c r="C346" t="s">
        <v>24</v>
      </c>
      <c r="D346" t="s">
        <v>215</v>
      </c>
      <c r="E346">
        <v>22</v>
      </c>
      <c r="F346" t="s">
        <v>607</v>
      </c>
      <c r="G346" t="s">
        <v>1091</v>
      </c>
      <c r="I346">
        <v>37</v>
      </c>
      <c r="J346">
        <v>51</v>
      </c>
      <c r="K346">
        <v>51</v>
      </c>
      <c r="L346">
        <v>51</v>
      </c>
      <c r="M346">
        <v>68</v>
      </c>
      <c r="N346">
        <v>40</v>
      </c>
      <c r="O346">
        <v>54</v>
      </c>
      <c r="P346">
        <v>29</v>
      </c>
      <c r="Q346">
        <v>46</v>
      </c>
      <c r="R346">
        <v>31</v>
      </c>
      <c r="S346">
        <v>35</v>
      </c>
      <c r="T346">
        <v>28</v>
      </c>
      <c r="U346">
        <v>26</v>
      </c>
      <c r="V346">
        <v>63</v>
      </c>
      <c r="W346">
        <v>31</v>
      </c>
      <c r="X346">
        <v>36</v>
      </c>
      <c r="Y346">
        <v>48</v>
      </c>
      <c r="AA346" s="10" t="str">
        <f>RIGHT(F346,4)</f>
        <v>2025</v>
      </c>
    </row>
    <row r="347" spans="1:27" x14ac:dyDescent="0.25">
      <c r="A347" t="str">
        <f>CONCATENATE(LEFT(B347,1)&amp;". "&amp;RIGHT(B347,LEN(B347)-FIND(" ",B347))," ",D347)</f>
        <v>P. Achiuwa CHA</v>
      </c>
      <c r="B347" t="s">
        <v>886</v>
      </c>
      <c r="C347" t="s">
        <v>24</v>
      </c>
      <c r="D347" t="s">
        <v>145</v>
      </c>
      <c r="E347">
        <v>25</v>
      </c>
      <c r="F347" t="s">
        <v>543</v>
      </c>
      <c r="G347" t="s">
        <v>887</v>
      </c>
      <c r="I347">
        <v>52</v>
      </c>
      <c r="J347">
        <v>56</v>
      </c>
      <c r="K347">
        <v>58</v>
      </c>
      <c r="L347">
        <v>54</v>
      </c>
      <c r="M347">
        <v>56</v>
      </c>
      <c r="N347">
        <v>65</v>
      </c>
      <c r="O347">
        <v>57</v>
      </c>
      <c r="P347">
        <v>45</v>
      </c>
      <c r="Q347">
        <v>58</v>
      </c>
      <c r="R347">
        <v>49</v>
      </c>
      <c r="S347">
        <v>44</v>
      </c>
      <c r="T347">
        <v>39</v>
      </c>
      <c r="U347">
        <v>38</v>
      </c>
      <c r="V347">
        <v>54</v>
      </c>
      <c r="W347">
        <v>39</v>
      </c>
      <c r="X347">
        <v>44</v>
      </c>
      <c r="Y347">
        <v>58</v>
      </c>
      <c r="AA347" s="10" t="str">
        <f>RIGHT(F347,4)</f>
        <v>2024</v>
      </c>
    </row>
    <row r="348" spans="1:27" x14ac:dyDescent="0.25">
      <c r="A348" t="str">
        <f>CONCATENATE(LEFT(B348,1)&amp;". "&amp;RIGHT(B348,LEN(B348)-FIND(" ",B348))," ",D348)</f>
        <v>P. Baldwin Jr. TOR</v>
      </c>
      <c r="B348" t="s">
        <v>692</v>
      </c>
      <c r="C348" t="s">
        <v>24</v>
      </c>
      <c r="D348" t="s">
        <v>254</v>
      </c>
      <c r="E348">
        <v>22</v>
      </c>
      <c r="F348" t="s">
        <v>693</v>
      </c>
      <c r="G348" t="s">
        <v>694</v>
      </c>
      <c r="I348">
        <v>57</v>
      </c>
      <c r="J348">
        <v>67</v>
      </c>
      <c r="K348">
        <v>48</v>
      </c>
      <c r="L348">
        <v>49</v>
      </c>
      <c r="M348">
        <v>69</v>
      </c>
      <c r="N348">
        <v>71</v>
      </c>
      <c r="O348">
        <v>53</v>
      </c>
      <c r="P348">
        <v>44</v>
      </c>
      <c r="Q348">
        <v>53</v>
      </c>
      <c r="R348">
        <v>45</v>
      </c>
      <c r="S348">
        <v>58</v>
      </c>
      <c r="T348">
        <v>47</v>
      </c>
      <c r="U348">
        <v>59</v>
      </c>
      <c r="V348">
        <v>52</v>
      </c>
      <c r="W348">
        <v>46</v>
      </c>
      <c r="X348">
        <v>38</v>
      </c>
      <c r="Y348">
        <v>33</v>
      </c>
      <c r="AA348" s="10" t="str">
        <f>RIGHT(F348,4)</f>
        <v>2025</v>
      </c>
    </row>
    <row r="349" spans="1:27" x14ac:dyDescent="0.25">
      <c r="A349" t="str">
        <f>CONCATENATE(LEFT(B349,1)&amp;". "&amp;RIGHT(B349,LEN(B349)-FIND(" ",B349))," ",D349)</f>
        <v>P. Dos Santos GSW</v>
      </c>
      <c r="B349" t="s">
        <v>1006</v>
      </c>
      <c r="C349" t="s">
        <v>37</v>
      </c>
      <c r="D349" t="s">
        <v>35</v>
      </c>
      <c r="E349">
        <v>20</v>
      </c>
      <c r="F349" t="s">
        <v>1007</v>
      </c>
      <c r="G349" t="s">
        <v>1008</v>
      </c>
      <c r="I349">
        <v>46</v>
      </c>
      <c r="J349">
        <v>64</v>
      </c>
      <c r="K349">
        <v>38</v>
      </c>
      <c r="L349">
        <v>37</v>
      </c>
      <c r="M349">
        <v>74</v>
      </c>
      <c r="N349">
        <v>69</v>
      </c>
      <c r="O349">
        <v>22</v>
      </c>
      <c r="P349">
        <v>23</v>
      </c>
      <c r="Q349">
        <v>50</v>
      </c>
      <c r="R349">
        <v>50</v>
      </c>
      <c r="S349">
        <v>55</v>
      </c>
      <c r="T349">
        <v>66</v>
      </c>
      <c r="U349">
        <v>34</v>
      </c>
      <c r="V349">
        <v>32</v>
      </c>
      <c r="W349">
        <v>45</v>
      </c>
      <c r="X349">
        <v>43</v>
      </c>
      <c r="Y349">
        <v>41</v>
      </c>
      <c r="AA349" s="10" t="str">
        <f>RIGHT(F349,4)</f>
        <v>2026</v>
      </c>
    </row>
    <row r="350" spans="1:27" x14ac:dyDescent="0.25">
      <c r="A350" t="str">
        <f>CONCATENATE(LEFT(B350,1)&amp;". "&amp;RIGHT(B350,LEN(B350)-FIND(" ",B350))," ",D350)</f>
        <v>P. Eboua DEN</v>
      </c>
      <c r="B350" t="s">
        <v>690</v>
      </c>
      <c r="C350" t="s">
        <v>34</v>
      </c>
      <c r="D350" t="s">
        <v>33</v>
      </c>
      <c r="E350">
        <v>22</v>
      </c>
      <c r="F350" t="s">
        <v>543</v>
      </c>
      <c r="G350" t="s">
        <v>691</v>
      </c>
      <c r="I350">
        <v>57</v>
      </c>
      <c r="J350">
        <v>67</v>
      </c>
      <c r="K350">
        <v>55</v>
      </c>
      <c r="L350">
        <v>63</v>
      </c>
      <c r="M350">
        <v>73</v>
      </c>
      <c r="N350">
        <v>76</v>
      </c>
      <c r="O350">
        <v>75</v>
      </c>
      <c r="P350">
        <v>47</v>
      </c>
      <c r="Q350">
        <v>55</v>
      </c>
      <c r="R350">
        <v>36</v>
      </c>
      <c r="S350">
        <v>47</v>
      </c>
      <c r="T350">
        <v>47</v>
      </c>
      <c r="U350">
        <v>48</v>
      </c>
      <c r="V350">
        <v>34</v>
      </c>
      <c r="W350">
        <v>48</v>
      </c>
      <c r="X350">
        <v>42</v>
      </c>
      <c r="Y350">
        <v>50</v>
      </c>
      <c r="AA350" s="10" t="str">
        <f>RIGHT(F350,4)</f>
        <v>2024</v>
      </c>
    </row>
    <row r="351" spans="1:27" x14ac:dyDescent="0.25">
      <c r="A351" t="str">
        <f>CONCATENATE(LEFT(B351,1)&amp;". "&amp;RIGHT(B351,LEN(B351)-FIND(" ",B351))," ",D351)</f>
        <v>P. George ORL</v>
      </c>
      <c r="B351" t="s">
        <v>162</v>
      </c>
      <c r="C351" t="s">
        <v>29</v>
      </c>
      <c r="D351" t="s">
        <v>163</v>
      </c>
      <c r="E351">
        <v>33</v>
      </c>
      <c r="F351" t="s">
        <v>149</v>
      </c>
      <c r="G351" t="s">
        <v>164</v>
      </c>
      <c r="I351">
        <v>76</v>
      </c>
      <c r="J351">
        <v>76</v>
      </c>
      <c r="K351">
        <v>59</v>
      </c>
      <c r="L351">
        <v>61</v>
      </c>
      <c r="M351">
        <v>60</v>
      </c>
      <c r="N351">
        <v>60</v>
      </c>
      <c r="O351">
        <v>54</v>
      </c>
      <c r="P351">
        <v>75</v>
      </c>
      <c r="Q351">
        <v>84</v>
      </c>
      <c r="R351">
        <v>63</v>
      </c>
      <c r="S351">
        <v>85</v>
      </c>
      <c r="T351">
        <v>72</v>
      </c>
      <c r="U351">
        <v>80</v>
      </c>
      <c r="V351">
        <v>80</v>
      </c>
      <c r="W351">
        <v>64</v>
      </c>
      <c r="X351">
        <v>50</v>
      </c>
      <c r="Y351">
        <v>65</v>
      </c>
      <c r="AA351" s="10" t="str">
        <f>RIGHT(F351,4)</f>
        <v>2024</v>
      </c>
    </row>
    <row r="352" spans="1:27" x14ac:dyDescent="0.25">
      <c r="A352" t="str">
        <f>CONCATENATE(LEFT(B352,1)&amp;". "&amp;RIGHT(B352,LEN(B352)-FIND(" ",B352))," ",D352)</f>
        <v>P. Siakam ORL</v>
      </c>
      <c r="B352" t="s">
        <v>953</v>
      </c>
      <c r="C352" t="s">
        <v>32</v>
      </c>
      <c r="D352" t="s">
        <v>163</v>
      </c>
      <c r="E352">
        <v>30</v>
      </c>
      <c r="F352" t="s">
        <v>667</v>
      </c>
      <c r="G352" t="s">
        <v>954</v>
      </c>
      <c r="I352">
        <v>49</v>
      </c>
      <c r="J352">
        <v>49</v>
      </c>
      <c r="K352">
        <v>56</v>
      </c>
      <c r="L352">
        <v>58</v>
      </c>
      <c r="M352">
        <v>46</v>
      </c>
      <c r="N352">
        <v>46</v>
      </c>
      <c r="O352">
        <v>45</v>
      </c>
      <c r="P352">
        <v>49</v>
      </c>
      <c r="Q352">
        <v>60</v>
      </c>
      <c r="R352">
        <v>30</v>
      </c>
      <c r="S352">
        <v>42</v>
      </c>
      <c r="T352">
        <v>29</v>
      </c>
      <c r="U352">
        <v>59</v>
      </c>
      <c r="V352">
        <v>57</v>
      </c>
      <c r="W352">
        <v>33</v>
      </c>
      <c r="X352">
        <v>32</v>
      </c>
      <c r="Y352">
        <v>48</v>
      </c>
      <c r="AA352" s="10" t="str">
        <f>RIGHT(F352,4)</f>
        <v>2024</v>
      </c>
    </row>
    <row r="353" spans="1:27" x14ac:dyDescent="0.25">
      <c r="A353" t="str">
        <f>CONCATENATE(LEFT(B353,1)&amp;". "&amp;RIGHT(B353,LEN(B353)-FIND(" ",B353))," ",D353)</f>
        <v>P. Washington DAL</v>
      </c>
      <c r="B353" t="s">
        <v>833</v>
      </c>
      <c r="C353" t="s">
        <v>32</v>
      </c>
      <c r="D353" t="s">
        <v>27</v>
      </c>
      <c r="E353">
        <v>26</v>
      </c>
      <c r="F353" t="s">
        <v>571</v>
      </c>
      <c r="G353" t="s">
        <v>834</v>
      </c>
      <c r="I353">
        <v>54</v>
      </c>
      <c r="J353">
        <v>57</v>
      </c>
      <c r="K353">
        <v>54</v>
      </c>
      <c r="L353">
        <v>61</v>
      </c>
      <c r="M353">
        <v>50</v>
      </c>
      <c r="N353">
        <v>59</v>
      </c>
      <c r="O353">
        <v>66</v>
      </c>
      <c r="P353">
        <v>57</v>
      </c>
      <c r="Q353">
        <v>56</v>
      </c>
      <c r="R353">
        <v>38</v>
      </c>
      <c r="S353">
        <v>49</v>
      </c>
      <c r="T353">
        <v>47</v>
      </c>
      <c r="U353">
        <v>54</v>
      </c>
      <c r="V353">
        <v>45</v>
      </c>
      <c r="W353">
        <v>32</v>
      </c>
      <c r="X353">
        <v>41</v>
      </c>
      <c r="Y353">
        <v>63</v>
      </c>
      <c r="AA353" s="10" t="str">
        <f>RIGHT(F353,4)</f>
        <v>2024</v>
      </c>
    </row>
    <row r="354" spans="1:27" x14ac:dyDescent="0.25">
      <c r="A354" t="str">
        <f>CONCATENATE(LEFT(B354,1)&amp;". "&amp;RIGHT(B354,LEN(B354)-FIND(" ",B354))," ",D354)</f>
        <v>P. Zipser CLE</v>
      </c>
      <c r="B354" t="s">
        <v>710</v>
      </c>
      <c r="C354" t="s">
        <v>32</v>
      </c>
      <c r="D354" t="s">
        <v>38</v>
      </c>
      <c r="E354">
        <v>30</v>
      </c>
      <c r="F354" t="s">
        <v>662</v>
      </c>
      <c r="G354" t="s">
        <v>711</v>
      </c>
      <c r="I354">
        <v>56</v>
      </c>
      <c r="J354">
        <v>56</v>
      </c>
      <c r="K354">
        <v>52</v>
      </c>
      <c r="L354">
        <v>61</v>
      </c>
      <c r="M354">
        <v>53</v>
      </c>
      <c r="N354">
        <v>50</v>
      </c>
      <c r="O354">
        <v>71</v>
      </c>
      <c r="P354">
        <v>62</v>
      </c>
      <c r="Q354">
        <v>65</v>
      </c>
      <c r="R354">
        <v>84</v>
      </c>
      <c r="S354">
        <v>71</v>
      </c>
      <c r="T354">
        <v>59</v>
      </c>
      <c r="U354">
        <v>34</v>
      </c>
      <c r="V354">
        <v>57</v>
      </c>
      <c r="W354">
        <v>41</v>
      </c>
      <c r="X354">
        <v>46</v>
      </c>
      <c r="Y354">
        <v>65</v>
      </c>
      <c r="AA354" s="10" t="str">
        <f>RIGHT(F354,4)</f>
        <v>2025</v>
      </c>
    </row>
    <row r="355" spans="1:27" x14ac:dyDescent="0.25">
      <c r="A355" t="str">
        <f>CONCATENATE(LEFT(B355,1)&amp;". "&amp;RIGHT(B355,LEN(B355)-FIND(" ",B355))," ",D355)</f>
        <v>R. Barrett PHI</v>
      </c>
      <c r="B355" t="s">
        <v>446</v>
      </c>
      <c r="C355" t="s">
        <v>37</v>
      </c>
      <c r="D355" t="s">
        <v>25</v>
      </c>
      <c r="E355">
        <v>24</v>
      </c>
      <c r="F355" t="s">
        <v>364</v>
      </c>
      <c r="G355" t="s">
        <v>447</v>
      </c>
      <c r="I355">
        <v>63</v>
      </c>
      <c r="J355">
        <v>69</v>
      </c>
      <c r="K355">
        <v>49</v>
      </c>
      <c r="L355">
        <v>42</v>
      </c>
      <c r="M355">
        <v>66</v>
      </c>
      <c r="N355">
        <v>65</v>
      </c>
      <c r="O355">
        <v>72</v>
      </c>
      <c r="P355">
        <v>45</v>
      </c>
      <c r="Q355">
        <v>60</v>
      </c>
      <c r="R355">
        <v>40</v>
      </c>
      <c r="S355">
        <v>71</v>
      </c>
      <c r="T355">
        <v>49</v>
      </c>
      <c r="U355">
        <v>72</v>
      </c>
      <c r="V355">
        <v>49</v>
      </c>
      <c r="W355">
        <v>57</v>
      </c>
      <c r="X355">
        <v>44</v>
      </c>
      <c r="Y355">
        <v>53</v>
      </c>
      <c r="AA355" s="10" t="str">
        <f>RIGHT(F355,4)</f>
        <v>2025</v>
      </c>
    </row>
    <row r="356" spans="1:27" x14ac:dyDescent="0.25">
      <c r="A356" t="str">
        <f>CONCATENATE(LEFT(B356,1)&amp;". "&amp;RIGHT(B356,LEN(B356)-FIND(" ",B356))," ",D356)</f>
        <v>R. Gobert HOU</v>
      </c>
      <c r="B356" t="s">
        <v>646</v>
      </c>
      <c r="C356" t="s">
        <v>23</v>
      </c>
      <c r="D356" t="s">
        <v>128</v>
      </c>
      <c r="E356">
        <v>32</v>
      </c>
      <c r="F356" t="s">
        <v>565</v>
      </c>
      <c r="G356" t="s">
        <v>647</v>
      </c>
      <c r="I356">
        <v>57</v>
      </c>
      <c r="J356">
        <v>57</v>
      </c>
      <c r="K356">
        <v>84</v>
      </c>
      <c r="L356">
        <v>67</v>
      </c>
      <c r="M356">
        <v>25</v>
      </c>
      <c r="N356">
        <v>33</v>
      </c>
      <c r="O356">
        <v>65</v>
      </c>
      <c r="P356">
        <v>76</v>
      </c>
      <c r="Q356">
        <v>70</v>
      </c>
      <c r="R356">
        <v>46</v>
      </c>
      <c r="S356">
        <v>31</v>
      </c>
      <c r="T356">
        <v>18</v>
      </c>
      <c r="U356">
        <v>56</v>
      </c>
      <c r="V356">
        <v>78</v>
      </c>
      <c r="W356">
        <v>31</v>
      </c>
      <c r="X356">
        <v>40</v>
      </c>
      <c r="Y356">
        <v>76</v>
      </c>
      <c r="AA356" s="10" t="str">
        <f>RIGHT(F356,4)</f>
        <v>2025</v>
      </c>
    </row>
    <row r="357" spans="1:27" x14ac:dyDescent="0.25">
      <c r="A357" t="str">
        <f>CONCATENATE(LEFT(B357,1)&amp;". "&amp;RIGHT(B357,LEN(B357)-FIND(" ",B357))," ",D357)</f>
        <v>R. Greer CHI</v>
      </c>
      <c r="B357" t="s">
        <v>1100</v>
      </c>
      <c r="C357" t="s">
        <v>37</v>
      </c>
      <c r="D357" t="s">
        <v>31</v>
      </c>
      <c r="E357">
        <v>20</v>
      </c>
      <c r="F357" t="s">
        <v>844</v>
      </c>
      <c r="G357" t="s">
        <v>1101</v>
      </c>
      <c r="I357">
        <v>34</v>
      </c>
      <c r="J357">
        <v>54</v>
      </c>
      <c r="K357">
        <v>37</v>
      </c>
      <c r="L357">
        <v>48</v>
      </c>
      <c r="M357">
        <v>68</v>
      </c>
      <c r="N357">
        <v>34</v>
      </c>
      <c r="O357">
        <v>35</v>
      </c>
      <c r="P357">
        <v>28</v>
      </c>
      <c r="Q357">
        <v>34</v>
      </c>
      <c r="R357">
        <v>42</v>
      </c>
      <c r="S357">
        <v>79</v>
      </c>
      <c r="T357">
        <v>71</v>
      </c>
      <c r="U357">
        <v>30</v>
      </c>
      <c r="V357">
        <v>21</v>
      </c>
      <c r="W357">
        <v>29</v>
      </c>
      <c r="X357">
        <v>31</v>
      </c>
      <c r="Y357">
        <v>29</v>
      </c>
      <c r="AA357" s="10" t="str">
        <f>RIGHT(F357,4)</f>
        <v>2026</v>
      </c>
    </row>
    <row r="358" spans="1:27" x14ac:dyDescent="0.25">
      <c r="A358" t="str">
        <f>CONCATENATE(LEFT(B358,1)&amp;". "&amp;RIGHT(B358,LEN(B358)-FIND(" ",B358))," ",D358)</f>
        <v>R. Hachimura MIL</v>
      </c>
      <c r="B358" t="s">
        <v>480</v>
      </c>
      <c r="C358" t="s">
        <v>34</v>
      </c>
      <c r="D358" t="s">
        <v>44</v>
      </c>
      <c r="E358">
        <v>26</v>
      </c>
      <c r="F358" t="s">
        <v>422</v>
      </c>
      <c r="G358" t="s">
        <v>481</v>
      </c>
      <c r="I358">
        <v>62</v>
      </c>
      <c r="J358">
        <v>64</v>
      </c>
      <c r="K358">
        <v>51</v>
      </c>
      <c r="L358">
        <v>62</v>
      </c>
      <c r="M358">
        <v>59</v>
      </c>
      <c r="N358">
        <v>63</v>
      </c>
      <c r="O358">
        <v>67</v>
      </c>
      <c r="P358">
        <v>63</v>
      </c>
      <c r="Q358">
        <v>71</v>
      </c>
      <c r="R358">
        <v>55</v>
      </c>
      <c r="S358">
        <v>62</v>
      </c>
      <c r="T358">
        <v>46</v>
      </c>
      <c r="U358">
        <v>62</v>
      </c>
      <c r="V358">
        <v>53</v>
      </c>
      <c r="W358">
        <v>53</v>
      </c>
      <c r="X358">
        <v>38</v>
      </c>
      <c r="Y358">
        <v>66</v>
      </c>
      <c r="AA358" s="10" t="str">
        <f>RIGHT(F358,4)</f>
        <v>2025</v>
      </c>
    </row>
    <row r="359" spans="1:27" x14ac:dyDescent="0.25">
      <c r="A359" t="str">
        <f>CONCATENATE(LEFT(B359,1)&amp;". "&amp;RIGHT(B359,LEN(B359)-FIND(" ",B359))," ",D359)</f>
        <v>R. Hampton NYK</v>
      </c>
      <c r="B359" t="s">
        <v>203</v>
      </c>
      <c r="C359" t="s">
        <v>22</v>
      </c>
      <c r="D359" t="s">
        <v>45</v>
      </c>
      <c r="E359">
        <v>23</v>
      </c>
      <c r="F359" t="s">
        <v>204</v>
      </c>
      <c r="G359" t="s">
        <v>205</v>
      </c>
      <c r="I359">
        <v>73</v>
      </c>
      <c r="J359">
        <v>77</v>
      </c>
      <c r="K359">
        <v>38</v>
      </c>
      <c r="L359">
        <v>46</v>
      </c>
      <c r="M359">
        <v>80</v>
      </c>
      <c r="N359">
        <v>74</v>
      </c>
      <c r="O359">
        <v>70</v>
      </c>
      <c r="P359">
        <v>42</v>
      </c>
      <c r="Q359">
        <v>72</v>
      </c>
      <c r="R359">
        <v>61</v>
      </c>
      <c r="S359">
        <v>84</v>
      </c>
      <c r="T359">
        <v>77</v>
      </c>
      <c r="U359">
        <v>71</v>
      </c>
      <c r="V359">
        <v>65</v>
      </c>
      <c r="W359">
        <v>74</v>
      </c>
      <c r="X359">
        <v>59</v>
      </c>
      <c r="Y359">
        <v>55</v>
      </c>
      <c r="AA359" s="10" t="str">
        <f>RIGHT(F359,4)</f>
        <v>2025</v>
      </c>
    </row>
    <row r="360" spans="1:27" x14ac:dyDescent="0.25">
      <c r="A360" t="str">
        <f>CONCATENATE(LEFT(B360,1)&amp;". "&amp;RIGHT(B360,LEN(B360)-FIND(" ",B360))," ",D360)</f>
        <v>R. Hollis-Jefferson DEN</v>
      </c>
      <c r="B360" t="s">
        <v>261</v>
      </c>
      <c r="C360" t="s">
        <v>32</v>
      </c>
      <c r="D360" t="s">
        <v>33</v>
      </c>
      <c r="E360">
        <v>29</v>
      </c>
      <c r="F360" t="s">
        <v>149</v>
      </c>
      <c r="G360" t="s">
        <v>262</v>
      </c>
      <c r="I360">
        <v>69</v>
      </c>
      <c r="J360">
        <v>69</v>
      </c>
      <c r="K360">
        <v>48</v>
      </c>
      <c r="L360">
        <v>86</v>
      </c>
      <c r="M360">
        <v>42</v>
      </c>
      <c r="N360">
        <v>43</v>
      </c>
      <c r="O360">
        <v>90</v>
      </c>
      <c r="P360">
        <v>87</v>
      </c>
      <c r="Q360">
        <v>89</v>
      </c>
      <c r="R360">
        <v>86</v>
      </c>
      <c r="S360">
        <v>84</v>
      </c>
      <c r="T360">
        <v>82</v>
      </c>
      <c r="U360">
        <v>60</v>
      </c>
      <c r="V360">
        <v>60</v>
      </c>
      <c r="W360">
        <v>57</v>
      </c>
      <c r="X360">
        <v>57</v>
      </c>
      <c r="Y360">
        <v>86</v>
      </c>
      <c r="AA360" s="10" t="str">
        <f>RIGHT(F360,4)</f>
        <v>2024</v>
      </c>
    </row>
    <row r="361" spans="1:27" x14ac:dyDescent="0.25">
      <c r="A361" t="str">
        <f>CONCATENATE(LEFT(B361,1)&amp;". "&amp;RIGHT(B361,LEN(B361)-FIND(" ",B361))," ",D361)</f>
        <v>R. Holmes NOP</v>
      </c>
      <c r="B361" t="s">
        <v>881</v>
      </c>
      <c r="C361" t="s">
        <v>34</v>
      </c>
      <c r="D361" t="s">
        <v>151</v>
      </c>
      <c r="E361">
        <v>31</v>
      </c>
      <c r="F361" t="s">
        <v>607</v>
      </c>
      <c r="G361" t="s">
        <v>882</v>
      </c>
      <c r="I361">
        <v>52</v>
      </c>
      <c r="J361">
        <v>52</v>
      </c>
      <c r="K361">
        <v>59</v>
      </c>
      <c r="L361">
        <v>59</v>
      </c>
      <c r="M361">
        <v>35</v>
      </c>
      <c r="N361">
        <v>37</v>
      </c>
      <c r="O361">
        <v>56</v>
      </c>
      <c r="P361">
        <v>59</v>
      </c>
      <c r="Q361">
        <v>55</v>
      </c>
      <c r="R361">
        <v>57</v>
      </c>
      <c r="S361">
        <v>49</v>
      </c>
      <c r="T361">
        <v>52</v>
      </c>
      <c r="U361">
        <v>49</v>
      </c>
      <c r="V361">
        <v>53</v>
      </c>
      <c r="W361">
        <v>37</v>
      </c>
      <c r="X361">
        <v>45</v>
      </c>
      <c r="Y361">
        <v>59</v>
      </c>
      <c r="AA361" s="10" t="str">
        <f>RIGHT(F361,4)</f>
        <v>2025</v>
      </c>
    </row>
    <row r="362" spans="1:27" x14ac:dyDescent="0.25">
      <c r="A362" t="str">
        <f>CONCATENATE(LEFT(B362,1)&amp;". "&amp;RIGHT(B362,LEN(B362)-FIND(" ",B362))," ",D362)</f>
        <v>R. Hood KC</v>
      </c>
      <c r="B362" t="s">
        <v>639</v>
      </c>
      <c r="C362" t="s">
        <v>24</v>
      </c>
      <c r="D362" t="s">
        <v>393</v>
      </c>
      <c r="E362">
        <v>32</v>
      </c>
      <c r="F362" t="s">
        <v>558</v>
      </c>
      <c r="G362" t="s">
        <v>640</v>
      </c>
      <c r="I362">
        <v>57</v>
      </c>
      <c r="J362">
        <v>57</v>
      </c>
      <c r="K362">
        <v>52</v>
      </c>
      <c r="L362">
        <v>47</v>
      </c>
      <c r="M362">
        <v>44</v>
      </c>
      <c r="N362">
        <v>32</v>
      </c>
      <c r="O362">
        <v>71</v>
      </c>
      <c r="P362">
        <v>65</v>
      </c>
      <c r="Q362">
        <v>61</v>
      </c>
      <c r="R362">
        <v>74</v>
      </c>
      <c r="S362">
        <v>78</v>
      </c>
      <c r="T362">
        <v>84</v>
      </c>
      <c r="U362">
        <v>37</v>
      </c>
      <c r="V362">
        <v>47</v>
      </c>
      <c r="W362">
        <v>57</v>
      </c>
      <c r="X362">
        <v>53</v>
      </c>
      <c r="Y362">
        <v>45</v>
      </c>
      <c r="AA362" s="10" t="str">
        <f>RIGHT(F362,4)</f>
        <v>2024</v>
      </c>
    </row>
    <row r="363" spans="1:27" x14ac:dyDescent="0.25">
      <c r="A363" t="str">
        <f>CONCATENATE(LEFT(B363,1)&amp;". "&amp;RIGHT(B363,LEN(B363)-FIND(" ",B363))," ",D363)</f>
        <v>R. Kelly SAS</v>
      </c>
      <c r="B363" t="s">
        <v>1032</v>
      </c>
      <c r="C363" t="s">
        <v>32</v>
      </c>
      <c r="D363" t="s">
        <v>30</v>
      </c>
      <c r="E363">
        <v>33</v>
      </c>
      <c r="F363" t="s">
        <v>607</v>
      </c>
      <c r="I363">
        <v>43</v>
      </c>
      <c r="J363">
        <v>43</v>
      </c>
      <c r="K363">
        <v>67</v>
      </c>
      <c r="L363">
        <v>39</v>
      </c>
      <c r="M363">
        <v>14</v>
      </c>
      <c r="N363">
        <v>7</v>
      </c>
      <c r="O363">
        <v>35</v>
      </c>
      <c r="P363">
        <v>50</v>
      </c>
      <c r="Q363">
        <v>78</v>
      </c>
      <c r="R363">
        <v>70</v>
      </c>
      <c r="S363">
        <v>67</v>
      </c>
      <c r="T363">
        <v>74</v>
      </c>
      <c r="U363">
        <v>39</v>
      </c>
      <c r="V363">
        <v>32</v>
      </c>
      <c r="W363">
        <v>43</v>
      </c>
      <c r="X363">
        <v>40</v>
      </c>
      <c r="Y363">
        <v>50</v>
      </c>
      <c r="AA363" s="10" t="str">
        <f>RIGHT(F363,4)</f>
        <v>2025</v>
      </c>
    </row>
    <row r="364" spans="1:27" x14ac:dyDescent="0.25">
      <c r="A364" t="str">
        <f>CONCATENATE(LEFT(B364,1)&amp;". "&amp;RIGHT(B364,LEN(B364)-FIND(" ",B364))," ",D364)</f>
        <v>R. Kurucs POR</v>
      </c>
      <c r="B364" t="s">
        <v>983</v>
      </c>
      <c r="C364" t="s">
        <v>24</v>
      </c>
      <c r="D364" t="s">
        <v>126</v>
      </c>
      <c r="E364">
        <v>26</v>
      </c>
      <c r="F364" t="s">
        <v>602</v>
      </c>
      <c r="G364" t="s">
        <v>984</v>
      </c>
      <c r="I364">
        <v>47</v>
      </c>
      <c r="J364">
        <v>52</v>
      </c>
      <c r="K364">
        <v>52</v>
      </c>
      <c r="L364">
        <v>47</v>
      </c>
      <c r="M364">
        <v>49</v>
      </c>
      <c r="N364">
        <v>53</v>
      </c>
      <c r="O364">
        <v>72</v>
      </c>
      <c r="P364">
        <v>38</v>
      </c>
      <c r="Q364">
        <v>55</v>
      </c>
      <c r="R364">
        <v>51</v>
      </c>
      <c r="S364">
        <v>55</v>
      </c>
      <c r="T364">
        <v>49</v>
      </c>
      <c r="U364">
        <v>39</v>
      </c>
      <c r="V364">
        <v>31</v>
      </c>
      <c r="W364">
        <v>51</v>
      </c>
      <c r="X364">
        <v>41</v>
      </c>
      <c r="Y364">
        <v>48</v>
      </c>
      <c r="AA364" s="10" t="str">
        <f>RIGHT(F364,4)</f>
        <v>2025</v>
      </c>
    </row>
    <row r="365" spans="1:27" x14ac:dyDescent="0.25">
      <c r="A365" t="str">
        <f>CONCATENATE(LEFT(B365,1)&amp;". "&amp;RIGHT(B365,LEN(B365)-FIND(" ",B365))," ",D365)</f>
        <v>R. Langford ATL</v>
      </c>
      <c r="B365" t="s">
        <v>1078</v>
      </c>
      <c r="C365" t="s">
        <v>37</v>
      </c>
      <c r="D365" t="s">
        <v>28</v>
      </c>
      <c r="E365">
        <v>25</v>
      </c>
      <c r="F365" t="s">
        <v>1079</v>
      </c>
      <c r="G365" t="s">
        <v>1080</v>
      </c>
      <c r="I365">
        <v>39</v>
      </c>
      <c r="J365">
        <v>45</v>
      </c>
      <c r="K365">
        <v>47</v>
      </c>
      <c r="L365">
        <v>43</v>
      </c>
      <c r="M365">
        <v>59</v>
      </c>
      <c r="N365">
        <v>56</v>
      </c>
      <c r="O365">
        <v>54</v>
      </c>
      <c r="P365">
        <v>27</v>
      </c>
      <c r="Q365">
        <v>34</v>
      </c>
      <c r="R365">
        <v>39</v>
      </c>
      <c r="S365">
        <v>37</v>
      </c>
      <c r="T365">
        <v>40</v>
      </c>
      <c r="U365">
        <v>40</v>
      </c>
      <c r="V365">
        <v>40</v>
      </c>
      <c r="W365">
        <v>37</v>
      </c>
      <c r="X365">
        <v>36</v>
      </c>
      <c r="Y365">
        <v>44</v>
      </c>
      <c r="AA365" s="10" t="str">
        <f>RIGHT(F365,4)</f>
        <v>2025</v>
      </c>
    </row>
    <row r="366" spans="1:27" x14ac:dyDescent="0.25">
      <c r="A366" t="str">
        <f>CONCATENATE(LEFT(B366,1)&amp;". "&amp;RIGHT(B366,LEN(B366)-FIND(" ",B366))," ",D366)</f>
        <v>R. Perry LAC</v>
      </c>
      <c r="B366" t="s">
        <v>871</v>
      </c>
      <c r="C366" t="s">
        <v>32</v>
      </c>
      <c r="D366" t="s">
        <v>42</v>
      </c>
      <c r="E366">
        <v>24</v>
      </c>
      <c r="F366" t="s">
        <v>543</v>
      </c>
      <c r="G366" t="s">
        <v>872</v>
      </c>
      <c r="I366">
        <v>53</v>
      </c>
      <c r="J366">
        <v>60</v>
      </c>
      <c r="K366">
        <v>58</v>
      </c>
      <c r="L366">
        <v>69</v>
      </c>
      <c r="M366">
        <v>62</v>
      </c>
      <c r="N366">
        <v>76</v>
      </c>
      <c r="O366">
        <v>43</v>
      </c>
      <c r="P366">
        <v>49</v>
      </c>
      <c r="Q366">
        <v>63</v>
      </c>
      <c r="R366">
        <v>47</v>
      </c>
      <c r="S366">
        <v>43</v>
      </c>
      <c r="T366">
        <v>38</v>
      </c>
      <c r="U366">
        <v>40</v>
      </c>
      <c r="V366">
        <v>55</v>
      </c>
      <c r="W366">
        <v>28</v>
      </c>
      <c r="X366">
        <v>34</v>
      </c>
      <c r="Y366">
        <v>63</v>
      </c>
      <c r="AA366" s="10" t="str">
        <f>RIGHT(F366,4)</f>
        <v>2024</v>
      </c>
    </row>
    <row r="367" spans="1:27" x14ac:dyDescent="0.25">
      <c r="A367" t="str">
        <f>CONCATENATE(LEFT(B367,1)&amp;". "&amp;RIGHT(B367,LEN(B367)-FIND(" ",B367))," ",D367)</f>
        <v>R. Rubio MEM</v>
      </c>
      <c r="B367" t="s">
        <v>426</v>
      </c>
      <c r="C367" t="s">
        <v>26</v>
      </c>
      <c r="D367" t="s">
        <v>170</v>
      </c>
      <c r="E367">
        <v>34</v>
      </c>
      <c r="F367" t="s">
        <v>427</v>
      </c>
      <c r="I367">
        <v>63</v>
      </c>
      <c r="J367">
        <v>63</v>
      </c>
      <c r="K367">
        <v>37</v>
      </c>
      <c r="L367">
        <v>29</v>
      </c>
      <c r="M367">
        <v>46</v>
      </c>
      <c r="N367">
        <v>15</v>
      </c>
      <c r="O367">
        <v>41</v>
      </c>
      <c r="P367">
        <v>63</v>
      </c>
      <c r="Q367">
        <v>63</v>
      </c>
      <c r="R367">
        <v>76</v>
      </c>
      <c r="S367">
        <v>70</v>
      </c>
      <c r="T367">
        <v>74</v>
      </c>
      <c r="U367">
        <v>68</v>
      </c>
      <c r="V367">
        <v>40</v>
      </c>
      <c r="W367">
        <v>79</v>
      </c>
      <c r="X367">
        <v>87</v>
      </c>
      <c r="Y367">
        <v>51</v>
      </c>
      <c r="AA367" s="10" t="str">
        <f>RIGHT(F367,4)</f>
        <v>2025</v>
      </c>
    </row>
    <row r="368" spans="1:27" x14ac:dyDescent="0.25">
      <c r="A368" t="str">
        <f>CONCATENATE(LEFT(B368,1)&amp;". "&amp;RIGHT(B368,LEN(B368)-FIND(" ",B368))," ",D368)</f>
        <v>R. Smith SEA</v>
      </c>
      <c r="B368" t="s">
        <v>557</v>
      </c>
      <c r="C368" t="s">
        <v>24</v>
      </c>
      <c r="D368" t="s">
        <v>36</v>
      </c>
      <c r="E368">
        <v>27</v>
      </c>
      <c r="F368" t="s">
        <v>558</v>
      </c>
      <c r="G368" t="s">
        <v>318</v>
      </c>
      <c r="I368">
        <v>60</v>
      </c>
      <c r="J368">
        <v>61</v>
      </c>
      <c r="K368">
        <v>52</v>
      </c>
      <c r="L368">
        <v>55</v>
      </c>
      <c r="M368">
        <v>57</v>
      </c>
      <c r="N368">
        <v>52</v>
      </c>
      <c r="O368">
        <v>82</v>
      </c>
      <c r="P368">
        <v>56</v>
      </c>
      <c r="Q368">
        <v>65</v>
      </c>
      <c r="R368">
        <v>69</v>
      </c>
      <c r="S368">
        <v>65</v>
      </c>
      <c r="T368">
        <v>51</v>
      </c>
      <c r="U368">
        <v>51</v>
      </c>
      <c r="V368">
        <v>55</v>
      </c>
      <c r="W368">
        <v>54</v>
      </c>
      <c r="X368">
        <v>47</v>
      </c>
      <c r="Y368">
        <v>61</v>
      </c>
      <c r="AA368" s="10" t="str">
        <f>RIGHT(F368,4)</f>
        <v>2024</v>
      </c>
    </row>
    <row r="369" spans="1:27" x14ac:dyDescent="0.25">
      <c r="A369" t="str">
        <f>CONCATENATE(LEFT(B369,1)&amp;". "&amp;RIGHT(B369,LEN(B369)-FIND(" ",B369))," ",D369)</f>
        <v>R. Vaughn PHX</v>
      </c>
      <c r="B369" t="s">
        <v>648</v>
      </c>
      <c r="C369" t="s">
        <v>37</v>
      </c>
      <c r="D369" t="s">
        <v>200</v>
      </c>
      <c r="E369">
        <v>28</v>
      </c>
      <c r="F369" t="s">
        <v>649</v>
      </c>
      <c r="G369" t="s">
        <v>650</v>
      </c>
      <c r="I369">
        <v>57</v>
      </c>
      <c r="J369">
        <v>58</v>
      </c>
      <c r="K369">
        <v>44</v>
      </c>
      <c r="L369">
        <v>53</v>
      </c>
      <c r="M369">
        <v>57</v>
      </c>
      <c r="N369">
        <v>48</v>
      </c>
      <c r="O369">
        <v>96</v>
      </c>
      <c r="P369">
        <v>58</v>
      </c>
      <c r="Q369">
        <v>61</v>
      </c>
      <c r="R369">
        <v>70</v>
      </c>
      <c r="S369">
        <v>65</v>
      </c>
      <c r="T369">
        <v>61</v>
      </c>
      <c r="U369">
        <v>47</v>
      </c>
      <c r="V369">
        <v>44</v>
      </c>
      <c r="W369">
        <v>50</v>
      </c>
      <c r="X369">
        <v>44</v>
      </c>
      <c r="Y369">
        <v>48</v>
      </c>
      <c r="AA369" s="10" t="str">
        <f>RIGHT(F369,4)</f>
        <v>2024</v>
      </c>
    </row>
    <row r="370" spans="1:27" x14ac:dyDescent="0.25">
      <c r="A370" t="str">
        <f>CONCATENATE(LEFT(B370,1)&amp;". "&amp;RIGHT(B370,LEN(B370)-FIND(" ",B370))," ",D370)</f>
        <v>R. Watts SAS</v>
      </c>
      <c r="B370" t="s">
        <v>1033</v>
      </c>
      <c r="C370" t="s">
        <v>37</v>
      </c>
      <c r="D370" t="s">
        <v>30</v>
      </c>
      <c r="E370">
        <v>24</v>
      </c>
      <c r="F370" t="s">
        <v>607</v>
      </c>
      <c r="G370" t="s">
        <v>373</v>
      </c>
      <c r="I370">
        <v>43</v>
      </c>
      <c r="J370">
        <v>49</v>
      </c>
      <c r="K370">
        <v>40</v>
      </c>
      <c r="L370">
        <v>41</v>
      </c>
      <c r="M370">
        <v>64</v>
      </c>
      <c r="N370">
        <v>65</v>
      </c>
      <c r="O370">
        <v>54</v>
      </c>
      <c r="P370">
        <v>28</v>
      </c>
      <c r="Q370">
        <v>45</v>
      </c>
      <c r="R370">
        <v>44</v>
      </c>
      <c r="S370">
        <v>49</v>
      </c>
      <c r="T370">
        <v>53</v>
      </c>
      <c r="U370">
        <v>40</v>
      </c>
      <c r="V370">
        <v>32</v>
      </c>
      <c r="W370">
        <v>49</v>
      </c>
      <c r="X370">
        <v>34</v>
      </c>
      <c r="Y370">
        <v>33</v>
      </c>
      <c r="AA370" s="10" t="str">
        <f>RIGHT(F370,4)</f>
        <v>2025</v>
      </c>
    </row>
    <row r="371" spans="1:27" x14ac:dyDescent="0.25">
      <c r="A371" t="str">
        <f>CONCATENATE(LEFT(B371,1)&amp;". "&amp;RIGHT(B371,LEN(B371)-FIND(" ",B371))," ",D371)</f>
        <v>R. Westbrook NOP</v>
      </c>
      <c r="B371" t="s">
        <v>347</v>
      </c>
      <c r="C371" t="s">
        <v>22</v>
      </c>
      <c r="D371" t="s">
        <v>151</v>
      </c>
      <c r="E371">
        <v>36</v>
      </c>
      <c r="F371" t="s">
        <v>186</v>
      </c>
      <c r="G371" t="s">
        <v>332</v>
      </c>
      <c r="I371">
        <v>65</v>
      </c>
      <c r="J371">
        <v>65</v>
      </c>
      <c r="K371">
        <v>33</v>
      </c>
      <c r="L371">
        <v>41</v>
      </c>
      <c r="M371">
        <v>55</v>
      </c>
      <c r="N371">
        <v>29</v>
      </c>
      <c r="O371">
        <v>30</v>
      </c>
      <c r="P371">
        <v>64</v>
      </c>
      <c r="Q371">
        <v>81</v>
      </c>
      <c r="R371">
        <v>68</v>
      </c>
      <c r="S371">
        <v>78</v>
      </c>
      <c r="T371">
        <v>48</v>
      </c>
      <c r="U371">
        <v>78</v>
      </c>
      <c r="V371">
        <v>29</v>
      </c>
      <c r="W371">
        <v>79</v>
      </c>
      <c r="X371">
        <v>83</v>
      </c>
      <c r="Y371">
        <v>81</v>
      </c>
      <c r="AA371" s="10" t="str">
        <f>RIGHT(F371,4)</f>
        <v>2026</v>
      </c>
    </row>
    <row r="372" spans="1:27" x14ac:dyDescent="0.25">
      <c r="A372" t="str">
        <f>CONCATENATE(LEFT(B372,1)&amp;". "&amp;RIGHT(B372,LEN(B372)-FIND(" ",B372))," ",D372)</f>
        <v>R. Williams BKN</v>
      </c>
      <c r="B372" t="s">
        <v>439</v>
      </c>
      <c r="C372" t="s">
        <v>34</v>
      </c>
      <c r="D372" t="s">
        <v>173</v>
      </c>
      <c r="E372">
        <v>27</v>
      </c>
      <c r="F372" t="s">
        <v>334</v>
      </c>
      <c r="G372" t="s">
        <v>440</v>
      </c>
      <c r="I372">
        <v>63</v>
      </c>
      <c r="J372">
        <v>64</v>
      </c>
      <c r="K372">
        <v>56</v>
      </c>
      <c r="L372">
        <v>82</v>
      </c>
      <c r="M372">
        <v>59</v>
      </c>
      <c r="N372">
        <v>66</v>
      </c>
      <c r="O372">
        <v>92</v>
      </c>
      <c r="P372">
        <v>81</v>
      </c>
      <c r="Q372">
        <v>80</v>
      </c>
      <c r="R372">
        <v>61</v>
      </c>
      <c r="S372">
        <v>61</v>
      </c>
      <c r="T372">
        <v>38</v>
      </c>
      <c r="U372">
        <v>43</v>
      </c>
      <c r="V372">
        <v>63</v>
      </c>
      <c r="W372">
        <v>53</v>
      </c>
      <c r="X372">
        <v>53</v>
      </c>
      <c r="Y372">
        <v>72</v>
      </c>
      <c r="AA372" s="10" t="str">
        <f>RIGHT(F372,4)</f>
        <v>2025</v>
      </c>
    </row>
    <row r="373" spans="1:27" x14ac:dyDescent="0.25">
      <c r="A373" t="str">
        <f>CONCATENATE(LEFT(B373,1)&amp;". "&amp;RIGHT(B373,LEN(B373)-FIND(" ",B373))," ",D373)</f>
        <v>S. Barnes ATL</v>
      </c>
      <c r="B373" t="s">
        <v>987</v>
      </c>
      <c r="C373" t="s">
        <v>34</v>
      </c>
      <c r="D373" t="s">
        <v>28</v>
      </c>
      <c r="E373">
        <v>23</v>
      </c>
      <c r="F373" t="s">
        <v>988</v>
      </c>
      <c r="G373" t="s">
        <v>827</v>
      </c>
      <c r="I373">
        <v>47</v>
      </c>
      <c r="J373">
        <v>57</v>
      </c>
      <c r="K373">
        <v>50</v>
      </c>
      <c r="L373">
        <v>43</v>
      </c>
      <c r="M373">
        <v>60</v>
      </c>
      <c r="N373">
        <v>61</v>
      </c>
      <c r="O373">
        <v>56</v>
      </c>
      <c r="P373">
        <v>36</v>
      </c>
      <c r="Q373">
        <v>49</v>
      </c>
      <c r="R373">
        <v>23</v>
      </c>
      <c r="S373">
        <v>44</v>
      </c>
      <c r="T373">
        <v>30</v>
      </c>
      <c r="U373">
        <v>48</v>
      </c>
      <c r="V373">
        <v>44</v>
      </c>
      <c r="W373">
        <v>41</v>
      </c>
      <c r="X373">
        <v>47</v>
      </c>
      <c r="Y373">
        <v>47</v>
      </c>
      <c r="AA373" s="10" t="str">
        <f>RIGHT(F373,4)</f>
        <v>2024</v>
      </c>
    </row>
    <row r="374" spans="1:27" x14ac:dyDescent="0.25">
      <c r="A374" t="str">
        <f>CONCATENATE(LEFT(B374,1)&amp;". "&amp;RIGHT(B374,LEN(B374)-FIND(" ",B374))," ",D374)</f>
        <v>S. Cooper ATL</v>
      </c>
      <c r="B374" t="s">
        <v>344</v>
      </c>
      <c r="C374" t="s">
        <v>26</v>
      </c>
      <c r="D374" t="s">
        <v>28</v>
      </c>
      <c r="E374">
        <v>23</v>
      </c>
      <c r="F374" t="s">
        <v>345</v>
      </c>
      <c r="G374" t="s">
        <v>346</v>
      </c>
      <c r="I374">
        <v>66</v>
      </c>
      <c r="J374">
        <v>72</v>
      </c>
      <c r="K374">
        <v>27</v>
      </c>
      <c r="L374">
        <v>42</v>
      </c>
      <c r="M374">
        <v>79</v>
      </c>
      <c r="N374">
        <v>72</v>
      </c>
      <c r="O374">
        <v>64</v>
      </c>
      <c r="P374">
        <v>38</v>
      </c>
      <c r="Q374">
        <v>68</v>
      </c>
      <c r="R374">
        <v>66</v>
      </c>
      <c r="S374">
        <v>58</v>
      </c>
      <c r="T374">
        <v>68</v>
      </c>
      <c r="U374">
        <v>61</v>
      </c>
      <c r="V374">
        <v>47</v>
      </c>
      <c r="W374">
        <v>75</v>
      </c>
      <c r="X374">
        <v>72</v>
      </c>
      <c r="Y374">
        <v>49</v>
      </c>
      <c r="AA374" s="10" t="str">
        <f>RIGHT(F374,4)</f>
        <v>2025</v>
      </c>
    </row>
    <row r="375" spans="1:27" x14ac:dyDescent="0.25">
      <c r="A375" t="str">
        <f>CONCATENATE(LEFT(B375,1)&amp;". "&amp;RIGHT(B375,LEN(B375)-FIND(" ",B375))," ",D375)</f>
        <v>S. Curry GSW</v>
      </c>
      <c r="B375" t="s">
        <v>178</v>
      </c>
      <c r="C375" t="s">
        <v>22</v>
      </c>
      <c r="D375" t="s">
        <v>35</v>
      </c>
      <c r="E375">
        <v>36</v>
      </c>
      <c r="F375" t="s">
        <v>138</v>
      </c>
      <c r="I375">
        <v>74</v>
      </c>
      <c r="J375">
        <v>74</v>
      </c>
      <c r="K375">
        <v>33</v>
      </c>
      <c r="L375">
        <v>48</v>
      </c>
      <c r="M375">
        <v>51</v>
      </c>
      <c r="N375">
        <v>41</v>
      </c>
      <c r="O375">
        <v>59</v>
      </c>
      <c r="P375">
        <v>84</v>
      </c>
      <c r="Q375">
        <v>95</v>
      </c>
      <c r="R375">
        <v>80</v>
      </c>
      <c r="S375">
        <v>100</v>
      </c>
      <c r="T375">
        <v>100</v>
      </c>
      <c r="U375">
        <v>79</v>
      </c>
      <c r="V375">
        <v>44</v>
      </c>
      <c r="W375">
        <v>84</v>
      </c>
      <c r="X375">
        <v>71</v>
      </c>
      <c r="Y375">
        <v>57</v>
      </c>
      <c r="AA375" s="10" t="str">
        <f>RIGHT(F375,4)</f>
        <v>2026</v>
      </c>
    </row>
    <row r="376" spans="1:27" x14ac:dyDescent="0.25">
      <c r="A376" t="str">
        <f>CONCATENATE(LEFT(B376,1)&amp;". "&amp;RIGHT(B376,LEN(B376)-FIND(" ",B376))," ",D376)</f>
        <v>S. Dinwiddie WAS</v>
      </c>
      <c r="B376" t="s">
        <v>906</v>
      </c>
      <c r="C376" t="s">
        <v>22</v>
      </c>
      <c r="D376" t="s">
        <v>185</v>
      </c>
      <c r="E376">
        <v>31</v>
      </c>
      <c r="F376" t="s">
        <v>543</v>
      </c>
      <c r="I376">
        <v>51</v>
      </c>
      <c r="J376">
        <v>51</v>
      </c>
      <c r="K376">
        <v>44</v>
      </c>
      <c r="L376">
        <v>34</v>
      </c>
      <c r="M376">
        <v>45</v>
      </c>
      <c r="N376">
        <v>19</v>
      </c>
      <c r="O376">
        <v>35</v>
      </c>
      <c r="P376">
        <v>39</v>
      </c>
      <c r="Q376">
        <v>50</v>
      </c>
      <c r="R376">
        <v>62</v>
      </c>
      <c r="S376">
        <v>48</v>
      </c>
      <c r="T376">
        <v>61</v>
      </c>
      <c r="U376">
        <v>50</v>
      </c>
      <c r="V376">
        <v>41</v>
      </c>
      <c r="W376">
        <v>73</v>
      </c>
      <c r="X376">
        <v>59</v>
      </c>
      <c r="Y376">
        <v>31</v>
      </c>
      <c r="AA376" s="10" t="str">
        <f>RIGHT(F376,4)</f>
        <v>2024</v>
      </c>
    </row>
    <row r="377" spans="1:27" x14ac:dyDescent="0.25">
      <c r="A377" t="str">
        <f>CONCATENATE(LEFT(B377,1)&amp;". "&amp;RIGHT(B377,LEN(B377)-FIND(" ",B377))," ",D377)</f>
        <v>S. Doumbouya MIA</v>
      </c>
      <c r="B377" t="s">
        <v>986</v>
      </c>
      <c r="C377" t="s">
        <v>34</v>
      </c>
      <c r="D377" t="s">
        <v>225</v>
      </c>
      <c r="E377">
        <v>24</v>
      </c>
      <c r="F377" t="s">
        <v>662</v>
      </c>
      <c r="G377" t="s">
        <v>630</v>
      </c>
      <c r="I377">
        <v>47</v>
      </c>
      <c r="J377">
        <v>56</v>
      </c>
      <c r="K377">
        <v>58</v>
      </c>
      <c r="L377">
        <v>44</v>
      </c>
      <c r="M377">
        <v>56</v>
      </c>
      <c r="N377">
        <v>57</v>
      </c>
      <c r="O377">
        <v>44</v>
      </c>
      <c r="P377">
        <v>33</v>
      </c>
      <c r="Q377">
        <v>45</v>
      </c>
      <c r="R377">
        <v>26</v>
      </c>
      <c r="S377">
        <v>35</v>
      </c>
      <c r="T377">
        <v>39</v>
      </c>
      <c r="U377">
        <v>48</v>
      </c>
      <c r="V377">
        <v>54</v>
      </c>
      <c r="W377">
        <v>40</v>
      </c>
      <c r="X377">
        <v>29</v>
      </c>
      <c r="Y377">
        <v>52</v>
      </c>
      <c r="AA377" s="10" t="str">
        <f>RIGHT(F377,4)</f>
        <v>2025</v>
      </c>
    </row>
    <row r="378" spans="1:27" x14ac:dyDescent="0.25">
      <c r="A378" t="str">
        <f>CONCATENATE(LEFT(B378,1)&amp;". "&amp;RIGHT(B378,LEN(B378)-FIND(" ",B378))," ",D378)</f>
        <v>S. Feygay KC</v>
      </c>
      <c r="B378" t="s">
        <v>928</v>
      </c>
      <c r="C378" t="s">
        <v>26</v>
      </c>
      <c r="D378" t="s">
        <v>393</v>
      </c>
      <c r="E378">
        <v>21</v>
      </c>
      <c r="F378" t="s">
        <v>607</v>
      </c>
      <c r="G378" t="s">
        <v>896</v>
      </c>
      <c r="I378">
        <v>51</v>
      </c>
      <c r="J378">
        <v>63</v>
      </c>
      <c r="K378">
        <v>34</v>
      </c>
      <c r="L378">
        <v>36</v>
      </c>
      <c r="M378">
        <v>93</v>
      </c>
      <c r="N378">
        <v>39</v>
      </c>
      <c r="O378">
        <v>43</v>
      </c>
      <c r="P378">
        <v>35</v>
      </c>
      <c r="Q378">
        <v>39</v>
      </c>
      <c r="R378">
        <v>28</v>
      </c>
      <c r="S378">
        <v>35</v>
      </c>
      <c r="T378">
        <v>38</v>
      </c>
      <c r="U378">
        <v>55</v>
      </c>
      <c r="V378">
        <v>44</v>
      </c>
      <c r="W378">
        <v>49</v>
      </c>
      <c r="X378">
        <v>51</v>
      </c>
      <c r="Y378">
        <v>36</v>
      </c>
      <c r="AA378" s="10" t="str">
        <f>RIGHT(F378,4)</f>
        <v>2025</v>
      </c>
    </row>
    <row r="379" spans="1:27" x14ac:dyDescent="0.25">
      <c r="A379" t="str">
        <f>CONCATENATE(LEFT(B379,1)&amp;". "&amp;RIGHT(B379,LEN(B379)-FIND(" ",B379))," ",D379)</f>
        <v>S. Gilgeous-Alexander SAC</v>
      </c>
      <c r="B379" t="s">
        <v>996</v>
      </c>
      <c r="C379" t="s">
        <v>22</v>
      </c>
      <c r="D379" t="s">
        <v>215</v>
      </c>
      <c r="E379">
        <v>26</v>
      </c>
      <c r="F379" t="s">
        <v>571</v>
      </c>
      <c r="G379" t="s">
        <v>447</v>
      </c>
      <c r="I379">
        <v>46</v>
      </c>
      <c r="J379">
        <v>50</v>
      </c>
      <c r="K379">
        <v>44</v>
      </c>
      <c r="L379">
        <v>29</v>
      </c>
      <c r="M379">
        <v>58</v>
      </c>
      <c r="N379">
        <v>54</v>
      </c>
      <c r="O379">
        <v>58</v>
      </c>
      <c r="P379">
        <v>33</v>
      </c>
      <c r="Q379">
        <v>50</v>
      </c>
      <c r="R379">
        <v>48</v>
      </c>
      <c r="S379">
        <v>41</v>
      </c>
      <c r="T379">
        <v>38</v>
      </c>
      <c r="U379">
        <v>45</v>
      </c>
      <c r="V379">
        <v>64</v>
      </c>
      <c r="W379">
        <v>44</v>
      </c>
      <c r="X379">
        <v>35</v>
      </c>
      <c r="Y379">
        <v>32</v>
      </c>
      <c r="AA379" s="10" t="str">
        <f>RIGHT(F379,4)</f>
        <v>2024</v>
      </c>
    </row>
    <row r="380" spans="1:27" x14ac:dyDescent="0.25">
      <c r="A380" t="str">
        <f>CONCATENATE(LEFT(B380,1)&amp;". "&amp;RIGHT(B380,LEN(B380)-FIND(" ",B380))," ",D380)</f>
        <v>S. Johnson HOU</v>
      </c>
      <c r="B380" t="s">
        <v>176</v>
      </c>
      <c r="C380" t="s">
        <v>24</v>
      </c>
      <c r="D380" t="s">
        <v>128</v>
      </c>
      <c r="E380">
        <v>28</v>
      </c>
      <c r="F380" t="s">
        <v>146</v>
      </c>
      <c r="G380" t="s">
        <v>177</v>
      </c>
      <c r="I380">
        <v>75</v>
      </c>
      <c r="J380">
        <v>77</v>
      </c>
      <c r="K380">
        <v>48</v>
      </c>
      <c r="L380">
        <v>75</v>
      </c>
      <c r="M380">
        <v>72</v>
      </c>
      <c r="N380">
        <v>63</v>
      </c>
      <c r="O380">
        <v>100</v>
      </c>
      <c r="P380">
        <v>74</v>
      </c>
      <c r="Q380">
        <v>87</v>
      </c>
      <c r="R380">
        <v>87</v>
      </c>
      <c r="S380">
        <v>82</v>
      </c>
      <c r="T380">
        <v>81</v>
      </c>
      <c r="U380">
        <v>70</v>
      </c>
      <c r="V380">
        <v>51</v>
      </c>
      <c r="W380">
        <v>56</v>
      </c>
      <c r="X380">
        <v>62</v>
      </c>
      <c r="Y380">
        <v>70</v>
      </c>
      <c r="AA380" s="10" t="str">
        <f>RIGHT(F380,4)</f>
        <v>2024</v>
      </c>
    </row>
    <row r="381" spans="1:27" x14ac:dyDescent="0.25">
      <c r="A381" t="str">
        <f>CONCATENATE(LEFT(B381,1)&amp;". "&amp;RIGHT(B381,LEN(B381)-FIND(" ",B381))," ",D381)</f>
        <v>S. Labissiere WAS</v>
      </c>
      <c r="B381" t="s">
        <v>855</v>
      </c>
      <c r="C381" t="s">
        <v>40</v>
      </c>
      <c r="D381" t="s">
        <v>185</v>
      </c>
      <c r="E381">
        <v>28</v>
      </c>
      <c r="F381" t="s">
        <v>543</v>
      </c>
      <c r="G381" t="s">
        <v>856</v>
      </c>
      <c r="I381">
        <v>53</v>
      </c>
      <c r="J381">
        <v>54</v>
      </c>
      <c r="K381">
        <v>67</v>
      </c>
      <c r="L381">
        <v>50</v>
      </c>
      <c r="M381">
        <v>49</v>
      </c>
      <c r="N381">
        <v>56</v>
      </c>
      <c r="O381">
        <v>62</v>
      </c>
      <c r="P381">
        <v>53</v>
      </c>
      <c r="Q381">
        <v>60</v>
      </c>
      <c r="R381">
        <v>48</v>
      </c>
      <c r="S381">
        <v>47</v>
      </c>
      <c r="T381">
        <v>27</v>
      </c>
      <c r="U381">
        <v>41</v>
      </c>
      <c r="V381">
        <v>64</v>
      </c>
      <c r="W381">
        <v>34</v>
      </c>
      <c r="X381">
        <v>45</v>
      </c>
      <c r="Y381">
        <v>58</v>
      </c>
      <c r="AA381" s="10" t="str">
        <f>RIGHT(F381,4)</f>
        <v>2024</v>
      </c>
    </row>
    <row r="382" spans="1:27" x14ac:dyDescent="0.25">
      <c r="A382" t="str">
        <f>CONCATENATE(LEFT(B382,1)&amp;". "&amp;RIGHT(B382,LEN(B382)-FIND(" ",B382))," ",D382)</f>
        <v>S. Lewis CLE</v>
      </c>
      <c r="B382" t="s">
        <v>454</v>
      </c>
      <c r="C382" t="s">
        <v>29</v>
      </c>
      <c r="D382" t="s">
        <v>38</v>
      </c>
      <c r="E382">
        <v>24</v>
      </c>
      <c r="F382" t="s">
        <v>384</v>
      </c>
      <c r="G382" t="s">
        <v>455</v>
      </c>
      <c r="I382">
        <v>63</v>
      </c>
      <c r="J382">
        <v>69</v>
      </c>
      <c r="K382">
        <v>43</v>
      </c>
      <c r="L382">
        <v>38</v>
      </c>
      <c r="M382">
        <v>76</v>
      </c>
      <c r="N382">
        <v>79</v>
      </c>
      <c r="O382">
        <v>64</v>
      </c>
      <c r="P382">
        <v>48</v>
      </c>
      <c r="Q382">
        <v>69</v>
      </c>
      <c r="R382">
        <v>55</v>
      </c>
      <c r="S382">
        <v>54</v>
      </c>
      <c r="T382">
        <v>46</v>
      </c>
      <c r="U382">
        <v>61</v>
      </c>
      <c r="V382">
        <v>58</v>
      </c>
      <c r="W382">
        <v>58</v>
      </c>
      <c r="X382">
        <v>49</v>
      </c>
      <c r="Y382">
        <v>56</v>
      </c>
      <c r="AA382" s="10" t="str">
        <f>RIGHT(F382,4)</f>
        <v>2024</v>
      </c>
    </row>
    <row r="383" spans="1:27" x14ac:dyDescent="0.25">
      <c r="A383" t="str">
        <f>CONCATENATE(LEFT(B383,1)&amp;". "&amp;RIGHT(B383,LEN(B383)-FIND(" ",B383))," ",D383)</f>
        <v>S. Martinez DAL</v>
      </c>
      <c r="B383" t="s">
        <v>637</v>
      </c>
      <c r="C383" t="s">
        <v>24</v>
      </c>
      <c r="D383" t="s">
        <v>27</v>
      </c>
      <c r="E383">
        <v>25</v>
      </c>
      <c r="F383" t="s">
        <v>543</v>
      </c>
      <c r="G383" t="s">
        <v>638</v>
      </c>
      <c r="I383">
        <v>58</v>
      </c>
      <c r="J383">
        <v>59</v>
      </c>
      <c r="K383">
        <v>57</v>
      </c>
      <c r="L383">
        <v>57</v>
      </c>
      <c r="M383">
        <v>70</v>
      </c>
      <c r="N383">
        <v>67</v>
      </c>
      <c r="O383">
        <v>64</v>
      </c>
      <c r="P383">
        <v>50</v>
      </c>
      <c r="Q383">
        <v>61</v>
      </c>
      <c r="R383">
        <v>62</v>
      </c>
      <c r="S383">
        <v>55</v>
      </c>
      <c r="T383">
        <v>64</v>
      </c>
      <c r="U383">
        <v>42</v>
      </c>
      <c r="V383">
        <v>27</v>
      </c>
      <c r="W383">
        <v>54</v>
      </c>
      <c r="X383">
        <v>42</v>
      </c>
      <c r="Y383">
        <v>46</v>
      </c>
      <c r="AA383" s="10" t="str">
        <f>RIGHT(F383,4)</f>
        <v>2024</v>
      </c>
    </row>
    <row r="384" spans="1:27" x14ac:dyDescent="0.25">
      <c r="A384" t="str">
        <f>CONCATENATE(LEFT(B384,1)&amp;". "&amp;RIGHT(B384,LEN(B384)-FIND(" ",B384))," ",D384)</f>
        <v>S. Milton SAC</v>
      </c>
      <c r="B384" t="s">
        <v>655</v>
      </c>
      <c r="C384" t="s">
        <v>37</v>
      </c>
      <c r="D384" t="s">
        <v>215</v>
      </c>
      <c r="E384">
        <v>28</v>
      </c>
      <c r="F384" t="s">
        <v>607</v>
      </c>
      <c r="G384" t="s">
        <v>656</v>
      </c>
      <c r="I384">
        <v>57</v>
      </c>
      <c r="J384">
        <v>58</v>
      </c>
      <c r="K384">
        <v>44</v>
      </c>
      <c r="L384">
        <v>52</v>
      </c>
      <c r="M384">
        <v>58</v>
      </c>
      <c r="N384">
        <v>51</v>
      </c>
      <c r="O384">
        <v>79</v>
      </c>
      <c r="P384">
        <v>38</v>
      </c>
      <c r="Q384">
        <v>50</v>
      </c>
      <c r="R384">
        <v>86</v>
      </c>
      <c r="S384">
        <v>63</v>
      </c>
      <c r="T384">
        <v>71</v>
      </c>
      <c r="U384">
        <v>51</v>
      </c>
      <c r="V384">
        <v>34</v>
      </c>
      <c r="W384">
        <v>49</v>
      </c>
      <c r="X384">
        <v>46</v>
      </c>
      <c r="Y384">
        <v>52</v>
      </c>
      <c r="AA384" s="10" t="str">
        <f>RIGHT(F384,4)</f>
        <v>2025</v>
      </c>
    </row>
    <row r="385" spans="1:27" x14ac:dyDescent="0.25">
      <c r="A385" t="str">
        <f>CONCATENATE(LEFT(B385,1)&amp;". "&amp;RIGHT(B385,LEN(B385)-FIND(" ",B385))," ",D385)</f>
        <v>S. O'Neal IND</v>
      </c>
      <c r="B385" t="s">
        <v>1009</v>
      </c>
      <c r="C385" t="s">
        <v>29</v>
      </c>
      <c r="D385" t="s">
        <v>43</v>
      </c>
      <c r="E385">
        <v>21</v>
      </c>
      <c r="F385" t="s">
        <v>1010</v>
      </c>
      <c r="G385" t="s">
        <v>1011</v>
      </c>
      <c r="I385">
        <v>46</v>
      </c>
      <c r="J385">
        <v>61</v>
      </c>
      <c r="K385">
        <v>52</v>
      </c>
      <c r="L385">
        <v>35</v>
      </c>
      <c r="M385">
        <v>61</v>
      </c>
      <c r="N385">
        <v>57</v>
      </c>
      <c r="O385">
        <v>49</v>
      </c>
      <c r="P385">
        <v>34</v>
      </c>
      <c r="Q385">
        <v>43</v>
      </c>
      <c r="R385">
        <v>41</v>
      </c>
      <c r="S385">
        <v>46</v>
      </c>
      <c r="T385">
        <v>52</v>
      </c>
      <c r="U385">
        <v>44</v>
      </c>
      <c r="V385">
        <v>36</v>
      </c>
      <c r="W385">
        <v>46</v>
      </c>
      <c r="X385">
        <v>35</v>
      </c>
      <c r="Y385">
        <v>37</v>
      </c>
      <c r="AA385" s="10" t="str">
        <f>RIGHT(F385,4)</f>
        <v>2026</v>
      </c>
    </row>
    <row r="386" spans="1:27" x14ac:dyDescent="0.25">
      <c r="A386" t="str">
        <f>CONCATENATE(LEFT(B386,1)&amp;". "&amp;RIGHT(B386,LEN(B386)-FIND(" ",B386))," ",D386)</f>
        <v>S. O'Neal IND</v>
      </c>
      <c r="B386" t="s">
        <v>789</v>
      </c>
      <c r="C386" t="s">
        <v>40</v>
      </c>
      <c r="D386" t="s">
        <v>43</v>
      </c>
      <c r="E386">
        <v>24</v>
      </c>
      <c r="F386" t="s">
        <v>522</v>
      </c>
      <c r="G386" t="s">
        <v>210</v>
      </c>
      <c r="I386">
        <v>55</v>
      </c>
      <c r="J386">
        <v>62</v>
      </c>
      <c r="K386">
        <v>58</v>
      </c>
      <c r="L386">
        <v>53</v>
      </c>
      <c r="M386">
        <v>62</v>
      </c>
      <c r="N386">
        <v>59</v>
      </c>
      <c r="O386">
        <v>36</v>
      </c>
      <c r="P386">
        <v>59</v>
      </c>
      <c r="Q386">
        <v>59</v>
      </c>
      <c r="R386">
        <v>36</v>
      </c>
      <c r="S386">
        <v>49</v>
      </c>
      <c r="T386">
        <v>40</v>
      </c>
      <c r="U386">
        <v>50</v>
      </c>
      <c r="V386">
        <v>44</v>
      </c>
      <c r="W386">
        <v>47</v>
      </c>
      <c r="X386">
        <v>42</v>
      </c>
      <c r="Y386">
        <v>56</v>
      </c>
      <c r="AA386" s="10" t="str">
        <f>RIGHT(F386,4)</f>
        <v>2024</v>
      </c>
    </row>
    <row r="387" spans="1:27" x14ac:dyDescent="0.25">
      <c r="A387" t="str">
        <f>CONCATENATE(LEFT(B387,1)&amp;". "&amp;RIGHT(B387,LEN(B387)-FIND(" ",B387))," ",D387)</f>
        <v>S. Pippen Jr. CHI</v>
      </c>
      <c r="B387" t="s">
        <v>975</v>
      </c>
      <c r="C387" t="s">
        <v>22</v>
      </c>
      <c r="D387" t="s">
        <v>31</v>
      </c>
      <c r="E387">
        <v>23</v>
      </c>
      <c r="F387" t="s">
        <v>543</v>
      </c>
      <c r="G387" t="s">
        <v>567</v>
      </c>
      <c r="I387">
        <v>48</v>
      </c>
      <c r="J387">
        <v>59</v>
      </c>
      <c r="K387">
        <v>23</v>
      </c>
      <c r="L387">
        <v>33</v>
      </c>
      <c r="M387">
        <v>74</v>
      </c>
      <c r="N387">
        <v>67</v>
      </c>
      <c r="O387">
        <v>46</v>
      </c>
      <c r="P387">
        <v>41</v>
      </c>
      <c r="Q387">
        <v>48</v>
      </c>
      <c r="R387">
        <v>57</v>
      </c>
      <c r="S387">
        <v>44</v>
      </c>
      <c r="T387">
        <v>41</v>
      </c>
      <c r="U387">
        <v>50</v>
      </c>
      <c r="V387">
        <v>42</v>
      </c>
      <c r="W387">
        <v>55</v>
      </c>
      <c r="X387">
        <v>44</v>
      </c>
      <c r="Y387">
        <v>39</v>
      </c>
      <c r="AA387" s="10" t="str">
        <f>RIGHT(F387,4)</f>
        <v>2024</v>
      </c>
    </row>
    <row r="388" spans="1:27" x14ac:dyDescent="0.25">
      <c r="A388" t="str">
        <f>CONCATENATE(LEFT(B388,1)&amp;". "&amp;RIGHT(B388,LEN(B388)-FIND(" ",B388))," ",D388)</f>
        <v>S. Singh Bhamara BOS</v>
      </c>
      <c r="B388" t="s">
        <v>509</v>
      </c>
      <c r="C388" t="s">
        <v>23</v>
      </c>
      <c r="D388" t="s">
        <v>39</v>
      </c>
      <c r="E388">
        <v>29</v>
      </c>
      <c r="F388" t="s">
        <v>510</v>
      </c>
      <c r="G388" t="s">
        <v>511</v>
      </c>
      <c r="I388">
        <v>61</v>
      </c>
      <c r="J388">
        <v>61</v>
      </c>
      <c r="K388">
        <v>67</v>
      </c>
      <c r="L388">
        <v>97</v>
      </c>
      <c r="M388">
        <v>34</v>
      </c>
      <c r="N388">
        <v>35</v>
      </c>
      <c r="O388">
        <v>79</v>
      </c>
      <c r="P388">
        <v>85</v>
      </c>
      <c r="Q388">
        <v>76</v>
      </c>
      <c r="R388">
        <v>77</v>
      </c>
      <c r="S388">
        <v>66</v>
      </c>
      <c r="T388">
        <v>55</v>
      </c>
      <c r="U388">
        <v>43</v>
      </c>
      <c r="V388">
        <v>65</v>
      </c>
      <c r="W388">
        <v>49</v>
      </c>
      <c r="X388">
        <v>50</v>
      </c>
      <c r="Y388">
        <v>75</v>
      </c>
      <c r="AA388" s="10" t="str">
        <f>RIGHT(F388,4)</f>
        <v>2027</v>
      </c>
    </row>
    <row r="389" spans="1:27" x14ac:dyDescent="0.25">
      <c r="A389" t="str">
        <f>CONCATENATE(LEFT(B389,1)&amp;". "&amp;RIGHT(B389,LEN(B389)-FIND(" ",B389))," ",D389)</f>
        <v>S. Williamson OKC</v>
      </c>
      <c r="B389" t="s">
        <v>1034</v>
      </c>
      <c r="C389" t="s">
        <v>24</v>
      </c>
      <c r="D389" t="s">
        <v>229</v>
      </c>
      <c r="E389">
        <v>24</v>
      </c>
      <c r="F389" t="s">
        <v>543</v>
      </c>
      <c r="G389" t="s">
        <v>1035</v>
      </c>
      <c r="I389">
        <v>43</v>
      </c>
      <c r="J389">
        <v>55</v>
      </c>
      <c r="K389">
        <v>48</v>
      </c>
      <c r="L389">
        <v>36</v>
      </c>
      <c r="M389">
        <v>62</v>
      </c>
      <c r="N389">
        <v>68</v>
      </c>
      <c r="O389">
        <v>38</v>
      </c>
      <c r="P389">
        <v>38</v>
      </c>
      <c r="Q389">
        <v>51</v>
      </c>
      <c r="R389">
        <v>38</v>
      </c>
      <c r="S389">
        <v>45</v>
      </c>
      <c r="T389">
        <v>39</v>
      </c>
      <c r="U389">
        <v>39</v>
      </c>
      <c r="V389">
        <v>38</v>
      </c>
      <c r="W389">
        <v>39</v>
      </c>
      <c r="X389">
        <v>37</v>
      </c>
      <c r="Y389">
        <v>46</v>
      </c>
      <c r="AA389" s="10" t="str">
        <f>RIGHT(F389,4)</f>
        <v>2024</v>
      </c>
    </row>
    <row r="390" spans="1:27" x14ac:dyDescent="0.25">
      <c r="A390" t="str">
        <f>CONCATENATE(LEFT(B390,1)&amp;". "&amp;RIGHT(B390,LEN(B390)-FIND(" ",B390))," ",D390)</f>
        <v>S. Yusta OKC</v>
      </c>
      <c r="B390" t="s">
        <v>626</v>
      </c>
      <c r="C390" t="s">
        <v>29</v>
      </c>
      <c r="D390" t="s">
        <v>229</v>
      </c>
      <c r="E390">
        <v>27</v>
      </c>
      <c r="F390" t="s">
        <v>627</v>
      </c>
      <c r="G390" t="s">
        <v>628</v>
      </c>
      <c r="I390">
        <v>58</v>
      </c>
      <c r="J390">
        <v>59</v>
      </c>
      <c r="K390">
        <v>48</v>
      </c>
      <c r="L390">
        <v>60</v>
      </c>
      <c r="M390">
        <v>49</v>
      </c>
      <c r="N390">
        <v>55</v>
      </c>
      <c r="O390">
        <v>85</v>
      </c>
      <c r="P390">
        <v>58</v>
      </c>
      <c r="Q390">
        <v>69</v>
      </c>
      <c r="R390">
        <v>65</v>
      </c>
      <c r="S390">
        <v>68</v>
      </c>
      <c r="T390">
        <v>64</v>
      </c>
      <c r="U390">
        <v>49</v>
      </c>
      <c r="V390">
        <v>39</v>
      </c>
      <c r="W390">
        <v>55</v>
      </c>
      <c r="X390">
        <v>46</v>
      </c>
      <c r="Y390">
        <v>54</v>
      </c>
      <c r="AA390" s="10" t="str">
        <f>RIGHT(F390,4)</f>
        <v>2024</v>
      </c>
    </row>
    <row r="391" spans="1:27" x14ac:dyDescent="0.25">
      <c r="A391" t="str">
        <f>CONCATENATE(LEFT(B391,1)&amp;". "&amp;RIGHT(B391,LEN(B391)-FIND(" ",B391))," ",D391)</f>
        <v>T. Antetokounmpo MIL</v>
      </c>
      <c r="B391" t="s">
        <v>980</v>
      </c>
      <c r="C391" t="s">
        <v>24</v>
      </c>
      <c r="D391" t="s">
        <v>44</v>
      </c>
      <c r="E391">
        <v>32</v>
      </c>
      <c r="F391" t="s">
        <v>607</v>
      </c>
      <c r="I391">
        <v>47</v>
      </c>
      <c r="J391">
        <v>47</v>
      </c>
      <c r="K391">
        <v>48</v>
      </c>
      <c r="L391">
        <v>48</v>
      </c>
      <c r="M391">
        <v>38</v>
      </c>
      <c r="N391">
        <v>34</v>
      </c>
      <c r="O391">
        <v>46</v>
      </c>
      <c r="P391">
        <v>52</v>
      </c>
      <c r="Q391">
        <v>63</v>
      </c>
      <c r="R391">
        <v>49</v>
      </c>
      <c r="S391">
        <v>58</v>
      </c>
      <c r="T391">
        <v>48</v>
      </c>
      <c r="U391">
        <v>48</v>
      </c>
      <c r="V391">
        <v>55</v>
      </c>
      <c r="W391">
        <v>51</v>
      </c>
      <c r="X391">
        <v>29</v>
      </c>
      <c r="Y391">
        <v>57</v>
      </c>
      <c r="AA391" s="10" t="str">
        <f>RIGHT(F391,4)</f>
        <v>2025</v>
      </c>
    </row>
    <row r="392" spans="1:27" x14ac:dyDescent="0.25">
      <c r="A392" t="str">
        <f>CONCATENATE(LEFT(B392,1)&amp;". "&amp;RIGHT(B392,LEN(B392)-FIND(" ",B392))," ",D392)</f>
        <v>T. Bey DAL</v>
      </c>
      <c r="B392" t="s">
        <v>564</v>
      </c>
      <c r="C392" t="s">
        <v>29</v>
      </c>
      <c r="D392" t="s">
        <v>27</v>
      </c>
      <c r="E392">
        <v>26</v>
      </c>
      <c r="F392" t="s">
        <v>565</v>
      </c>
      <c r="G392" t="s">
        <v>318</v>
      </c>
      <c r="I392">
        <v>60</v>
      </c>
      <c r="J392">
        <v>62</v>
      </c>
      <c r="K392">
        <v>57</v>
      </c>
      <c r="L392">
        <v>68</v>
      </c>
      <c r="M392">
        <v>62</v>
      </c>
      <c r="N392">
        <v>59</v>
      </c>
      <c r="O392">
        <v>74</v>
      </c>
      <c r="P392">
        <v>53</v>
      </c>
      <c r="Q392">
        <v>45</v>
      </c>
      <c r="R392">
        <v>57</v>
      </c>
      <c r="S392">
        <v>48</v>
      </c>
      <c r="T392">
        <v>43</v>
      </c>
      <c r="U392">
        <v>53</v>
      </c>
      <c r="V392">
        <v>58</v>
      </c>
      <c r="W392">
        <v>52</v>
      </c>
      <c r="X392">
        <v>47</v>
      </c>
      <c r="Y392">
        <v>67</v>
      </c>
      <c r="AA392" s="10" t="str">
        <f>RIGHT(F392,4)</f>
        <v>2025</v>
      </c>
    </row>
    <row r="393" spans="1:27" x14ac:dyDescent="0.25">
      <c r="A393" t="str">
        <f>CONCATENATE(LEFT(B393,1)&amp;". "&amp;RIGHT(B393,LEN(B393)-FIND(" ",B393))," ",D393)</f>
        <v>T. Bradley MEM</v>
      </c>
      <c r="B393" t="s">
        <v>467</v>
      </c>
      <c r="C393" t="s">
        <v>40</v>
      </c>
      <c r="D393" t="s">
        <v>170</v>
      </c>
      <c r="E393">
        <v>26</v>
      </c>
      <c r="F393" t="s">
        <v>468</v>
      </c>
      <c r="G393" t="s">
        <v>469</v>
      </c>
      <c r="I393">
        <v>62</v>
      </c>
      <c r="J393">
        <v>65</v>
      </c>
      <c r="K393">
        <v>60</v>
      </c>
      <c r="L393">
        <v>76</v>
      </c>
      <c r="M393">
        <v>61</v>
      </c>
      <c r="N393">
        <v>62</v>
      </c>
      <c r="O393">
        <v>54</v>
      </c>
      <c r="P393">
        <v>45</v>
      </c>
      <c r="Q393">
        <v>58</v>
      </c>
      <c r="R393">
        <v>47</v>
      </c>
      <c r="S393">
        <v>49</v>
      </c>
      <c r="T393">
        <v>39</v>
      </c>
      <c r="U393">
        <v>57</v>
      </c>
      <c r="V393">
        <v>74</v>
      </c>
      <c r="W393">
        <v>45</v>
      </c>
      <c r="X393">
        <v>53</v>
      </c>
      <c r="Y393">
        <v>72</v>
      </c>
      <c r="AA393" s="10" t="str">
        <f>RIGHT(F393,4)</f>
        <v>2025</v>
      </c>
    </row>
    <row r="394" spans="1:27" x14ac:dyDescent="0.25">
      <c r="A394" t="str">
        <f>CONCATENATE(LEFT(B394,1)&amp;". "&amp;RIGHT(B394,LEN(B394)-FIND(" ",B394))," ",D394)</f>
        <v>T. Brown Jr. PHI</v>
      </c>
      <c r="B394" t="s">
        <v>316</v>
      </c>
      <c r="C394" t="s">
        <v>24</v>
      </c>
      <c r="D394" t="s">
        <v>25</v>
      </c>
      <c r="E394">
        <v>25</v>
      </c>
      <c r="F394" t="s">
        <v>317</v>
      </c>
      <c r="G394" t="s">
        <v>318</v>
      </c>
      <c r="I394">
        <v>67</v>
      </c>
      <c r="J394">
        <v>71</v>
      </c>
      <c r="K394">
        <v>48</v>
      </c>
      <c r="L394">
        <v>52</v>
      </c>
      <c r="M394">
        <v>67</v>
      </c>
      <c r="N394">
        <v>68</v>
      </c>
      <c r="O394">
        <v>84</v>
      </c>
      <c r="P394">
        <v>42</v>
      </c>
      <c r="Q394">
        <v>58</v>
      </c>
      <c r="R394">
        <v>60</v>
      </c>
      <c r="S394">
        <v>57</v>
      </c>
      <c r="T394">
        <v>60</v>
      </c>
      <c r="U394">
        <v>67</v>
      </c>
      <c r="V394">
        <v>66</v>
      </c>
      <c r="W394">
        <v>63</v>
      </c>
      <c r="X394">
        <v>56</v>
      </c>
      <c r="Y394">
        <v>57</v>
      </c>
      <c r="AA394" s="10" t="str">
        <f>RIGHT(F394,4)</f>
        <v>2024</v>
      </c>
    </row>
    <row r="395" spans="1:27" x14ac:dyDescent="0.25">
      <c r="A395" t="str">
        <f>CONCATENATE(LEFT(B395,1)&amp;". "&amp;RIGHT(B395,LEN(B395)-FIND(" ",B395))," ",D395)</f>
        <v>T. Bryant MIA</v>
      </c>
      <c r="B395" t="s">
        <v>936</v>
      </c>
      <c r="C395" t="s">
        <v>23</v>
      </c>
      <c r="D395" t="s">
        <v>225</v>
      </c>
      <c r="E395">
        <v>27</v>
      </c>
      <c r="F395" t="s">
        <v>937</v>
      </c>
      <c r="G395" t="s">
        <v>687</v>
      </c>
      <c r="I395">
        <v>50</v>
      </c>
      <c r="J395">
        <v>52</v>
      </c>
      <c r="K395">
        <v>63</v>
      </c>
      <c r="L395">
        <v>78</v>
      </c>
      <c r="M395">
        <v>39</v>
      </c>
      <c r="N395">
        <v>49</v>
      </c>
      <c r="O395">
        <v>73</v>
      </c>
      <c r="P395">
        <v>67</v>
      </c>
      <c r="Q395">
        <v>58</v>
      </c>
      <c r="R395">
        <v>62</v>
      </c>
      <c r="S395">
        <v>35</v>
      </c>
      <c r="T395">
        <v>27</v>
      </c>
      <c r="U395">
        <v>46</v>
      </c>
      <c r="V395">
        <v>59</v>
      </c>
      <c r="W395">
        <v>28</v>
      </c>
      <c r="X395">
        <v>34</v>
      </c>
      <c r="Y395">
        <v>69</v>
      </c>
      <c r="AA395" s="10" t="str">
        <f>RIGHT(F395,4)</f>
        <v>2026</v>
      </c>
    </row>
    <row r="396" spans="1:27" x14ac:dyDescent="0.25">
      <c r="A396" t="str">
        <f>CONCATENATE(LEFT(B396,1)&amp;". "&amp;RIGHT(B396,LEN(B396)-FIND(" ",B396))," ",D396)</f>
        <v>T. Burke NYK</v>
      </c>
      <c r="B396" t="s">
        <v>430</v>
      </c>
      <c r="C396" t="s">
        <v>26</v>
      </c>
      <c r="D396" t="s">
        <v>45</v>
      </c>
      <c r="E396">
        <v>32</v>
      </c>
      <c r="F396" t="s">
        <v>431</v>
      </c>
      <c r="G396" t="s">
        <v>432</v>
      </c>
      <c r="I396">
        <v>63</v>
      </c>
      <c r="J396">
        <v>63</v>
      </c>
      <c r="K396">
        <v>26</v>
      </c>
      <c r="L396">
        <v>35</v>
      </c>
      <c r="M396">
        <v>62</v>
      </c>
      <c r="N396">
        <v>42</v>
      </c>
      <c r="O396">
        <v>62</v>
      </c>
      <c r="P396">
        <v>60</v>
      </c>
      <c r="Q396">
        <v>65</v>
      </c>
      <c r="R396">
        <v>86</v>
      </c>
      <c r="S396">
        <v>83</v>
      </c>
      <c r="T396">
        <v>77</v>
      </c>
      <c r="U396">
        <v>59</v>
      </c>
      <c r="V396">
        <v>40</v>
      </c>
      <c r="W396">
        <v>80</v>
      </c>
      <c r="X396">
        <v>76</v>
      </c>
      <c r="Y396">
        <v>43</v>
      </c>
      <c r="AA396" s="10" t="str">
        <f>RIGHT(F396,4)</f>
        <v>2024</v>
      </c>
    </row>
    <row r="397" spans="1:27" x14ac:dyDescent="0.25">
      <c r="A397" t="str">
        <f>CONCATENATE(LEFT(B397,1)&amp;". "&amp;RIGHT(B397,LEN(B397)-FIND(" ",B397))," ",D397)</f>
        <v>T. Clarke POR</v>
      </c>
      <c r="B397" t="s">
        <v>421</v>
      </c>
      <c r="C397" t="s">
        <v>37</v>
      </c>
      <c r="D397" t="s">
        <v>126</v>
      </c>
      <c r="E397">
        <v>23</v>
      </c>
      <c r="F397" t="s">
        <v>422</v>
      </c>
      <c r="G397" t="s">
        <v>423</v>
      </c>
      <c r="I397">
        <v>64</v>
      </c>
      <c r="J397">
        <v>70</v>
      </c>
      <c r="K397">
        <v>47</v>
      </c>
      <c r="L397">
        <v>50</v>
      </c>
      <c r="M397">
        <v>73</v>
      </c>
      <c r="N397">
        <v>76</v>
      </c>
      <c r="O397">
        <v>67</v>
      </c>
      <c r="P397">
        <v>55</v>
      </c>
      <c r="Q397">
        <v>65</v>
      </c>
      <c r="R397">
        <v>45</v>
      </c>
      <c r="S397">
        <v>61</v>
      </c>
      <c r="T397">
        <v>41</v>
      </c>
      <c r="U397">
        <v>69</v>
      </c>
      <c r="V397">
        <v>51</v>
      </c>
      <c r="W397">
        <v>67</v>
      </c>
      <c r="X397">
        <v>36</v>
      </c>
      <c r="Y397">
        <v>47</v>
      </c>
      <c r="AA397" s="10" t="str">
        <f>RIGHT(F397,4)</f>
        <v>2025</v>
      </c>
    </row>
    <row r="398" spans="1:27" x14ac:dyDescent="0.25">
      <c r="A398" t="str">
        <f>CONCATENATE(LEFT(B398,1)&amp;". "&amp;RIGHT(B398,LEN(B398)-FIND(" ",B398))," ",D398)</f>
        <v>T. Duncan Jr. LAL</v>
      </c>
      <c r="B398" t="s">
        <v>810</v>
      </c>
      <c r="C398" t="s">
        <v>32</v>
      </c>
      <c r="D398" t="s">
        <v>41</v>
      </c>
      <c r="E398">
        <v>24</v>
      </c>
      <c r="F398" t="s">
        <v>605</v>
      </c>
      <c r="G398" t="s">
        <v>288</v>
      </c>
      <c r="I398">
        <v>55</v>
      </c>
      <c r="J398">
        <v>59</v>
      </c>
      <c r="K398">
        <v>56</v>
      </c>
      <c r="L398">
        <v>56</v>
      </c>
      <c r="M398">
        <v>50</v>
      </c>
      <c r="N398">
        <v>61</v>
      </c>
      <c r="O398">
        <v>68</v>
      </c>
      <c r="P398">
        <v>51</v>
      </c>
      <c r="Q398">
        <v>52</v>
      </c>
      <c r="R398">
        <v>63</v>
      </c>
      <c r="S398">
        <v>52</v>
      </c>
      <c r="T398">
        <v>28</v>
      </c>
      <c r="U398">
        <v>56</v>
      </c>
      <c r="V398">
        <v>48</v>
      </c>
      <c r="W398">
        <v>39</v>
      </c>
      <c r="X398">
        <v>42</v>
      </c>
      <c r="Y398">
        <v>62</v>
      </c>
      <c r="AA398" s="10" t="str">
        <f>RIGHT(F398,4)</f>
        <v>2025</v>
      </c>
    </row>
    <row r="399" spans="1:27" x14ac:dyDescent="0.25">
      <c r="A399" t="str">
        <f>CONCATENATE(LEFT(B399,1)&amp;". "&amp;RIGHT(B399,LEN(B399)-FIND(" ",B399))," ",D399)</f>
        <v>T. Duval UTA</v>
      </c>
      <c r="B399" t="s">
        <v>291</v>
      </c>
      <c r="C399" t="s">
        <v>26</v>
      </c>
      <c r="D399" t="s">
        <v>127</v>
      </c>
      <c r="E399">
        <v>26</v>
      </c>
      <c r="F399" t="s">
        <v>292</v>
      </c>
      <c r="G399" t="s">
        <v>293</v>
      </c>
      <c r="I399">
        <v>68</v>
      </c>
      <c r="J399">
        <v>70</v>
      </c>
      <c r="K399">
        <v>33</v>
      </c>
      <c r="L399">
        <v>39</v>
      </c>
      <c r="M399">
        <v>79</v>
      </c>
      <c r="N399">
        <v>71</v>
      </c>
      <c r="O399">
        <v>75</v>
      </c>
      <c r="P399">
        <v>46</v>
      </c>
      <c r="Q399">
        <v>60</v>
      </c>
      <c r="R399">
        <v>43</v>
      </c>
      <c r="S399">
        <v>54</v>
      </c>
      <c r="T399">
        <v>67</v>
      </c>
      <c r="U399">
        <v>73</v>
      </c>
      <c r="V399">
        <v>57</v>
      </c>
      <c r="W399">
        <v>78</v>
      </c>
      <c r="X399">
        <v>51</v>
      </c>
      <c r="Y399">
        <v>54</v>
      </c>
      <c r="AA399" s="10" t="str">
        <f>RIGHT(F399,4)</f>
        <v>2025</v>
      </c>
    </row>
    <row r="400" spans="1:27" x14ac:dyDescent="0.25">
      <c r="A400" t="str">
        <f>CONCATENATE(LEFT(B400,1)&amp;". "&amp;RIGHT(B400,LEN(B400)-FIND(" ",B400))," ",D400)</f>
        <v>T. Fall ORL</v>
      </c>
      <c r="B400" t="s">
        <v>1049</v>
      </c>
      <c r="C400" t="s">
        <v>23</v>
      </c>
      <c r="D400" t="s">
        <v>163</v>
      </c>
      <c r="E400">
        <v>29</v>
      </c>
      <c r="F400" t="s">
        <v>543</v>
      </c>
      <c r="G400" t="s">
        <v>896</v>
      </c>
      <c r="I400">
        <v>42</v>
      </c>
      <c r="J400">
        <v>42</v>
      </c>
      <c r="K400">
        <v>96</v>
      </c>
      <c r="L400">
        <v>77</v>
      </c>
      <c r="M400">
        <v>28</v>
      </c>
      <c r="N400">
        <v>22</v>
      </c>
      <c r="O400">
        <v>41</v>
      </c>
      <c r="P400">
        <v>72</v>
      </c>
      <c r="Q400">
        <v>52</v>
      </c>
      <c r="R400">
        <v>0</v>
      </c>
      <c r="S400">
        <v>27</v>
      </c>
      <c r="T400">
        <v>10</v>
      </c>
      <c r="U400">
        <v>41</v>
      </c>
      <c r="V400">
        <v>48</v>
      </c>
      <c r="W400">
        <v>37</v>
      </c>
      <c r="X400">
        <v>25</v>
      </c>
      <c r="Y400">
        <v>76</v>
      </c>
      <c r="AA400" s="10" t="str">
        <f>RIGHT(F400,4)</f>
        <v>2024</v>
      </c>
    </row>
    <row r="401" spans="1:27" x14ac:dyDescent="0.25">
      <c r="A401" t="str">
        <f>CONCATENATE(LEFT(B401,1)&amp;". "&amp;RIGHT(B401,LEN(B401)-FIND(" ",B401))," ",D401)</f>
        <v>T. Ferguson PHX</v>
      </c>
      <c r="B401" t="s">
        <v>289</v>
      </c>
      <c r="C401" t="s">
        <v>24</v>
      </c>
      <c r="D401" t="s">
        <v>200</v>
      </c>
      <c r="E401">
        <v>26</v>
      </c>
      <c r="F401" t="s">
        <v>290</v>
      </c>
      <c r="G401" t="s">
        <v>282</v>
      </c>
      <c r="I401">
        <v>68</v>
      </c>
      <c r="J401">
        <v>69</v>
      </c>
      <c r="K401">
        <v>48</v>
      </c>
      <c r="L401">
        <v>57</v>
      </c>
      <c r="M401">
        <v>70</v>
      </c>
      <c r="N401">
        <v>80</v>
      </c>
      <c r="O401">
        <v>71</v>
      </c>
      <c r="P401">
        <v>53</v>
      </c>
      <c r="Q401">
        <v>73</v>
      </c>
      <c r="R401">
        <v>75</v>
      </c>
      <c r="S401">
        <v>67</v>
      </c>
      <c r="T401">
        <v>72</v>
      </c>
      <c r="U401">
        <v>60</v>
      </c>
      <c r="V401">
        <v>61</v>
      </c>
      <c r="W401">
        <v>55</v>
      </c>
      <c r="X401">
        <v>49</v>
      </c>
      <c r="Y401">
        <v>54</v>
      </c>
      <c r="AA401" s="10" t="str">
        <f>RIGHT(F401,4)</f>
        <v>2026</v>
      </c>
    </row>
    <row r="402" spans="1:27" x14ac:dyDescent="0.25">
      <c r="A402" t="str">
        <f>CONCATENATE(LEFT(B402,1)&amp;". "&amp;RIGHT(B402,LEN(B402)-FIND(" ",B402))," ",D402)</f>
        <v>T. Haliburton DET</v>
      </c>
      <c r="B402" t="s">
        <v>805</v>
      </c>
      <c r="C402" t="s">
        <v>26</v>
      </c>
      <c r="D402" t="s">
        <v>46</v>
      </c>
      <c r="E402">
        <v>24</v>
      </c>
      <c r="F402" t="s">
        <v>543</v>
      </c>
      <c r="G402" t="s">
        <v>806</v>
      </c>
      <c r="I402">
        <v>55</v>
      </c>
      <c r="J402">
        <v>61</v>
      </c>
      <c r="K402">
        <v>41</v>
      </c>
      <c r="L402">
        <v>54</v>
      </c>
      <c r="M402">
        <v>73</v>
      </c>
      <c r="N402">
        <v>74</v>
      </c>
      <c r="O402">
        <v>59</v>
      </c>
      <c r="P402">
        <v>41</v>
      </c>
      <c r="Q402">
        <v>68</v>
      </c>
      <c r="R402">
        <v>40</v>
      </c>
      <c r="S402">
        <v>48</v>
      </c>
      <c r="T402">
        <v>44</v>
      </c>
      <c r="U402">
        <v>44</v>
      </c>
      <c r="V402">
        <v>43</v>
      </c>
      <c r="W402">
        <v>55</v>
      </c>
      <c r="X402">
        <v>48</v>
      </c>
      <c r="Y402">
        <v>43</v>
      </c>
      <c r="AA402" s="10" t="str">
        <f>RIGHT(F402,4)</f>
        <v>2024</v>
      </c>
    </row>
    <row r="403" spans="1:27" x14ac:dyDescent="0.25">
      <c r="A403" t="str">
        <f>CONCATENATE(LEFT(B403,1)&amp;". "&amp;RIGHT(B403,LEN(B403)-FIND(" ",B403))," ",D403)</f>
        <v>T. Hansen TOR</v>
      </c>
      <c r="B403" t="s">
        <v>1070</v>
      </c>
      <c r="C403" t="s">
        <v>37</v>
      </c>
      <c r="D403" t="s">
        <v>254</v>
      </c>
      <c r="E403">
        <v>20</v>
      </c>
      <c r="F403" t="s">
        <v>1071</v>
      </c>
      <c r="G403" t="s">
        <v>1072</v>
      </c>
      <c r="I403">
        <v>40</v>
      </c>
      <c r="J403">
        <v>61</v>
      </c>
      <c r="K403">
        <v>25</v>
      </c>
      <c r="L403">
        <v>50</v>
      </c>
      <c r="M403">
        <v>63</v>
      </c>
      <c r="N403">
        <v>66</v>
      </c>
      <c r="O403">
        <v>18</v>
      </c>
      <c r="P403">
        <v>35</v>
      </c>
      <c r="Q403">
        <v>48</v>
      </c>
      <c r="R403">
        <v>28</v>
      </c>
      <c r="S403">
        <v>35</v>
      </c>
      <c r="T403">
        <v>48</v>
      </c>
      <c r="U403">
        <v>49</v>
      </c>
      <c r="V403">
        <v>32</v>
      </c>
      <c r="W403">
        <v>43</v>
      </c>
      <c r="X403">
        <v>42</v>
      </c>
      <c r="Y403">
        <v>42</v>
      </c>
      <c r="AA403" s="10" t="str">
        <f>RIGHT(F403,4)</f>
        <v>2026</v>
      </c>
    </row>
    <row r="404" spans="1:27" x14ac:dyDescent="0.25">
      <c r="A404" t="str">
        <f>CONCATENATE(LEFT(B404,1)&amp;". "&amp;RIGHT(B404,LEN(B404)-FIND(" ",B404))," ",D404)</f>
        <v>T. Harris LAC</v>
      </c>
      <c r="B404" t="s">
        <v>748</v>
      </c>
      <c r="C404" t="s">
        <v>24</v>
      </c>
      <c r="D404" t="s">
        <v>42</v>
      </c>
      <c r="E404">
        <v>32</v>
      </c>
      <c r="F404" t="s">
        <v>543</v>
      </c>
      <c r="G404" t="s">
        <v>749</v>
      </c>
      <c r="I404">
        <v>55</v>
      </c>
      <c r="J404">
        <v>55</v>
      </c>
      <c r="K404">
        <v>52</v>
      </c>
      <c r="L404">
        <v>46</v>
      </c>
      <c r="M404">
        <v>39</v>
      </c>
      <c r="N404">
        <v>29</v>
      </c>
      <c r="O404">
        <v>43</v>
      </c>
      <c r="P404">
        <v>61</v>
      </c>
      <c r="Q404">
        <v>69</v>
      </c>
      <c r="R404">
        <v>50</v>
      </c>
      <c r="S404">
        <v>62</v>
      </c>
      <c r="T404">
        <v>62</v>
      </c>
      <c r="U404">
        <v>64</v>
      </c>
      <c r="V404">
        <v>40</v>
      </c>
      <c r="W404">
        <v>45</v>
      </c>
      <c r="X404">
        <v>35</v>
      </c>
      <c r="Y404">
        <v>52</v>
      </c>
      <c r="AA404" s="10" t="str">
        <f>RIGHT(F404,4)</f>
        <v>2024</v>
      </c>
    </row>
    <row r="405" spans="1:27" x14ac:dyDescent="0.25">
      <c r="A405" t="str">
        <f>CONCATENATE(LEFT(B405,1)&amp;". "&amp;RIGHT(B405,LEN(B405)-FIND(" ",B405))," ",D405)</f>
        <v>T. Harvey WAS</v>
      </c>
      <c r="B405" t="s">
        <v>309</v>
      </c>
      <c r="C405" t="s">
        <v>26</v>
      </c>
      <c r="D405" t="s">
        <v>185</v>
      </c>
      <c r="E405">
        <v>31</v>
      </c>
      <c r="F405" t="s">
        <v>180</v>
      </c>
      <c r="G405" t="s">
        <v>310</v>
      </c>
      <c r="I405">
        <v>67</v>
      </c>
      <c r="J405">
        <v>67</v>
      </c>
      <c r="K405">
        <v>37</v>
      </c>
      <c r="L405">
        <v>53</v>
      </c>
      <c r="M405">
        <v>63</v>
      </c>
      <c r="N405">
        <v>45</v>
      </c>
      <c r="O405">
        <v>63</v>
      </c>
      <c r="P405">
        <v>55</v>
      </c>
      <c r="Q405">
        <v>84</v>
      </c>
      <c r="R405">
        <v>81</v>
      </c>
      <c r="S405">
        <v>76</v>
      </c>
      <c r="T405">
        <v>70</v>
      </c>
      <c r="U405">
        <v>68</v>
      </c>
      <c r="V405">
        <v>64</v>
      </c>
      <c r="W405">
        <v>64</v>
      </c>
      <c r="X405">
        <v>55</v>
      </c>
      <c r="Y405">
        <v>45</v>
      </c>
      <c r="AA405" s="10" t="str">
        <f>RIGHT(F405,4)</f>
        <v>2024</v>
      </c>
    </row>
    <row r="406" spans="1:27" x14ac:dyDescent="0.25">
      <c r="A406" t="str">
        <f>CONCATENATE(LEFT(B406,1)&amp;". "&amp;RIGHT(B406,LEN(B406)-FIND(" ",B406))," ",D406)</f>
        <v>T. Herro OKC</v>
      </c>
      <c r="B406" t="s">
        <v>363</v>
      </c>
      <c r="C406" t="s">
        <v>37</v>
      </c>
      <c r="D406" t="s">
        <v>229</v>
      </c>
      <c r="E406">
        <v>24</v>
      </c>
      <c r="F406" t="s">
        <v>364</v>
      </c>
      <c r="G406" t="s">
        <v>365</v>
      </c>
      <c r="I406">
        <v>65</v>
      </c>
      <c r="J406">
        <v>71</v>
      </c>
      <c r="K406">
        <v>41</v>
      </c>
      <c r="L406">
        <v>50</v>
      </c>
      <c r="M406">
        <v>61</v>
      </c>
      <c r="N406">
        <v>54</v>
      </c>
      <c r="O406">
        <v>72</v>
      </c>
      <c r="P406">
        <v>52</v>
      </c>
      <c r="Q406">
        <v>60</v>
      </c>
      <c r="R406">
        <v>80</v>
      </c>
      <c r="S406">
        <v>73</v>
      </c>
      <c r="T406">
        <v>78</v>
      </c>
      <c r="U406">
        <v>68</v>
      </c>
      <c r="V406">
        <v>58</v>
      </c>
      <c r="W406">
        <v>48</v>
      </c>
      <c r="X406">
        <v>53</v>
      </c>
      <c r="Y406">
        <v>57</v>
      </c>
      <c r="AA406" s="10" t="str">
        <f>RIGHT(F406,4)</f>
        <v>2025</v>
      </c>
    </row>
    <row r="407" spans="1:27" x14ac:dyDescent="0.25">
      <c r="A407" t="str">
        <f>CONCATENATE(LEFT(B407,1)&amp;". "&amp;RIGHT(B407,LEN(B407)-FIND(" ",B407))," ",D407)</f>
        <v>T. Holton SEA</v>
      </c>
      <c r="B407" t="s">
        <v>978</v>
      </c>
      <c r="C407" t="s">
        <v>24</v>
      </c>
      <c r="D407" t="s">
        <v>36</v>
      </c>
      <c r="E407">
        <v>22</v>
      </c>
      <c r="F407" t="s">
        <v>607</v>
      </c>
      <c r="G407" t="s">
        <v>979</v>
      </c>
      <c r="I407">
        <v>48</v>
      </c>
      <c r="J407">
        <v>60</v>
      </c>
      <c r="K407">
        <v>45</v>
      </c>
      <c r="L407">
        <v>48</v>
      </c>
      <c r="M407">
        <v>67</v>
      </c>
      <c r="N407">
        <v>41</v>
      </c>
      <c r="O407">
        <v>36</v>
      </c>
      <c r="P407">
        <v>58</v>
      </c>
      <c r="Q407">
        <v>64</v>
      </c>
      <c r="R407">
        <v>37</v>
      </c>
      <c r="S407">
        <v>57</v>
      </c>
      <c r="T407">
        <v>39</v>
      </c>
      <c r="U407">
        <v>40</v>
      </c>
      <c r="V407">
        <v>46</v>
      </c>
      <c r="W407">
        <v>43</v>
      </c>
      <c r="X407">
        <v>44</v>
      </c>
      <c r="Y407">
        <v>51</v>
      </c>
      <c r="AA407" s="10" t="str">
        <f>RIGHT(F407,4)</f>
        <v>2025</v>
      </c>
    </row>
    <row r="408" spans="1:27" x14ac:dyDescent="0.25">
      <c r="A408" t="str">
        <f>CONCATENATE(LEFT(B408,1)&amp;". "&amp;RIGHT(B408,LEN(B408)-FIND(" ",B408))," ",D408)</f>
        <v>T. Jackson-Davis CHA</v>
      </c>
      <c r="B408" t="s">
        <v>926</v>
      </c>
      <c r="C408" t="s">
        <v>32</v>
      </c>
      <c r="D408" t="s">
        <v>145</v>
      </c>
      <c r="E408">
        <v>24</v>
      </c>
      <c r="F408" t="s">
        <v>543</v>
      </c>
      <c r="G408" t="s">
        <v>927</v>
      </c>
      <c r="I408">
        <v>51</v>
      </c>
      <c r="J408">
        <v>60</v>
      </c>
      <c r="K408">
        <v>57</v>
      </c>
      <c r="L408">
        <v>62</v>
      </c>
      <c r="M408">
        <v>61</v>
      </c>
      <c r="N408">
        <v>63</v>
      </c>
      <c r="O408">
        <v>60</v>
      </c>
      <c r="P408">
        <v>62</v>
      </c>
      <c r="Q408">
        <v>54</v>
      </c>
      <c r="R408">
        <v>46</v>
      </c>
      <c r="S408">
        <v>58</v>
      </c>
      <c r="T408">
        <v>43</v>
      </c>
      <c r="U408">
        <v>34</v>
      </c>
      <c r="V408">
        <v>30</v>
      </c>
      <c r="W408">
        <v>45</v>
      </c>
      <c r="X408">
        <v>52</v>
      </c>
      <c r="Y408">
        <v>55</v>
      </c>
      <c r="AA408" s="10" t="str">
        <f>RIGHT(F408,4)</f>
        <v>2024</v>
      </c>
    </row>
    <row r="409" spans="1:27" x14ac:dyDescent="0.25">
      <c r="A409" t="str">
        <f>CONCATENATE(LEFT(B409,1)&amp;". "&amp;RIGHT(B409,LEN(B409)-FIND(" ",B409))," ",D409)</f>
        <v>T. Jerome GSW</v>
      </c>
      <c r="B409" t="s">
        <v>448</v>
      </c>
      <c r="C409" t="s">
        <v>26</v>
      </c>
      <c r="D409" t="s">
        <v>35</v>
      </c>
      <c r="E409">
        <v>27</v>
      </c>
      <c r="F409" t="s">
        <v>449</v>
      </c>
      <c r="G409" t="s">
        <v>450</v>
      </c>
      <c r="I409">
        <v>63</v>
      </c>
      <c r="J409">
        <v>63</v>
      </c>
      <c r="K409">
        <v>41</v>
      </c>
      <c r="L409">
        <v>54</v>
      </c>
      <c r="M409">
        <v>69</v>
      </c>
      <c r="N409">
        <v>47</v>
      </c>
      <c r="O409">
        <v>30</v>
      </c>
      <c r="P409">
        <v>41</v>
      </c>
      <c r="Q409">
        <v>52</v>
      </c>
      <c r="R409">
        <v>65</v>
      </c>
      <c r="S409">
        <v>53</v>
      </c>
      <c r="T409">
        <v>61</v>
      </c>
      <c r="U409">
        <v>59</v>
      </c>
      <c r="V409">
        <v>69</v>
      </c>
      <c r="W409">
        <v>64</v>
      </c>
      <c r="X409">
        <v>63</v>
      </c>
      <c r="Y409">
        <v>61</v>
      </c>
      <c r="AA409" s="10" t="str">
        <f>RIGHT(F409,4)</f>
        <v>2025</v>
      </c>
    </row>
    <row r="410" spans="1:27" x14ac:dyDescent="0.25">
      <c r="A410" t="str">
        <f>CONCATENATE(LEFT(B410,1)&amp;". "&amp;RIGHT(B410,LEN(B410)-FIND(" ",B410))," ",D410)</f>
        <v>T. Jones MEM</v>
      </c>
      <c r="B410" t="s">
        <v>307</v>
      </c>
      <c r="C410" t="s">
        <v>26</v>
      </c>
      <c r="D410" t="s">
        <v>170</v>
      </c>
      <c r="E410">
        <v>28</v>
      </c>
      <c r="F410" t="s">
        <v>272</v>
      </c>
      <c r="G410" t="s">
        <v>308</v>
      </c>
      <c r="I410">
        <v>67</v>
      </c>
      <c r="J410">
        <v>67</v>
      </c>
      <c r="K410">
        <v>26</v>
      </c>
      <c r="L410">
        <v>57</v>
      </c>
      <c r="M410">
        <v>66</v>
      </c>
      <c r="N410">
        <v>62</v>
      </c>
      <c r="O410">
        <v>69</v>
      </c>
      <c r="P410">
        <v>51</v>
      </c>
      <c r="Q410">
        <v>53</v>
      </c>
      <c r="R410">
        <v>84</v>
      </c>
      <c r="S410">
        <v>73</v>
      </c>
      <c r="T410">
        <v>76</v>
      </c>
      <c r="U410">
        <v>65</v>
      </c>
      <c r="V410">
        <v>58</v>
      </c>
      <c r="W410">
        <v>71</v>
      </c>
      <c r="X410">
        <v>72</v>
      </c>
      <c r="Y410">
        <v>48</v>
      </c>
      <c r="AA410" s="10" t="str">
        <f>RIGHT(F410,4)</f>
        <v>2024</v>
      </c>
    </row>
    <row r="411" spans="1:27" x14ac:dyDescent="0.25">
      <c r="A411" t="str">
        <f>CONCATENATE(LEFT(B411,1)&amp;". "&amp;RIGHT(B411,LEN(B411)-FIND(" ",B411))," ",D411)</f>
        <v>T. Jones POR</v>
      </c>
      <c r="B411" t="s">
        <v>327</v>
      </c>
      <c r="C411" t="s">
        <v>26</v>
      </c>
      <c r="D411" t="s">
        <v>126</v>
      </c>
      <c r="E411">
        <v>24</v>
      </c>
      <c r="F411" t="s">
        <v>328</v>
      </c>
      <c r="G411" t="s">
        <v>329</v>
      </c>
      <c r="I411">
        <v>67</v>
      </c>
      <c r="J411">
        <v>73</v>
      </c>
      <c r="K411">
        <v>28</v>
      </c>
      <c r="L411">
        <v>59</v>
      </c>
      <c r="M411">
        <v>73</v>
      </c>
      <c r="N411">
        <v>60</v>
      </c>
      <c r="O411">
        <v>70</v>
      </c>
      <c r="P411">
        <v>54</v>
      </c>
      <c r="Q411">
        <v>62</v>
      </c>
      <c r="R411">
        <v>64</v>
      </c>
      <c r="S411">
        <v>58</v>
      </c>
      <c r="T411">
        <v>69</v>
      </c>
      <c r="U411">
        <v>62</v>
      </c>
      <c r="V411">
        <v>74</v>
      </c>
      <c r="W411">
        <v>65</v>
      </c>
      <c r="X411">
        <v>69</v>
      </c>
      <c r="Y411">
        <v>52</v>
      </c>
      <c r="AA411" s="10" t="str">
        <f>RIGHT(F411,4)</f>
        <v>2026</v>
      </c>
    </row>
    <row r="412" spans="1:27" x14ac:dyDescent="0.25">
      <c r="A412" t="str">
        <f>CONCATENATE(LEFT(B412,1)&amp;". "&amp;RIGHT(B412,LEN(B412)-FIND(" ",B412))," ",D412)</f>
        <v>T. Kuzmik KC</v>
      </c>
      <c r="B412" t="s">
        <v>678</v>
      </c>
      <c r="C412" t="s">
        <v>29</v>
      </c>
      <c r="D412" t="s">
        <v>393</v>
      </c>
      <c r="E412">
        <v>24</v>
      </c>
      <c r="F412" t="s">
        <v>679</v>
      </c>
      <c r="G412" t="s">
        <v>680</v>
      </c>
      <c r="I412">
        <v>57</v>
      </c>
      <c r="J412">
        <v>62</v>
      </c>
      <c r="K412">
        <v>45</v>
      </c>
      <c r="L412">
        <v>49</v>
      </c>
      <c r="M412">
        <v>58</v>
      </c>
      <c r="N412">
        <v>55</v>
      </c>
      <c r="O412">
        <v>72</v>
      </c>
      <c r="P412">
        <v>45</v>
      </c>
      <c r="Q412">
        <v>47</v>
      </c>
      <c r="R412">
        <v>56</v>
      </c>
      <c r="S412">
        <v>54</v>
      </c>
      <c r="T412">
        <v>50</v>
      </c>
      <c r="U412">
        <v>55</v>
      </c>
      <c r="V412">
        <v>56</v>
      </c>
      <c r="W412">
        <v>49</v>
      </c>
      <c r="X412">
        <v>56</v>
      </c>
      <c r="Y412">
        <v>45</v>
      </c>
      <c r="AA412" s="10" t="str">
        <f>RIGHT(F412,4)</f>
        <v>2024</v>
      </c>
    </row>
    <row r="413" spans="1:27" x14ac:dyDescent="0.25">
      <c r="A413" t="str">
        <f>CONCATENATE(LEFT(B413,1)&amp;". "&amp;RIGHT(B413,LEN(B413)-FIND(" ",B413))," ",D413)</f>
        <v>T. Leaf SAC</v>
      </c>
      <c r="B413" t="s">
        <v>552</v>
      </c>
      <c r="C413" t="s">
        <v>32</v>
      </c>
      <c r="D413" t="s">
        <v>215</v>
      </c>
      <c r="E413">
        <v>27</v>
      </c>
      <c r="F413" t="s">
        <v>553</v>
      </c>
      <c r="G413" t="s">
        <v>554</v>
      </c>
      <c r="I413">
        <v>60</v>
      </c>
      <c r="J413">
        <v>62</v>
      </c>
      <c r="K413">
        <v>59</v>
      </c>
      <c r="L413">
        <v>66</v>
      </c>
      <c r="M413">
        <v>42</v>
      </c>
      <c r="N413">
        <v>39</v>
      </c>
      <c r="O413">
        <v>82</v>
      </c>
      <c r="P413">
        <v>56</v>
      </c>
      <c r="Q413">
        <v>59</v>
      </c>
      <c r="R413">
        <v>31</v>
      </c>
      <c r="S413">
        <v>58</v>
      </c>
      <c r="T413">
        <v>77</v>
      </c>
      <c r="U413">
        <v>62</v>
      </c>
      <c r="V413">
        <v>55</v>
      </c>
      <c r="W413">
        <v>39</v>
      </c>
      <c r="X413">
        <v>41</v>
      </c>
      <c r="Y413">
        <v>62</v>
      </c>
      <c r="AA413" s="10" t="str">
        <f>RIGHT(F413,4)</f>
        <v>2026</v>
      </c>
    </row>
    <row r="414" spans="1:27" x14ac:dyDescent="0.25">
      <c r="A414" t="str">
        <f>CONCATENATE(LEFT(B414,1)&amp;". "&amp;RIGHT(B414,LEN(B414)-FIND(" ",B414))," ",D414)</f>
        <v>T. Love LAC</v>
      </c>
      <c r="B414" t="s">
        <v>967</v>
      </c>
      <c r="C414" t="s">
        <v>23</v>
      </c>
      <c r="D414" t="s">
        <v>42</v>
      </c>
      <c r="E414">
        <v>24</v>
      </c>
      <c r="F414" t="s">
        <v>607</v>
      </c>
      <c r="G414" t="s">
        <v>968</v>
      </c>
      <c r="I414">
        <v>49</v>
      </c>
      <c r="J414">
        <v>58</v>
      </c>
      <c r="K414">
        <v>60</v>
      </c>
      <c r="L414">
        <v>49</v>
      </c>
      <c r="M414">
        <v>49</v>
      </c>
      <c r="N414">
        <v>52</v>
      </c>
      <c r="O414">
        <v>39</v>
      </c>
      <c r="P414">
        <v>49</v>
      </c>
      <c r="Q414">
        <v>37</v>
      </c>
      <c r="R414">
        <v>51</v>
      </c>
      <c r="S414">
        <v>48</v>
      </c>
      <c r="T414">
        <v>62</v>
      </c>
      <c r="U414">
        <v>50</v>
      </c>
      <c r="V414">
        <v>31</v>
      </c>
      <c r="W414">
        <v>38</v>
      </c>
      <c r="X414">
        <v>36</v>
      </c>
      <c r="Y414">
        <v>42</v>
      </c>
      <c r="AA414" s="10" t="str">
        <f>RIGHT(F414,4)</f>
        <v>2025</v>
      </c>
    </row>
    <row r="415" spans="1:27" x14ac:dyDescent="0.25">
      <c r="A415" t="str">
        <f>CONCATENATE(LEFT(B415,1)&amp;". "&amp;RIGHT(B415,LEN(B415)-FIND(" ",B415))," ",D415)</f>
        <v>T. Luwawu WAS</v>
      </c>
      <c r="B415" t="s">
        <v>932</v>
      </c>
      <c r="C415" t="s">
        <v>29</v>
      </c>
      <c r="D415" t="s">
        <v>185</v>
      </c>
      <c r="E415">
        <v>31</v>
      </c>
      <c r="F415" t="s">
        <v>904</v>
      </c>
      <c r="G415" t="s">
        <v>933</v>
      </c>
      <c r="I415">
        <v>50</v>
      </c>
      <c r="J415">
        <v>50</v>
      </c>
      <c r="K415">
        <v>44</v>
      </c>
      <c r="L415">
        <v>37</v>
      </c>
      <c r="M415">
        <v>49</v>
      </c>
      <c r="N415">
        <v>40</v>
      </c>
      <c r="O415">
        <v>46</v>
      </c>
      <c r="P415">
        <v>47</v>
      </c>
      <c r="Q415">
        <v>57</v>
      </c>
      <c r="R415">
        <v>61</v>
      </c>
      <c r="S415">
        <v>50</v>
      </c>
      <c r="T415">
        <v>62</v>
      </c>
      <c r="U415">
        <v>46</v>
      </c>
      <c r="V415">
        <v>39</v>
      </c>
      <c r="W415">
        <v>53</v>
      </c>
      <c r="X415">
        <v>51</v>
      </c>
      <c r="Y415">
        <v>46</v>
      </c>
      <c r="AA415" s="10" t="str">
        <f>RIGHT(F415,4)</f>
        <v>2024</v>
      </c>
    </row>
    <row r="416" spans="1:27" x14ac:dyDescent="0.25">
      <c r="A416" t="str">
        <f>CONCATENATE(LEFT(B416,1)&amp;". "&amp;RIGHT(B416,LEN(B416)-FIND(" ",B416))," ",D416)</f>
        <v>T. Lydon HOU</v>
      </c>
      <c r="B416" t="s">
        <v>351</v>
      </c>
      <c r="C416" t="s">
        <v>34</v>
      </c>
      <c r="D416" t="s">
        <v>128</v>
      </c>
      <c r="E416">
        <v>28</v>
      </c>
      <c r="F416" t="s">
        <v>352</v>
      </c>
      <c r="G416" t="s">
        <v>353</v>
      </c>
      <c r="I416">
        <v>65</v>
      </c>
      <c r="J416">
        <v>66</v>
      </c>
      <c r="K416">
        <v>56</v>
      </c>
      <c r="L416">
        <v>71</v>
      </c>
      <c r="M416">
        <v>54</v>
      </c>
      <c r="N416">
        <v>51</v>
      </c>
      <c r="O416">
        <v>81</v>
      </c>
      <c r="P416">
        <v>73</v>
      </c>
      <c r="Q416">
        <v>68</v>
      </c>
      <c r="R416">
        <v>72</v>
      </c>
      <c r="S416">
        <v>81</v>
      </c>
      <c r="T416">
        <v>69</v>
      </c>
      <c r="U416">
        <v>63</v>
      </c>
      <c r="V416">
        <v>41</v>
      </c>
      <c r="W416">
        <v>51</v>
      </c>
      <c r="X416">
        <v>51</v>
      </c>
      <c r="Y416">
        <v>65</v>
      </c>
      <c r="AA416" s="10" t="str">
        <f>RIGHT(F416,4)</f>
        <v>2025</v>
      </c>
    </row>
    <row r="417" spans="1:27" x14ac:dyDescent="0.25">
      <c r="A417" t="str">
        <f>CONCATENATE(LEFT(B417,1)&amp;". "&amp;RIGHT(B417,LEN(B417)-FIND(" ",B417))," ",D417)</f>
        <v>T. Lyles OKC</v>
      </c>
      <c r="B417" t="s">
        <v>907</v>
      </c>
      <c r="C417" t="s">
        <v>32</v>
      </c>
      <c r="D417" t="s">
        <v>229</v>
      </c>
      <c r="E417">
        <v>29</v>
      </c>
      <c r="F417" t="s">
        <v>478</v>
      </c>
      <c r="G417" t="s">
        <v>479</v>
      </c>
      <c r="I417">
        <v>51</v>
      </c>
      <c r="J417">
        <v>51</v>
      </c>
      <c r="K417">
        <v>59</v>
      </c>
      <c r="L417">
        <v>55</v>
      </c>
      <c r="M417">
        <v>44</v>
      </c>
      <c r="N417">
        <v>28</v>
      </c>
      <c r="O417">
        <v>70</v>
      </c>
      <c r="P417">
        <v>75</v>
      </c>
      <c r="Q417">
        <v>54</v>
      </c>
      <c r="R417">
        <v>62</v>
      </c>
      <c r="S417">
        <v>65</v>
      </c>
      <c r="T417">
        <v>31</v>
      </c>
      <c r="U417">
        <v>44</v>
      </c>
      <c r="V417">
        <v>47</v>
      </c>
      <c r="W417">
        <v>46</v>
      </c>
      <c r="X417">
        <v>46</v>
      </c>
      <c r="Y417">
        <v>71</v>
      </c>
      <c r="AA417" s="10" t="str">
        <f>RIGHT(F417,4)</f>
        <v>2024</v>
      </c>
    </row>
    <row r="418" spans="1:27" x14ac:dyDescent="0.25">
      <c r="A418" t="str">
        <f>CONCATENATE(LEFT(B418,1)&amp;". "&amp;RIGHT(B418,LEN(B418)-FIND(" ",B418))," ",D418)</f>
        <v>T. Maker DAL</v>
      </c>
      <c r="B418" t="s">
        <v>191</v>
      </c>
      <c r="C418" t="s">
        <v>40</v>
      </c>
      <c r="D418" t="s">
        <v>27</v>
      </c>
      <c r="E418">
        <v>27</v>
      </c>
      <c r="F418" t="s">
        <v>161</v>
      </c>
      <c r="G418" t="s">
        <v>192</v>
      </c>
      <c r="I418">
        <v>73</v>
      </c>
      <c r="J418">
        <v>74</v>
      </c>
      <c r="K418">
        <v>75</v>
      </c>
      <c r="L418">
        <v>67</v>
      </c>
      <c r="M418">
        <v>62</v>
      </c>
      <c r="N418">
        <v>63</v>
      </c>
      <c r="O418">
        <v>72</v>
      </c>
      <c r="P418">
        <v>81</v>
      </c>
      <c r="Q418">
        <v>78</v>
      </c>
      <c r="R418">
        <v>80</v>
      </c>
      <c r="S418">
        <v>69</v>
      </c>
      <c r="T418">
        <v>67</v>
      </c>
      <c r="U418">
        <v>69</v>
      </c>
      <c r="V418">
        <v>61</v>
      </c>
      <c r="W418">
        <v>43</v>
      </c>
      <c r="X418">
        <v>54</v>
      </c>
      <c r="Y418">
        <v>74</v>
      </c>
      <c r="AA418" s="10" t="str">
        <f>RIGHT(F418,4)</f>
        <v>2027</v>
      </c>
    </row>
    <row r="419" spans="1:27" x14ac:dyDescent="0.25">
      <c r="A419" t="str">
        <f>CONCATENATE(LEFT(B419,1)&amp;". "&amp;RIGHT(B419,LEN(B419)-FIND(" ",B419))," ",D419)</f>
        <v>T. Maledon SAS</v>
      </c>
      <c r="B419" t="s">
        <v>536</v>
      </c>
      <c r="C419" t="s">
        <v>29</v>
      </c>
      <c r="D419" t="s">
        <v>30</v>
      </c>
      <c r="E419">
        <v>23</v>
      </c>
      <c r="F419" t="s">
        <v>537</v>
      </c>
      <c r="G419" t="s">
        <v>538</v>
      </c>
      <c r="I419">
        <v>61</v>
      </c>
      <c r="J419">
        <v>69</v>
      </c>
      <c r="K419">
        <v>46</v>
      </c>
      <c r="L419">
        <v>49</v>
      </c>
      <c r="M419">
        <v>68</v>
      </c>
      <c r="N419">
        <v>69</v>
      </c>
      <c r="O419">
        <v>68</v>
      </c>
      <c r="P419">
        <v>46</v>
      </c>
      <c r="Q419">
        <v>59</v>
      </c>
      <c r="R419">
        <v>47</v>
      </c>
      <c r="S419">
        <v>53</v>
      </c>
      <c r="T419">
        <v>59</v>
      </c>
      <c r="U419">
        <v>51</v>
      </c>
      <c r="V419">
        <v>63</v>
      </c>
      <c r="W419">
        <v>56</v>
      </c>
      <c r="X419">
        <v>50</v>
      </c>
      <c r="Y419">
        <v>43</v>
      </c>
      <c r="AA419" s="10" t="str">
        <f>RIGHT(F419,4)</f>
        <v>2026</v>
      </c>
    </row>
    <row r="420" spans="1:27" x14ac:dyDescent="0.25">
      <c r="A420" t="str">
        <f>CONCATENATE(LEFT(B420,1)&amp;". "&amp;RIGHT(B420,LEN(B420)-FIND(" ",B420))," ",D420)</f>
        <v>T. Mann PHI</v>
      </c>
      <c r="B420" t="s">
        <v>837</v>
      </c>
      <c r="C420" t="s">
        <v>26</v>
      </c>
      <c r="D420" t="s">
        <v>25</v>
      </c>
      <c r="E420">
        <v>23</v>
      </c>
      <c r="F420" t="s">
        <v>375</v>
      </c>
      <c r="G420" t="s">
        <v>838</v>
      </c>
      <c r="I420">
        <v>54</v>
      </c>
      <c r="J420">
        <v>61</v>
      </c>
      <c r="K420">
        <v>29</v>
      </c>
      <c r="L420">
        <v>33</v>
      </c>
      <c r="M420">
        <v>74</v>
      </c>
      <c r="N420">
        <v>30</v>
      </c>
      <c r="O420">
        <v>58</v>
      </c>
      <c r="P420">
        <v>24</v>
      </c>
      <c r="Q420">
        <v>42</v>
      </c>
      <c r="R420">
        <v>46</v>
      </c>
      <c r="S420">
        <v>42</v>
      </c>
      <c r="T420">
        <v>72</v>
      </c>
      <c r="U420">
        <v>56</v>
      </c>
      <c r="V420">
        <v>40</v>
      </c>
      <c r="W420">
        <v>70</v>
      </c>
      <c r="X420">
        <v>45</v>
      </c>
      <c r="Y420">
        <v>48</v>
      </c>
      <c r="AA420" s="10" t="str">
        <f>RIGHT(F420,4)</f>
        <v>2024</v>
      </c>
    </row>
    <row r="421" spans="1:27" x14ac:dyDescent="0.25">
      <c r="A421" t="str">
        <f>CONCATENATE(LEFT(B421,1)&amp;". "&amp;RIGHT(B421,LEN(B421)-FIND(" ",B421))," ",D421)</f>
        <v>T. Martin BKN</v>
      </c>
      <c r="B421" t="s">
        <v>1065</v>
      </c>
      <c r="C421" t="s">
        <v>23</v>
      </c>
      <c r="D421" t="s">
        <v>173</v>
      </c>
      <c r="E421">
        <v>21</v>
      </c>
      <c r="F421" t="s">
        <v>607</v>
      </c>
      <c r="G421" t="s">
        <v>1066</v>
      </c>
      <c r="I421">
        <v>41</v>
      </c>
      <c r="J421">
        <v>57</v>
      </c>
      <c r="K421">
        <v>66</v>
      </c>
      <c r="L421">
        <v>38</v>
      </c>
      <c r="M421">
        <v>36</v>
      </c>
      <c r="N421">
        <v>36</v>
      </c>
      <c r="O421">
        <v>28</v>
      </c>
      <c r="P421">
        <v>40</v>
      </c>
      <c r="Q421">
        <v>48</v>
      </c>
      <c r="R421">
        <v>29</v>
      </c>
      <c r="S421">
        <v>27</v>
      </c>
      <c r="T421">
        <v>25</v>
      </c>
      <c r="U421">
        <v>51</v>
      </c>
      <c r="V421">
        <v>44</v>
      </c>
      <c r="W421">
        <v>41</v>
      </c>
      <c r="X421">
        <v>40</v>
      </c>
      <c r="Y421">
        <v>54</v>
      </c>
      <c r="AA421" s="10" t="str">
        <f>RIGHT(F421,4)</f>
        <v>2025</v>
      </c>
    </row>
    <row r="422" spans="1:27" x14ac:dyDescent="0.25">
      <c r="A422" t="str">
        <f>CONCATENATE(LEFT(B422,1)&amp;". "&amp;RIGHT(B422,LEN(B422)-FIND(" ",B422))," ",D422)</f>
        <v>T. Maxey DEN</v>
      </c>
      <c r="B422" t="s">
        <v>960</v>
      </c>
      <c r="C422" t="s">
        <v>22</v>
      </c>
      <c r="D422" t="s">
        <v>33</v>
      </c>
      <c r="E422">
        <v>24</v>
      </c>
      <c r="F422" t="s">
        <v>961</v>
      </c>
      <c r="G422" t="s">
        <v>834</v>
      </c>
      <c r="I422">
        <v>49</v>
      </c>
      <c r="J422">
        <v>57</v>
      </c>
      <c r="K422">
        <v>30</v>
      </c>
      <c r="L422">
        <v>31</v>
      </c>
      <c r="M422">
        <v>69</v>
      </c>
      <c r="N422">
        <v>63</v>
      </c>
      <c r="O422">
        <v>50</v>
      </c>
      <c r="P422">
        <v>40</v>
      </c>
      <c r="Q422">
        <v>60</v>
      </c>
      <c r="R422">
        <v>56</v>
      </c>
      <c r="S422">
        <v>41</v>
      </c>
      <c r="T422">
        <v>44</v>
      </c>
      <c r="U422">
        <v>49</v>
      </c>
      <c r="V422">
        <v>31</v>
      </c>
      <c r="W422">
        <v>60</v>
      </c>
      <c r="X422">
        <v>43</v>
      </c>
      <c r="Y422">
        <v>40</v>
      </c>
      <c r="AA422" s="10" t="str">
        <f>RIGHT(F422,4)</f>
        <v>2025</v>
      </c>
    </row>
    <row r="423" spans="1:27" x14ac:dyDescent="0.25">
      <c r="A423" t="str">
        <f>CONCATENATE(LEFT(B423,1)&amp;". "&amp;RIGHT(B423,LEN(B423)-FIND(" ",B423))," ",D423)</f>
        <v>T. Prince MIA</v>
      </c>
      <c r="B423" t="s">
        <v>286</v>
      </c>
      <c r="C423" t="s">
        <v>24</v>
      </c>
      <c r="D423" t="s">
        <v>225</v>
      </c>
      <c r="E423">
        <v>30</v>
      </c>
      <c r="F423" t="s">
        <v>287</v>
      </c>
      <c r="G423" t="s">
        <v>288</v>
      </c>
      <c r="I423">
        <v>68</v>
      </c>
      <c r="J423">
        <v>68</v>
      </c>
      <c r="K423">
        <v>48</v>
      </c>
      <c r="L423">
        <v>73</v>
      </c>
      <c r="M423">
        <v>61</v>
      </c>
      <c r="N423">
        <v>55</v>
      </c>
      <c r="O423">
        <v>73</v>
      </c>
      <c r="P423">
        <v>78</v>
      </c>
      <c r="Q423">
        <v>81</v>
      </c>
      <c r="R423">
        <v>90</v>
      </c>
      <c r="S423">
        <v>79</v>
      </c>
      <c r="T423">
        <v>72</v>
      </c>
      <c r="U423">
        <v>53</v>
      </c>
      <c r="V423">
        <v>53</v>
      </c>
      <c r="W423">
        <v>65</v>
      </c>
      <c r="X423">
        <v>58</v>
      </c>
      <c r="Y423">
        <v>70</v>
      </c>
      <c r="AA423" s="10" t="str">
        <f>RIGHT(F423,4)</f>
        <v>2027</v>
      </c>
    </row>
    <row r="424" spans="1:27" x14ac:dyDescent="0.25">
      <c r="A424" t="str">
        <f>CONCATENATE(LEFT(B424,1)&amp;". "&amp;RIGHT(B424,LEN(B424)-FIND(" ",B424))," ",D424)</f>
        <v>T. Ross ATL</v>
      </c>
      <c r="B424" t="s">
        <v>609</v>
      </c>
      <c r="C424" t="s">
        <v>29</v>
      </c>
      <c r="D424" t="s">
        <v>28</v>
      </c>
      <c r="E424">
        <v>33</v>
      </c>
      <c r="F424" t="s">
        <v>610</v>
      </c>
      <c r="G424" t="s">
        <v>520</v>
      </c>
      <c r="I424">
        <v>58</v>
      </c>
      <c r="J424">
        <v>58</v>
      </c>
      <c r="K424">
        <v>44</v>
      </c>
      <c r="L424">
        <v>33</v>
      </c>
      <c r="M424">
        <v>49</v>
      </c>
      <c r="N424">
        <v>46</v>
      </c>
      <c r="O424">
        <v>53</v>
      </c>
      <c r="P424">
        <v>64</v>
      </c>
      <c r="Q424">
        <v>75</v>
      </c>
      <c r="R424">
        <v>64</v>
      </c>
      <c r="S424">
        <v>73</v>
      </c>
      <c r="T424">
        <v>64</v>
      </c>
      <c r="U424">
        <v>64</v>
      </c>
      <c r="V424">
        <v>30</v>
      </c>
      <c r="W424">
        <v>63</v>
      </c>
      <c r="X424">
        <v>42</v>
      </c>
      <c r="Y424">
        <v>45</v>
      </c>
      <c r="AA424" s="10" t="str">
        <f>RIGHT(F424,4)</f>
        <v>2025</v>
      </c>
    </row>
    <row r="425" spans="1:27" x14ac:dyDescent="0.25">
      <c r="A425" t="str">
        <f>CONCATENATE(LEFT(B425,1)&amp;". "&amp;RIGHT(B425,LEN(B425)-FIND(" ",B425))," ",D425)</f>
        <v>T. Thompson MEM</v>
      </c>
      <c r="B425" t="s">
        <v>880</v>
      </c>
      <c r="C425" t="s">
        <v>32</v>
      </c>
      <c r="D425" t="s">
        <v>170</v>
      </c>
      <c r="E425">
        <v>33</v>
      </c>
      <c r="F425" t="s">
        <v>543</v>
      </c>
      <c r="I425">
        <v>52</v>
      </c>
      <c r="J425">
        <v>52</v>
      </c>
      <c r="K425">
        <v>56</v>
      </c>
      <c r="L425">
        <v>38</v>
      </c>
      <c r="M425">
        <v>35</v>
      </c>
      <c r="N425">
        <v>32</v>
      </c>
      <c r="O425">
        <v>50</v>
      </c>
      <c r="P425">
        <v>57</v>
      </c>
      <c r="Q425">
        <v>52</v>
      </c>
      <c r="R425">
        <v>53</v>
      </c>
      <c r="S425">
        <v>63</v>
      </c>
      <c r="T425">
        <v>32</v>
      </c>
      <c r="U425">
        <v>54</v>
      </c>
      <c r="V425">
        <v>67</v>
      </c>
      <c r="W425">
        <v>40</v>
      </c>
      <c r="X425">
        <v>47</v>
      </c>
      <c r="Y425">
        <v>84</v>
      </c>
      <c r="AA425" s="10" t="str">
        <f>RIGHT(F425,4)</f>
        <v>2024</v>
      </c>
    </row>
    <row r="426" spans="1:27" x14ac:dyDescent="0.25">
      <c r="A426" t="str">
        <f>CONCATENATE(LEFT(B426,1)&amp;". "&amp;RIGHT(B426,LEN(B426)-FIND(" ",B426))," ",D426)</f>
        <v>T. Ulis MIN</v>
      </c>
      <c r="B426" t="s">
        <v>337</v>
      </c>
      <c r="C426" t="s">
        <v>26</v>
      </c>
      <c r="D426" t="s">
        <v>137</v>
      </c>
      <c r="E426">
        <v>28</v>
      </c>
      <c r="F426" t="s">
        <v>334</v>
      </c>
      <c r="G426" t="s">
        <v>338</v>
      </c>
      <c r="I426">
        <v>66</v>
      </c>
      <c r="J426">
        <v>66</v>
      </c>
      <c r="K426">
        <v>11</v>
      </c>
      <c r="L426">
        <v>69</v>
      </c>
      <c r="M426">
        <v>69</v>
      </c>
      <c r="N426">
        <v>54</v>
      </c>
      <c r="O426">
        <v>80</v>
      </c>
      <c r="P426">
        <v>55</v>
      </c>
      <c r="Q426">
        <v>76</v>
      </c>
      <c r="R426">
        <v>92</v>
      </c>
      <c r="S426">
        <v>77</v>
      </c>
      <c r="T426">
        <v>75</v>
      </c>
      <c r="U426">
        <v>64</v>
      </c>
      <c r="V426">
        <v>41</v>
      </c>
      <c r="W426">
        <v>82</v>
      </c>
      <c r="X426">
        <v>73</v>
      </c>
      <c r="Y426">
        <v>38</v>
      </c>
      <c r="AA426" s="10" t="str">
        <f>RIGHT(F426,4)</f>
        <v>2025</v>
      </c>
    </row>
    <row r="427" spans="1:27" x14ac:dyDescent="0.25">
      <c r="A427" t="str">
        <f>CONCATENATE(LEFT(B427,1)&amp;". "&amp;RIGHT(B427,LEN(B427)-FIND(" ",B427))," ",D427)</f>
        <v>T. Warren SEA</v>
      </c>
      <c r="B427" t="s">
        <v>494</v>
      </c>
      <c r="C427" t="s">
        <v>24</v>
      </c>
      <c r="D427" t="s">
        <v>36</v>
      </c>
      <c r="E427">
        <v>31</v>
      </c>
      <c r="F427" t="s">
        <v>495</v>
      </c>
      <c r="G427" t="s">
        <v>496</v>
      </c>
      <c r="I427">
        <v>61</v>
      </c>
      <c r="J427">
        <v>61</v>
      </c>
      <c r="K427">
        <v>52</v>
      </c>
      <c r="L427">
        <v>45</v>
      </c>
      <c r="M427">
        <v>46</v>
      </c>
      <c r="N427">
        <v>39</v>
      </c>
      <c r="O427">
        <v>65</v>
      </c>
      <c r="P427">
        <v>58</v>
      </c>
      <c r="Q427">
        <v>68</v>
      </c>
      <c r="R427">
        <v>59</v>
      </c>
      <c r="S427">
        <v>74</v>
      </c>
      <c r="T427">
        <v>61</v>
      </c>
      <c r="U427">
        <v>68</v>
      </c>
      <c r="V427">
        <v>59</v>
      </c>
      <c r="W427">
        <v>55</v>
      </c>
      <c r="X427">
        <v>32</v>
      </c>
      <c r="Y427">
        <v>64</v>
      </c>
      <c r="AA427" s="10" t="str">
        <f>RIGHT(F427,4)</f>
        <v>2024</v>
      </c>
    </row>
    <row r="428" spans="1:27" x14ac:dyDescent="0.25">
      <c r="A428" t="str">
        <f>CONCATENATE(LEFT(B428,1)&amp;". "&amp;RIGHT(B428,LEN(B428)-FIND(" ",B428))," ",D428)</f>
        <v>T. White TOR</v>
      </c>
      <c r="B428" t="s">
        <v>976</v>
      </c>
      <c r="C428" t="s">
        <v>24</v>
      </c>
      <c r="D428" t="s">
        <v>254</v>
      </c>
      <c r="E428">
        <v>22</v>
      </c>
      <c r="F428" t="s">
        <v>607</v>
      </c>
      <c r="G428" t="s">
        <v>977</v>
      </c>
      <c r="I428">
        <v>48</v>
      </c>
      <c r="J428">
        <v>60</v>
      </c>
      <c r="K428">
        <v>47</v>
      </c>
      <c r="L428">
        <v>45</v>
      </c>
      <c r="M428">
        <v>62</v>
      </c>
      <c r="N428">
        <v>74</v>
      </c>
      <c r="O428">
        <v>38</v>
      </c>
      <c r="P428">
        <v>20</v>
      </c>
      <c r="Q428">
        <v>57</v>
      </c>
      <c r="R428">
        <v>55</v>
      </c>
      <c r="S428">
        <v>44</v>
      </c>
      <c r="T428">
        <v>53</v>
      </c>
      <c r="U428">
        <v>33</v>
      </c>
      <c r="V428">
        <v>50</v>
      </c>
      <c r="W428">
        <v>48</v>
      </c>
      <c r="X428">
        <v>42</v>
      </c>
      <c r="Y428">
        <v>39</v>
      </c>
      <c r="AA428" s="10" t="str">
        <f>RIGHT(F428,4)</f>
        <v>2025</v>
      </c>
    </row>
    <row r="429" spans="1:27" x14ac:dyDescent="0.25">
      <c r="A429" t="str">
        <f>CONCATENATE(LEFT(B429,1)&amp;". "&amp;RIGHT(B429,LEN(B429)-FIND(" ",B429))," ",D429)</f>
        <v>T. Woodley BOS</v>
      </c>
      <c r="B429" t="s">
        <v>1024</v>
      </c>
      <c r="C429" t="s">
        <v>22</v>
      </c>
      <c r="D429" t="s">
        <v>39</v>
      </c>
      <c r="E429">
        <v>22</v>
      </c>
      <c r="F429" t="s">
        <v>605</v>
      </c>
      <c r="G429" t="s">
        <v>1025</v>
      </c>
      <c r="I429">
        <v>44</v>
      </c>
      <c r="J429">
        <v>59</v>
      </c>
      <c r="K429">
        <v>19</v>
      </c>
      <c r="L429">
        <v>20</v>
      </c>
      <c r="M429">
        <v>72</v>
      </c>
      <c r="N429">
        <v>68</v>
      </c>
      <c r="O429">
        <v>59</v>
      </c>
      <c r="P429">
        <v>57</v>
      </c>
      <c r="Q429">
        <v>59</v>
      </c>
      <c r="R429">
        <v>51</v>
      </c>
      <c r="S429">
        <v>39</v>
      </c>
      <c r="T429">
        <v>36</v>
      </c>
      <c r="U429">
        <v>39</v>
      </c>
      <c r="V429">
        <v>29</v>
      </c>
      <c r="W429">
        <v>65</v>
      </c>
      <c r="X429">
        <v>49</v>
      </c>
      <c r="Y429">
        <v>48</v>
      </c>
      <c r="AA429" s="10" t="str">
        <f>RIGHT(F429,4)</f>
        <v>2025</v>
      </c>
    </row>
    <row r="430" spans="1:27" x14ac:dyDescent="0.25">
      <c r="A430" t="str">
        <f>CONCATENATE(LEFT(B430,1)&amp;". "&amp;RIGHT(B430,LEN(B430)-FIND(" ",B430))," ",D430)</f>
        <v>T. Wroten MIL</v>
      </c>
      <c r="B430" t="s">
        <v>644</v>
      </c>
      <c r="C430" t="s">
        <v>22</v>
      </c>
      <c r="D430" t="s">
        <v>44</v>
      </c>
      <c r="E430">
        <v>31</v>
      </c>
      <c r="F430" t="s">
        <v>431</v>
      </c>
      <c r="G430" t="s">
        <v>645</v>
      </c>
      <c r="I430">
        <v>57</v>
      </c>
      <c r="J430">
        <v>57</v>
      </c>
      <c r="K430">
        <v>44</v>
      </c>
      <c r="L430">
        <v>41</v>
      </c>
      <c r="M430">
        <v>51</v>
      </c>
      <c r="N430">
        <v>42</v>
      </c>
      <c r="O430">
        <v>58</v>
      </c>
      <c r="P430">
        <v>58</v>
      </c>
      <c r="Q430">
        <v>74</v>
      </c>
      <c r="R430">
        <v>60</v>
      </c>
      <c r="S430">
        <v>57</v>
      </c>
      <c r="T430">
        <v>52</v>
      </c>
      <c r="U430">
        <v>61</v>
      </c>
      <c r="V430">
        <v>44</v>
      </c>
      <c r="W430">
        <v>54</v>
      </c>
      <c r="X430">
        <v>55</v>
      </c>
      <c r="Y430">
        <v>33</v>
      </c>
      <c r="AA430" s="10" t="str">
        <f>RIGHT(F430,4)</f>
        <v>2024</v>
      </c>
    </row>
    <row r="431" spans="1:27" x14ac:dyDescent="0.25">
      <c r="A431" t="str">
        <f>CONCATENATE(LEFT(B431,1)&amp;". "&amp;RIGHT(B431,LEN(B431)-FIND(" ",B431))," ",D431)</f>
        <v>T. Young NYK</v>
      </c>
      <c r="B431" t="s">
        <v>168</v>
      </c>
      <c r="C431" t="s">
        <v>26</v>
      </c>
      <c r="D431" t="s">
        <v>45</v>
      </c>
      <c r="E431">
        <v>26</v>
      </c>
      <c r="F431" t="s">
        <v>146</v>
      </c>
      <c r="G431" t="s">
        <v>156</v>
      </c>
      <c r="I431">
        <v>76</v>
      </c>
      <c r="J431">
        <v>78</v>
      </c>
      <c r="K431">
        <v>32</v>
      </c>
      <c r="L431">
        <v>56</v>
      </c>
      <c r="M431">
        <v>78</v>
      </c>
      <c r="N431">
        <v>58</v>
      </c>
      <c r="O431">
        <v>86</v>
      </c>
      <c r="P431">
        <v>62</v>
      </c>
      <c r="Q431">
        <v>82</v>
      </c>
      <c r="R431">
        <v>72</v>
      </c>
      <c r="S431">
        <v>76</v>
      </c>
      <c r="T431">
        <v>93</v>
      </c>
      <c r="U431">
        <v>81</v>
      </c>
      <c r="V431">
        <v>34</v>
      </c>
      <c r="W431">
        <v>84</v>
      </c>
      <c r="X431">
        <v>79</v>
      </c>
      <c r="Y431">
        <v>39</v>
      </c>
      <c r="AA431" s="10" t="str">
        <f>RIGHT(F431,4)</f>
        <v>2024</v>
      </c>
    </row>
    <row r="432" spans="1:27" x14ac:dyDescent="0.25">
      <c r="A432" t="str">
        <f>CONCATENATE(LEFT(B432,1)&amp;". "&amp;RIGHT(B432,LEN(B432)-FIND(" ",B432))," ",D432)</f>
        <v>U. Azubuike POR</v>
      </c>
      <c r="B432" t="s">
        <v>913</v>
      </c>
      <c r="C432" t="s">
        <v>23</v>
      </c>
      <c r="D432" t="s">
        <v>126</v>
      </c>
      <c r="E432">
        <v>25</v>
      </c>
      <c r="F432" t="s">
        <v>776</v>
      </c>
      <c r="G432" t="s">
        <v>914</v>
      </c>
      <c r="I432">
        <v>51</v>
      </c>
      <c r="J432">
        <v>55</v>
      </c>
      <c r="K432">
        <v>73</v>
      </c>
      <c r="L432">
        <v>61</v>
      </c>
      <c r="M432">
        <v>47</v>
      </c>
      <c r="N432">
        <v>63</v>
      </c>
      <c r="O432">
        <v>75</v>
      </c>
      <c r="P432">
        <v>71</v>
      </c>
      <c r="Q432">
        <v>54</v>
      </c>
      <c r="R432">
        <v>7</v>
      </c>
      <c r="S432">
        <v>31</v>
      </c>
      <c r="T432">
        <v>29</v>
      </c>
      <c r="U432">
        <v>50</v>
      </c>
      <c r="V432">
        <v>61</v>
      </c>
      <c r="W432">
        <v>17</v>
      </c>
      <c r="X432">
        <v>25</v>
      </c>
      <c r="Y432">
        <v>61</v>
      </c>
      <c r="AA432" s="10" t="str">
        <f>RIGHT(F432,4)</f>
        <v>2025</v>
      </c>
    </row>
    <row r="433" spans="1:27" x14ac:dyDescent="0.25">
      <c r="A433" t="str">
        <f>CONCATENATE(LEFT(B433,1)&amp;". "&amp;RIGHT(B433,LEN(B433)-FIND(" ",B433))," ",D433)</f>
        <v>U. De Pol POR</v>
      </c>
      <c r="B433" t="s">
        <v>829</v>
      </c>
      <c r="C433" t="s">
        <v>32</v>
      </c>
      <c r="D433" t="s">
        <v>126</v>
      </c>
      <c r="E433">
        <v>26</v>
      </c>
      <c r="F433" t="s">
        <v>384</v>
      </c>
      <c r="G433" t="s">
        <v>830</v>
      </c>
      <c r="I433">
        <v>54</v>
      </c>
      <c r="J433">
        <v>56</v>
      </c>
      <c r="K433">
        <v>56</v>
      </c>
      <c r="L433">
        <v>41</v>
      </c>
      <c r="M433">
        <v>37</v>
      </c>
      <c r="N433">
        <v>39</v>
      </c>
      <c r="O433">
        <v>95</v>
      </c>
      <c r="P433">
        <v>41</v>
      </c>
      <c r="Q433">
        <v>51</v>
      </c>
      <c r="R433">
        <v>70</v>
      </c>
      <c r="S433">
        <v>48</v>
      </c>
      <c r="T433">
        <v>63</v>
      </c>
      <c r="U433">
        <v>64</v>
      </c>
      <c r="V433">
        <v>31</v>
      </c>
      <c r="W433">
        <v>38</v>
      </c>
      <c r="X433">
        <v>37</v>
      </c>
      <c r="Y433">
        <v>40</v>
      </c>
      <c r="AA433" s="10" t="str">
        <f>RIGHT(F433,4)</f>
        <v>2024</v>
      </c>
    </row>
    <row r="434" spans="1:27" x14ac:dyDescent="0.25">
      <c r="A434" t="str">
        <f>CONCATENATE(LEFT(B434,1)&amp;". "&amp;RIGHT(B434,LEN(B434)-FIND(" ",B434))," ",D434)</f>
        <v>U. Garuba MIN</v>
      </c>
      <c r="B434" t="s">
        <v>739</v>
      </c>
      <c r="C434" t="s">
        <v>40</v>
      </c>
      <c r="D434" t="s">
        <v>137</v>
      </c>
      <c r="E434">
        <v>22</v>
      </c>
      <c r="F434" t="s">
        <v>543</v>
      </c>
      <c r="G434" t="s">
        <v>628</v>
      </c>
      <c r="I434">
        <v>56</v>
      </c>
      <c r="J434">
        <v>67</v>
      </c>
      <c r="K434">
        <v>54</v>
      </c>
      <c r="L434">
        <v>62</v>
      </c>
      <c r="M434">
        <v>48</v>
      </c>
      <c r="N434">
        <v>64</v>
      </c>
      <c r="O434">
        <v>82</v>
      </c>
      <c r="P434">
        <v>47</v>
      </c>
      <c r="Q434">
        <v>52</v>
      </c>
      <c r="R434">
        <v>41</v>
      </c>
      <c r="S434">
        <v>43</v>
      </c>
      <c r="T434">
        <v>40</v>
      </c>
      <c r="U434">
        <v>54</v>
      </c>
      <c r="V434">
        <v>61</v>
      </c>
      <c r="W434">
        <v>37</v>
      </c>
      <c r="X434">
        <v>44</v>
      </c>
      <c r="Y434">
        <v>66</v>
      </c>
      <c r="AA434" s="10" t="str">
        <f>RIGHT(F434,4)</f>
        <v>2024</v>
      </c>
    </row>
    <row r="435" spans="1:27" x14ac:dyDescent="0.25">
      <c r="A435" t="str">
        <f>CONCATENATE(LEFT(B435,1)&amp;". "&amp;RIGHT(B435,LEN(B435)-FIND(" ",B435))," ",D435)</f>
        <v>V. Carey Jr. POR</v>
      </c>
      <c r="B435" t="s">
        <v>670</v>
      </c>
      <c r="C435" t="s">
        <v>40</v>
      </c>
      <c r="D435" t="s">
        <v>126</v>
      </c>
      <c r="E435">
        <v>23</v>
      </c>
      <c r="F435" t="s">
        <v>671</v>
      </c>
      <c r="G435" t="s">
        <v>672</v>
      </c>
      <c r="I435">
        <v>57</v>
      </c>
      <c r="J435">
        <v>61</v>
      </c>
      <c r="K435">
        <v>66</v>
      </c>
      <c r="L435">
        <v>59</v>
      </c>
      <c r="M435">
        <v>61</v>
      </c>
      <c r="N435">
        <v>61</v>
      </c>
      <c r="O435">
        <v>46</v>
      </c>
      <c r="P435">
        <v>53</v>
      </c>
      <c r="Q435">
        <v>60</v>
      </c>
      <c r="R435">
        <v>50</v>
      </c>
      <c r="S435">
        <v>56</v>
      </c>
      <c r="T435">
        <v>52</v>
      </c>
      <c r="U435">
        <v>41</v>
      </c>
      <c r="V435">
        <v>42</v>
      </c>
      <c r="W435">
        <v>53</v>
      </c>
      <c r="X435">
        <v>43</v>
      </c>
      <c r="Y435">
        <v>57</v>
      </c>
      <c r="AA435" s="10" t="str">
        <f>RIGHT(F435,4)</f>
        <v>2026</v>
      </c>
    </row>
    <row r="436" spans="1:27" x14ac:dyDescent="0.25">
      <c r="A436" t="str">
        <f>CONCATENATE(LEFT(B436,1)&amp;". "&amp;RIGHT(B436,LEN(B436)-FIND(" ",B436))," ",D436)</f>
        <v>V. Carter Jr. NYK</v>
      </c>
      <c r="B436" t="s">
        <v>943</v>
      </c>
      <c r="C436" t="s">
        <v>24</v>
      </c>
      <c r="D436" t="s">
        <v>45</v>
      </c>
      <c r="E436">
        <v>25</v>
      </c>
      <c r="F436" t="s">
        <v>460</v>
      </c>
      <c r="G436" t="s">
        <v>944</v>
      </c>
      <c r="I436">
        <v>50</v>
      </c>
      <c r="J436">
        <v>55</v>
      </c>
      <c r="K436">
        <v>55</v>
      </c>
      <c r="L436">
        <v>52</v>
      </c>
      <c r="M436">
        <v>71</v>
      </c>
      <c r="N436">
        <v>88</v>
      </c>
      <c r="O436">
        <v>74</v>
      </c>
      <c r="P436">
        <v>27</v>
      </c>
      <c r="Q436">
        <v>48</v>
      </c>
      <c r="R436">
        <v>40</v>
      </c>
      <c r="S436">
        <v>39</v>
      </c>
      <c r="T436">
        <v>35</v>
      </c>
      <c r="U436">
        <v>45</v>
      </c>
      <c r="V436">
        <v>50</v>
      </c>
      <c r="W436">
        <v>29</v>
      </c>
      <c r="X436">
        <v>23</v>
      </c>
      <c r="Y436">
        <v>34</v>
      </c>
      <c r="AA436" s="10" t="str">
        <f>RIGHT(F436,4)</f>
        <v>2025</v>
      </c>
    </row>
    <row r="437" spans="1:27" x14ac:dyDescent="0.25">
      <c r="A437" t="str">
        <f>CONCATENATE(LEFT(B437,1)&amp;". "&amp;RIGHT(B437,LEN(B437)-FIND(" ",B437))," ",D437)</f>
        <v>V. Charalampopoulos DEN</v>
      </c>
      <c r="B437" t="s">
        <v>1004</v>
      </c>
      <c r="C437" t="s">
        <v>24</v>
      </c>
      <c r="D437" t="s">
        <v>33</v>
      </c>
      <c r="E437">
        <v>27</v>
      </c>
      <c r="F437" t="s">
        <v>543</v>
      </c>
      <c r="G437" t="s">
        <v>1005</v>
      </c>
      <c r="I437">
        <v>46</v>
      </c>
      <c r="J437">
        <v>46</v>
      </c>
      <c r="K437">
        <v>58</v>
      </c>
      <c r="L437">
        <v>49</v>
      </c>
      <c r="M437">
        <v>67</v>
      </c>
      <c r="N437">
        <v>54</v>
      </c>
      <c r="O437">
        <v>62</v>
      </c>
      <c r="P437">
        <v>35</v>
      </c>
      <c r="Q437">
        <v>46</v>
      </c>
      <c r="R437">
        <v>49</v>
      </c>
      <c r="S437">
        <v>46</v>
      </c>
      <c r="T437">
        <v>40</v>
      </c>
      <c r="U437">
        <v>34</v>
      </c>
      <c r="V437">
        <v>24</v>
      </c>
      <c r="W437">
        <v>51</v>
      </c>
      <c r="X437">
        <v>40</v>
      </c>
      <c r="Y437">
        <v>47</v>
      </c>
      <c r="AA437" s="10" t="str">
        <f>RIGHT(F437,4)</f>
        <v>2024</v>
      </c>
    </row>
    <row r="438" spans="1:27" x14ac:dyDescent="0.25">
      <c r="A438" t="str">
        <f>CONCATENATE(LEFT(B438,1)&amp;". "&amp;RIGHT(B438,LEN(B438)-FIND(" ",B438))," ",D438)</f>
        <v>V. Oladipo IND</v>
      </c>
      <c r="B438" t="s">
        <v>642</v>
      </c>
      <c r="C438" t="s">
        <v>37</v>
      </c>
      <c r="D438" t="s">
        <v>43</v>
      </c>
      <c r="E438">
        <v>31</v>
      </c>
      <c r="F438" t="s">
        <v>643</v>
      </c>
      <c r="I438">
        <v>57</v>
      </c>
      <c r="J438">
        <v>57</v>
      </c>
      <c r="K438">
        <v>47</v>
      </c>
      <c r="L438">
        <v>30</v>
      </c>
      <c r="M438">
        <v>42</v>
      </c>
      <c r="N438">
        <v>54</v>
      </c>
      <c r="O438">
        <v>46</v>
      </c>
      <c r="P438">
        <v>45</v>
      </c>
      <c r="Q438">
        <v>65</v>
      </c>
      <c r="R438">
        <v>55</v>
      </c>
      <c r="S438">
        <v>60</v>
      </c>
      <c r="T438">
        <v>50</v>
      </c>
      <c r="U438">
        <v>62</v>
      </c>
      <c r="V438">
        <v>63</v>
      </c>
      <c r="W438">
        <v>56</v>
      </c>
      <c r="X438">
        <v>42</v>
      </c>
      <c r="Y438">
        <v>46</v>
      </c>
      <c r="AA438" s="10" t="str">
        <f>RIGHT(F438,4)</f>
        <v>2024</v>
      </c>
    </row>
    <row r="439" spans="1:27" x14ac:dyDescent="0.25">
      <c r="A439" t="str">
        <f>CONCATENATE(LEFT(B439,1)&amp;". "&amp;RIGHT(B439,LEN(B439)-FIND(" ",B439))," ",D439)</f>
        <v>W.  DEN</v>
      </c>
      <c r="B439" t="s">
        <v>1045</v>
      </c>
      <c r="C439" t="s">
        <v>26</v>
      </c>
      <c r="D439" t="s">
        <v>33</v>
      </c>
      <c r="E439">
        <v>21</v>
      </c>
      <c r="F439" t="s">
        <v>607</v>
      </c>
      <c r="G439" t="s">
        <v>1046</v>
      </c>
      <c r="I439">
        <v>43</v>
      </c>
      <c r="J439">
        <v>61</v>
      </c>
      <c r="K439">
        <v>22</v>
      </c>
      <c r="L439">
        <v>21</v>
      </c>
      <c r="M439">
        <v>76</v>
      </c>
      <c r="N439">
        <v>35</v>
      </c>
      <c r="O439">
        <v>50</v>
      </c>
      <c r="P439">
        <v>28</v>
      </c>
      <c r="Q439">
        <v>27</v>
      </c>
      <c r="R439">
        <v>50</v>
      </c>
      <c r="S439">
        <v>44</v>
      </c>
      <c r="T439">
        <v>32</v>
      </c>
      <c r="U439">
        <v>45</v>
      </c>
      <c r="V439">
        <v>35</v>
      </c>
      <c r="W439">
        <v>58</v>
      </c>
      <c r="X439">
        <v>75</v>
      </c>
      <c r="Y439">
        <v>49</v>
      </c>
      <c r="AA439" s="10" t="str">
        <f>RIGHT(F439,4)</f>
        <v>2025</v>
      </c>
    </row>
    <row r="440" spans="1:27" x14ac:dyDescent="0.25">
      <c r="A440" t="str">
        <f>CONCATENATE(LEFT(B440,1)&amp;". "&amp;RIGHT(B440,LEN(B440)-FIND(" ",B440))," ",D440)</f>
        <v>W. Baker HOU</v>
      </c>
      <c r="B440" t="s">
        <v>891</v>
      </c>
      <c r="C440" t="s">
        <v>40</v>
      </c>
      <c r="D440" t="s">
        <v>128</v>
      </c>
      <c r="E440">
        <v>24</v>
      </c>
      <c r="F440" t="s">
        <v>543</v>
      </c>
      <c r="G440" t="s">
        <v>541</v>
      </c>
      <c r="I440">
        <v>52</v>
      </c>
      <c r="J440">
        <v>59</v>
      </c>
      <c r="K440">
        <v>70</v>
      </c>
      <c r="L440">
        <v>61</v>
      </c>
      <c r="M440">
        <v>51</v>
      </c>
      <c r="N440">
        <v>55</v>
      </c>
      <c r="O440">
        <v>47</v>
      </c>
      <c r="P440">
        <v>58</v>
      </c>
      <c r="Q440">
        <v>68</v>
      </c>
      <c r="R440">
        <v>30</v>
      </c>
      <c r="S440">
        <v>42</v>
      </c>
      <c r="T440">
        <v>36</v>
      </c>
      <c r="U440">
        <v>43</v>
      </c>
      <c r="V440">
        <v>45</v>
      </c>
      <c r="W440">
        <v>39</v>
      </c>
      <c r="X440">
        <v>36</v>
      </c>
      <c r="Y440">
        <v>55</v>
      </c>
      <c r="AA440" s="10" t="str">
        <f>RIGHT(F440,4)</f>
        <v>2024</v>
      </c>
    </row>
    <row r="441" spans="1:27" x14ac:dyDescent="0.25">
      <c r="A441" t="str">
        <f>CONCATENATE(LEFT(B441,1)&amp;". "&amp;RIGHT(B441,LEN(B441)-FIND(" ",B441))," ",D441)</f>
        <v>W. Baldwin MIA</v>
      </c>
      <c r="B441" t="s">
        <v>547</v>
      </c>
      <c r="C441" t="s">
        <v>22</v>
      </c>
      <c r="D441" t="s">
        <v>225</v>
      </c>
      <c r="E441">
        <v>28</v>
      </c>
      <c r="F441" t="s">
        <v>384</v>
      </c>
      <c r="G441" t="s">
        <v>548</v>
      </c>
      <c r="I441">
        <v>60</v>
      </c>
      <c r="J441">
        <v>60</v>
      </c>
      <c r="K441">
        <v>33</v>
      </c>
      <c r="L441">
        <v>59</v>
      </c>
      <c r="M441">
        <v>59</v>
      </c>
      <c r="N441">
        <v>57</v>
      </c>
      <c r="O441">
        <v>68</v>
      </c>
      <c r="P441">
        <v>41</v>
      </c>
      <c r="Q441">
        <v>74</v>
      </c>
      <c r="R441">
        <v>55</v>
      </c>
      <c r="S441">
        <v>62</v>
      </c>
      <c r="T441">
        <v>62</v>
      </c>
      <c r="U441">
        <v>55</v>
      </c>
      <c r="V441">
        <v>56</v>
      </c>
      <c r="W441">
        <v>67</v>
      </c>
      <c r="X441">
        <v>55</v>
      </c>
      <c r="Y441">
        <v>37</v>
      </c>
      <c r="AA441" s="10" t="str">
        <f>RIGHT(F441,4)</f>
        <v>2024</v>
      </c>
    </row>
    <row r="442" spans="1:27" x14ac:dyDescent="0.25">
      <c r="A442" t="str">
        <f>CONCATENATE(LEFT(B442,1)&amp;". "&amp;RIGHT(B442,LEN(B442)-FIND(" ",B442))," ",D442)</f>
        <v>W. Carter Jr. BOS</v>
      </c>
      <c r="B442" t="s">
        <v>271</v>
      </c>
      <c r="C442" t="s">
        <v>40</v>
      </c>
      <c r="D442" t="s">
        <v>39</v>
      </c>
      <c r="E442">
        <v>25</v>
      </c>
      <c r="F442" t="s">
        <v>272</v>
      </c>
      <c r="G442" t="s">
        <v>273</v>
      </c>
      <c r="I442">
        <v>69</v>
      </c>
      <c r="J442">
        <v>71</v>
      </c>
      <c r="K442">
        <v>66</v>
      </c>
      <c r="L442">
        <v>79</v>
      </c>
      <c r="M442">
        <v>66</v>
      </c>
      <c r="N442">
        <v>70</v>
      </c>
      <c r="O442">
        <v>57</v>
      </c>
      <c r="P442">
        <v>81</v>
      </c>
      <c r="Q442">
        <v>65</v>
      </c>
      <c r="R442">
        <v>82</v>
      </c>
      <c r="S442">
        <v>60</v>
      </c>
      <c r="T442">
        <v>62</v>
      </c>
      <c r="U442">
        <v>59</v>
      </c>
      <c r="V442">
        <v>68</v>
      </c>
      <c r="W442">
        <v>48</v>
      </c>
      <c r="X442">
        <v>46</v>
      </c>
      <c r="Y442">
        <v>69</v>
      </c>
      <c r="AA442" s="10" t="str">
        <f>RIGHT(F442,4)</f>
        <v>2024</v>
      </c>
    </row>
    <row r="443" spans="1:27" x14ac:dyDescent="0.25">
      <c r="A443" t="str">
        <f>CONCATENATE(LEFT(B443,1)&amp;". "&amp;RIGHT(B443,LEN(B443)-FIND(" ",B443))," ",D443)</f>
        <v>W. McDowell-White LAL</v>
      </c>
      <c r="B443" t="s">
        <v>1053</v>
      </c>
      <c r="C443" t="s">
        <v>22</v>
      </c>
      <c r="D443" t="s">
        <v>41</v>
      </c>
      <c r="E443">
        <v>26</v>
      </c>
      <c r="F443" t="s">
        <v>543</v>
      </c>
      <c r="G443" t="s">
        <v>1054</v>
      </c>
      <c r="I443">
        <v>42</v>
      </c>
      <c r="J443">
        <v>44</v>
      </c>
      <c r="K443">
        <v>40</v>
      </c>
      <c r="L443">
        <v>43</v>
      </c>
      <c r="M443">
        <v>60</v>
      </c>
      <c r="N443">
        <v>55</v>
      </c>
      <c r="O443">
        <v>44</v>
      </c>
      <c r="P443">
        <v>30</v>
      </c>
      <c r="Q443">
        <v>39</v>
      </c>
      <c r="R443">
        <v>62</v>
      </c>
      <c r="S443">
        <v>42</v>
      </c>
      <c r="T443">
        <v>45</v>
      </c>
      <c r="U443">
        <v>38</v>
      </c>
      <c r="V443">
        <v>32</v>
      </c>
      <c r="W443">
        <v>47</v>
      </c>
      <c r="X443">
        <v>53</v>
      </c>
      <c r="Y443">
        <v>46</v>
      </c>
      <c r="AA443" s="10" t="str">
        <f>RIGHT(F443,4)</f>
        <v>2024</v>
      </c>
    </row>
    <row r="444" spans="1:27" x14ac:dyDescent="0.25">
      <c r="A444" t="str">
        <f>CONCATENATE(LEFT(B444,1)&amp;". "&amp;RIGHT(B444,LEN(B444)-FIND(" ",B444))," ",D444)</f>
        <v>W. Selden ORL</v>
      </c>
      <c r="B444" t="s">
        <v>402</v>
      </c>
      <c r="C444" t="s">
        <v>37</v>
      </c>
      <c r="D444" t="s">
        <v>163</v>
      </c>
      <c r="E444">
        <v>30</v>
      </c>
      <c r="F444" t="s">
        <v>403</v>
      </c>
      <c r="G444" t="s">
        <v>404</v>
      </c>
      <c r="I444">
        <v>64</v>
      </c>
      <c r="J444">
        <v>64</v>
      </c>
      <c r="K444">
        <v>41</v>
      </c>
      <c r="L444">
        <v>61</v>
      </c>
      <c r="M444">
        <v>57</v>
      </c>
      <c r="N444">
        <v>35</v>
      </c>
      <c r="O444">
        <v>77</v>
      </c>
      <c r="P444">
        <v>54</v>
      </c>
      <c r="Q444">
        <v>61</v>
      </c>
      <c r="R444">
        <v>83</v>
      </c>
      <c r="S444">
        <v>75</v>
      </c>
      <c r="T444">
        <v>75</v>
      </c>
      <c r="U444">
        <v>66</v>
      </c>
      <c r="V444">
        <v>55</v>
      </c>
      <c r="W444">
        <v>60</v>
      </c>
      <c r="X444">
        <v>54</v>
      </c>
      <c r="Y444">
        <v>50</v>
      </c>
      <c r="AA444" s="10" t="str">
        <f>RIGHT(F444,4)</f>
        <v>2027</v>
      </c>
    </row>
    <row r="445" spans="1:27" x14ac:dyDescent="0.25">
      <c r="A445" t="str">
        <f>CONCATENATE(LEFT(B445,1)&amp;". "&amp;RIGHT(B445,LEN(B445)-FIND(" ",B445))," ",D445)</f>
        <v>W. Stanback WAS</v>
      </c>
      <c r="B445" t="s">
        <v>1083</v>
      </c>
      <c r="C445" t="s">
        <v>24</v>
      </c>
      <c r="D445" t="s">
        <v>185</v>
      </c>
      <c r="E445">
        <v>21</v>
      </c>
      <c r="F445" t="s">
        <v>543</v>
      </c>
      <c r="G445" t="s">
        <v>1084</v>
      </c>
      <c r="I445">
        <v>39</v>
      </c>
      <c r="J445">
        <v>59</v>
      </c>
      <c r="K445">
        <v>50</v>
      </c>
      <c r="L445">
        <v>47</v>
      </c>
      <c r="M445">
        <v>38</v>
      </c>
      <c r="N445">
        <v>35</v>
      </c>
      <c r="O445">
        <v>35</v>
      </c>
      <c r="P445">
        <v>54</v>
      </c>
      <c r="Q445">
        <v>32</v>
      </c>
      <c r="R445">
        <v>27</v>
      </c>
      <c r="S445">
        <v>34</v>
      </c>
      <c r="T445">
        <v>36</v>
      </c>
      <c r="U445">
        <v>36</v>
      </c>
      <c r="V445">
        <v>49</v>
      </c>
      <c r="W445">
        <v>55</v>
      </c>
      <c r="X445">
        <v>55</v>
      </c>
      <c r="Y445">
        <v>68</v>
      </c>
      <c r="AA445" s="10" t="str">
        <f>RIGHT(F445,4)</f>
        <v>2024</v>
      </c>
    </row>
    <row r="446" spans="1:27" x14ac:dyDescent="0.25">
      <c r="A446" t="str">
        <f>CONCATENATE(LEFT(B446,1)&amp;". "&amp;RIGHT(B446,LEN(B446)-FIND(" ",B446))," ",D446)</f>
        <v>X. Green TOR</v>
      </c>
      <c r="B446" t="s">
        <v>809</v>
      </c>
      <c r="C446" t="s">
        <v>29</v>
      </c>
      <c r="D446" t="s">
        <v>254</v>
      </c>
      <c r="E446">
        <v>22</v>
      </c>
      <c r="F446" t="s">
        <v>605</v>
      </c>
      <c r="G446" t="s">
        <v>276</v>
      </c>
      <c r="I446">
        <v>55</v>
      </c>
      <c r="J446">
        <v>66</v>
      </c>
      <c r="K446">
        <v>43</v>
      </c>
      <c r="L446">
        <v>49</v>
      </c>
      <c r="M446">
        <v>73</v>
      </c>
      <c r="N446">
        <v>75</v>
      </c>
      <c r="O446">
        <v>61</v>
      </c>
      <c r="P446">
        <v>52</v>
      </c>
      <c r="Q446">
        <v>55</v>
      </c>
      <c r="R446">
        <v>49</v>
      </c>
      <c r="S446">
        <v>43</v>
      </c>
      <c r="T446">
        <v>46</v>
      </c>
      <c r="U446">
        <v>41</v>
      </c>
      <c r="V446">
        <v>57</v>
      </c>
      <c r="W446">
        <v>41</v>
      </c>
      <c r="X446">
        <v>46</v>
      </c>
      <c r="Y446">
        <v>46</v>
      </c>
      <c r="AA446" s="10" t="str">
        <f>RIGHT(F446,4)</f>
        <v>2025</v>
      </c>
    </row>
    <row r="447" spans="1:27" x14ac:dyDescent="0.25">
      <c r="A447" t="str">
        <f>CONCATENATE(LEFT(B447,1)&amp;". "&amp;RIGHT(B447,LEN(B447)-FIND(" ",B447))," ",D447)</f>
        <v>Y. Brooks MIN</v>
      </c>
      <c r="B447" t="s">
        <v>839</v>
      </c>
      <c r="C447" t="s">
        <v>32</v>
      </c>
      <c r="D447" t="s">
        <v>137</v>
      </c>
      <c r="E447">
        <v>21</v>
      </c>
      <c r="F447" t="s">
        <v>605</v>
      </c>
      <c r="G447" t="s">
        <v>645</v>
      </c>
      <c r="I447">
        <v>54</v>
      </c>
      <c r="J447">
        <v>66</v>
      </c>
      <c r="K447">
        <v>51</v>
      </c>
      <c r="L447">
        <v>59</v>
      </c>
      <c r="M447">
        <v>48</v>
      </c>
      <c r="N447">
        <v>61</v>
      </c>
      <c r="O447">
        <v>35</v>
      </c>
      <c r="P447">
        <v>54</v>
      </c>
      <c r="Q447">
        <v>60</v>
      </c>
      <c r="R447">
        <v>52</v>
      </c>
      <c r="S447">
        <v>64</v>
      </c>
      <c r="T447">
        <v>51</v>
      </c>
      <c r="U447">
        <v>37</v>
      </c>
      <c r="V447">
        <v>45</v>
      </c>
      <c r="W447">
        <v>49</v>
      </c>
      <c r="X447">
        <v>63</v>
      </c>
      <c r="Y447">
        <v>70</v>
      </c>
      <c r="AA447" s="10" t="str">
        <f>RIGHT(F447,4)</f>
        <v>2025</v>
      </c>
    </row>
    <row r="448" spans="1:27" x14ac:dyDescent="0.25">
      <c r="A448" t="str">
        <f>CONCATENATE(LEFT(B448,1)&amp;". "&amp;RIGHT(B448,LEN(B448)-FIND(" ",B448))," ",D448)</f>
        <v>Y. Lee MIA</v>
      </c>
      <c r="B448" t="s">
        <v>1077</v>
      </c>
      <c r="C448" t="s">
        <v>24</v>
      </c>
      <c r="D448" t="s">
        <v>225</v>
      </c>
      <c r="E448">
        <v>20</v>
      </c>
      <c r="F448" t="s">
        <v>877</v>
      </c>
      <c r="G448" t="s">
        <v>878</v>
      </c>
      <c r="I448">
        <v>40</v>
      </c>
      <c r="J448">
        <v>60</v>
      </c>
      <c r="K448">
        <v>45</v>
      </c>
      <c r="L448">
        <v>42</v>
      </c>
      <c r="M448">
        <v>53</v>
      </c>
      <c r="N448">
        <v>71</v>
      </c>
      <c r="O448">
        <v>38</v>
      </c>
      <c r="P448">
        <v>34</v>
      </c>
      <c r="Q448">
        <v>40</v>
      </c>
      <c r="R448">
        <v>49</v>
      </c>
      <c r="S448">
        <v>42</v>
      </c>
      <c r="T448">
        <v>35</v>
      </c>
      <c r="U448">
        <v>39</v>
      </c>
      <c r="V448">
        <v>45</v>
      </c>
      <c r="W448">
        <v>40</v>
      </c>
      <c r="X448">
        <v>31</v>
      </c>
      <c r="Y448">
        <v>57</v>
      </c>
      <c r="AA448" s="10" t="str">
        <f>RIGHT(F448,4)</f>
        <v>2027</v>
      </c>
    </row>
    <row r="449" spans="1:27" x14ac:dyDescent="0.25">
      <c r="A449" t="str">
        <f>CONCATENATE(LEFT(B449,1)&amp;". "&amp;RIGHT(B449,LEN(B449)-FIND(" ",B449))," ",D449)</f>
        <v>Z. Harmon TOR</v>
      </c>
      <c r="B449" t="s">
        <v>576</v>
      </c>
      <c r="C449" t="s">
        <v>26</v>
      </c>
      <c r="D449" t="s">
        <v>254</v>
      </c>
      <c r="E449">
        <v>22</v>
      </c>
      <c r="F449" t="s">
        <v>577</v>
      </c>
      <c r="G449" t="s">
        <v>578</v>
      </c>
      <c r="I449">
        <v>60</v>
      </c>
      <c r="J449">
        <v>68</v>
      </c>
      <c r="K449">
        <v>23</v>
      </c>
      <c r="L449">
        <v>42</v>
      </c>
      <c r="M449">
        <v>78</v>
      </c>
      <c r="N449">
        <v>74</v>
      </c>
      <c r="O449">
        <v>60</v>
      </c>
      <c r="P449">
        <v>52</v>
      </c>
      <c r="Q449">
        <v>67</v>
      </c>
      <c r="R449">
        <v>79</v>
      </c>
      <c r="S449">
        <v>61</v>
      </c>
      <c r="T449">
        <v>48</v>
      </c>
      <c r="U449">
        <v>52</v>
      </c>
      <c r="V449">
        <v>41</v>
      </c>
      <c r="W449">
        <v>74</v>
      </c>
      <c r="X449">
        <v>67</v>
      </c>
      <c r="Y449">
        <v>44</v>
      </c>
      <c r="AA449" s="10" t="str">
        <f>RIGHT(F449,4)</f>
        <v>2025</v>
      </c>
    </row>
    <row r="450" spans="1:27" x14ac:dyDescent="0.25">
      <c r="A450" t="str">
        <f>CONCATENATE(LEFT(B450,1)&amp;". "&amp;RIGHT(B450,LEN(B450)-FIND(" ",B450))," ",D450)</f>
        <v>Z. LaVine SAS</v>
      </c>
      <c r="B450" t="s">
        <v>157</v>
      </c>
      <c r="C450" t="s">
        <v>37</v>
      </c>
      <c r="D450" t="s">
        <v>30</v>
      </c>
      <c r="E450">
        <v>29</v>
      </c>
      <c r="F450" t="s">
        <v>158</v>
      </c>
      <c r="G450" t="s">
        <v>159</v>
      </c>
      <c r="I450">
        <v>76</v>
      </c>
      <c r="J450">
        <v>76</v>
      </c>
      <c r="K450">
        <v>41</v>
      </c>
      <c r="L450">
        <v>57</v>
      </c>
      <c r="M450">
        <v>71</v>
      </c>
      <c r="N450">
        <v>82</v>
      </c>
      <c r="O450">
        <v>87</v>
      </c>
      <c r="P450">
        <v>70</v>
      </c>
      <c r="Q450">
        <v>97</v>
      </c>
      <c r="R450">
        <v>84</v>
      </c>
      <c r="S450">
        <v>96</v>
      </c>
      <c r="T450">
        <v>81</v>
      </c>
      <c r="U450">
        <v>81</v>
      </c>
      <c r="V450">
        <v>65</v>
      </c>
      <c r="W450">
        <v>53</v>
      </c>
      <c r="X450">
        <v>41</v>
      </c>
      <c r="Y450">
        <v>41</v>
      </c>
      <c r="AA450" s="10" t="str">
        <f>RIGHT(F450,4)</f>
        <v>2026</v>
      </c>
    </row>
    <row r="451" spans="1:27" x14ac:dyDescent="0.25">
      <c r="A451" t="str">
        <f>CONCATENATE(LEFT(B451,1)&amp;". "&amp;RIGHT(B451,LEN(B451)-FIND(" ",B451))," ",D451)</f>
        <v>Z. Norvell Jr. BKN</v>
      </c>
      <c r="B451" t="s">
        <v>669</v>
      </c>
      <c r="C451" t="s">
        <v>24</v>
      </c>
      <c r="D451" t="s">
        <v>173</v>
      </c>
      <c r="E451">
        <v>27</v>
      </c>
      <c r="F451" t="s">
        <v>607</v>
      </c>
      <c r="G451" t="s">
        <v>376</v>
      </c>
      <c r="I451">
        <v>57</v>
      </c>
      <c r="J451">
        <v>59</v>
      </c>
      <c r="K451">
        <v>46</v>
      </c>
      <c r="L451">
        <v>56</v>
      </c>
      <c r="M451">
        <v>67</v>
      </c>
      <c r="N451">
        <v>60</v>
      </c>
      <c r="O451">
        <v>66</v>
      </c>
      <c r="P451">
        <v>48</v>
      </c>
      <c r="Q451">
        <v>57</v>
      </c>
      <c r="R451">
        <v>66</v>
      </c>
      <c r="S451">
        <v>62</v>
      </c>
      <c r="T451">
        <v>69</v>
      </c>
      <c r="U451">
        <v>46</v>
      </c>
      <c r="V451">
        <v>33</v>
      </c>
      <c r="W451">
        <v>49</v>
      </c>
      <c r="X451">
        <v>45</v>
      </c>
      <c r="Y451">
        <v>53</v>
      </c>
      <c r="AA451" s="10" t="str">
        <f>RIGHT(F451,4)</f>
        <v>2025</v>
      </c>
    </row>
    <row r="452" spans="1:27" x14ac:dyDescent="0.25">
      <c r="A452" t="str">
        <f>CONCATENATE(LEFT(B452,1)&amp;". "&amp;RIGHT(B452,LEN(B452)-FIND(" ",B452))," ",D452)</f>
        <v>Z. Qi CHA</v>
      </c>
      <c r="B452" t="s">
        <v>934</v>
      </c>
      <c r="C452" t="s">
        <v>23</v>
      </c>
      <c r="D452" t="s">
        <v>145</v>
      </c>
      <c r="E452">
        <v>28</v>
      </c>
      <c r="F452" t="s">
        <v>543</v>
      </c>
      <c r="G452" t="s">
        <v>935</v>
      </c>
      <c r="I452">
        <v>50</v>
      </c>
      <c r="J452">
        <v>51</v>
      </c>
      <c r="K452">
        <v>77</v>
      </c>
      <c r="L452">
        <v>57</v>
      </c>
      <c r="M452">
        <v>46</v>
      </c>
      <c r="N452">
        <v>34</v>
      </c>
      <c r="O452">
        <v>70</v>
      </c>
      <c r="P452">
        <v>50</v>
      </c>
      <c r="Q452">
        <v>49</v>
      </c>
      <c r="R452">
        <v>57</v>
      </c>
      <c r="S452">
        <v>48</v>
      </c>
      <c r="T452">
        <v>23</v>
      </c>
      <c r="U452">
        <v>34</v>
      </c>
      <c r="V452">
        <v>72</v>
      </c>
      <c r="W452">
        <v>43</v>
      </c>
      <c r="X452">
        <v>35</v>
      </c>
      <c r="Y452">
        <v>57</v>
      </c>
      <c r="AA452" s="10" t="str">
        <f>RIGHT(F452,4)</f>
        <v>2024</v>
      </c>
    </row>
    <row r="453" spans="1:27" x14ac:dyDescent="0.25">
      <c r="A453" t="str">
        <f>CONCATENATE(LEFT(B453,1)&amp;". "&amp;RIGHT(B453,LEN(B453)-FIND(" ",B453))," ",D453)</f>
        <v>Z. Smith PHI</v>
      </c>
      <c r="B453" t="s">
        <v>768</v>
      </c>
      <c r="C453" t="s">
        <v>37</v>
      </c>
      <c r="D453" t="s">
        <v>25</v>
      </c>
      <c r="E453">
        <v>25</v>
      </c>
      <c r="F453" t="s">
        <v>543</v>
      </c>
      <c r="G453" t="s">
        <v>769</v>
      </c>
      <c r="I453">
        <v>55</v>
      </c>
      <c r="J453">
        <v>58</v>
      </c>
      <c r="K453">
        <v>37</v>
      </c>
      <c r="L453">
        <v>45</v>
      </c>
      <c r="M453">
        <v>68</v>
      </c>
      <c r="N453">
        <v>71</v>
      </c>
      <c r="O453">
        <v>72</v>
      </c>
      <c r="P453">
        <v>48</v>
      </c>
      <c r="Q453">
        <v>50</v>
      </c>
      <c r="R453">
        <v>57</v>
      </c>
      <c r="S453">
        <v>53</v>
      </c>
      <c r="T453">
        <v>46</v>
      </c>
      <c r="U453">
        <v>46</v>
      </c>
      <c r="V453">
        <v>45</v>
      </c>
      <c r="W453">
        <v>54</v>
      </c>
      <c r="X453">
        <v>48</v>
      </c>
      <c r="Y453">
        <v>57</v>
      </c>
      <c r="AA453" s="10" t="str">
        <f>RIGHT(F453,4)</f>
        <v>2024</v>
      </c>
    </row>
    <row r="454" spans="1:27" x14ac:dyDescent="0.25">
      <c r="A454" t="str">
        <f>CONCATENATE(LEFT(B454,1)&amp;". "&amp;RIGHT(B454,LEN(B454)-FIND(" ",B454))," ",D454)</f>
        <v>Z. Wade MIA</v>
      </c>
      <c r="B454" t="s">
        <v>456</v>
      </c>
      <c r="C454" t="s">
        <v>22</v>
      </c>
      <c r="D454" t="s">
        <v>225</v>
      </c>
      <c r="E454">
        <v>22</v>
      </c>
      <c r="F454" t="s">
        <v>457</v>
      </c>
      <c r="G454" t="s">
        <v>458</v>
      </c>
      <c r="I454">
        <v>63</v>
      </c>
      <c r="J454">
        <v>72</v>
      </c>
      <c r="K454">
        <v>38</v>
      </c>
      <c r="L454">
        <v>40</v>
      </c>
      <c r="M454">
        <v>71</v>
      </c>
      <c r="N454">
        <v>70</v>
      </c>
      <c r="O454">
        <v>66</v>
      </c>
      <c r="P454">
        <v>40</v>
      </c>
      <c r="Q454">
        <v>64</v>
      </c>
      <c r="R454">
        <v>58</v>
      </c>
      <c r="S454">
        <v>61</v>
      </c>
      <c r="T454">
        <v>60</v>
      </c>
      <c r="U454">
        <v>60</v>
      </c>
      <c r="V454">
        <v>52</v>
      </c>
      <c r="W454">
        <v>67</v>
      </c>
      <c r="X454">
        <v>58</v>
      </c>
      <c r="Y454">
        <v>50</v>
      </c>
      <c r="AA454" s="10" t="str">
        <f>RIGHT(F454,4)</f>
        <v>2025</v>
      </c>
    </row>
    <row r="455" spans="1:27" x14ac:dyDescent="0.25">
      <c r="A455" t="str">
        <f>CONCATENATE(LEFT(B455,1)&amp;". "&amp;RIGHT(B455,LEN(B455)-FIND(" ",B455))," ",D455)</f>
        <v>Z. Williams OKC</v>
      </c>
      <c r="B455" t="s">
        <v>803</v>
      </c>
      <c r="C455" t="s">
        <v>29</v>
      </c>
      <c r="D455" t="s">
        <v>229</v>
      </c>
      <c r="E455">
        <v>23</v>
      </c>
      <c r="F455" t="s">
        <v>605</v>
      </c>
      <c r="G455" t="s">
        <v>804</v>
      </c>
      <c r="I455">
        <v>55</v>
      </c>
      <c r="J455">
        <v>62</v>
      </c>
      <c r="K455">
        <v>48</v>
      </c>
      <c r="L455">
        <v>53</v>
      </c>
      <c r="M455">
        <v>69</v>
      </c>
      <c r="N455">
        <v>72</v>
      </c>
      <c r="O455">
        <v>53</v>
      </c>
      <c r="P455">
        <v>43</v>
      </c>
      <c r="Q455">
        <v>64</v>
      </c>
      <c r="R455">
        <v>41</v>
      </c>
      <c r="S455">
        <v>50</v>
      </c>
      <c r="T455">
        <v>39</v>
      </c>
      <c r="U455">
        <v>48</v>
      </c>
      <c r="V455">
        <v>48</v>
      </c>
      <c r="W455">
        <v>47</v>
      </c>
      <c r="X455">
        <v>42</v>
      </c>
      <c r="Y455">
        <v>49</v>
      </c>
      <c r="AA455" s="10" t="str">
        <f>RIGHT(F455,4)</f>
        <v>2025</v>
      </c>
    </row>
    <row r="456" spans="1:27" x14ac:dyDescent="0.25">
      <c r="A456" t="str">
        <f>CONCATENATE(LEFT(B456,1)&amp;". "&amp;RIGHT(B456,LEN(B456)-FIND(" ",B456))," ",D456)</f>
        <v>Z. Williamson POR</v>
      </c>
      <c r="B456" t="s">
        <v>196</v>
      </c>
      <c r="C456" t="s">
        <v>34</v>
      </c>
      <c r="D456" t="s">
        <v>126</v>
      </c>
      <c r="E456">
        <v>24</v>
      </c>
      <c r="F456" t="s">
        <v>197</v>
      </c>
      <c r="G456" t="s">
        <v>198</v>
      </c>
      <c r="I456">
        <v>73</v>
      </c>
      <c r="J456">
        <v>78</v>
      </c>
      <c r="K456">
        <v>51</v>
      </c>
      <c r="L456">
        <v>87</v>
      </c>
      <c r="M456">
        <v>74</v>
      </c>
      <c r="N456">
        <v>79</v>
      </c>
      <c r="O456">
        <v>92</v>
      </c>
      <c r="P456">
        <v>83</v>
      </c>
      <c r="Q456">
        <v>82</v>
      </c>
      <c r="R456">
        <v>50</v>
      </c>
      <c r="S456">
        <v>61</v>
      </c>
      <c r="T456">
        <v>41</v>
      </c>
      <c r="U456">
        <v>74</v>
      </c>
      <c r="V456">
        <v>78</v>
      </c>
      <c r="W456">
        <v>56</v>
      </c>
      <c r="X456">
        <v>43</v>
      </c>
      <c r="Y456">
        <v>77</v>
      </c>
      <c r="AA456" s="10" t="str">
        <f>RIGHT(F456,4)</f>
        <v>2025</v>
      </c>
    </row>
  </sheetData>
  <sortState ref="A2:X457">
    <sortCondition ref="A2:A45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0"/>
  <sheetViews>
    <sheetView topLeftCell="A131" workbookViewId="0">
      <selection activeCell="B147" sqref="B147"/>
    </sheetView>
  </sheetViews>
  <sheetFormatPr defaultRowHeight="15" x14ac:dyDescent="0.25"/>
  <cols>
    <col min="1" max="1" width="19.7109375" bestFit="1" customWidth="1"/>
    <col min="2" max="2" width="14.42578125" bestFit="1" customWidth="1"/>
    <col min="3" max="3" width="3.7109375" bestFit="1" customWidth="1"/>
    <col min="4" max="4" width="3.85546875" bestFit="1" customWidth="1"/>
    <col min="5" max="5" width="5.42578125" bestFit="1" customWidth="1"/>
    <col min="6" max="6" width="2.85546875" bestFit="1" customWidth="1"/>
    <col min="7" max="7" width="3" bestFit="1" customWidth="1"/>
    <col min="8" max="8" width="4.85546875" bestFit="1" customWidth="1"/>
    <col min="9" max="9" width="3.85546875" bestFit="1" customWidth="1"/>
    <col min="10" max="11" width="4.85546875" bestFit="1" customWidth="1"/>
    <col min="12" max="12" width="3.85546875" bestFit="1" customWidth="1"/>
    <col min="13" max="13" width="4" bestFit="1" customWidth="1"/>
    <col min="14" max="14" width="4.85546875" bestFit="1" customWidth="1"/>
    <col min="15" max="16" width="3.85546875" bestFit="1" customWidth="1"/>
    <col min="17" max="17" width="4.85546875" bestFit="1" customWidth="1"/>
    <col min="18" max="18" width="4.42578125" bestFit="1" customWidth="1"/>
    <col min="19" max="19" width="4.28515625" bestFit="1" customWidth="1"/>
    <col min="20" max="21" width="4.85546875" bestFit="1" customWidth="1"/>
    <col min="22" max="22" width="4.28515625" bestFit="1" customWidth="1"/>
    <col min="23" max="26" width="3.85546875" bestFit="1" customWidth="1"/>
    <col min="27" max="27" width="4.85546875" bestFit="1" customWidth="1"/>
    <col min="29" max="29" width="10.140625" style="10" bestFit="1" customWidth="1"/>
  </cols>
  <sheetData>
    <row r="1" spans="1:32" x14ac:dyDescent="0.25">
      <c r="A1" t="s">
        <v>108</v>
      </c>
      <c r="B1" t="s">
        <v>0</v>
      </c>
      <c r="C1" t="s">
        <v>1</v>
      </c>
      <c r="D1" t="s">
        <v>3</v>
      </c>
      <c r="E1" t="s">
        <v>2</v>
      </c>
      <c r="F1" t="s">
        <v>22</v>
      </c>
      <c r="G1" t="s">
        <v>51</v>
      </c>
      <c r="H1" t="s">
        <v>52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14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32</v>
      </c>
      <c r="AA1" t="s">
        <v>97</v>
      </c>
      <c r="AC1" s="10" t="s">
        <v>111</v>
      </c>
      <c r="AF1" t="s">
        <v>1445</v>
      </c>
    </row>
    <row r="2" spans="1:32" x14ac:dyDescent="0.25">
      <c r="A2" t="str">
        <f>CONCATENATE(B2," ",E2)</f>
        <v>A. Bennett UTA</v>
      </c>
      <c r="B2" t="s">
        <v>1344</v>
      </c>
      <c r="C2" t="s">
        <v>32</v>
      </c>
      <c r="D2">
        <v>31</v>
      </c>
      <c r="E2" t="s">
        <v>127</v>
      </c>
      <c r="F2">
        <v>82</v>
      </c>
      <c r="G2">
        <v>0</v>
      </c>
      <c r="H2">
        <v>15.2</v>
      </c>
      <c r="I2">
        <v>2.2999999999999998</v>
      </c>
      <c r="J2">
        <v>5.6</v>
      </c>
      <c r="K2">
        <v>41.7</v>
      </c>
      <c r="L2">
        <v>0.8</v>
      </c>
      <c r="M2">
        <v>2.1</v>
      </c>
      <c r="N2">
        <v>36.5</v>
      </c>
      <c r="O2">
        <v>0.6</v>
      </c>
      <c r="P2">
        <v>0.7</v>
      </c>
      <c r="Q2">
        <v>83.6</v>
      </c>
      <c r="R2">
        <v>0.7</v>
      </c>
      <c r="S2">
        <v>2.4</v>
      </c>
      <c r="T2">
        <v>3.1</v>
      </c>
      <c r="U2">
        <v>0.5</v>
      </c>
      <c r="V2">
        <v>1.5</v>
      </c>
      <c r="W2">
        <v>0.3</v>
      </c>
      <c r="X2">
        <v>0.1</v>
      </c>
      <c r="Y2">
        <v>0.4</v>
      </c>
      <c r="Z2">
        <v>1.3</v>
      </c>
      <c r="AA2">
        <v>6</v>
      </c>
      <c r="AC2" s="10">
        <f>+AA2+X2+W2+U2+T2</f>
        <v>10</v>
      </c>
    </row>
    <row r="3" spans="1:32" x14ac:dyDescent="0.25">
      <c r="A3" t="str">
        <f>CONCATENATE(B3," ",E3)</f>
        <v>A. Davis OKC</v>
      </c>
      <c r="B3" t="s">
        <v>1208</v>
      </c>
      <c r="C3" t="s">
        <v>40</v>
      </c>
      <c r="D3">
        <v>31</v>
      </c>
      <c r="E3" t="s">
        <v>229</v>
      </c>
      <c r="F3">
        <v>81</v>
      </c>
      <c r="G3">
        <v>81</v>
      </c>
      <c r="H3">
        <v>26.8</v>
      </c>
      <c r="I3">
        <v>4.9000000000000004</v>
      </c>
      <c r="J3">
        <v>10.1</v>
      </c>
      <c r="K3">
        <v>49</v>
      </c>
      <c r="L3">
        <v>0</v>
      </c>
      <c r="M3">
        <v>0</v>
      </c>
      <c r="N3">
        <v>0</v>
      </c>
      <c r="O3">
        <v>3.1</v>
      </c>
      <c r="P3">
        <v>3.8</v>
      </c>
      <c r="Q3">
        <v>82.9</v>
      </c>
      <c r="R3">
        <v>1.8</v>
      </c>
      <c r="S3">
        <v>5.0999999999999996</v>
      </c>
      <c r="T3">
        <v>6.8</v>
      </c>
      <c r="U3">
        <v>3</v>
      </c>
      <c r="V3">
        <v>1.9</v>
      </c>
      <c r="W3">
        <v>0.8</v>
      </c>
      <c r="X3">
        <v>0.5</v>
      </c>
      <c r="Y3">
        <v>0.8</v>
      </c>
      <c r="Z3">
        <v>2.1</v>
      </c>
      <c r="AA3">
        <v>13</v>
      </c>
      <c r="AC3" s="10">
        <f t="shared" ref="AC3:AC66" si="0">+AA3+X3+W3+U3+T3</f>
        <v>24.1</v>
      </c>
    </row>
    <row r="4" spans="1:32" x14ac:dyDescent="0.25">
      <c r="A4" t="str">
        <f>CONCATENATE(B4," ",E4)</f>
        <v>A. Drummond CLE</v>
      </c>
      <c r="B4" t="s">
        <v>1237</v>
      </c>
      <c r="C4" t="s">
        <v>40</v>
      </c>
      <c r="D4">
        <v>31</v>
      </c>
      <c r="E4" t="s">
        <v>38</v>
      </c>
      <c r="F4">
        <v>82</v>
      </c>
      <c r="G4">
        <v>56</v>
      </c>
      <c r="H4">
        <v>25.5</v>
      </c>
      <c r="I4">
        <v>4.2</v>
      </c>
      <c r="J4">
        <v>8.8000000000000007</v>
      </c>
      <c r="K4">
        <v>48</v>
      </c>
      <c r="L4">
        <v>0.8</v>
      </c>
      <c r="M4">
        <v>2.6</v>
      </c>
      <c r="N4">
        <v>30</v>
      </c>
      <c r="O4">
        <v>2</v>
      </c>
      <c r="P4">
        <v>3.2</v>
      </c>
      <c r="Q4">
        <v>62</v>
      </c>
      <c r="R4">
        <v>2.9</v>
      </c>
      <c r="S4">
        <v>6.4</v>
      </c>
      <c r="T4">
        <v>9.3000000000000007</v>
      </c>
      <c r="U4">
        <v>0.6</v>
      </c>
      <c r="V4">
        <v>2.2000000000000002</v>
      </c>
      <c r="W4">
        <v>1.5</v>
      </c>
      <c r="X4">
        <v>1.4</v>
      </c>
      <c r="Y4">
        <v>0.7</v>
      </c>
      <c r="Z4">
        <v>2.2000000000000002</v>
      </c>
      <c r="AA4">
        <v>11.3</v>
      </c>
      <c r="AC4" s="10">
        <f t="shared" si="0"/>
        <v>24.1</v>
      </c>
    </row>
    <row r="5" spans="1:32" x14ac:dyDescent="0.25">
      <c r="A5" t="str">
        <f>CONCATENATE(B5," ",E5)</f>
        <v>A. Edwards BOS</v>
      </c>
      <c r="B5" t="s">
        <v>1353</v>
      </c>
      <c r="C5" t="s">
        <v>37</v>
      </c>
      <c r="D5">
        <v>23</v>
      </c>
      <c r="E5" t="s">
        <v>39</v>
      </c>
      <c r="F5">
        <v>81</v>
      </c>
      <c r="G5">
        <v>0</v>
      </c>
      <c r="H5">
        <v>16</v>
      </c>
      <c r="I5">
        <v>2</v>
      </c>
      <c r="J5">
        <v>4.8</v>
      </c>
      <c r="K5">
        <v>42.9</v>
      </c>
      <c r="L5">
        <v>0.6</v>
      </c>
      <c r="M5">
        <v>2</v>
      </c>
      <c r="N5">
        <v>30.1</v>
      </c>
      <c r="O5">
        <v>1</v>
      </c>
      <c r="P5">
        <v>1.5</v>
      </c>
      <c r="Q5">
        <v>71.400000000000006</v>
      </c>
      <c r="R5">
        <v>0.5</v>
      </c>
      <c r="S5">
        <v>1.7</v>
      </c>
      <c r="T5">
        <v>2.2000000000000002</v>
      </c>
      <c r="U5">
        <v>1.2</v>
      </c>
      <c r="V5">
        <v>0.5</v>
      </c>
      <c r="W5">
        <v>0.7</v>
      </c>
      <c r="X5">
        <v>0.1</v>
      </c>
      <c r="Y5">
        <v>0.3</v>
      </c>
      <c r="Z5">
        <v>0.6</v>
      </c>
      <c r="AA5">
        <v>5.8</v>
      </c>
      <c r="AC5" s="10">
        <f t="shared" si="0"/>
        <v>10</v>
      </c>
    </row>
    <row r="6" spans="1:32" x14ac:dyDescent="0.25">
      <c r="A6" t="str">
        <f>CONCATENATE(B6," ",E6)</f>
        <v>A. Gaffney MEM</v>
      </c>
      <c r="B6" t="s">
        <v>1437</v>
      </c>
      <c r="C6" t="s">
        <v>34</v>
      </c>
      <c r="D6">
        <v>24</v>
      </c>
      <c r="E6" t="s">
        <v>170</v>
      </c>
      <c r="F6">
        <v>75</v>
      </c>
      <c r="G6">
        <v>0</v>
      </c>
      <c r="H6">
        <v>8.1999999999999993</v>
      </c>
      <c r="I6">
        <v>0.9</v>
      </c>
      <c r="J6">
        <v>2</v>
      </c>
      <c r="K6">
        <v>44.3</v>
      </c>
      <c r="L6">
        <v>0.2</v>
      </c>
      <c r="M6">
        <v>0.6</v>
      </c>
      <c r="N6">
        <v>27.1</v>
      </c>
      <c r="O6">
        <v>0.4</v>
      </c>
      <c r="P6">
        <v>0.7</v>
      </c>
      <c r="Q6">
        <v>54</v>
      </c>
      <c r="R6">
        <v>0.2</v>
      </c>
      <c r="S6">
        <v>1.1000000000000001</v>
      </c>
      <c r="T6">
        <v>1.3</v>
      </c>
      <c r="U6">
        <v>0.3</v>
      </c>
      <c r="V6">
        <v>0.4</v>
      </c>
      <c r="W6">
        <v>0.2</v>
      </c>
      <c r="X6">
        <v>0.3</v>
      </c>
      <c r="Y6">
        <v>0.1</v>
      </c>
      <c r="Z6">
        <v>0.6</v>
      </c>
      <c r="AA6">
        <v>2.2999999999999998</v>
      </c>
      <c r="AC6" s="10">
        <f t="shared" si="0"/>
        <v>4.3999999999999995</v>
      </c>
    </row>
    <row r="7" spans="1:32" x14ac:dyDescent="0.25">
      <c r="A7" t="str">
        <f>CONCATENATE(B7," ",E7)</f>
        <v>A. Gomez ATL</v>
      </c>
      <c r="B7" t="s">
        <v>1330</v>
      </c>
      <c r="C7" t="s">
        <v>26</v>
      </c>
      <c r="D7">
        <v>21</v>
      </c>
      <c r="E7" t="s">
        <v>28</v>
      </c>
      <c r="F7">
        <v>82</v>
      </c>
      <c r="G7">
        <v>0</v>
      </c>
      <c r="H7">
        <v>12</v>
      </c>
      <c r="I7">
        <v>2.5</v>
      </c>
      <c r="J7">
        <v>5.4</v>
      </c>
      <c r="K7">
        <v>47</v>
      </c>
      <c r="L7">
        <v>0.7</v>
      </c>
      <c r="M7">
        <v>2</v>
      </c>
      <c r="N7">
        <v>38.1</v>
      </c>
      <c r="O7">
        <v>0.9</v>
      </c>
      <c r="P7">
        <v>1.1000000000000001</v>
      </c>
      <c r="Q7">
        <v>79.5</v>
      </c>
      <c r="R7">
        <v>0.2</v>
      </c>
      <c r="S7">
        <v>0.5</v>
      </c>
      <c r="T7">
        <v>0.7</v>
      </c>
      <c r="U7">
        <v>0.3</v>
      </c>
      <c r="V7">
        <v>0.3</v>
      </c>
      <c r="W7">
        <v>0.2</v>
      </c>
      <c r="X7">
        <v>0</v>
      </c>
      <c r="Y7">
        <v>0.4</v>
      </c>
      <c r="Z7">
        <v>0.5</v>
      </c>
      <c r="AA7">
        <v>6.7</v>
      </c>
      <c r="AC7" s="10">
        <f t="shared" si="0"/>
        <v>7.9</v>
      </c>
    </row>
    <row r="8" spans="1:32" x14ac:dyDescent="0.25">
      <c r="A8" t="str">
        <f>CONCATENATE(B8," ",E8)</f>
        <v>A. Goodwin LAL</v>
      </c>
      <c r="B8" t="s">
        <v>1425</v>
      </c>
      <c r="C8" t="s">
        <v>37</v>
      </c>
      <c r="D8">
        <v>30</v>
      </c>
      <c r="E8" t="s">
        <v>41</v>
      </c>
      <c r="F8">
        <v>71</v>
      </c>
      <c r="G8">
        <v>0</v>
      </c>
      <c r="H8">
        <v>9.3000000000000007</v>
      </c>
      <c r="I8">
        <v>1.1000000000000001</v>
      </c>
      <c r="J8">
        <v>2.8</v>
      </c>
      <c r="K8">
        <v>37.5</v>
      </c>
      <c r="L8">
        <v>0.3</v>
      </c>
      <c r="M8">
        <v>1.1000000000000001</v>
      </c>
      <c r="N8">
        <v>25.3</v>
      </c>
      <c r="O8">
        <v>0.4</v>
      </c>
      <c r="P8">
        <v>0.5</v>
      </c>
      <c r="Q8">
        <v>81.8</v>
      </c>
      <c r="R8">
        <v>0.2</v>
      </c>
      <c r="S8">
        <v>0.7</v>
      </c>
      <c r="T8">
        <v>0.9</v>
      </c>
      <c r="U8">
        <v>1</v>
      </c>
      <c r="V8">
        <v>0.6</v>
      </c>
      <c r="W8">
        <v>0.2</v>
      </c>
      <c r="X8">
        <v>0.1</v>
      </c>
      <c r="Y8">
        <v>0.1</v>
      </c>
      <c r="Z8">
        <v>0.5</v>
      </c>
      <c r="AA8">
        <v>2.8</v>
      </c>
      <c r="AC8" s="10">
        <f t="shared" si="0"/>
        <v>5</v>
      </c>
    </row>
    <row r="9" spans="1:32" x14ac:dyDescent="0.25">
      <c r="A9" t="str">
        <f>CONCATENATE(B9," ",E9)</f>
        <v>A. Hagans NYK</v>
      </c>
      <c r="B9" t="s">
        <v>1439</v>
      </c>
      <c r="C9" t="s">
        <v>26</v>
      </c>
      <c r="D9">
        <v>24</v>
      </c>
      <c r="E9" t="s">
        <v>45</v>
      </c>
      <c r="F9">
        <v>68</v>
      </c>
      <c r="G9">
        <v>0</v>
      </c>
      <c r="H9">
        <v>6.9</v>
      </c>
      <c r="I9">
        <v>0.8</v>
      </c>
      <c r="J9">
        <v>2</v>
      </c>
      <c r="K9">
        <v>42.1</v>
      </c>
      <c r="L9">
        <v>0.2</v>
      </c>
      <c r="M9">
        <v>0.4</v>
      </c>
      <c r="N9">
        <v>40.700000000000003</v>
      </c>
      <c r="O9">
        <v>0.4</v>
      </c>
      <c r="P9">
        <v>0.5</v>
      </c>
      <c r="Q9">
        <v>85.7</v>
      </c>
      <c r="R9">
        <v>0.1</v>
      </c>
      <c r="S9">
        <v>0.7</v>
      </c>
      <c r="T9">
        <v>0.8</v>
      </c>
      <c r="U9">
        <v>0.6</v>
      </c>
      <c r="V9">
        <v>0.5</v>
      </c>
      <c r="W9">
        <v>0.3</v>
      </c>
      <c r="X9">
        <v>0</v>
      </c>
      <c r="Y9">
        <v>0.1</v>
      </c>
      <c r="Z9">
        <v>0.3</v>
      </c>
      <c r="AA9">
        <v>2.2999999999999998</v>
      </c>
      <c r="AC9" s="10">
        <f t="shared" si="0"/>
        <v>4</v>
      </c>
    </row>
    <row r="10" spans="1:32" x14ac:dyDescent="0.25">
      <c r="A10" t="str">
        <f>CONCATENATE(B10," ",E10)</f>
        <v>A. Igiehon CHI</v>
      </c>
      <c r="B10" t="s">
        <v>1325</v>
      </c>
      <c r="C10" t="s">
        <v>40</v>
      </c>
      <c r="D10">
        <v>24</v>
      </c>
      <c r="E10" t="s">
        <v>31</v>
      </c>
      <c r="F10">
        <v>82</v>
      </c>
      <c r="G10">
        <v>0</v>
      </c>
      <c r="H10">
        <v>22.1</v>
      </c>
      <c r="I10">
        <v>2.8</v>
      </c>
      <c r="J10">
        <v>6.4</v>
      </c>
      <c r="K10">
        <v>44</v>
      </c>
      <c r="L10">
        <v>0.5</v>
      </c>
      <c r="M10">
        <v>1.7</v>
      </c>
      <c r="N10">
        <v>28.6</v>
      </c>
      <c r="O10">
        <v>1</v>
      </c>
      <c r="P10">
        <v>1.6</v>
      </c>
      <c r="Q10">
        <v>63.6</v>
      </c>
      <c r="R10">
        <v>1.6</v>
      </c>
      <c r="S10">
        <v>3.5</v>
      </c>
      <c r="T10">
        <v>5.0999999999999996</v>
      </c>
      <c r="U10">
        <v>0.9</v>
      </c>
      <c r="V10">
        <v>2</v>
      </c>
      <c r="W10">
        <v>0.9</v>
      </c>
      <c r="X10">
        <v>1.6</v>
      </c>
      <c r="Y10">
        <v>0.5</v>
      </c>
      <c r="Z10">
        <v>1.7</v>
      </c>
      <c r="AA10">
        <v>7.1</v>
      </c>
      <c r="AC10" s="10">
        <f t="shared" si="0"/>
        <v>15.6</v>
      </c>
    </row>
    <row r="11" spans="1:32" x14ac:dyDescent="0.25">
      <c r="A11" t="str">
        <f>CONCATENATE(B11," ",E11)</f>
        <v>A. Ingram MIN</v>
      </c>
      <c r="B11" t="s">
        <v>1415</v>
      </c>
      <c r="C11" t="s">
        <v>22</v>
      </c>
      <c r="D11">
        <v>23</v>
      </c>
      <c r="E11" t="s">
        <v>137</v>
      </c>
      <c r="F11">
        <v>78</v>
      </c>
      <c r="G11">
        <v>0</v>
      </c>
      <c r="H11">
        <v>11.6</v>
      </c>
      <c r="I11">
        <v>1.2</v>
      </c>
      <c r="J11">
        <v>3</v>
      </c>
      <c r="K11">
        <v>41.2</v>
      </c>
      <c r="L11">
        <v>0.5</v>
      </c>
      <c r="M11">
        <v>1.4</v>
      </c>
      <c r="N11">
        <v>36.799999999999997</v>
      </c>
      <c r="O11">
        <v>0.4</v>
      </c>
      <c r="P11">
        <v>0.5</v>
      </c>
      <c r="Q11">
        <v>78</v>
      </c>
      <c r="R11">
        <v>0.3</v>
      </c>
      <c r="S11">
        <v>1.1000000000000001</v>
      </c>
      <c r="T11">
        <v>1.4</v>
      </c>
      <c r="U11">
        <v>0.7</v>
      </c>
      <c r="V11">
        <v>0.4</v>
      </c>
      <c r="W11">
        <v>0.3</v>
      </c>
      <c r="X11">
        <v>0.1</v>
      </c>
      <c r="Y11">
        <v>0.1</v>
      </c>
      <c r="Z11">
        <v>0.9</v>
      </c>
      <c r="AA11">
        <v>3.4</v>
      </c>
      <c r="AC11" s="10">
        <f t="shared" si="0"/>
        <v>5.9</v>
      </c>
    </row>
    <row r="12" spans="1:32" x14ac:dyDescent="0.25">
      <c r="A12" t="str">
        <f>CONCATENATE(B12," ",E12)</f>
        <v>A. Lawson IND</v>
      </c>
      <c r="B12" t="s">
        <v>1241</v>
      </c>
      <c r="C12" t="s">
        <v>37</v>
      </c>
      <c r="D12">
        <v>24</v>
      </c>
      <c r="E12" t="s">
        <v>43</v>
      </c>
      <c r="F12">
        <v>79</v>
      </c>
      <c r="G12">
        <v>66</v>
      </c>
      <c r="H12">
        <v>26.3</v>
      </c>
      <c r="I12">
        <v>4.0999999999999996</v>
      </c>
      <c r="J12">
        <v>9</v>
      </c>
      <c r="K12">
        <v>45</v>
      </c>
      <c r="L12">
        <v>1.2</v>
      </c>
      <c r="M12">
        <v>3.6</v>
      </c>
      <c r="N12">
        <v>34.6</v>
      </c>
      <c r="O12">
        <v>1.8</v>
      </c>
      <c r="P12">
        <v>2.2999999999999998</v>
      </c>
      <c r="Q12">
        <v>76.400000000000006</v>
      </c>
      <c r="R12">
        <v>1.3</v>
      </c>
      <c r="S12">
        <v>4.0999999999999996</v>
      </c>
      <c r="T12">
        <v>5.3</v>
      </c>
      <c r="U12">
        <v>2.4</v>
      </c>
      <c r="V12">
        <v>1.3</v>
      </c>
      <c r="W12">
        <v>1.8</v>
      </c>
      <c r="X12">
        <v>0.5</v>
      </c>
      <c r="Y12">
        <v>0.5</v>
      </c>
      <c r="Z12">
        <v>1.2</v>
      </c>
      <c r="AA12">
        <v>11.1</v>
      </c>
      <c r="AC12" s="10">
        <f t="shared" si="0"/>
        <v>21.1</v>
      </c>
    </row>
    <row r="13" spans="1:32" x14ac:dyDescent="0.25">
      <c r="A13" t="str">
        <f>CONCATENATE(B13," ",E13)</f>
        <v>A. Len WAS</v>
      </c>
      <c r="B13" t="s">
        <v>1312</v>
      </c>
      <c r="C13" t="s">
        <v>23</v>
      </c>
      <c r="D13">
        <v>31</v>
      </c>
      <c r="E13" t="s">
        <v>185</v>
      </c>
      <c r="F13">
        <v>78</v>
      </c>
      <c r="G13">
        <v>12</v>
      </c>
      <c r="H13">
        <v>19.5</v>
      </c>
      <c r="I13">
        <v>3.1</v>
      </c>
      <c r="J13">
        <v>6.3</v>
      </c>
      <c r="K13">
        <v>49.8</v>
      </c>
      <c r="L13">
        <v>0</v>
      </c>
      <c r="M13">
        <v>0</v>
      </c>
      <c r="N13">
        <v>0</v>
      </c>
      <c r="O13">
        <v>1.2</v>
      </c>
      <c r="P13">
        <v>1.6</v>
      </c>
      <c r="Q13">
        <v>70.900000000000006</v>
      </c>
      <c r="R13">
        <v>1.1000000000000001</v>
      </c>
      <c r="S13">
        <v>3.8</v>
      </c>
      <c r="T13">
        <v>4.9000000000000004</v>
      </c>
      <c r="U13">
        <v>0.4</v>
      </c>
      <c r="V13">
        <v>1.6</v>
      </c>
      <c r="W13">
        <v>0.2</v>
      </c>
      <c r="X13">
        <v>1</v>
      </c>
      <c r="Y13">
        <v>0.5</v>
      </c>
      <c r="Z13">
        <v>2.2000000000000002</v>
      </c>
      <c r="AA13">
        <v>7.4</v>
      </c>
      <c r="AC13" s="10">
        <f t="shared" si="0"/>
        <v>13.9</v>
      </c>
    </row>
    <row r="14" spans="1:32" x14ac:dyDescent="0.25">
      <c r="A14" t="str">
        <f>CONCATENATE(B14," ",E14)</f>
        <v>A. Miller POR</v>
      </c>
      <c r="B14" t="s">
        <v>1204</v>
      </c>
      <c r="C14" t="s">
        <v>26</v>
      </c>
      <c r="D14">
        <v>22</v>
      </c>
      <c r="E14" t="s">
        <v>126</v>
      </c>
      <c r="F14">
        <v>72</v>
      </c>
      <c r="G14">
        <v>72</v>
      </c>
      <c r="H14">
        <v>30.6</v>
      </c>
      <c r="I14">
        <v>4.4000000000000004</v>
      </c>
      <c r="J14">
        <v>9.1</v>
      </c>
      <c r="K14">
        <v>48.5</v>
      </c>
      <c r="L14">
        <v>1.4</v>
      </c>
      <c r="M14">
        <v>4.0999999999999996</v>
      </c>
      <c r="N14">
        <v>35.5</v>
      </c>
      <c r="O14">
        <v>2.9</v>
      </c>
      <c r="P14">
        <v>3.5</v>
      </c>
      <c r="Q14">
        <v>82.4</v>
      </c>
      <c r="R14">
        <v>0.8</v>
      </c>
      <c r="S14">
        <v>3.3</v>
      </c>
      <c r="T14">
        <v>4.2</v>
      </c>
      <c r="U14">
        <v>7.3</v>
      </c>
      <c r="V14">
        <v>1.5</v>
      </c>
      <c r="W14">
        <v>0.9</v>
      </c>
      <c r="X14">
        <v>0.2</v>
      </c>
      <c r="Y14">
        <v>0.5</v>
      </c>
      <c r="Z14">
        <v>1.1000000000000001</v>
      </c>
      <c r="AA14">
        <v>13.2</v>
      </c>
      <c r="AC14" s="10">
        <f t="shared" si="0"/>
        <v>25.799999999999997</v>
      </c>
    </row>
    <row r="15" spans="1:32" x14ac:dyDescent="0.25">
      <c r="A15" t="str">
        <f>CONCATENATE(B15," ",E15)</f>
        <v>A. Nembhard BOS</v>
      </c>
      <c r="B15" t="s">
        <v>1375</v>
      </c>
      <c r="C15" t="s">
        <v>22</v>
      </c>
      <c r="D15">
        <v>24</v>
      </c>
      <c r="E15" t="s">
        <v>39</v>
      </c>
      <c r="F15">
        <v>79</v>
      </c>
      <c r="G15">
        <v>0</v>
      </c>
      <c r="H15">
        <v>20.2</v>
      </c>
      <c r="I15">
        <v>1.6</v>
      </c>
      <c r="J15">
        <v>4.2</v>
      </c>
      <c r="K15">
        <v>37.9</v>
      </c>
      <c r="L15">
        <v>0.5</v>
      </c>
      <c r="M15">
        <v>1.5</v>
      </c>
      <c r="N15">
        <v>33.1</v>
      </c>
      <c r="O15">
        <v>1</v>
      </c>
      <c r="P15">
        <v>1.2</v>
      </c>
      <c r="Q15">
        <v>82.8</v>
      </c>
      <c r="R15">
        <v>0.5</v>
      </c>
      <c r="S15">
        <v>1.7</v>
      </c>
      <c r="T15">
        <v>2.1</v>
      </c>
      <c r="U15">
        <v>6.1</v>
      </c>
      <c r="V15">
        <v>1.2</v>
      </c>
      <c r="W15">
        <v>0.5</v>
      </c>
      <c r="X15">
        <v>0.1</v>
      </c>
      <c r="Y15">
        <v>0.3</v>
      </c>
      <c r="Z15">
        <v>0.9</v>
      </c>
      <c r="AA15">
        <v>4.7</v>
      </c>
      <c r="AC15" s="10">
        <f t="shared" si="0"/>
        <v>13.499999999999998</v>
      </c>
    </row>
    <row r="16" spans="1:32" x14ac:dyDescent="0.25">
      <c r="A16" t="str">
        <f>CONCATENATE(B16," ",E16)</f>
        <v>A. Patterson NOP</v>
      </c>
      <c r="B16" t="s">
        <v>1380</v>
      </c>
      <c r="C16" t="s">
        <v>37</v>
      </c>
      <c r="D16">
        <v>23</v>
      </c>
      <c r="E16" t="s">
        <v>151</v>
      </c>
      <c r="F16">
        <v>80</v>
      </c>
      <c r="G16">
        <v>0</v>
      </c>
      <c r="H16">
        <v>14.5</v>
      </c>
      <c r="I16">
        <v>1.5</v>
      </c>
      <c r="J16">
        <v>3.6</v>
      </c>
      <c r="K16">
        <v>41.8</v>
      </c>
      <c r="L16">
        <v>0.4</v>
      </c>
      <c r="M16">
        <v>1.5</v>
      </c>
      <c r="N16">
        <v>27.4</v>
      </c>
      <c r="O16">
        <v>0.9</v>
      </c>
      <c r="P16">
        <v>1.2</v>
      </c>
      <c r="Q16">
        <v>75.8</v>
      </c>
      <c r="R16">
        <v>0.4</v>
      </c>
      <c r="S16">
        <v>1.7</v>
      </c>
      <c r="T16">
        <v>2.1</v>
      </c>
      <c r="U16">
        <v>0.5</v>
      </c>
      <c r="V16">
        <v>0.8</v>
      </c>
      <c r="W16">
        <v>0.3</v>
      </c>
      <c r="X16">
        <v>0.2</v>
      </c>
      <c r="Y16">
        <v>0.3</v>
      </c>
      <c r="Z16">
        <v>0.9</v>
      </c>
      <c r="AA16">
        <v>4.3</v>
      </c>
      <c r="AC16" s="10">
        <f t="shared" si="0"/>
        <v>7.4</v>
      </c>
    </row>
    <row r="17" spans="1:29" x14ac:dyDescent="0.25">
      <c r="A17" t="str">
        <f>CONCATENATE(B17," ",E17)</f>
        <v>A. Simons LAC</v>
      </c>
      <c r="B17" t="s">
        <v>1379</v>
      </c>
      <c r="C17" t="s">
        <v>37</v>
      </c>
      <c r="D17">
        <v>25</v>
      </c>
      <c r="E17" t="s">
        <v>42</v>
      </c>
      <c r="F17">
        <v>81</v>
      </c>
      <c r="G17">
        <v>0</v>
      </c>
      <c r="H17">
        <v>15.3</v>
      </c>
      <c r="I17">
        <v>1.6</v>
      </c>
      <c r="J17">
        <v>4.0999999999999996</v>
      </c>
      <c r="K17">
        <v>39.6</v>
      </c>
      <c r="L17">
        <v>0.5</v>
      </c>
      <c r="M17">
        <v>1.7</v>
      </c>
      <c r="N17">
        <v>30.7</v>
      </c>
      <c r="O17">
        <v>0.5</v>
      </c>
      <c r="P17">
        <v>0.8</v>
      </c>
      <c r="Q17">
        <v>66.7</v>
      </c>
      <c r="R17">
        <v>0.5</v>
      </c>
      <c r="S17">
        <v>1.5</v>
      </c>
      <c r="T17">
        <v>1.9</v>
      </c>
      <c r="U17">
        <v>1.6</v>
      </c>
      <c r="V17">
        <v>0.7</v>
      </c>
      <c r="W17">
        <v>0.3</v>
      </c>
      <c r="X17">
        <v>0.1</v>
      </c>
      <c r="Y17">
        <v>0.3</v>
      </c>
      <c r="Z17">
        <v>0.5</v>
      </c>
      <c r="AA17">
        <v>4.3</v>
      </c>
      <c r="AC17" s="10">
        <f t="shared" si="0"/>
        <v>8.1999999999999993</v>
      </c>
    </row>
    <row r="18" spans="1:29" x14ac:dyDescent="0.25">
      <c r="A18" t="str">
        <f>CONCATENATE(B18," ",E18)</f>
        <v>A. Trier UTA</v>
      </c>
      <c r="B18" t="s">
        <v>1421</v>
      </c>
      <c r="C18" t="s">
        <v>37</v>
      </c>
      <c r="D18">
        <v>28</v>
      </c>
      <c r="E18" t="s">
        <v>127</v>
      </c>
      <c r="F18">
        <v>76</v>
      </c>
      <c r="G18">
        <v>0</v>
      </c>
      <c r="H18">
        <v>9.6</v>
      </c>
      <c r="I18">
        <v>1</v>
      </c>
      <c r="J18">
        <v>2.7</v>
      </c>
      <c r="K18">
        <v>38.1</v>
      </c>
      <c r="L18">
        <v>0.4</v>
      </c>
      <c r="M18">
        <v>1.2</v>
      </c>
      <c r="N18">
        <v>34.4</v>
      </c>
      <c r="O18">
        <v>0.6</v>
      </c>
      <c r="P18">
        <v>0.6</v>
      </c>
      <c r="Q18">
        <v>95.5</v>
      </c>
      <c r="R18">
        <v>0.2</v>
      </c>
      <c r="S18">
        <v>0.7</v>
      </c>
      <c r="T18">
        <v>0.8</v>
      </c>
      <c r="U18">
        <v>0.3</v>
      </c>
      <c r="V18">
        <v>0.3</v>
      </c>
      <c r="W18">
        <v>0.2</v>
      </c>
      <c r="X18">
        <v>0.1</v>
      </c>
      <c r="Y18">
        <v>0.2</v>
      </c>
      <c r="Z18">
        <v>0.8</v>
      </c>
      <c r="AA18">
        <v>3</v>
      </c>
      <c r="AC18" s="10">
        <f t="shared" si="0"/>
        <v>4.4000000000000004</v>
      </c>
    </row>
    <row r="19" spans="1:29" x14ac:dyDescent="0.25">
      <c r="A19" t="str">
        <f>CONCATENATE(B19," ",E19)</f>
        <v>A. Wiggins WAS</v>
      </c>
      <c r="B19" t="s">
        <v>1125</v>
      </c>
      <c r="C19" t="s">
        <v>24</v>
      </c>
      <c r="D19">
        <v>29</v>
      </c>
      <c r="E19" t="s">
        <v>185</v>
      </c>
      <c r="F19">
        <v>75</v>
      </c>
      <c r="G19">
        <v>75</v>
      </c>
      <c r="H19">
        <v>36.200000000000003</v>
      </c>
      <c r="I19">
        <v>7.8</v>
      </c>
      <c r="J19">
        <v>17.5</v>
      </c>
      <c r="K19">
        <v>44.6</v>
      </c>
      <c r="L19">
        <v>2.8</v>
      </c>
      <c r="M19">
        <v>7.7</v>
      </c>
      <c r="N19">
        <v>36.200000000000003</v>
      </c>
      <c r="O19">
        <v>5.0999999999999996</v>
      </c>
      <c r="P19">
        <v>5.5</v>
      </c>
      <c r="Q19">
        <v>92.7</v>
      </c>
      <c r="R19">
        <v>1.8</v>
      </c>
      <c r="S19">
        <v>5.2</v>
      </c>
      <c r="T19">
        <v>7</v>
      </c>
      <c r="U19">
        <v>1.3</v>
      </c>
      <c r="V19">
        <v>1.9</v>
      </c>
      <c r="W19">
        <v>1.2</v>
      </c>
      <c r="X19">
        <v>1.3</v>
      </c>
      <c r="Y19">
        <v>1.3</v>
      </c>
      <c r="Z19">
        <v>1.5</v>
      </c>
      <c r="AA19">
        <v>23.5</v>
      </c>
      <c r="AC19" s="10">
        <f t="shared" si="0"/>
        <v>34.299999999999997</v>
      </c>
    </row>
    <row r="20" spans="1:29" x14ac:dyDescent="0.25">
      <c r="A20" t="str">
        <f>CONCATENATE(B20," ",E20)</f>
        <v>A. Wiley IND</v>
      </c>
      <c r="B20" t="s">
        <v>1270</v>
      </c>
      <c r="C20" t="s">
        <v>23</v>
      </c>
      <c r="D20">
        <v>25</v>
      </c>
      <c r="E20" t="s">
        <v>43</v>
      </c>
      <c r="F20">
        <v>82</v>
      </c>
      <c r="G20">
        <v>13</v>
      </c>
      <c r="H20">
        <v>23.8</v>
      </c>
      <c r="I20">
        <v>3.6</v>
      </c>
      <c r="J20">
        <v>7.7</v>
      </c>
      <c r="K20">
        <v>46.8</v>
      </c>
      <c r="L20">
        <v>0.8</v>
      </c>
      <c r="M20">
        <v>2.1</v>
      </c>
      <c r="N20">
        <v>37</v>
      </c>
      <c r="O20">
        <v>1.2</v>
      </c>
      <c r="P20">
        <v>1.8</v>
      </c>
      <c r="Q20">
        <v>68.5</v>
      </c>
      <c r="R20">
        <v>1.8</v>
      </c>
      <c r="S20">
        <v>4.4000000000000004</v>
      </c>
      <c r="T20">
        <v>6.2</v>
      </c>
      <c r="U20">
        <v>0.8</v>
      </c>
      <c r="V20">
        <v>2.4</v>
      </c>
      <c r="W20">
        <v>1.2</v>
      </c>
      <c r="X20">
        <v>1.9</v>
      </c>
      <c r="Y20">
        <v>0.6</v>
      </c>
      <c r="Z20">
        <v>2.2000000000000002</v>
      </c>
      <c r="AA20">
        <v>9.3000000000000007</v>
      </c>
      <c r="AC20" s="10">
        <f t="shared" si="0"/>
        <v>19.400000000000002</v>
      </c>
    </row>
    <row r="21" spans="1:29" x14ac:dyDescent="0.25">
      <c r="A21" t="str">
        <f>CONCATENATE(B21," ",E21)</f>
        <v>A. Zizic GSW</v>
      </c>
      <c r="B21" t="s">
        <v>1262</v>
      </c>
      <c r="C21" t="s">
        <v>23</v>
      </c>
      <c r="D21">
        <v>27</v>
      </c>
      <c r="E21" t="s">
        <v>35</v>
      </c>
      <c r="F21">
        <v>82</v>
      </c>
      <c r="G21">
        <v>4</v>
      </c>
      <c r="H21">
        <v>23.1</v>
      </c>
      <c r="I21">
        <v>3.5</v>
      </c>
      <c r="J21">
        <v>7.1</v>
      </c>
      <c r="K21">
        <v>49.7</v>
      </c>
      <c r="L21">
        <v>0</v>
      </c>
      <c r="M21">
        <v>0</v>
      </c>
      <c r="N21">
        <v>0</v>
      </c>
      <c r="O21">
        <v>2.7</v>
      </c>
      <c r="P21">
        <v>3</v>
      </c>
      <c r="Q21">
        <v>88.7</v>
      </c>
      <c r="R21">
        <v>1.5</v>
      </c>
      <c r="S21">
        <v>4.4000000000000004</v>
      </c>
      <c r="T21">
        <v>6</v>
      </c>
      <c r="U21">
        <v>2.1</v>
      </c>
      <c r="V21">
        <v>2.6</v>
      </c>
      <c r="W21">
        <v>0.4</v>
      </c>
      <c r="X21">
        <v>0.7</v>
      </c>
      <c r="Y21">
        <v>0.5</v>
      </c>
      <c r="Z21">
        <v>2.6</v>
      </c>
      <c r="AA21">
        <v>9.6999999999999993</v>
      </c>
      <c r="AC21" s="10">
        <f t="shared" si="0"/>
        <v>18.899999999999999</v>
      </c>
    </row>
    <row r="22" spans="1:29" x14ac:dyDescent="0.25">
      <c r="A22" t="str">
        <f>CONCATENATE(B22," ",E22)</f>
        <v>B. Beal MIA</v>
      </c>
      <c r="B22" t="s">
        <v>1167</v>
      </c>
      <c r="C22" t="s">
        <v>37</v>
      </c>
      <c r="D22">
        <v>31</v>
      </c>
      <c r="E22" t="s">
        <v>225</v>
      </c>
      <c r="F22">
        <v>79</v>
      </c>
      <c r="G22">
        <v>79</v>
      </c>
      <c r="H22">
        <v>28</v>
      </c>
      <c r="I22">
        <v>5.5</v>
      </c>
      <c r="J22">
        <v>12.1</v>
      </c>
      <c r="K22">
        <v>45.3</v>
      </c>
      <c r="L22">
        <v>2.2000000000000002</v>
      </c>
      <c r="M22">
        <v>5.7</v>
      </c>
      <c r="N22">
        <v>37.799999999999997</v>
      </c>
      <c r="O22">
        <v>3.2</v>
      </c>
      <c r="P22">
        <v>3.8</v>
      </c>
      <c r="Q22">
        <v>84.7</v>
      </c>
      <c r="R22">
        <v>0.7</v>
      </c>
      <c r="S22">
        <v>2.7</v>
      </c>
      <c r="T22">
        <v>3.5</v>
      </c>
      <c r="U22">
        <v>4.9000000000000004</v>
      </c>
      <c r="V22">
        <v>2.4</v>
      </c>
      <c r="W22">
        <v>0.3</v>
      </c>
      <c r="X22">
        <v>0.1</v>
      </c>
      <c r="Y22">
        <v>0.8</v>
      </c>
      <c r="Z22">
        <v>1.9</v>
      </c>
      <c r="AA22">
        <v>16.3</v>
      </c>
      <c r="AC22" s="10">
        <f t="shared" si="0"/>
        <v>25.1</v>
      </c>
    </row>
    <row r="23" spans="1:29" x14ac:dyDescent="0.25">
      <c r="A23" t="str">
        <f>CONCATENATE(B23," ",E23)</f>
        <v>B. Bol NYK</v>
      </c>
      <c r="B23" t="s">
        <v>1416</v>
      </c>
      <c r="C23" t="s">
        <v>23</v>
      </c>
      <c r="D23">
        <v>25</v>
      </c>
      <c r="E23" t="s">
        <v>45</v>
      </c>
      <c r="F23">
        <v>79</v>
      </c>
      <c r="G23">
        <v>0</v>
      </c>
      <c r="H23">
        <v>9.9</v>
      </c>
      <c r="I23">
        <v>1.3</v>
      </c>
      <c r="J23">
        <v>2.6</v>
      </c>
      <c r="K23">
        <v>48.8</v>
      </c>
      <c r="L23">
        <v>0.3</v>
      </c>
      <c r="M23">
        <v>1.1000000000000001</v>
      </c>
      <c r="N23">
        <v>30.1</v>
      </c>
      <c r="O23">
        <v>0.4</v>
      </c>
      <c r="P23">
        <v>0.5</v>
      </c>
      <c r="Q23">
        <v>73.8</v>
      </c>
      <c r="R23">
        <v>0.6</v>
      </c>
      <c r="S23">
        <v>1.9</v>
      </c>
      <c r="T23">
        <v>2.6</v>
      </c>
      <c r="U23">
        <v>0.4</v>
      </c>
      <c r="V23">
        <v>0.4</v>
      </c>
      <c r="W23">
        <v>0.3</v>
      </c>
      <c r="X23">
        <v>0.6</v>
      </c>
      <c r="Y23">
        <v>0.2</v>
      </c>
      <c r="Z23">
        <v>1</v>
      </c>
      <c r="AA23">
        <v>3.3</v>
      </c>
      <c r="AC23" s="10">
        <f t="shared" si="0"/>
        <v>7.2000000000000011</v>
      </c>
    </row>
    <row r="24" spans="1:29" x14ac:dyDescent="0.25">
      <c r="A24" t="str">
        <f>CONCATENATE(B24," ",E24)</f>
        <v>B. Boston NYK</v>
      </c>
      <c r="B24" t="s">
        <v>1408</v>
      </c>
      <c r="C24" t="s">
        <v>29</v>
      </c>
      <c r="D24">
        <v>23</v>
      </c>
      <c r="E24" t="s">
        <v>45</v>
      </c>
      <c r="F24">
        <v>81</v>
      </c>
      <c r="G24">
        <v>0</v>
      </c>
      <c r="H24">
        <v>11.3</v>
      </c>
      <c r="I24">
        <v>1.3</v>
      </c>
      <c r="J24">
        <v>3.1</v>
      </c>
      <c r="K24">
        <v>42.9</v>
      </c>
      <c r="L24">
        <v>0.5</v>
      </c>
      <c r="M24">
        <v>1.2</v>
      </c>
      <c r="N24">
        <v>40.4</v>
      </c>
      <c r="O24">
        <v>0.3</v>
      </c>
      <c r="P24">
        <v>0.4</v>
      </c>
      <c r="Q24">
        <v>72.2</v>
      </c>
      <c r="R24">
        <v>0.4</v>
      </c>
      <c r="S24">
        <v>1.3</v>
      </c>
      <c r="T24">
        <v>1.7</v>
      </c>
      <c r="U24">
        <v>0.6</v>
      </c>
      <c r="V24">
        <v>0.4</v>
      </c>
      <c r="W24">
        <v>0.3</v>
      </c>
      <c r="X24">
        <v>0.1</v>
      </c>
      <c r="Y24">
        <v>0.2</v>
      </c>
      <c r="Z24">
        <v>0.9</v>
      </c>
      <c r="AA24">
        <v>3.5</v>
      </c>
      <c r="AC24" s="10">
        <f t="shared" si="0"/>
        <v>6.2</v>
      </c>
    </row>
    <row r="25" spans="1:29" x14ac:dyDescent="0.25">
      <c r="A25" t="str">
        <f>CONCATENATE(B25," ",E25)</f>
        <v>B. Clarke PHX</v>
      </c>
      <c r="B25" t="s">
        <v>1314</v>
      </c>
      <c r="C25" t="s">
        <v>40</v>
      </c>
      <c r="D25">
        <v>28</v>
      </c>
      <c r="E25" t="s">
        <v>200</v>
      </c>
      <c r="F25">
        <v>82</v>
      </c>
      <c r="G25">
        <v>5</v>
      </c>
      <c r="H25">
        <v>21.2</v>
      </c>
      <c r="I25">
        <v>2.7</v>
      </c>
      <c r="J25">
        <v>6.6</v>
      </c>
      <c r="K25">
        <v>40.6</v>
      </c>
      <c r="L25">
        <v>0.5</v>
      </c>
      <c r="M25">
        <v>1.9</v>
      </c>
      <c r="N25">
        <v>24.7</v>
      </c>
      <c r="O25">
        <v>1.5</v>
      </c>
      <c r="P25">
        <v>2.1</v>
      </c>
      <c r="Q25">
        <v>72.5</v>
      </c>
      <c r="R25">
        <v>0.9</v>
      </c>
      <c r="S25">
        <v>2.6</v>
      </c>
      <c r="T25">
        <v>3.4</v>
      </c>
      <c r="U25">
        <v>0.9</v>
      </c>
      <c r="V25">
        <v>1.2</v>
      </c>
      <c r="W25">
        <v>1.3</v>
      </c>
      <c r="X25">
        <v>0.6</v>
      </c>
      <c r="Y25">
        <v>0.6</v>
      </c>
      <c r="Z25">
        <v>0.9</v>
      </c>
      <c r="AA25">
        <v>7.4</v>
      </c>
      <c r="AC25" s="10">
        <f t="shared" si="0"/>
        <v>13.600000000000001</v>
      </c>
    </row>
    <row r="26" spans="1:29" x14ac:dyDescent="0.25">
      <c r="A26" t="str">
        <f>CONCATENATE(B26," ",E26)</f>
        <v>B. Fernando UTA</v>
      </c>
      <c r="B26" t="s">
        <v>1181</v>
      </c>
      <c r="C26" t="s">
        <v>23</v>
      </c>
      <c r="D26">
        <v>26</v>
      </c>
      <c r="E26" t="s">
        <v>127</v>
      </c>
      <c r="F26">
        <v>79</v>
      </c>
      <c r="G26">
        <v>79</v>
      </c>
      <c r="H26">
        <v>28.8</v>
      </c>
      <c r="I26">
        <v>5.5</v>
      </c>
      <c r="J26">
        <v>11.3</v>
      </c>
      <c r="K26">
        <v>48.7</v>
      </c>
      <c r="L26">
        <v>1.8</v>
      </c>
      <c r="M26">
        <v>4.4000000000000004</v>
      </c>
      <c r="N26">
        <v>40.200000000000003</v>
      </c>
      <c r="O26">
        <v>2.2999999999999998</v>
      </c>
      <c r="P26">
        <v>2.6</v>
      </c>
      <c r="Q26">
        <v>87.9</v>
      </c>
      <c r="R26">
        <v>2.2000000000000002</v>
      </c>
      <c r="S26">
        <v>5.6</v>
      </c>
      <c r="T26">
        <v>7.8</v>
      </c>
      <c r="U26">
        <v>1.7</v>
      </c>
      <c r="V26">
        <v>3.1</v>
      </c>
      <c r="W26">
        <v>1.2</v>
      </c>
      <c r="X26">
        <v>1.6</v>
      </c>
      <c r="Y26">
        <v>0.8</v>
      </c>
      <c r="Z26">
        <v>2.6</v>
      </c>
      <c r="AA26">
        <v>15.1</v>
      </c>
      <c r="AC26" s="10">
        <f t="shared" si="0"/>
        <v>27.4</v>
      </c>
    </row>
    <row r="27" spans="1:29" x14ac:dyDescent="0.25">
      <c r="A27" t="str">
        <f>CONCATENATE(B27," ",E27)</f>
        <v>B. Griffin CLE</v>
      </c>
      <c r="B27" t="s">
        <v>1429</v>
      </c>
      <c r="C27" t="s">
        <v>40</v>
      </c>
      <c r="D27">
        <v>35</v>
      </c>
      <c r="E27" t="s">
        <v>38</v>
      </c>
      <c r="F27">
        <v>74</v>
      </c>
      <c r="G27">
        <v>0</v>
      </c>
      <c r="H27">
        <v>8.9</v>
      </c>
      <c r="I27">
        <v>1.1000000000000001</v>
      </c>
      <c r="J27">
        <v>2.8</v>
      </c>
      <c r="K27">
        <v>39.200000000000003</v>
      </c>
      <c r="L27">
        <v>0.1</v>
      </c>
      <c r="M27">
        <v>0.6</v>
      </c>
      <c r="N27">
        <v>20.5</v>
      </c>
      <c r="O27">
        <v>0.4</v>
      </c>
      <c r="P27">
        <v>0.6</v>
      </c>
      <c r="Q27">
        <v>71.7</v>
      </c>
      <c r="R27">
        <v>0.6</v>
      </c>
      <c r="S27">
        <v>1.4</v>
      </c>
      <c r="T27">
        <v>2</v>
      </c>
      <c r="U27">
        <v>0.3</v>
      </c>
      <c r="V27">
        <v>0.5</v>
      </c>
      <c r="W27">
        <v>0.1</v>
      </c>
      <c r="X27">
        <v>0.1</v>
      </c>
      <c r="Y27">
        <v>0.2</v>
      </c>
      <c r="Z27">
        <v>1</v>
      </c>
      <c r="AA27">
        <v>2.7</v>
      </c>
      <c r="AC27" s="10">
        <f t="shared" si="0"/>
        <v>5.2</v>
      </c>
    </row>
    <row r="28" spans="1:29" x14ac:dyDescent="0.25">
      <c r="A28" t="str">
        <f>CONCATENATE(B28," ",E28)</f>
        <v>B. Hield BKN</v>
      </c>
      <c r="B28" t="s">
        <v>1247</v>
      </c>
      <c r="C28" t="s">
        <v>37</v>
      </c>
      <c r="D28">
        <v>31</v>
      </c>
      <c r="E28" t="s">
        <v>173</v>
      </c>
      <c r="F28">
        <v>75</v>
      </c>
      <c r="G28">
        <v>57</v>
      </c>
      <c r="H28">
        <v>25.2</v>
      </c>
      <c r="I28">
        <v>3.9</v>
      </c>
      <c r="J28">
        <v>9.1999999999999993</v>
      </c>
      <c r="K28">
        <v>42</v>
      </c>
      <c r="L28">
        <v>1.6</v>
      </c>
      <c r="M28">
        <v>4.2</v>
      </c>
      <c r="N28">
        <v>37.4</v>
      </c>
      <c r="O28">
        <v>1.4</v>
      </c>
      <c r="P28">
        <v>1.6</v>
      </c>
      <c r="Q28">
        <v>87.5</v>
      </c>
      <c r="R28">
        <v>0.7</v>
      </c>
      <c r="S28">
        <v>2.2999999999999998</v>
      </c>
      <c r="T28">
        <v>3</v>
      </c>
      <c r="U28">
        <v>2.5</v>
      </c>
      <c r="V28">
        <v>0.9</v>
      </c>
      <c r="W28">
        <v>0.5</v>
      </c>
      <c r="X28">
        <v>0.1</v>
      </c>
      <c r="Y28">
        <v>0.6</v>
      </c>
      <c r="Z28">
        <v>1.4</v>
      </c>
      <c r="AA28">
        <v>10.7</v>
      </c>
      <c r="AC28" s="10">
        <f t="shared" si="0"/>
        <v>16.799999999999997</v>
      </c>
    </row>
    <row r="29" spans="1:29" x14ac:dyDescent="0.25">
      <c r="A29" t="str">
        <f>CONCATENATE(B29," ",E29)</f>
        <v>B. Ingram LAL</v>
      </c>
      <c r="B29" t="s">
        <v>1160</v>
      </c>
      <c r="C29" t="s">
        <v>37</v>
      </c>
      <c r="D29">
        <v>27</v>
      </c>
      <c r="E29" t="s">
        <v>41</v>
      </c>
      <c r="F29">
        <v>82</v>
      </c>
      <c r="G29">
        <v>82</v>
      </c>
      <c r="H29">
        <v>33</v>
      </c>
      <c r="I29">
        <v>5.9</v>
      </c>
      <c r="J29">
        <v>13</v>
      </c>
      <c r="K29">
        <v>45</v>
      </c>
      <c r="L29">
        <v>2</v>
      </c>
      <c r="M29">
        <v>6</v>
      </c>
      <c r="N29">
        <v>33.9</v>
      </c>
      <c r="O29">
        <v>3.6</v>
      </c>
      <c r="P29">
        <v>4.5999999999999996</v>
      </c>
      <c r="Q29">
        <v>79.099999999999994</v>
      </c>
      <c r="R29">
        <v>1.5</v>
      </c>
      <c r="S29">
        <v>4.5999999999999996</v>
      </c>
      <c r="T29">
        <v>6</v>
      </c>
      <c r="U29">
        <v>7</v>
      </c>
      <c r="V29">
        <v>2.2999999999999998</v>
      </c>
      <c r="W29">
        <v>1</v>
      </c>
      <c r="X29">
        <v>0.8</v>
      </c>
      <c r="Y29">
        <v>0.7</v>
      </c>
      <c r="Z29">
        <v>1.5</v>
      </c>
      <c r="AA29">
        <v>17.399999999999999</v>
      </c>
      <c r="AC29" s="10">
        <f t="shared" si="0"/>
        <v>32.200000000000003</v>
      </c>
    </row>
    <row r="30" spans="1:29" x14ac:dyDescent="0.25">
      <c r="A30" t="str">
        <f>CONCATENATE(B30," ",E30)</f>
        <v>B. Manek ATL</v>
      </c>
      <c r="B30" t="s">
        <v>1339</v>
      </c>
      <c r="C30" t="s">
        <v>34</v>
      </c>
      <c r="D30">
        <v>26</v>
      </c>
      <c r="E30" t="s">
        <v>28</v>
      </c>
      <c r="F30">
        <v>80</v>
      </c>
      <c r="G30">
        <v>0</v>
      </c>
      <c r="H30">
        <v>13.5</v>
      </c>
      <c r="I30">
        <v>2.2000000000000002</v>
      </c>
      <c r="J30">
        <v>5.4</v>
      </c>
      <c r="K30">
        <v>41.5</v>
      </c>
      <c r="L30">
        <v>1.1000000000000001</v>
      </c>
      <c r="M30">
        <v>2.9</v>
      </c>
      <c r="N30">
        <v>39.4</v>
      </c>
      <c r="O30">
        <v>0.8</v>
      </c>
      <c r="P30">
        <v>0.9</v>
      </c>
      <c r="Q30">
        <v>95.7</v>
      </c>
      <c r="R30">
        <v>0.3</v>
      </c>
      <c r="S30">
        <v>1.5</v>
      </c>
      <c r="T30">
        <v>1.9</v>
      </c>
      <c r="U30">
        <v>0.5</v>
      </c>
      <c r="V30">
        <v>0.8</v>
      </c>
      <c r="W30">
        <v>0.2</v>
      </c>
      <c r="X30">
        <v>0.3</v>
      </c>
      <c r="Y30">
        <v>0.4</v>
      </c>
      <c r="Z30">
        <v>1.6</v>
      </c>
      <c r="AA30">
        <v>6.4</v>
      </c>
      <c r="AC30" s="10">
        <f t="shared" si="0"/>
        <v>9.3000000000000007</v>
      </c>
    </row>
    <row r="31" spans="1:29" x14ac:dyDescent="0.25">
      <c r="A31" t="str">
        <f>CONCATENATE(B31," ",E31)</f>
        <v>B. McLemore CLE</v>
      </c>
      <c r="B31" t="s">
        <v>1395</v>
      </c>
      <c r="C31" t="s">
        <v>37</v>
      </c>
      <c r="D31">
        <v>31</v>
      </c>
      <c r="E31" t="s">
        <v>38</v>
      </c>
      <c r="F31">
        <v>80</v>
      </c>
      <c r="G31">
        <v>0</v>
      </c>
      <c r="H31">
        <v>9.8000000000000007</v>
      </c>
      <c r="I31">
        <v>1.4</v>
      </c>
      <c r="J31">
        <v>3.3</v>
      </c>
      <c r="K31">
        <v>43.4</v>
      </c>
      <c r="L31">
        <v>0.6</v>
      </c>
      <c r="M31">
        <v>1.3</v>
      </c>
      <c r="N31">
        <v>44.2</v>
      </c>
      <c r="O31">
        <v>0.3</v>
      </c>
      <c r="P31">
        <v>0.4</v>
      </c>
      <c r="Q31">
        <v>93.3</v>
      </c>
      <c r="R31">
        <v>0.1</v>
      </c>
      <c r="S31">
        <v>0.7</v>
      </c>
      <c r="T31">
        <v>0.8</v>
      </c>
      <c r="U31">
        <v>0.3</v>
      </c>
      <c r="V31">
        <v>0.4</v>
      </c>
      <c r="W31">
        <v>0.1</v>
      </c>
      <c r="X31">
        <v>0</v>
      </c>
      <c r="Y31">
        <v>0.1</v>
      </c>
      <c r="Z31">
        <v>0.7</v>
      </c>
      <c r="AA31">
        <v>3.8</v>
      </c>
      <c r="AC31" s="10">
        <f t="shared" si="0"/>
        <v>5</v>
      </c>
    </row>
    <row r="32" spans="1:29" x14ac:dyDescent="0.25">
      <c r="A32" t="str">
        <f>CONCATENATE(B32," ",E32)</f>
        <v>B. Penn-Johnson PHI</v>
      </c>
      <c r="B32" t="s">
        <v>1180</v>
      </c>
      <c r="C32" t="s">
        <v>32</v>
      </c>
      <c r="D32">
        <v>24</v>
      </c>
      <c r="E32" t="s">
        <v>25</v>
      </c>
      <c r="F32">
        <v>78</v>
      </c>
      <c r="G32">
        <v>78</v>
      </c>
      <c r="H32">
        <v>27.9</v>
      </c>
      <c r="I32">
        <v>5.4</v>
      </c>
      <c r="J32">
        <v>11.8</v>
      </c>
      <c r="K32">
        <v>45.2</v>
      </c>
      <c r="L32">
        <v>1.3</v>
      </c>
      <c r="M32">
        <v>4.4000000000000004</v>
      </c>
      <c r="N32">
        <v>29.3</v>
      </c>
      <c r="O32">
        <v>3.3</v>
      </c>
      <c r="P32">
        <v>4.3</v>
      </c>
      <c r="Q32">
        <v>75.400000000000006</v>
      </c>
      <c r="R32">
        <v>1.9</v>
      </c>
      <c r="S32">
        <v>4.5</v>
      </c>
      <c r="T32">
        <v>6.4</v>
      </c>
      <c r="U32">
        <v>1.8</v>
      </c>
      <c r="V32">
        <v>3.4</v>
      </c>
      <c r="W32">
        <v>1.4</v>
      </c>
      <c r="X32">
        <v>2.7</v>
      </c>
      <c r="Y32">
        <v>1</v>
      </c>
      <c r="Z32">
        <v>2</v>
      </c>
      <c r="AA32">
        <v>15.3</v>
      </c>
      <c r="AC32" s="10">
        <f t="shared" si="0"/>
        <v>27.6</v>
      </c>
    </row>
    <row r="33" spans="1:29" x14ac:dyDescent="0.25">
      <c r="A33" t="str">
        <f>CONCATENATE(B33," ",E33)</f>
        <v>B. Simanic MIL</v>
      </c>
      <c r="B33" t="s">
        <v>1230</v>
      </c>
      <c r="C33" t="s">
        <v>32</v>
      </c>
      <c r="D33">
        <v>26</v>
      </c>
      <c r="E33" t="s">
        <v>44</v>
      </c>
      <c r="F33">
        <v>80</v>
      </c>
      <c r="G33">
        <v>80</v>
      </c>
      <c r="H33">
        <v>22</v>
      </c>
      <c r="I33">
        <v>4.4000000000000004</v>
      </c>
      <c r="J33">
        <v>8.8000000000000007</v>
      </c>
      <c r="K33">
        <v>50.6</v>
      </c>
      <c r="L33">
        <v>1.8</v>
      </c>
      <c r="M33">
        <v>3.9</v>
      </c>
      <c r="N33">
        <v>45.8</v>
      </c>
      <c r="O33">
        <v>1.4</v>
      </c>
      <c r="P33">
        <v>1.6</v>
      </c>
      <c r="Q33">
        <v>89.7</v>
      </c>
      <c r="R33">
        <v>1</v>
      </c>
      <c r="S33">
        <v>3.1</v>
      </c>
      <c r="T33">
        <v>4.0999999999999996</v>
      </c>
      <c r="U33">
        <v>1.9</v>
      </c>
      <c r="V33">
        <v>2.2999999999999998</v>
      </c>
      <c r="W33">
        <v>0.6</v>
      </c>
      <c r="X33">
        <v>0.7</v>
      </c>
      <c r="Y33">
        <v>0.6</v>
      </c>
      <c r="Z33">
        <v>2</v>
      </c>
      <c r="AA33">
        <v>12</v>
      </c>
      <c r="AC33" s="10">
        <f t="shared" si="0"/>
        <v>19.299999999999997</v>
      </c>
    </row>
    <row r="34" spans="1:29" x14ac:dyDescent="0.25">
      <c r="A34" t="str">
        <f>CONCATENATE(B34," ",E34)</f>
        <v>B. Simmons MEM</v>
      </c>
      <c r="B34" t="s">
        <v>1147</v>
      </c>
      <c r="C34" t="s">
        <v>34</v>
      </c>
      <c r="D34">
        <v>28</v>
      </c>
      <c r="E34" t="s">
        <v>170</v>
      </c>
      <c r="F34">
        <v>82</v>
      </c>
      <c r="G34">
        <v>82</v>
      </c>
      <c r="H34">
        <v>34</v>
      </c>
      <c r="I34">
        <v>6.9</v>
      </c>
      <c r="J34">
        <v>12.5</v>
      </c>
      <c r="K34">
        <v>55</v>
      </c>
      <c r="L34">
        <v>0</v>
      </c>
      <c r="M34">
        <v>0</v>
      </c>
      <c r="N34">
        <v>0</v>
      </c>
      <c r="O34">
        <v>5.5</v>
      </c>
      <c r="P34">
        <v>6.7</v>
      </c>
      <c r="Q34">
        <v>81.7</v>
      </c>
      <c r="R34">
        <v>1.9</v>
      </c>
      <c r="S34">
        <v>5.9</v>
      </c>
      <c r="T34">
        <v>7.8</v>
      </c>
      <c r="U34">
        <v>5.9</v>
      </c>
      <c r="V34">
        <v>2.7</v>
      </c>
      <c r="W34">
        <v>1.4</v>
      </c>
      <c r="X34">
        <v>0.6</v>
      </c>
      <c r="Y34">
        <v>1</v>
      </c>
      <c r="Z34">
        <v>1.6</v>
      </c>
      <c r="AA34">
        <v>19.2</v>
      </c>
      <c r="AC34" s="10">
        <f t="shared" si="0"/>
        <v>34.9</v>
      </c>
    </row>
    <row r="35" spans="1:29" x14ac:dyDescent="0.25">
      <c r="A35" t="str">
        <f>CONCATENATE(B35," ",E35)</f>
        <v>C. Anthony PHX</v>
      </c>
      <c r="B35" t="s">
        <v>1155</v>
      </c>
      <c r="C35" t="s">
        <v>26</v>
      </c>
      <c r="D35">
        <v>24</v>
      </c>
      <c r="E35" t="s">
        <v>200</v>
      </c>
      <c r="F35">
        <v>78</v>
      </c>
      <c r="G35">
        <v>78</v>
      </c>
      <c r="H35">
        <v>35</v>
      </c>
      <c r="I35">
        <v>6.2</v>
      </c>
      <c r="J35">
        <v>14.6</v>
      </c>
      <c r="K35">
        <v>42.9</v>
      </c>
      <c r="L35">
        <v>2.1</v>
      </c>
      <c r="M35">
        <v>6.2</v>
      </c>
      <c r="N35">
        <v>33</v>
      </c>
      <c r="O35">
        <v>3.6</v>
      </c>
      <c r="P35">
        <v>4.2</v>
      </c>
      <c r="Q35">
        <v>85.2</v>
      </c>
      <c r="R35">
        <v>1.1000000000000001</v>
      </c>
      <c r="S35">
        <v>4.3</v>
      </c>
      <c r="T35">
        <v>5.4</v>
      </c>
      <c r="U35">
        <v>10.7</v>
      </c>
      <c r="V35">
        <v>2</v>
      </c>
      <c r="W35">
        <v>1.9</v>
      </c>
      <c r="X35">
        <v>0.3</v>
      </c>
      <c r="Y35">
        <v>1.1000000000000001</v>
      </c>
      <c r="Z35">
        <v>0.6</v>
      </c>
      <c r="AA35">
        <v>18.2</v>
      </c>
      <c r="AC35" s="10">
        <f t="shared" si="0"/>
        <v>36.5</v>
      </c>
    </row>
    <row r="36" spans="1:29" x14ac:dyDescent="0.25">
      <c r="A36" t="str">
        <f>CONCATENATE(B36," ",E36)</f>
        <v>C. Bassey BKN</v>
      </c>
      <c r="B36" t="s">
        <v>1341</v>
      </c>
      <c r="C36" t="s">
        <v>23</v>
      </c>
      <c r="D36">
        <v>24</v>
      </c>
      <c r="E36" t="s">
        <v>173</v>
      </c>
      <c r="F36">
        <v>43</v>
      </c>
      <c r="G36">
        <v>0</v>
      </c>
      <c r="H36">
        <v>20.5</v>
      </c>
      <c r="I36">
        <v>2.4</v>
      </c>
      <c r="J36">
        <v>5.6</v>
      </c>
      <c r="K36">
        <v>42.1</v>
      </c>
      <c r="L36">
        <v>0.5</v>
      </c>
      <c r="M36">
        <v>1.7</v>
      </c>
      <c r="N36">
        <v>32.4</v>
      </c>
      <c r="O36">
        <v>0.9</v>
      </c>
      <c r="P36">
        <v>1.5</v>
      </c>
      <c r="Q36">
        <v>60</v>
      </c>
      <c r="R36">
        <v>1.7</v>
      </c>
      <c r="S36">
        <v>3.7</v>
      </c>
      <c r="T36">
        <v>5.3</v>
      </c>
      <c r="U36">
        <v>0.4</v>
      </c>
      <c r="V36">
        <v>1.5</v>
      </c>
      <c r="W36">
        <v>1.7</v>
      </c>
      <c r="X36">
        <v>1.7</v>
      </c>
      <c r="Y36">
        <v>0.4</v>
      </c>
      <c r="Z36">
        <v>0.9</v>
      </c>
      <c r="AA36">
        <v>6.2</v>
      </c>
      <c r="AC36" s="10">
        <f t="shared" si="0"/>
        <v>15.3</v>
      </c>
    </row>
    <row r="37" spans="1:29" x14ac:dyDescent="0.25">
      <c r="A37" t="str">
        <f>CONCATENATE(B37," ",E37)</f>
        <v>C. Capela OKC</v>
      </c>
      <c r="B37" t="s">
        <v>1192</v>
      </c>
      <c r="C37" t="s">
        <v>32</v>
      </c>
      <c r="D37">
        <v>30</v>
      </c>
      <c r="E37" t="s">
        <v>229</v>
      </c>
      <c r="F37">
        <v>82</v>
      </c>
      <c r="G37">
        <v>82</v>
      </c>
      <c r="H37">
        <v>26.5</v>
      </c>
      <c r="I37">
        <v>5.3</v>
      </c>
      <c r="J37">
        <v>10.3</v>
      </c>
      <c r="K37">
        <v>51.1</v>
      </c>
      <c r="L37">
        <v>0</v>
      </c>
      <c r="M37">
        <v>0</v>
      </c>
      <c r="N37">
        <v>0</v>
      </c>
      <c r="O37">
        <v>3.7</v>
      </c>
      <c r="P37">
        <v>4.4000000000000004</v>
      </c>
      <c r="Q37">
        <v>84.1</v>
      </c>
      <c r="R37">
        <v>2</v>
      </c>
      <c r="S37">
        <v>4.5999999999999996</v>
      </c>
      <c r="T37">
        <v>6.6</v>
      </c>
      <c r="U37">
        <v>0.5</v>
      </c>
      <c r="V37">
        <v>2</v>
      </c>
      <c r="W37">
        <v>1.4</v>
      </c>
      <c r="X37">
        <v>0.8</v>
      </c>
      <c r="Y37">
        <v>0.8</v>
      </c>
      <c r="Z37">
        <v>1.9</v>
      </c>
      <c r="AA37">
        <v>14.2</v>
      </c>
      <c r="AC37" s="10">
        <f t="shared" si="0"/>
        <v>23.5</v>
      </c>
    </row>
    <row r="38" spans="1:29" x14ac:dyDescent="0.25">
      <c r="A38" t="str">
        <f>CONCATENATE(B38," ",E38)</f>
        <v>C. Cunningham SAC</v>
      </c>
      <c r="B38" t="s">
        <v>1234</v>
      </c>
      <c r="C38" t="s">
        <v>22</v>
      </c>
      <c r="D38">
        <v>23</v>
      </c>
      <c r="E38" t="s">
        <v>215</v>
      </c>
      <c r="F38">
        <v>82</v>
      </c>
      <c r="G38">
        <v>61</v>
      </c>
      <c r="H38">
        <v>28.1</v>
      </c>
      <c r="I38">
        <v>4.4000000000000004</v>
      </c>
      <c r="J38">
        <v>9.8000000000000007</v>
      </c>
      <c r="K38">
        <v>44.9</v>
      </c>
      <c r="L38">
        <v>1.5</v>
      </c>
      <c r="M38">
        <v>3.7</v>
      </c>
      <c r="N38">
        <v>40.5</v>
      </c>
      <c r="O38">
        <v>1.4</v>
      </c>
      <c r="P38">
        <v>1.9</v>
      </c>
      <c r="Q38">
        <v>71.099999999999994</v>
      </c>
      <c r="R38">
        <v>1.2</v>
      </c>
      <c r="S38">
        <v>3</v>
      </c>
      <c r="T38">
        <v>4.0999999999999996</v>
      </c>
      <c r="U38">
        <v>3.8</v>
      </c>
      <c r="V38">
        <v>2.6</v>
      </c>
      <c r="W38">
        <v>1.3</v>
      </c>
      <c r="X38">
        <v>0.7</v>
      </c>
      <c r="Y38">
        <v>0.6</v>
      </c>
      <c r="Z38">
        <v>1</v>
      </c>
      <c r="AA38">
        <v>11.7</v>
      </c>
      <c r="AC38" s="10">
        <f t="shared" si="0"/>
        <v>21.6</v>
      </c>
    </row>
    <row r="39" spans="1:29" x14ac:dyDescent="0.25">
      <c r="A39" t="str">
        <f>CONCATENATE(B39," ",E39)</f>
        <v>C. Daniels OKC</v>
      </c>
      <c r="B39" t="s">
        <v>1305</v>
      </c>
      <c r="C39" t="s">
        <v>22</v>
      </c>
      <c r="D39">
        <v>22</v>
      </c>
      <c r="E39" t="s">
        <v>229</v>
      </c>
      <c r="F39">
        <v>82</v>
      </c>
      <c r="G39">
        <v>82</v>
      </c>
      <c r="H39">
        <v>23.5</v>
      </c>
      <c r="I39">
        <v>2.7</v>
      </c>
      <c r="J39">
        <v>6.4</v>
      </c>
      <c r="K39">
        <v>42.4</v>
      </c>
      <c r="L39">
        <v>1.1000000000000001</v>
      </c>
      <c r="M39">
        <v>3</v>
      </c>
      <c r="N39">
        <v>36.299999999999997</v>
      </c>
      <c r="O39">
        <v>1.2</v>
      </c>
      <c r="P39">
        <v>1.4</v>
      </c>
      <c r="Q39">
        <v>83.9</v>
      </c>
      <c r="R39">
        <v>0.4</v>
      </c>
      <c r="S39">
        <v>1.4</v>
      </c>
      <c r="T39">
        <v>1.8</v>
      </c>
      <c r="U39">
        <v>3.1</v>
      </c>
      <c r="V39">
        <v>0.5</v>
      </c>
      <c r="W39">
        <v>0.5</v>
      </c>
      <c r="X39">
        <v>0.1</v>
      </c>
      <c r="Y39">
        <v>0.3</v>
      </c>
      <c r="Z39">
        <v>0.7</v>
      </c>
      <c r="AA39">
        <v>7.7</v>
      </c>
      <c r="AC39" s="10">
        <f t="shared" si="0"/>
        <v>13.200000000000001</v>
      </c>
    </row>
    <row r="40" spans="1:29" x14ac:dyDescent="0.25">
      <c r="A40" t="str">
        <f>CONCATENATE(B40," ",E40)</f>
        <v>C. Edwards DAL</v>
      </c>
      <c r="B40" t="s">
        <v>1169</v>
      </c>
      <c r="C40" t="s">
        <v>22</v>
      </c>
      <c r="D40">
        <v>26</v>
      </c>
      <c r="E40" t="s">
        <v>27</v>
      </c>
      <c r="F40">
        <v>78</v>
      </c>
      <c r="G40">
        <v>78</v>
      </c>
      <c r="H40">
        <v>31.7</v>
      </c>
      <c r="I40">
        <v>5.8</v>
      </c>
      <c r="J40">
        <v>12.8</v>
      </c>
      <c r="K40">
        <v>45.1</v>
      </c>
      <c r="L40">
        <v>2.6</v>
      </c>
      <c r="M40">
        <v>6.9</v>
      </c>
      <c r="N40">
        <v>38.1</v>
      </c>
      <c r="O40">
        <v>2</v>
      </c>
      <c r="P40">
        <v>2.2000000000000002</v>
      </c>
      <c r="Q40">
        <v>91.9</v>
      </c>
      <c r="R40">
        <v>0.4</v>
      </c>
      <c r="S40">
        <v>1.8</v>
      </c>
      <c r="T40">
        <v>2.2000000000000002</v>
      </c>
      <c r="U40">
        <v>2.1</v>
      </c>
      <c r="V40">
        <v>0.5</v>
      </c>
      <c r="W40">
        <v>1</v>
      </c>
      <c r="X40">
        <v>0.3</v>
      </c>
      <c r="Y40">
        <v>0.9</v>
      </c>
      <c r="Z40">
        <v>0.8</v>
      </c>
      <c r="AA40">
        <v>16.2</v>
      </c>
      <c r="AC40" s="10">
        <f t="shared" si="0"/>
        <v>21.8</v>
      </c>
    </row>
    <row r="41" spans="1:29" x14ac:dyDescent="0.25">
      <c r="A41" t="str">
        <f>CONCATENATE(B41," ",E41)</f>
        <v>C. Elleby BOS</v>
      </c>
      <c r="B41" t="s">
        <v>1400</v>
      </c>
      <c r="C41" t="s">
        <v>22</v>
      </c>
      <c r="D41">
        <v>24</v>
      </c>
      <c r="E41" t="s">
        <v>39</v>
      </c>
      <c r="F41">
        <v>81</v>
      </c>
      <c r="G41">
        <v>0</v>
      </c>
      <c r="H41">
        <v>14.1</v>
      </c>
      <c r="I41">
        <v>1.4</v>
      </c>
      <c r="J41">
        <v>3.5</v>
      </c>
      <c r="K41">
        <v>39.9</v>
      </c>
      <c r="L41">
        <v>0.3</v>
      </c>
      <c r="M41">
        <v>1.2</v>
      </c>
      <c r="N41">
        <v>22.1</v>
      </c>
      <c r="O41">
        <v>0.6</v>
      </c>
      <c r="P41">
        <v>0.9</v>
      </c>
      <c r="Q41">
        <v>72.2</v>
      </c>
      <c r="R41">
        <v>0.5</v>
      </c>
      <c r="S41">
        <v>1.5</v>
      </c>
      <c r="T41">
        <v>2</v>
      </c>
      <c r="U41">
        <v>0.6</v>
      </c>
      <c r="V41">
        <v>0.1</v>
      </c>
      <c r="W41">
        <v>0.5</v>
      </c>
      <c r="X41">
        <v>0.1</v>
      </c>
      <c r="Y41">
        <v>0.3</v>
      </c>
      <c r="Z41">
        <v>0.7</v>
      </c>
      <c r="AA41">
        <v>3.7</v>
      </c>
      <c r="AC41" s="10">
        <f t="shared" si="0"/>
        <v>6.9</v>
      </c>
    </row>
    <row r="42" spans="1:29" x14ac:dyDescent="0.25">
      <c r="A42" t="str">
        <f>CONCATENATE(B42," ",E42)</f>
        <v>C. Hood ORL</v>
      </c>
      <c r="B42" t="s">
        <v>1337</v>
      </c>
      <c r="C42" t="s">
        <v>29</v>
      </c>
      <c r="D42">
        <v>26</v>
      </c>
      <c r="E42" t="s">
        <v>163</v>
      </c>
      <c r="F42">
        <v>82</v>
      </c>
      <c r="G42">
        <v>0</v>
      </c>
      <c r="H42">
        <v>18.399999999999999</v>
      </c>
      <c r="I42">
        <v>2.2999999999999998</v>
      </c>
      <c r="J42">
        <v>4.8</v>
      </c>
      <c r="K42">
        <v>48</v>
      </c>
      <c r="L42">
        <v>1.2</v>
      </c>
      <c r="M42">
        <v>2.6</v>
      </c>
      <c r="N42">
        <v>47.4</v>
      </c>
      <c r="O42">
        <v>0.6</v>
      </c>
      <c r="P42">
        <v>0.9</v>
      </c>
      <c r="Q42">
        <v>69.400000000000006</v>
      </c>
      <c r="R42">
        <v>0.6</v>
      </c>
      <c r="S42">
        <v>2.4</v>
      </c>
      <c r="T42">
        <v>3.1</v>
      </c>
      <c r="U42">
        <v>0.5</v>
      </c>
      <c r="V42">
        <v>0.4</v>
      </c>
      <c r="W42">
        <v>1.4</v>
      </c>
      <c r="X42">
        <v>0.3</v>
      </c>
      <c r="Y42">
        <v>0.3</v>
      </c>
      <c r="Z42">
        <v>0.5</v>
      </c>
      <c r="AA42">
        <v>6.4</v>
      </c>
      <c r="AC42" s="10">
        <f t="shared" si="0"/>
        <v>11.7</v>
      </c>
    </row>
    <row r="43" spans="1:29" x14ac:dyDescent="0.25">
      <c r="A43" t="str">
        <f>CONCATENATE(B43," ",E43)</f>
        <v>C. LeVert DET</v>
      </c>
      <c r="B43" t="s">
        <v>1253</v>
      </c>
      <c r="C43" t="s">
        <v>29</v>
      </c>
      <c r="D43">
        <v>30</v>
      </c>
      <c r="E43" t="s">
        <v>46</v>
      </c>
      <c r="F43">
        <v>79</v>
      </c>
      <c r="G43">
        <v>37</v>
      </c>
      <c r="H43">
        <v>23.3</v>
      </c>
      <c r="I43">
        <v>3.7</v>
      </c>
      <c r="J43">
        <v>8.3000000000000007</v>
      </c>
      <c r="K43">
        <v>44.3</v>
      </c>
      <c r="L43">
        <v>1.7</v>
      </c>
      <c r="M43">
        <v>4.3</v>
      </c>
      <c r="N43">
        <v>39.6</v>
      </c>
      <c r="O43">
        <v>1.3</v>
      </c>
      <c r="P43">
        <v>1.6</v>
      </c>
      <c r="Q43">
        <v>81.400000000000006</v>
      </c>
      <c r="R43">
        <v>0.6</v>
      </c>
      <c r="S43">
        <v>2.1</v>
      </c>
      <c r="T43">
        <v>2.7</v>
      </c>
      <c r="U43">
        <v>1.6</v>
      </c>
      <c r="V43">
        <v>0.6</v>
      </c>
      <c r="W43">
        <v>0.8</v>
      </c>
      <c r="X43">
        <v>0.2</v>
      </c>
      <c r="Y43">
        <v>0.7</v>
      </c>
      <c r="Z43">
        <v>1.3</v>
      </c>
      <c r="AA43">
        <v>10.3</v>
      </c>
      <c r="AC43" s="10">
        <f t="shared" si="0"/>
        <v>15.600000000000001</v>
      </c>
    </row>
    <row r="44" spans="1:29" x14ac:dyDescent="0.25">
      <c r="A44" t="str">
        <f>CONCATENATE(B44," ",E44)</f>
        <v>C. Livingston PHI</v>
      </c>
      <c r="B44" t="s">
        <v>1347</v>
      </c>
      <c r="C44" t="s">
        <v>29</v>
      </c>
      <c r="D44">
        <v>20</v>
      </c>
      <c r="E44" t="s">
        <v>25</v>
      </c>
      <c r="F44">
        <v>75</v>
      </c>
      <c r="G44">
        <v>0</v>
      </c>
      <c r="H44">
        <v>16.600000000000001</v>
      </c>
      <c r="I44">
        <v>2.2000000000000002</v>
      </c>
      <c r="J44">
        <v>4.5999999999999996</v>
      </c>
      <c r="K44">
        <v>48.1</v>
      </c>
      <c r="L44">
        <v>0.5</v>
      </c>
      <c r="M44">
        <v>1.3</v>
      </c>
      <c r="N44">
        <v>39.799999999999997</v>
      </c>
      <c r="O44">
        <v>1</v>
      </c>
      <c r="P44">
        <v>1.4</v>
      </c>
      <c r="Q44">
        <v>72.5</v>
      </c>
      <c r="R44">
        <v>0.4</v>
      </c>
      <c r="S44">
        <v>1.7</v>
      </c>
      <c r="T44">
        <v>2.1</v>
      </c>
      <c r="U44">
        <v>0.5</v>
      </c>
      <c r="V44">
        <v>0.7</v>
      </c>
      <c r="W44">
        <v>0.5</v>
      </c>
      <c r="X44">
        <v>0.7</v>
      </c>
      <c r="Y44">
        <v>0.2</v>
      </c>
      <c r="Z44">
        <v>1</v>
      </c>
      <c r="AA44">
        <v>6</v>
      </c>
      <c r="AC44" s="10">
        <f t="shared" si="0"/>
        <v>9.8000000000000007</v>
      </c>
    </row>
    <row r="45" spans="1:29" x14ac:dyDescent="0.25">
      <c r="A45" t="str">
        <f>CONCATENATE(B45," ",E45)</f>
        <v>C. Morsell IND</v>
      </c>
      <c r="B45" t="s">
        <v>1244</v>
      </c>
      <c r="C45" t="s">
        <v>26</v>
      </c>
      <c r="D45">
        <v>23</v>
      </c>
      <c r="E45" t="s">
        <v>43</v>
      </c>
      <c r="F45">
        <v>82</v>
      </c>
      <c r="G45">
        <v>6</v>
      </c>
      <c r="H45">
        <v>23.1</v>
      </c>
      <c r="I45">
        <v>4</v>
      </c>
      <c r="J45">
        <v>8.6</v>
      </c>
      <c r="K45">
        <v>46.3</v>
      </c>
      <c r="L45">
        <v>1.5</v>
      </c>
      <c r="M45">
        <v>4</v>
      </c>
      <c r="N45">
        <v>38.6</v>
      </c>
      <c r="O45">
        <v>1.4</v>
      </c>
      <c r="P45">
        <v>2</v>
      </c>
      <c r="Q45">
        <v>68.5</v>
      </c>
      <c r="R45">
        <v>0.5</v>
      </c>
      <c r="S45">
        <v>2.2000000000000002</v>
      </c>
      <c r="T45">
        <v>2.6</v>
      </c>
      <c r="U45">
        <v>3.2</v>
      </c>
      <c r="V45">
        <v>1</v>
      </c>
      <c r="W45">
        <v>1</v>
      </c>
      <c r="X45">
        <v>0.2</v>
      </c>
      <c r="Y45">
        <v>0.6</v>
      </c>
      <c r="Z45">
        <v>0.7</v>
      </c>
      <c r="AA45">
        <v>10.9</v>
      </c>
      <c r="AC45" s="10">
        <f t="shared" si="0"/>
        <v>17.900000000000002</v>
      </c>
    </row>
    <row r="46" spans="1:29" x14ac:dyDescent="0.25">
      <c r="A46" t="str">
        <f>CONCATENATE(B46," ",E46)</f>
        <v>C. Okeke MIL</v>
      </c>
      <c r="B46" t="s">
        <v>1293</v>
      </c>
      <c r="C46" t="s">
        <v>29</v>
      </c>
      <c r="D46">
        <v>26</v>
      </c>
      <c r="E46" t="s">
        <v>44</v>
      </c>
      <c r="F46">
        <v>82</v>
      </c>
      <c r="G46">
        <v>2</v>
      </c>
      <c r="H46">
        <v>20.9</v>
      </c>
      <c r="I46">
        <v>3</v>
      </c>
      <c r="J46">
        <v>6.3</v>
      </c>
      <c r="K46">
        <v>48.4</v>
      </c>
      <c r="L46">
        <v>1.1000000000000001</v>
      </c>
      <c r="M46">
        <v>2.6</v>
      </c>
      <c r="N46">
        <v>40.6</v>
      </c>
      <c r="O46">
        <v>1.1000000000000001</v>
      </c>
      <c r="P46">
        <v>1.4</v>
      </c>
      <c r="Q46">
        <v>74.400000000000006</v>
      </c>
      <c r="R46">
        <v>1.6</v>
      </c>
      <c r="S46">
        <v>3.8</v>
      </c>
      <c r="T46">
        <v>5.4</v>
      </c>
      <c r="U46">
        <v>0.7</v>
      </c>
      <c r="V46">
        <v>0.8</v>
      </c>
      <c r="W46">
        <v>1.3</v>
      </c>
      <c r="X46">
        <v>0.9</v>
      </c>
      <c r="Y46">
        <v>0.5</v>
      </c>
      <c r="Z46">
        <v>1.6</v>
      </c>
      <c r="AA46">
        <v>8.1999999999999993</v>
      </c>
      <c r="AC46" s="10">
        <f t="shared" si="0"/>
        <v>16.5</v>
      </c>
    </row>
    <row r="47" spans="1:29" x14ac:dyDescent="0.25">
      <c r="A47" t="str">
        <f>CONCATENATE(B47," ",E47)</f>
        <v>C. Oliver BKN</v>
      </c>
      <c r="B47" t="s">
        <v>1184</v>
      </c>
      <c r="C47" t="s">
        <v>32</v>
      </c>
      <c r="D47">
        <v>26</v>
      </c>
      <c r="E47" t="s">
        <v>173</v>
      </c>
      <c r="F47">
        <v>69</v>
      </c>
      <c r="G47">
        <v>69</v>
      </c>
      <c r="H47">
        <v>28.9</v>
      </c>
      <c r="I47">
        <v>5.4</v>
      </c>
      <c r="J47">
        <v>11.7</v>
      </c>
      <c r="K47">
        <v>46.3</v>
      </c>
      <c r="L47">
        <v>1.2</v>
      </c>
      <c r="M47">
        <v>3.8</v>
      </c>
      <c r="N47">
        <v>32.200000000000003</v>
      </c>
      <c r="O47">
        <v>2.8</v>
      </c>
      <c r="P47">
        <v>3.1</v>
      </c>
      <c r="Q47">
        <v>89.7</v>
      </c>
      <c r="R47">
        <v>1.8</v>
      </c>
      <c r="S47">
        <v>4.8</v>
      </c>
      <c r="T47">
        <v>6.7</v>
      </c>
      <c r="U47">
        <v>1.1000000000000001</v>
      </c>
      <c r="V47">
        <v>2.6</v>
      </c>
      <c r="W47">
        <v>0.9</v>
      </c>
      <c r="X47">
        <v>0.7</v>
      </c>
      <c r="Y47">
        <v>0.7</v>
      </c>
      <c r="Z47">
        <v>2</v>
      </c>
      <c r="AA47">
        <v>14.8</v>
      </c>
      <c r="AC47" s="10">
        <f t="shared" si="0"/>
        <v>24.2</v>
      </c>
    </row>
    <row r="48" spans="1:29" x14ac:dyDescent="0.25">
      <c r="A48" t="str">
        <f>CONCATENATE(B48," ",E48)</f>
        <v>C. Omoruyi LAC</v>
      </c>
      <c r="B48" t="s">
        <v>1407</v>
      </c>
      <c r="C48" t="s">
        <v>23</v>
      </c>
      <c r="D48">
        <v>23</v>
      </c>
      <c r="E48" t="s">
        <v>42</v>
      </c>
      <c r="F48">
        <v>76</v>
      </c>
      <c r="G48">
        <v>0</v>
      </c>
      <c r="H48">
        <v>11</v>
      </c>
      <c r="I48">
        <v>1.3</v>
      </c>
      <c r="J48">
        <v>2.6</v>
      </c>
      <c r="K48">
        <v>49.3</v>
      </c>
      <c r="L48">
        <v>0</v>
      </c>
      <c r="M48">
        <v>0</v>
      </c>
      <c r="N48">
        <v>0</v>
      </c>
      <c r="O48">
        <v>0.9</v>
      </c>
      <c r="P48">
        <v>1.4</v>
      </c>
      <c r="Q48">
        <v>61.7</v>
      </c>
      <c r="R48">
        <v>0.9</v>
      </c>
      <c r="S48">
        <v>2.1</v>
      </c>
      <c r="T48">
        <v>3</v>
      </c>
      <c r="U48">
        <v>0.2</v>
      </c>
      <c r="V48">
        <v>1.1000000000000001</v>
      </c>
      <c r="W48">
        <v>0.3</v>
      </c>
      <c r="X48">
        <v>0.8</v>
      </c>
      <c r="Y48">
        <v>0.2</v>
      </c>
      <c r="Z48">
        <v>0.9</v>
      </c>
      <c r="AA48">
        <v>3.5</v>
      </c>
      <c r="AC48" s="10">
        <f t="shared" si="0"/>
        <v>7.8</v>
      </c>
    </row>
    <row r="49" spans="1:29" x14ac:dyDescent="0.25">
      <c r="A49" t="str">
        <f>CONCATENATE(B49," ",E49)</f>
        <v>C. Payne SEA</v>
      </c>
      <c r="B49" t="s">
        <v>1183</v>
      </c>
      <c r="C49" t="s">
        <v>26</v>
      </c>
      <c r="D49">
        <v>30</v>
      </c>
      <c r="E49" t="s">
        <v>36</v>
      </c>
      <c r="F49">
        <v>78</v>
      </c>
      <c r="G49">
        <v>78</v>
      </c>
      <c r="H49">
        <v>39.299999999999997</v>
      </c>
      <c r="I49">
        <v>5.3</v>
      </c>
      <c r="J49">
        <v>15</v>
      </c>
      <c r="K49">
        <v>35.6</v>
      </c>
      <c r="L49">
        <v>2.1</v>
      </c>
      <c r="M49">
        <v>6.6</v>
      </c>
      <c r="N49">
        <v>31.3</v>
      </c>
      <c r="O49">
        <v>2.1</v>
      </c>
      <c r="P49">
        <v>2.2999999999999998</v>
      </c>
      <c r="Q49">
        <v>92.6</v>
      </c>
      <c r="R49">
        <v>0.4</v>
      </c>
      <c r="S49">
        <v>1.7</v>
      </c>
      <c r="T49">
        <v>2.1</v>
      </c>
      <c r="U49">
        <v>9.3000000000000007</v>
      </c>
      <c r="V49">
        <v>4.0999999999999996</v>
      </c>
      <c r="W49">
        <v>0.7</v>
      </c>
      <c r="X49">
        <v>0.2</v>
      </c>
      <c r="Y49">
        <v>1.1000000000000001</v>
      </c>
      <c r="Z49">
        <v>1</v>
      </c>
      <c r="AA49">
        <v>14.8</v>
      </c>
      <c r="AC49" s="10">
        <f t="shared" si="0"/>
        <v>27.1</v>
      </c>
    </row>
    <row r="50" spans="1:29" x14ac:dyDescent="0.25">
      <c r="A50" t="str">
        <f>CONCATENATE(B50," ",E50)</f>
        <v>C. Reddish NOP</v>
      </c>
      <c r="B50" t="s">
        <v>1162</v>
      </c>
      <c r="C50" t="s">
        <v>29</v>
      </c>
      <c r="D50">
        <v>25</v>
      </c>
      <c r="E50" t="s">
        <v>151</v>
      </c>
      <c r="F50">
        <v>69</v>
      </c>
      <c r="G50">
        <v>69</v>
      </c>
      <c r="H50">
        <v>34.4</v>
      </c>
      <c r="I50">
        <v>5.7</v>
      </c>
      <c r="J50">
        <v>12.1</v>
      </c>
      <c r="K50">
        <v>47</v>
      </c>
      <c r="L50">
        <v>2.2000000000000002</v>
      </c>
      <c r="M50">
        <v>5.3</v>
      </c>
      <c r="N50">
        <v>41</v>
      </c>
      <c r="O50">
        <v>3.3</v>
      </c>
      <c r="P50">
        <v>3.9</v>
      </c>
      <c r="Q50">
        <v>84.1</v>
      </c>
      <c r="R50">
        <v>1.9</v>
      </c>
      <c r="S50">
        <v>5</v>
      </c>
      <c r="T50">
        <v>6.9</v>
      </c>
      <c r="U50">
        <v>2.2000000000000002</v>
      </c>
      <c r="V50">
        <v>1.8</v>
      </c>
      <c r="W50">
        <v>1.8</v>
      </c>
      <c r="X50">
        <v>1.1000000000000001</v>
      </c>
      <c r="Y50">
        <v>0.9</v>
      </c>
      <c r="Z50">
        <v>1.6</v>
      </c>
      <c r="AA50">
        <v>16.899999999999999</v>
      </c>
      <c r="AC50" s="10">
        <f t="shared" si="0"/>
        <v>28.9</v>
      </c>
    </row>
    <row r="51" spans="1:29" x14ac:dyDescent="0.25">
      <c r="A51" t="str">
        <f>CONCATENATE(B51," ",E51)</f>
        <v>C. Smith HOU</v>
      </c>
      <c r="B51" t="s">
        <v>1338</v>
      </c>
      <c r="C51" t="s">
        <v>29</v>
      </c>
      <c r="D51">
        <v>25</v>
      </c>
      <c r="E51" t="s">
        <v>128</v>
      </c>
      <c r="F51">
        <v>79</v>
      </c>
      <c r="G51">
        <v>3</v>
      </c>
      <c r="H51">
        <v>17.8</v>
      </c>
      <c r="I51">
        <v>2.2999999999999998</v>
      </c>
      <c r="J51">
        <v>5</v>
      </c>
      <c r="K51">
        <v>46.6</v>
      </c>
      <c r="L51">
        <v>0.6</v>
      </c>
      <c r="M51">
        <v>1.8</v>
      </c>
      <c r="N51">
        <v>35.700000000000003</v>
      </c>
      <c r="O51">
        <v>1.1000000000000001</v>
      </c>
      <c r="P51">
        <v>1.4</v>
      </c>
      <c r="Q51">
        <v>80</v>
      </c>
      <c r="R51">
        <v>0.5</v>
      </c>
      <c r="S51">
        <v>1.7</v>
      </c>
      <c r="T51">
        <v>2.1</v>
      </c>
      <c r="U51">
        <v>0.5</v>
      </c>
      <c r="V51">
        <v>0.6</v>
      </c>
      <c r="W51">
        <v>0.5</v>
      </c>
      <c r="X51">
        <v>0.6</v>
      </c>
      <c r="Y51">
        <v>0.3</v>
      </c>
      <c r="Z51">
        <v>1</v>
      </c>
      <c r="AA51">
        <v>6.4</v>
      </c>
      <c r="AC51" s="10">
        <f t="shared" si="0"/>
        <v>10.1</v>
      </c>
    </row>
    <row r="52" spans="1:29" x14ac:dyDescent="0.25">
      <c r="A52" t="str">
        <f>CONCATENATE(B52," ",E52)</f>
        <v>C. Swanigan GSW</v>
      </c>
      <c r="B52" t="s">
        <v>1251</v>
      </c>
      <c r="C52" t="s">
        <v>32</v>
      </c>
      <c r="D52">
        <v>27</v>
      </c>
      <c r="E52" t="s">
        <v>35</v>
      </c>
      <c r="F52">
        <v>82</v>
      </c>
      <c r="G52">
        <v>82</v>
      </c>
      <c r="H52">
        <v>26.6</v>
      </c>
      <c r="I52">
        <v>4</v>
      </c>
      <c r="J52">
        <v>9.1999999999999993</v>
      </c>
      <c r="K52">
        <v>44</v>
      </c>
      <c r="L52">
        <v>0.8</v>
      </c>
      <c r="M52">
        <v>2.6</v>
      </c>
      <c r="N52">
        <v>32.1</v>
      </c>
      <c r="O52">
        <v>1.6</v>
      </c>
      <c r="P52">
        <v>1.8</v>
      </c>
      <c r="Q52">
        <v>88.6</v>
      </c>
      <c r="R52">
        <v>1.6</v>
      </c>
      <c r="S52">
        <v>4.5999999999999996</v>
      </c>
      <c r="T52">
        <v>6.2</v>
      </c>
      <c r="U52">
        <v>1.3</v>
      </c>
      <c r="V52">
        <v>2.9</v>
      </c>
      <c r="W52">
        <v>1.5</v>
      </c>
      <c r="X52">
        <v>0.6</v>
      </c>
      <c r="Y52">
        <v>0.7</v>
      </c>
      <c r="Z52">
        <v>1.5</v>
      </c>
      <c r="AA52">
        <v>10.5</v>
      </c>
      <c r="AC52" s="10">
        <f t="shared" si="0"/>
        <v>20.100000000000001</v>
      </c>
    </row>
    <row r="53" spans="1:29" x14ac:dyDescent="0.25">
      <c r="A53" t="str">
        <f>CONCATENATE(B53," ",E53)</f>
        <v>C. Thomas TOR</v>
      </c>
      <c r="B53" t="s">
        <v>1217</v>
      </c>
      <c r="C53" t="s">
        <v>37</v>
      </c>
      <c r="D53">
        <v>23</v>
      </c>
      <c r="E53" t="s">
        <v>254</v>
      </c>
      <c r="F53">
        <v>71</v>
      </c>
      <c r="G53">
        <v>71</v>
      </c>
      <c r="H53">
        <v>26.9</v>
      </c>
      <c r="I53">
        <v>4.5999999999999996</v>
      </c>
      <c r="J53">
        <v>11.1</v>
      </c>
      <c r="K53">
        <v>41.5</v>
      </c>
      <c r="L53">
        <v>1.5</v>
      </c>
      <c r="M53">
        <v>4.5999999999999996</v>
      </c>
      <c r="N53">
        <v>33</v>
      </c>
      <c r="O53">
        <v>2.1</v>
      </c>
      <c r="P53">
        <v>2.6</v>
      </c>
      <c r="Q53">
        <v>79.3</v>
      </c>
      <c r="R53">
        <v>0.3</v>
      </c>
      <c r="S53">
        <v>1.6</v>
      </c>
      <c r="T53">
        <v>1.8</v>
      </c>
      <c r="U53">
        <v>2</v>
      </c>
      <c r="V53">
        <v>2</v>
      </c>
      <c r="W53">
        <v>0.7</v>
      </c>
      <c r="X53">
        <v>0.2</v>
      </c>
      <c r="Y53">
        <v>0.7</v>
      </c>
      <c r="Z53">
        <v>1.3</v>
      </c>
      <c r="AA53">
        <v>12.7</v>
      </c>
      <c r="AC53" s="10">
        <f t="shared" si="0"/>
        <v>17.399999999999999</v>
      </c>
    </row>
    <row r="54" spans="1:29" x14ac:dyDescent="0.25">
      <c r="A54" t="str">
        <f>CONCATENATE(B54," ",E54)</f>
        <v>C. Vanover UTA</v>
      </c>
      <c r="B54" t="s">
        <v>1418</v>
      </c>
      <c r="C54" t="s">
        <v>23</v>
      </c>
      <c r="D54">
        <v>25</v>
      </c>
      <c r="E54" t="s">
        <v>127</v>
      </c>
      <c r="F54">
        <v>77</v>
      </c>
      <c r="G54">
        <v>0</v>
      </c>
      <c r="H54">
        <v>9.5</v>
      </c>
      <c r="I54">
        <v>1.3</v>
      </c>
      <c r="J54">
        <v>2.5</v>
      </c>
      <c r="K54">
        <v>51.9</v>
      </c>
      <c r="L54">
        <v>0.5</v>
      </c>
      <c r="M54">
        <v>1.1000000000000001</v>
      </c>
      <c r="N54">
        <v>44</v>
      </c>
      <c r="O54">
        <v>0.3</v>
      </c>
      <c r="P54">
        <v>0.5</v>
      </c>
      <c r="Q54">
        <v>63.9</v>
      </c>
      <c r="R54">
        <v>0.3</v>
      </c>
      <c r="S54">
        <v>1.3</v>
      </c>
      <c r="T54">
        <v>1.5</v>
      </c>
      <c r="U54">
        <v>0.3</v>
      </c>
      <c r="V54">
        <v>0.6</v>
      </c>
      <c r="W54">
        <v>0.1</v>
      </c>
      <c r="X54">
        <v>0.4</v>
      </c>
      <c r="Y54">
        <v>0.2</v>
      </c>
      <c r="Z54">
        <v>1.4</v>
      </c>
      <c r="AA54">
        <v>3.3</v>
      </c>
      <c r="AC54" s="10">
        <f t="shared" si="0"/>
        <v>5.6</v>
      </c>
    </row>
    <row r="55" spans="1:29" x14ac:dyDescent="0.25">
      <c r="A55" t="str">
        <f>CONCATENATE(B55," ",E55)</f>
        <v>C. Walker IND</v>
      </c>
      <c r="B55" t="s">
        <v>1261</v>
      </c>
      <c r="C55" t="s">
        <v>34</v>
      </c>
      <c r="D55">
        <v>23</v>
      </c>
      <c r="E55" t="s">
        <v>43</v>
      </c>
      <c r="F55">
        <v>82</v>
      </c>
      <c r="G55">
        <v>69</v>
      </c>
      <c r="H55">
        <v>25.3</v>
      </c>
      <c r="I55">
        <v>3.6</v>
      </c>
      <c r="J55">
        <v>8.5</v>
      </c>
      <c r="K55">
        <v>42.7</v>
      </c>
      <c r="L55">
        <v>1</v>
      </c>
      <c r="M55">
        <v>2.9</v>
      </c>
      <c r="N55">
        <v>35</v>
      </c>
      <c r="O55">
        <v>1.5</v>
      </c>
      <c r="P55">
        <v>2.2000000000000002</v>
      </c>
      <c r="Q55">
        <v>71.8</v>
      </c>
      <c r="R55">
        <v>1.4</v>
      </c>
      <c r="S55">
        <v>4.0999999999999996</v>
      </c>
      <c r="T55">
        <v>5.5</v>
      </c>
      <c r="U55">
        <v>1</v>
      </c>
      <c r="V55">
        <v>1.6</v>
      </c>
      <c r="W55">
        <v>0.9</v>
      </c>
      <c r="X55">
        <v>1.1000000000000001</v>
      </c>
      <c r="Y55">
        <v>0.6</v>
      </c>
      <c r="Z55">
        <v>1.8</v>
      </c>
      <c r="AA55">
        <v>9.8000000000000007</v>
      </c>
      <c r="AC55" s="10">
        <f t="shared" si="0"/>
        <v>18.3</v>
      </c>
    </row>
    <row r="56" spans="1:29" x14ac:dyDescent="0.25">
      <c r="A56" t="str">
        <f>CONCATENATE(B56," ",E56)</f>
        <v>C. White NOP</v>
      </c>
      <c r="B56" t="s">
        <v>1280</v>
      </c>
      <c r="C56" t="s">
        <v>22</v>
      </c>
      <c r="D56">
        <v>24</v>
      </c>
      <c r="E56" t="s">
        <v>151</v>
      </c>
      <c r="F56">
        <v>80</v>
      </c>
      <c r="G56">
        <v>80</v>
      </c>
      <c r="H56">
        <v>26.2</v>
      </c>
      <c r="I56">
        <v>3.1</v>
      </c>
      <c r="J56">
        <v>7.3</v>
      </c>
      <c r="K56">
        <v>42.9</v>
      </c>
      <c r="L56">
        <v>1.1000000000000001</v>
      </c>
      <c r="M56">
        <v>3</v>
      </c>
      <c r="N56">
        <v>37.200000000000003</v>
      </c>
      <c r="O56">
        <v>1.3</v>
      </c>
      <c r="P56">
        <v>1.7</v>
      </c>
      <c r="Q56">
        <v>78.400000000000006</v>
      </c>
      <c r="R56">
        <v>0.6</v>
      </c>
      <c r="S56">
        <v>2</v>
      </c>
      <c r="T56">
        <v>2.7</v>
      </c>
      <c r="U56">
        <v>1.8</v>
      </c>
      <c r="V56">
        <v>0.6</v>
      </c>
      <c r="W56">
        <v>0.8</v>
      </c>
      <c r="X56">
        <v>0.2</v>
      </c>
      <c r="Y56">
        <v>0.5</v>
      </c>
      <c r="Z56">
        <v>1.3</v>
      </c>
      <c r="AA56">
        <v>8.6999999999999993</v>
      </c>
      <c r="AC56" s="10">
        <f t="shared" si="0"/>
        <v>14.2</v>
      </c>
    </row>
    <row r="57" spans="1:29" x14ac:dyDescent="0.25">
      <c r="A57" t="str">
        <f>CONCATENATE(B57," ",E57)</f>
        <v>C. Winston NOP</v>
      </c>
      <c r="B57" t="s">
        <v>1203</v>
      </c>
      <c r="C57" t="s">
        <v>26</v>
      </c>
      <c r="D57">
        <v>27</v>
      </c>
      <c r="E57" t="s">
        <v>151</v>
      </c>
      <c r="F57">
        <v>79</v>
      </c>
      <c r="G57">
        <v>3</v>
      </c>
      <c r="H57">
        <v>25.1</v>
      </c>
      <c r="I57">
        <v>4.5999999999999996</v>
      </c>
      <c r="J57">
        <v>9.9</v>
      </c>
      <c r="K57">
        <v>46.2</v>
      </c>
      <c r="L57">
        <v>1.6</v>
      </c>
      <c r="M57">
        <v>4</v>
      </c>
      <c r="N57">
        <v>40.799999999999997</v>
      </c>
      <c r="O57">
        <v>2.4</v>
      </c>
      <c r="P57">
        <v>2.5</v>
      </c>
      <c r="Q57">
        <v>94.9</v>
      </c>
      <c r="R57">
        <v>0.4</v>
      </c>
      <c r="S57">
        <v>1.8</v>
      </c>
      <c r="T57">
        <v>2.2000000000000002</v>
      </c>
      <c r="U57">
        <v>6.1</v>
      </c>
      <c r="V57">
        <v>1.2</v>
      </c>
      <c r="W57">
        <v>0.6</v>
      </c>
      <c r="X57">
        <v>0.1</v>
      </c>
      <c r="Y57">
        <v>0.6</v>
      </c>
      <c r="Z57">
        <v>0.9</v>
      </c>
      <c r="AA57">
        <v>13.2</v>
      </c>
      <c r="AC57" s="10">
        <f t="shared" si="0"/>
        <v>22.2</v>
      </c>
    </row>
    <row r="58" spans="1:29" x14ac:dyDescent="0.25">
      <c r="A58" t="str">
        <f>CONCATENATE(B58," ",E58)</f>
        <v>C. Wjab DAL</v>
      </c>
      <c r="B58" t="s">
        <v>1351</v>
      </c>
      <c r="C58" t="s">
        <v>24</v>
      </c>
      <c r="D58">
        <v>21</v>
      </c>
      <c r="E58" t="s">
        <v>27</v>
      </c>
      <c r="F58">
        <v>82</v>
      </c>
      <c r="G58">
        <v>0</v>
      </c>
      <c r="H58">
        <v>16.8</v>
      </c>
      <c r="I58">
        <v>2.2000000000000002</v>
      </c>
      <c r="J58">
        <v>4.8</v>
      </c>
      <c r="K58">
        <v>45.1</v>
      </c>
      <c r="L58">
        <v>0.7</v>
      </c>
      <c r="M58">
        <v>1.9</v>
      </c>
      <c r="N58">
        <v>38.1</v>
      </c>
      <c r="O58">
        <v>0.8</v>
      </c>
      <c r="P58">
        <v>1</v>
      </c>
      <c r="Q58">
        <v>77.900000000000006</v>
      </c>
      <c r="R58">
        <v>0.8</v>
      </c>
      <c r="S58">
        <v>2.1</v>
      </c>
      <c r="T58">
        <v>2.9</v>
      </c>
      <c r="U58">
        <v>0.8</v>
      </c>
      <c r="V58">
        <v>0.8</v>
      </c>
      <c r="W58">
        <v>0.4</v>
      </c>
      <c r="X58">
        <v>0.3</v>
      </c>
      <c r="Y58">
        <v>0.4</v>
      </c>
      <c r="Z58">
        <v>1.3</v>
      </c>
      <c r="AA58">
        <v>5.9</v>
      </c>
      <c r="AC58" s="10">
        <f t="shared" si="0"/>
        <v>10.3</v>
      </c>
    </row>
    <row r="59" spans="1:29" x14ac:dyDescent="0.25">
      <c r="A59" t="str">
        <f>CONCATENATE(B59," ",E59)</f>
        <v>C. Wood ORL</v>
      </c>
      <c r="B59" t="s">
        <v>1189</v>
      </c>
      <c r="C59" t="s">
        <v>32</v>
      </c>
      <c r="D59">
        <v>30</v>
      </c>
      <c r="E59" t="s">
        <v>163</v>
      </c>
      <c r="F59">
        <v>75</v>
      </c>
      <c r="G59">
        <v>75</v>
      </c>
      <c r="H59">
        <v>28.2</v>
      </c>
      <c r="I59">
        <v>5.2</v>
      </c>
      <c r="J59">
        <v>11.5</v>
      </c>
      <c r="K59">
        <v>45.1</v>
      </c>
      <c r="L59">
        <v>1.8</v>
      </c>
      <c r="M59">
        <v>4.5999999999999996</v>
      </c>
      <c r="N59">
        <v>39.799999999999997</v>
      </c>
      <c r="O59">
        <v>2.4</v>
      </c>
      <c r="P59">
        <v>2.6</v>
      </c>
      <c r="Q59">
        <v>91.8</v>
      </c>
      <c r="R59">
        <v>1.5</v>
      </c>
      <c r="S59">
        <v>5.3</v>
      </c>
      <c r="T59">
        <v>6.8</v>
      </c>
      <c r="U59">
        <v>2</v>
      </c>
      <c r="V59">
        <v>1.7</v>
      </c>
      <c r="W59">
        <v>0.7</v>
      </c>
      <c r="X59">
        <v>0.7</v>
      </c>
      <c r="Y59">
        <v>0.9</v>
      </c>
      <c r="Z59">
        <v>2.2999999999999998</v>
      </c>
      <c r="AA59">
        <v>14.6</v>
      </c>
      <c r="AC59" s="10">
        <f t="shared" si="0"/>
        <v>24.8</v>
      </c>
    </row>
    <row r="60" spans="1:29" x14ac:dyDescent="0.25">
      <c r="A60" t="str">
        <f>CONCATENATE(B60," ",E60)</f>
        <v>C. Xydakis SEA</v>
      </c>
      <c r="B60" t="s">
        <v>1424</v>
      </c>
      <c r="C60" t="s">
        <v>32</v>
      </c>
      <c r="D60">
        <v>21</v>
      </c>
      <c r="E60" t="s">
        <v>36</v>
      </c>
      <c r="F60">
        <v>73</v>
      </c>
      <c r="G60">
        <v>0</v>
      </c>
      <c r="H60">
        <v>8.4</v>
      </c>
      <c r="I60">
        <v>1.1000000000000001</v>
      </c>
      <c r="J60">
        <v>2.6</v>
      </c>
      <c r="K60">
        <v>42</v>
      </c>
      <c r="L60">
        <v>0.4</v>
      </c>
      <c r="M60">
        <v>1</v>
      </c>
      <c r="N60">
        <v>36.799999999999997</v>
      </c>
      <c r="O60">
        <v>0.4</v>
      </c>
      <c r="P60">
        <v>0.5</v>
      </c>
      <c r="Q60">
        <v>76.5</v>
      </c>
      <c r="R60">
        <v>0.4</v>
      </c>
      <c r="S60">
        <v>0.9</v>
      </c>
      <c r="T60">
        <v>1.3</v>
      </c>
      <c r="U60">
        <v>0.4</v>
      </c>
      <c r="V60">
        <v>1.1000000000000001</v>
      </c>
      <c r="W60">
        <v>0.1</v>
      </c>
      <c r="X60">
        <v>0.1</v>
      </c>
      <c r="Y60">
        <v>0.1</v>
      </c>
      <c r="Z60">
        <v>0.7</v>
      </c>
      <c r="AA60">
        <v>2.9</v>
      </c>
      <c r="AC60" s="10">
        <f t="shared" si="0"/>
        <v>4.8</v>
      </c>
    </row>
    <row r="61" spans="1:29" x14ac:dyDescent="0.25">
      <c r="A61" t="str">
        <f>CONCATENATE(B61," ",E61)</f>
        <v>D.  Melton IND</v>
      </c>
      <c r="B61" t="s">
        <v>1158</v>
      </c>
      <c r="C61" t="s">
        <v>22</v>
      </c>
      <c r="D61">
        <v>26</v>
      </c>
      <c r="E61" t="s">
        <v>43</v>
      </c>
      <c r="F61">
        <v>77</v>
      </c>
      <c r="G61">
        <v>77</v>
      </c>
      <c r="H61">
        <v>31.6</v>
      </c>
      <c r="I61">
        <v>6.3</v>
      </c>
      <c r="J61">
        <v>13.8</v>
      </c>
      <c r="K61">
        <v>45.3</v>
      </c>
      <c r="L61">
        <v>2.7</v>
      </c>
      <c r="M61">
        <v>6.6</v>
      </c>
      <c r="N61">
        <v>40.700000000000003</v>
      </c>
      <c r="O61">
        <v>2.2999999999999998</v>
      </c>
      <c r="P61">
        <v>2.4</v>
      </c>
      <c r="Q61">
        <v>94.7</v>
      </c>
      <c r="R61">
        <v>1.2</v>
      </c>
      <c r="S61">
        <v>3.6</v>
      </c>
      <c r="T61">
        <v>4.8</v>
      </c>
      <c r="U61">
        <v>3.5</v>
      </c>
      <c r="V61">
        <v>2.2999999999999998</v>
      </c>
      <c r="W61">
        <v>1</v>
      </c>
      <c r="X61">
        <v>0.3</v>
      </c>
      <c r="Y61">
        <v>1.1000000000000001</v>
      </c>
      <c r="Z61">
        <v>1.3</v>
      </c>
      <c r="AA61">
        <v>17.5</v>
      </c>
      <c r="AC61" s="10">
        <f t="shared" si="0"/>
        <v>27.1</v>
      </c>
    </row>
    <row r="62" spans="1:29" x14ac:dyDescent="0.25">
      <c r="A62" t="str">
        <f>CONCATENATE(B62," ",E62)</f>
        <v>D. Ayton CLE</v>
      </c>
      <c r="B62" t="s">
        <v>1141</v>
      </c>
      <c r="C62" t="s">
        <v>23</v>
      </c>
      <c r="D62">
        <v>26</v>
      </c>
      <c r="E62" t="s">
        <v>38</v>
      </c>
      <c r="F62">
        <v>80</v>
      </c>
      <c r="G62">
        <v>80</v>
      </c>
      <c r="H62">
        <v>32.9</v>
      </c>
      <c r="I62">
        <v>6.8</v>
      </c>
      <c r="J62">
        <v>13.1</v>
      </c>
      <c r="K62">
        <v>51.8</v>
      </c>
      <c r="L62">
        <v>1.2</v>
      </c>
      <c r="M62">
        <v>3.7</v>
      </c>
      <c r="N62">
        <v>33.4</v>
      </c>
      <c r="O62">
        <v>5.3</v>
      </c>
      <c r="P62">
        <v>6</v>
      </c>
      <c r="Q62">
        <v>87.5</v>
      </c>
      <c r="R62">
        <v>2.2999999999999998</v>
      </c>
      <c r="S62">
        <v>6.2</v>
      </c>
      <c r="T62">
        <v>8.5</v>
      </c>
      <c r="U62">
        <v>0.8</v>
      </c>
      <c r="V62">
        <v>2.7</v>
      </c>
      <c r="W62">
        <v>1.6</v>
      </c>
      <c r="X62">
        <v>2.2999999999999998</v>
      </c>
      <c r="Y62">
        <v>0.8</v>
      </c>
      <c r="Z62">
        <v>2.2000000000000002</v>
      </c>
      <c r="AA62">
        <v>20.100000000000001</v>
      </c>
      <c r="AC62" s="10">
        <f t="shared" si="0"/>
        <v>33.300000000000004</v>
      </c>
    </row>
    <row r="63" spans="1:29" x14ac:dyDescent="0.25">
      <c r="A63" t="str">
        <f>CONCATENATE(B63," ",E63)</f>
        <v>D. Bacon MIA</v>
      </c>
      <c r="B63" t="s">
        <v>1403</v>
      </c>
      <c r="C63" t="s">
        <v>37</v>
      </c>
      <c r="D63">
        <v>29</v>
      </c>
      <c r="E63" t="s">
        <v>225</v>
      </c>
      <c r="F63">
        <v>69</v>
      </c>
      <c r="G63">
        <v>0</v>
      </c>
      <c r="H63">
        <v>11.8</v>
      </c>
      <c r="I63">
        <v>1.2</v>
      </c>
      <c r="J63">
        <v>3.5</v>
      </c>
      <c r="K63">
        <v>35.799999999999997</v>
      </c>
      <c r="L63">
        <v>0.4</v>
      </c>
      <c r="M63">
        <v>1.3</v>
      </c>
      <c r="N63">
        <v>31.5</v>
      </c>
      <c r="O63">
        <v>0.7</v>
      </c>
      <c r="P63">
        <v>0.8</v>
      </c>
      <c r="Q63">
        <v>94.2</v>
      </c>
      <c r="R63">
        <v>0.4</v>
      </c>
      <c r="S63">
        <v>1.2</v>
      </c>
      <c r="T63">
        <v>1.6</v>
      </c>
      <c r="U63">
        <v>0.5</v>
      </c>
      <c r="V63">
        <v>1.1000000000000001</v>
      </c>
      <c r="W63">
        <v>0.2</v>
      </c>
      <c r="X63">
        <v>0.1</v>
      </c>
      <c r="Y63">
        <v>0.1</v>
      </c>
      <c r="Z63">
        <v>0.8</v>
      </c>
      <c r="AA63">
        <v>3.6</v>
      </c>
      <c r="AC63" s="10">
        <f t="shared" si="0"/>
        <v>6</v>
      </c>
    </row>
    <row r="64" spans="1:29" x14ac:dyDescent="0.25">
      <c r="A64" t="str">
        <f>CONCATENATE(B64," ",E64)</f>
        <v>D. Bembry KC</v>
      </c>
      <c r="B64" t="s">
        <v>1334</v>
      </c>
      <c r="C64" t="s">
        <v>29</v>
      </c>
      <c r="D64">
        <v>30</v>
      </c>
      <c r="E64" t="s">
        <v>393</v>
      </c>
      <c r="F64">
        <v>70</v>
      </c>
      <c r="G64">
        <v>0</v>
      </c>
      <c r="H64">
        <v>16</v>
      </c>
      <c r="I64">
        <v>2.4</v>
      </c>
      <c r="J64">
        <v>6.1</v>
      </c>
      <c r="K64">
        <v>39.5</v>
      </c>
      <c r="L64">
        <v>0.8</v>
      </c>
      <c r="M64">
        <v>2.4</v>
      </c>
      <c r="N64">
        <v>34.5</v>
      </c>
      <c r="O64">
        <v>0.7</v>
      </c>
      <c r="P64">
        <v>0.9</v>
      </c>
      <c r="Q64">
        <v>83.9</v>
      </c>
      <c r="R64">
        <v>0.3</v>
      </c>
      <c r="S64">
        <v>1.2</v>
      </c>
      <c r="T64">
        <v>1.5</v>
      </c>
      <c r="U64">
        <v>1</v>
      </c>
      <c r="V64">
        <v>1.1000000000000001</v>
      </c>
      <c r="W64">
        <v>0.4</v>
      </c>
      <c r="X64">
        <v>0</v>
      </c>
      <c r="Y64">
        <v>0.4</v>
      </c>
      <c r="Z64">
        <v>0.8</v>
      </c>
      <c r="AA64">
        <v>6.4</v>
      </c>
      <c r="AC64" s="10">
        <f t="shared" si="0"/>
        <v>9.3000000000000007</v>
      </c>
    </row>
    <row r="65" spans="1:29" x14ac:dyDescent="0.25">
      <c r="A65" t="str">
        <f>CONCATENATE(B65," ",E65)</f>
        <v>D. Bender BOS</v>
      </c>
      <c r="B65" t="s">
        <v>1216</v>
      </c>
      <c r="C65" t="s">
        <v>23</v>
      </c>
      <c r="D65">
        <v>27</v>
      </c>
      <c r="E65" t="s">
        <v>39</v>
      </c>
      <c r="F65">
        <v>77</v>
      </c>
      <c r="G65">
        <v>77</v>
      </c>
      <c r="H65">
        <v>26.9</v>
      </c>
      <c r="I65">
        <v>4.5999999999999996</v>
      </c>
      <c r="J65">
        <v>10.4</v>
      </c>
      <c r="K65">
        <v>43.8</v>
      </c>
      <c r="L65">
        <v>1.2</v>
      </c>
      <c r="M65">
        <v>3.9</v>
      </c>
      <c r="N65">
        <v>30.6</v>
      </c>
      <c r="O65">
        <v>2.4</v>
      </c>
      <c r="P65">
        <v>2.8</v>
      </c>
      <c r="Q65">
        <v>85.4</v>
      </c>
      <c r="R65">
        <v>2.1</v>
      </c>
      <c r="S65">
        <v>4.5999999999999996</v>
      </c>
      <c r="T65">
        <v>6.7</v>
      </c>
      <c r="U65">
        <v>0.8</v>
      </c>
      <c r="V65">
        <v>2</v>
      </c>
      <c r="W65">
        <v>1.5</v>
      </c>
      <c r="X65">
        <v>1.2</v>
      </c>
      <c r="Y65">
        <v>0.8</v>
      </c>
      <c r="Z65">
        <v>1.8</v>
      </c>
      <c r="AA65">
        <v>12.7</v>
      </c>
      <c r="AC65" s="10">
        <f t="shared" si="0"/>
        <v>22.9</v>
      </c>
    </row>
    <row r="66" spans="1:29" x14ac:dyDescent="0.25">
      <c r="A66" t="str">
        <f>CONCATENATE(B66," ",E66)</f>
        <v>D. Booker MEM</v>
      </c>
      <c r="B66" t="s">
        <v>1137</v>
      </c>
      <c r="C66" t="s">
        <v>37</v>
      </c>
      <c r="D66">
        <v>28</v>
      </c>
      <c r="E66" t="s">
        <v>170</v>
      </c>
      <c r="F66">
        <v>72</v>
      </c>
      <c r="G66">
        <v>72</v>
      </c>
      <c r="H66">
        <v>33.799999999999997</v>
      </c>
      <c r="I66">
        <v>7.1</v>
      </c>
      <c r="J66">
        <v>14.8</v>
      </c>
      <c r="K66">
        <v>47.8</v>
      </c>
      <c r="L66">
        <v>3.6</v>
      </c>
      <c r="M66">
        <v>8.3000000000000007</v>
      </c>
      <c r="N66">
        <v>43.9</v>
      </c>
      <c r="O66">
        <v>3.2</v>
      </c>
      <c r="P66">
        <v>3.3</v>
      </c>
      <c r="Q66">
        <v>95.4</v>
      </c>
      <c r="R66">
        <v>0.8</v>
      </c>
      <c r="S66">
        <v>2.7</v>
      </c>
      <c r="T66">
        <v>3.6</v>
      </c>
      <c r="U66">
        <v>3.1</v>
      </c>
      <c r="V66">
        <v>1.5</v>
      </c>
      <c r="W66">
        <v>0.5</v>
      </c>
      <c r="X66">
        <v>0.3</v>
      </c>
      <c r="Y66">
        <v>1</v>
      </c>
      <c r="Z66">
        <v>1.5</v>
      </c>
      <c r="AA66">
        <v>21</v>
      </c>
      <c r="AC66" s="10">
        <f t="shared" si="0"/>
        <v>28.500000000000004</v>
      </c>
    </row>
    <row r="67" spans="1:29" x14ac:dyDescent="0.25">
      <c r="A67" t="str">
        <f>CONCATENATE(B67," ",E67)</f>
        <v>D. Carton PHX</v>
      </c>
      <c r="B67" t="s">
        <v>1363</v>
      </c>
      <c r="C67" t="s">
        <v>26</v>
      </c>
      <c r="D67">
        <v>24</v>
      </c>
      <c r="E67" t="s">
        <v>200</v>
      </c>
      <c r="F67">
        <v>79</v>
      </c>
      <c r="G67">
        <v>0</v>
      </c>
      <c r="H67">
        <v>15.5</v>
      </c>
      <c r="I67">
        <v>2</v>
      </c>
      <c r="J67">
        <v>4.7</v>
      </c>
      <c r="K67">
        <v>43.3</v>
      </c>
      <c r="L67">
        <v>0.6</v>
      </c>
      <c r="M67">
        <v>1.8</v>
      </c>
      <c r="N67">
        <v>33.799999999999997</v>
      </c>
      <c r="O67">
        <v>0.6</v>
      </c>
      <c r="P67">
        <v>0.8</v>
      </c>
      <c r="Q67">
        <v>70.8</v>
      </c>
      <c r="R67">
        <v>0.3</v>
      </c>
      <c r="S67">
        <v>1.2</v>
      </c>
      <c r="T67">
        <v>1.4</v>
      </c>
      <c r="U67">
        <v>2.2999999999999998</v>
      </c>
      <c r="V67">
        <v>1.1000000000000001</v>
      </c>
      <c r="W67">
        <v>0.9</v>
      </c>
      <c r="X67">
        <v>0.1</v>
      </c>
      <c r="Y67">
        <v>0.3</v>
      </c>
      <c r="Z67">
        <v>0.4</v>
      </c>
      <c r="AA67">
        <v>5.3</v>
      </c>
      <c r="AC67" s="10">
        <f t="shared" ref="AC67:AC130" si="1">+AA67+X67+W67+U67+T67</f>
        <v>10</v>
      </c>
    </row>
    <row r="68" spans="1:29" x14ac:dyDescent="0.25">
      <c r="A68" t="str">
        <f>CONCATENATE(B68," ",E68)</f>
        <v>D. Cousins SAC</v>
      </c>
      <c r="B68" t="s">
        <v>1240</v>
      </c>
      <c r="C68" t="s">
        <v>23</v>
      </c>
      <c r="D68">
        <v>34</v>
      </c>
      <c r="E68" t="s">
        <v>215</v>
      </c>
      <c r="F68">
        <v>77</v>
      </c>
      <c r="G68">
        <v>77</v>
      </c>
      <c r="H68">
        <v>26.7</v>
      </c>
      <c r="I68">
        <v>3.9</v>
      </c>
      <c r="J68">
        <v>8.9</v>
      </c>
      <c r="K68">
        <v>43.7</v>
      </c>
      <c r="L68">
        <v>1.3</v>
      </c>
      <c r="M68">
        <v>3.4</v>
      </c>
      <c r="N68">
        <v>39</v>
      </c>
      <c r="O68">
        <v>2</v>
      </c>
      <c r="P68">
        <v>2.5</v>
      </c>
      <c r="Q68">
        <v>81.7</v>
      </c>
      <c r="R68">
        <v>1.8</v>
      </c>
      <c r="S68">
        <v>5.5</v>
      </c>
      <c r="T68">
        <v>7.3</v>
      </c>
      <c r="U68">
        <v>2.1</v>
      </c>
      <c r="V68">
        <v>1.7</v>
      </c>
      <c r="W68">
        <v>0.5</v>
      </c>
      <c r="X68">
        <v>0.7</v>
      </c>
      <c r="Y68">
        <v>0.6</v>
      </c>
      <c r="Z68">
        <v>2.9</v>
      </c>
      <c r="AA68">
        <v>11.1</v>
      </c>
      <c r="AC68" s="10">
        <f t="shared" si="1"/>
        <v>21.7</v>
      </c>
    </row>
    <row r="69" spans="1:29" x14ac:dyDescent="0.25">
      <c r="A69" t="str">
        <f>CONCATENATE(B69," ",E69)</f>
        <v>D. Davis LAC</v>
      </c>
      <c r="B69" t="s">
        <v>1373</v>
      </c>
      <c r="C69" t="s">
        <v>32</v>
      </c>
      <c r="D69">
        <v>28</v>
      </c>
      <c r="E69" t="s">
        <v>42</v>
      </c>
      <c r="F69">
        <v>69</v>
      </c>
      <c r="G69">
        <v>0</v>
      </c>
      <c r="H69">
        <v>13.4</v>
      </c>
      <c r="I69">
        <v>1.9</v>
      </c>
      <c r="J69">
        <v>4.5999999999999996</v>
      </c>
      <c r="K69">
        <v>42</v>
      </c>
      <c r="L69">
        <v>0</v>
      </c>
      <c r="M69">
        <v>0</v>
      </c>
      <c r="N69">
        <v>0</v>
      </c>
      <c r="O69">
        <v>0.9</v>
      </c>
      <c r="P69">
        <v>1</v>
      </c>
      <c r="Q69">
        <v>87.3</v>
      </c>
      <c r="R69">
        <v>0.9</v>
      </c>
      <c r="S69">
        <v>2.2999999999999998</v>
      </c>
      <c r="T69">
        <v>3.3</v>
      </c>
      <c r="U69">
        <v>0.3</v>
      </c>
      <c r="V69">
        <v>2</v>
      </c>
      <c r="W69">
        <v>0.4</v>
      </c>
      <c r="X69">
        <v>0.1</v>
      </c>
      <c r="Y69">
        <v>0.4</v>
      </c>
      <c r="Z69">
        <v>0.9</v>
      </c>
      <c r="AA69">
        <v>4.7</v>
      </c>
      <c r="AC69" s="10">
        <f t="shared" si="1"/>
        <v>8.8000000000000007</v>
      </c>
    </row>
    <row r="70" spans="1:29" x14ac:dyDescent="0.25">
      <c r="A70" t="str">
        <f>CONCATENATE(B70," ",E70)</f>
        <v>D. DeRozan TOR</v>
      </c>
      <c r="B70" t="s">
        <v>1389</v>
      </c>
      <c r="C70" t="s">
        <v>29</v>
      </c>
      <c r="D70">
        <v>35</v>
      </c>
      <c r="E70" t="s">
        <v>254</v>
      </c>
      <c r="F70">
        <v>81</v>
      </c>
      <c r="G70">
        <v>0</v>
      </c>
      <c r="H70">
        <v>11.9</v>
      </c>
      <c r="I70">
        <v>1.4</v>
      </c>
      <c r="J70">
        <v>3.7</v>
      </c>
      <c r="K70">
        <v>36.9</v>
      </c>
      <c r="L70">
        <v>0.2</v>
      </c>
      <c r="M70">
        <v>1.1000000000000001</v>
      </c>
      <c r="N70">
        <v>21.7</v>
      </c>
      <c r="O70">
        <v>1</v>
      </c>
      <c r="P70">
        <v>1.2</v>
      </c>
      <c r="Q70">
        <v>83.2</v>
      </c>
      <c r="R70">
        <v>0.5</v>
      </c>
      <c r="S70">
        <v>1.5</v>
      </c>
      <c r="T70">
        <v>2</v>
      </c>
      <c r="U70">
        <v>1.2</v>
      </c>
      <c r="V70">
        <v>0.3</v>
      </c>
      <c r="W70">
        <v>0.3</v>
      </c>
      <c r="X70">
        <v>0.1</v>
      </c>
      <c r="Y70">
        <v>0.3</v>
      </c>
      <c r="Z70">
        <v>1</v>
      </c>
      <c r="AA70">
        <v>4</v>
      </c>
      <c r="AC70" s="10">
        <f t="shared" si="1"/>
        <v>7.6</v>
      </c>
    </row>
    <row r="71" spans="1:29" x14ac:dyDescent="0.25">
      <c r="A71" t="str">
        <f>CONCATENATE(B71," ",E71)</f>
        <v>D. Dotson LAL</v>
      </c>
      <c r="B71" t="s">
        <v>1326</v>
      </c>
      <c r="C71" t="s">
        <v>26</v>
      </c>
      <c r="D71">
        <v>25</v>
      </c>
      <c r="E71" t="s">
        <v>41</v>
      </c>
      <c r="F71">
        <v>81</v>
      </c>
      <c r="G71">
        <v>0</v>
      </c>
      <c r="H71">
        <v>17.600000000000001</v>
      </c>
      <c r="I71">
        <v>2.6</v>
      </c>
      <c r="J71">
        <v>5.5</v>
      </c>
      <c r="K71">
        <v>46.6</v>
      </c>
      <c r="L71">
        <v>0.8</v>
      </c>
      <c r="M71">
        <v>2</v>
      </c>
      <c r="N71">
        <v>39.799999999999997</v>
      </c>
      <c r="O71">
        <v>1.1000000000000001</v>
      </c>
      <c r="P71">
        <v>1.5</v>
      </c>
      <c r="Q71">
        <v>73</v>
      </c>
      <c r="R71">
        <v>0.3</v>
      </c>
      <c r="S71">
        <v>1.4</v>
      </c>
      <c r="T71">
        <v>1.7</v>
      </c>
      <c r="U71">
        <v>3</v>
      </c>
      <c r="V71">
        <v>1.5</v>
      </c>
      <c r="W71">
        <v>0.4</v>
      </c>
      <c r="X71">
        <v>0.1</v>
      </c>
      <c r="Y71">
        <v>0.4</v>
      </c>
      <c r="Z71">
        <v>0.6</v>
      </c>
      <c r="AA71">
        <v>7</v>
      </c>
      <c r="AC71" s="10">
        <f t="shared" si="1"/>
        <v>12.2</v>
      </c>
    </row>
    <row r="72" spans="1:29" x14ac:dyDescent="0.25">
      <c r="A72" t="str">
        <f>CONCATENATE(B72," ",E72)</f>
        <v>D. Favors LAL</v>
      </c>
      <c r="B72" t="s">
        <v>1377</v>
      </c>
      <c r="C72" t="s">
        <v>40</v>
      </c>
      <c r="D72">
        <v>33</v>
      </c>
      <c r="E72" t="s">
        <v>41</v>
      </c>
      <c r="F72">
        <v>82</v>
      </c>
      <c r="G72">
        <v>0</v>
      </c>
      <c r="H72">
        <v>12.3</v>
      </c>
      <c r="I72">
        <v>1.9</v>
      </c>
      <c r="J72">
        <v>4.5</v>
      </c>
      <c r="K72">
        <v>42.8</v>
      </c>
      <c r="L72">
        <v>0</v>
      </c>
      <c r="M72">
        <v>0</v>
      </c>
      <c r="N72">
        <v>0</v>
      </c>
      <c r="O72">
        <v>0.5</v>
      </c>
      <c r="P72">
        <v>0.7</v>
      </c>
      <c r="Q72">
        <v>71.2</v>
      </c>
      <c r="R72">
        <v>0.9</v>
      </c>
      <c r="S72">
        <v>2.2999999999999998</v>
      </c>
      <c r="T72">
        <v>3.2</v>
      </c>
      <c r="U72">
        <v>0.7</v>
      </c>
      <c r="V72">
        <v>1.1000000000000001</v>
      </c>
      <c r="W72">
        <v>0.1</v>
      </c>
      <c r="X72">
        <v>0.1</v>
      </c>
      <c r="Y72">
        <v>0.4</v>
      </c>
      <c r="Z72">
        <v>1.1000000000000001</v>
      </c>
      <c r="AA72">
        <v>4.4000000000000004</v>
      </c>
      <c r="AC72" s="10">
        <f t="shared" si="1"/>
        <v>8.5</v>
      </c>
    </row>
    <row r="73" spans="1:29" x14ac:dyDescent="0.25">
      <c r="A73" t="str">
        <f>CONCATENATE(B73," ",E73)</f>
        <v>D. Fox DEN</v>
      </c>
      <c r="B73" t="s">
        <v>1224</v>
      </c>
      <c r="C73" t="s">
        <v>26</v>
      </c>
      <c r="D73">
        <v>27</v>
      </c>
      <c r="E73" t="s">
        <v>33</v>
      </c>
      <c r="F73">
        <v>82</v>
      </c>
      <c r="G73">
        <v>82</v>
      </c>
      <c r="H73">
        <v>31.8</v>
      </c>
      <c r="I73">
        <v>4.0999999999999996</v>
      </c>
      <c r="J73">
        <v>10</v>
      </c>
      <c r="K73">
        <v>41.3</v>
      </c>
      <c r="L73">
        <v>1.1000000000000001</v>
      </c>
      <c r="M73">
        <v>3.2</v>
      </c>
      <c r="N73">
        <v>32.700000000000003</v>
      </c>
      <c r="O73">
        <v>3</v>
      </c>
      <c r="P73">
        <v>3.7</v>
      </c>
      <c r="Q73">
        <v>80.5</v>
      </c>
      <c r="R73">
        <v>0.7</v>
      </c>
      <c r="S73">
        <v>2.7</v>
      </c>
      <c r="T73">
        <v>3.3</v>
      </c>
      <c r="U73">
        <v>7.7</v>
      </c>
      <c r="V73">
        <v>1.7</v>
      </c>
      <c r="W73">
        <v>1.9</v>
      </c>
      <c r="X73">
        <v>0.2</v>
      </c>
      <c r="Y73">
        <v>0.9</v>
      </c>
      <c r="Z73">
        <v>0.6</v>
      </c>
      <c r="AA73">
        <v>12.3</v>
      </c>
      <c r="AC73" s="10">
        <f t="shared" si="1"/>
        <v>25.400000000000002</v>
      </c>
    </row>
    <row r="74" spans="1:29" x14ac:dyDescent="0.25">
      <c r="A74" t="str">
        <f>CONCATENATE(B74," ",E74)</f>
        <v>D. Gafford HOU</v>
      </c>
      <c r="B74" t="s">
        <v>1239</v>
      </c>
      <c r="C74" t="s">
        <v>40</v>
      </c>
      <c r="D74">
        <v>26</v>
      </c>
      <c r="E74" t="s">
        <v>128</v>
      </c>
      <c r="F74">
        <v>80</v>
      </c>
      <c r="G74">
        <v>80</v>
      </c>
      <c r="H74">
        <v>28.4</v>
      </c>
      <c r="I74">
        <v>4.0999999999999996</v>
      </c>
      <c r="J74">
        <v>8.9</v>
      </c>
      <c r="K74">
        <v>46.3</v>
      </c>
      <c r="L74">
        <v>0.8</v>
      </c>
      <c r="M74">
        <v>2.6</v>
      </c>
      <c r="N74">
        <v>28.8</v>
      </c>
      <c r="O74">
        <v>2.2000000000000002</v>
      </c>
      <c r="P74">
        <v>3.7</v>
      </c>
      <c r="Q74">
        <v>59.1</v>
      </c>
      <c r="R74">
        <v>1.6</v>
      </c>
      <c r="S74">
        <v>4.5</v>
      </c>
      <c r="T74">
        <v>6.1</v>
      </c>
      <c r="U74">
        <v>0.9</v>
      </c>
      <c r="V74">
        <v>1.1000000000000001</v>
      </c>
      <c r="W74">
        <v>2</v>
      </c>
      <c r="X74">
        <v>1.8</v>
      </c>
      <c r="Y74">
        <v>0.6</v>
      </c>
      <c r="Z74">
        <v>1.6</v>
      </c>
      <c r="AA74">
        <v>11.2</v>
      </c>
      <c r="AC74" s="10">
        <f t="shared" si="1"/>
        <v>22</v>
      </c>
    </row>
    <row r="75" spans="1:29" x14ac:dyDescent="0.25">
      <c r="A75" t="str">
        <f>CONCATENATE(B75," ",E75)</f>
        <v>D. Graham OKC</v>
      </c>
      <c r="B75" t="s">
        <v>1273</v>
      </c>
      <c r="C75" t="s">
        <v>26</v>
      </c>
      <c r="D75">
        <v>29</v>
      </c>
      <c r="E75" t="s">
        <v>229</v>
      </c>
      <c r="F75">
        <v>79</v>
      </c>
      <c r="G75">
        <v>0</v>
      </c>
      <c r="H75">
        <v>29.9</v>
      </c>
      <c r="I75">
        <v>3.3</v>
      </c>
      <c r="J75">
        <v>8.5</v>
      </c>
      <c r="K75">
        <v>38.5</v>
      </c>
      <c r="L75">
        <v>1.1000000000000001</v>
      </c>
      <c r="M75">
        <v>3.2</v>
      </c>
      <c r="N75">
        <v>33.700000000000003</v>
      </c>
      <c r="O75">
        <v>1.6</v>
      </c>
      <c r="P75">
        <v>2.1</v>
      </c>
      <c r="Q75">
        <v>75</v>
      </c>
      <c r="R75">
        <v>0.4</v>
      </c>
      <c r="S75">
        <v>1.8</v>
      </c>
      <c r="T75">
        <v>2.2000000000000002</v>
      </c>
      <c r="U75">
        <v>3.8</v>
      </c>
      <c r="V75">
        <v>1.7</v>
      </c>
      <c r="W75">
        <v>0.7</v>
      </c>
      <c r="X75">
        <v>0.2</v>
      </c>
      <c r="Y75">
        <v>0.5</v>
      </c>
      <c r="Z75">
        <v>0.9</v>
      </c>
      <c r="AA75">
        <v>9.1999999999999993</v>
      </c>
      <c r="AC75" s="10">
        <f t="shared" si="1"/>
        <v>16.099999999999998</v>
      </c>
    </row>
    <row r="76" spans="1:29" x14ac:dyDescent="0.25">
      <c r="A76" t="str">
        <f>CONCATENATE(B76," ",E76)</f>
        <v>D. Green NYK</v>
      </c>
      <c r="B76" t="s">
        <v>1256</v>
      </c>
      <c r="C76" t="s">
        <v>24</v>
      </c>
      <c r="D76">
        <v>33</v>
      </c>
      <c r="E76" t="s">
        <v>45</v>
      </c>
      <c r="F76">
        <v>79</v>
      </c>
      <c r="G76">
        <v>79</v>
      </c>
      <c r="H76">
        <v>25.3</v>
      </c>
      <c r="I76">
        <v>3.9</v>
      </c>
      <c r="J76">
        <v>8.8000000000000007</v>
      </c>
      <c r="K76">
        <v>44.2</v>
      </c>
      <c r="L76">
        <v>1.4</v>
      </c>
      <c r="M76">
        <v>3.6</v>
      </c>
      <c r="N76">
        <v>37.9</v>
      </c>
      <c r="O76">
        <v>1.1000000000000001</v>
      </c>
      <c r="P76">
        <v>1.3</v>
      </c>
      <c r="Q76">
        <v>86.4</v>
      </c>
      <c r="R76">
        <v>2</v>
      </c>
      <c r="S76">
        <v>5.2</v>
      </c>
      <c r="T76">
        <v>7.1</v>
      </c>
      <c r="U76">
        <v>2.6</v>
      </c>
      <c r="V76">
        <v>3.1</v>
      </c>
      <c r="W76">
        <v>1.4</v>
      </c>
      <c r="X76">
        <v>0.5</v>
      </c>
      <c r="Y76">
        <v>0.5</v>
      </c>
      <c r="Z76">
        <v>2.2000000000000002</v>
      </c>
      <c r="AA76">
        <v>10.199999999999999</v>
      </c>
      <c r="AC76" s="10">
        <f t="shared" si="1"/>
        <v>21.799999999999997</v>
      </c>
    </row>
    <row r="77" spans="1:29" x14ac:dyDescent="0.25">
      <c r="A77" t="str">
        <f>CONCATENATE(B77," ",E77)</f>
        <v>D. Hunter ORL</v>
      </c>
      <c r="B77" t="s">
        <v>1317</v>
      </c>
      <c r="C77" t="s">
        <v>29</v>
      </c>
      <c r="D77">
        <v>27</v>
      </c>
      <c r="E77" t="s">
        <v>163</v>
      </c>
      <c r="F77">
        <v>82</v>
      </c>
      <c r="G77">
        <v>6</v>
      </c>
      <c r="H77">
        <v>19.399999999999999</v>
      </c>
      <c r="I77">
        <v>2.6</v>
      </c>
      <c r="J77">
        <v>5.9</v>
      </c>
      <c r="K77">
        <v>44.6</v>
      </c>
      <c r="L77">
        <v>1</v>
      </c>
      <c r="M77">
        <v>2.8</v>
      </c>
      <c r="N77">
        <v>34.799999999999997</v>
      </c>
      <c r="O77">
        <v>1.1000000000000001</v>
      </c>
      <c r="P77">
        <v>1.3</v>
      </c>
      <c r="Q77">
        <v>82.2</v>
      </c>
      <c r="R77">
        <v>0.7</v>
      </c>
      <c r="S77">
        <v>2.2000000000000002</v>
      </c>
      <c r="T77">
        <v>2.9</v>
      </c>
      <c r="U77">
        <v>0.7</v>
      </c>
      <c r="V77">
        <v>0.7</v>
      </c>
      <c r="W77">
        <v>0.7</v>
      </c>
      <c r="X77">
        <v>0.3</v>
      </c>
      <c r="Y77">
        <v>0.4</v>
      </c>
      <c r="Z77">
        <v>1</v>
      </c>
      <c r="AA77">
        <v>7.3</v>
      </c>
      <c r="AC77" s="10">
        <f t="shared" si="1"/>
        <v>11.899999999999999</v>
      </c>
    </row>
    <row r="78" spans="1:29" x14ac:dyDescent="0.25">
      <c r="A78" t="str">
        <f>CONCATENATE(B78," ",E78)</f>
        <v>D. Inglis SAS</v>
      </c>
      <c r="B78" t="s">
        <v>1214</v>
      </c>
      <c r="C78" t="s">
        <v>24</v>
      </c>
      <c r="D78">
        <v>29</v>
      </c>
      <c r="E78" t="s">
        <v>30</v>
      </c>
      <c r="F78">
        <v>71</v>
      </c>
      <c r="G78">
        <v>71</v>
      </c>
      <c r="H78">
        <v>27.7</v>
      </c>
      <c r="I78">
        <v>4.4000000000000004</v>
      </c>
      <c r="J78">
        <v>10.4</v>
      </c>
      <c r="K78">
        <v>42.4</v>
      </c>
      <c r="L78">
        <v>1.8</v>
      </c>
      <c r="M78">
        <v>4.9000000000000004</v>
      </c>
      <c r="N78">
        <v>37.9</v>
      </c>
      <c r="O78">
        <v>2.2000000000000002</v>
      </c>
      <c r="P78">
        <v>2.2999999999999998</v>
      </c>
      <c r="Q78">
        <v>95.6</v>
      </c>
      <c r="R78">
        <v>0.9</v>
      </c>
      <c r="S78">
        <v>3.4</v>
      </c>
      <c r="T78">
        <v>4.3</v>
      </c>
      <c r="U78">
        <v>1.6</v>
      </c>
      <c r="V78">
        <v>2.4</v>
      </c>
      <c r="W78">
        <v>0.7</v>
      </c>
      <c r="X78">
        <v>0.3</v>
      </c>
      <c r="Y78">
        <v>0.7</v>
      </c>
      <c r="Z78">
        <v>2.2000000000000002</v>
      </c>
      <c r="AA78">
        <v>12.8</v>
      </c>
      <c r="AC78" s="10">
        <f t="shared" si="1"/>
        <v>19.7</v>
      </c>
    </row>
    <row r="79" spans="1:29" x14ac:dyDescent="0.25">
      <c r="A79" t="str">
        <f>CONCATENATE(B79," ",E79)</f>
        <v>D. Jackson CHA</v>
      </c>
      <c r="B79" t="s">
        <v>1378</v>
      </c>
      <c r="C79" t="s">
        <v>26</v>
      </c>
      <c r="D79">
        <v>30</v>
      </c>
      <c r="E79" t="s">
        <v>145</v>
      </c>
      <c r="F79">
        <v>82</v>
      </c>
      <c r="G79">
        <v>1</v>
      </c>
      <c r="H79">
        <v>15.9</v>
      </c>
      <c r="I79">
        <v>1.5</v>
      </c>
      <c r="J79">
        <v>3.5</v>
      </c>
      <c r="K79">
        <v>43.6</v>
      </c>
      <c r="L79">
        <v>0.6</v>
      </c>
      <c r="M79">
        <v>1.5</v>
      </c>
      <c r="N79">
        <v>39</v>
      </c>
      <c r="O79">
        <v>0.8</v>
      </c>
      <c r="P79">
        <v>1</v>
      </c>
      <c r="Q79">
        <v>79.5</v>
      </c>
      <c r="R79">
        <v>0.2</v>
      </c>
      <c r="S79">
        <v>1.2</v>
      </c>
      <c r="T79">
        <v>1.4</v>
      </c>
      <c r="U79">
        <v>3.8</v>
      </c>
      <c r="V79">
        <v>0.7</v>
      </c>
      <c r="W79">
        <v>0.1</v>
      </c>
      <c r="X79">
        <v>0</v>
      </c>
      <c r="Y79">
        <v>0.3</v>
      </c>
      <c r="Z79">
        <v>1</v>
      </c>
      <c r="AA79">
        <v>4.4000000000000004</v>
      </c>
      <c r="AC79" s="10">
        <f t="shared" si="1"/>
        <v>9.7000000000000011</v>
      </c>
    </row>
    <row r="80" spans="1:29" x14ac:dyDescent="0.25">
      <c r="A80" t="str">
        <f>CONCATENATE(B80," ",E80)</f>
        <v>D. Jones WAS</v>
      </c>
      <c r="B80" t="s">
        <v>1335</v>
      </c>
      <c r="C80" t="s">
        <v>23</v>
      </c>
      <c r="D80">
        <v>29</v>
      </c>
      <c r="E80" t="s">
        <v>185</v>
      </c>
      <c r="F80">
        <v>77</v>
      </c>
      <c r="G80">
        <v>3</v>
      </c>
      <c r="H80">
        <v>21.6</v>
      </c>
      <c r="I80">
        <v>2.5</v>
      </c>
      <c r="J80">
        <v>6.1</v>
      </c>
      <c r="K80">
        <v>40.700000000000003</v>
      </c>
      <c r="L80">
        <v>0.4</v>
      </c>
      <c r="M80">
        <v>1.4</v>
      </c>
      <c r="N80">
        <v>30.6</v>
      </c>
      <c r="O80">
        <v>1.1000000000000001</v>
      </c>
      <c r="P80">
        <v>1.4</v>
      </c>
      <c r="Q80">
        <v>77.400000000000006</v>
      </c>
      <c r="R80">
        <v>1.6</v>
      </c>
      <c r="S80">
        <v>4.0999999999999996</v>
      </c>
      <c r="T80">
        <v>5.7</v>
      </c>
      <c r="U80">
        <v>0.6</v>
      </c>
      <c r="V80">
        <v>1.6</v>
      </c>
      <c r="W80">
        <v>0.8</v>
      </c>
      <c r="X80">
        <v>1.3</v>
      </c>
      <c r="Y80">
        <v>0.5</v>
      </c>
      <c r="Z80">
        <v>1.7</v>
      </c>
      <c r="AA80">
        <v>6.4</v>
      </c>
      <c r="AC80" s="10">
        <f t="shared" si="1"/>
        <v>14.8</v>
      </c>
    </row>
    <row r="81" spans="1:29" x14ac:dyDescent="0.25">
      <c r="A81" t="str">
        <f>CONCATENATE(B81," ",E81)</f>
        <v>D. Kersey IND</v>
      </c>
      <c r="B81" t="s">
        <v>1352</v>
      </c>
      <c r="C81" t="s">
        <v>32</v>
      </c>
      <c r="D81">
        <v>22</v>
      </c>
      <c r="E81" t="s">
        <v>43</v>
      </c>
      <c r="F81">
        <v>82</v>
      </c>
      <c r="G81">
        <v>13</v>
      </c>
      <c r="H81">
        <v>18.899999999999999</v>
      </c>
      <c r="I81">
        <v>2.2999999999999998</v>
      </c>
      <c r="J81">
        <v>5.6</v>
      </c>
      <c r="K81">
        <v>40.1</v>
      </c>
      <c r="L81">
        <v>0.7</v>
      </c>
      <c r="M81">
        <v>2</v>
      </c>
      <c r="N81">
        <v>37.5</v>
      </c>
      <c r="O81">
        <v>0.7</v>
      </c>
      <c r="P81">
        <v>0.9</v>
      </c>
      <c r="Q81">
        <v>72</v>
      </c>
      <c r="R81">
        <v>0.5</v>
      </c>
      <c r="S81">
        <v>1.8</v>
      </c>
      <c r="T81">
        <v>2.2000000000000002</v>
      </c>
      <c r="U81">
        <v>0.7</v>
      </c>
      <c r="V81">
        <v>0.4</v>
      </c>
      <c r="W81">
        <v>0.7</v>
      </c>
      <c r="X81">
        <v>0.3</v>
      </c>
      <c r="Y81">
        <v>0.3</v>
      </c>
      <c r="Z81">
        <v>1.1000000000000001</v>
      </c>
      <c r="AA81">
        <v>5.9</v>
      </c>
      <c r="AC81" s="10">
        <f t="shared" si="1"/>
        <v>9.8000000000000007</v>
      </c>
    </row>
    <row r="82" spans="1:29" x14ac:dyDescent="0.25">
      <c r="A82" t="str">
        <f>CONCATENATE(B82," ",E82)</f>
        <v>D. Lillard DET</v>
      </c>
      <c r="B82" t="s">
        <v>1124</v>
      </c>
      <c r="C82" t="s">
        <v>26</v>
      </c>
      <c r="D82">
        <v>34</v>
      </c>
      <c r="E82" t="s">
        <v>46</v>
      </c>
      <c r="F82">
        <v>69</v>
      </c>
      <c r="G82">
        <v>69</v>
      </c>
      <c r="H82">
        <v>31.5</v>
      </c>
      <c r="I82">
        <v>8.1999999999999993</v>
      </c>
      <c r="J82">
        <v>17.8</v>
      </c>
      <c r="K82">
        <v>46.2</v>
      </c>
      <c r="L82">
        <v>3.8</v>
      </c>
      <c r="M82">
        <v>9.3000000000000007</v>
      </c>
      <c r="N82">
        <v>41</v>
      </c>
      <c r="O82">
        <v>3.4</v>
      </c>
      <c r="P82">
        <v>3.8</v>
      </c>
      <c r="Q82">
        <v>88.7</v>
      </c>
      <c r="R82">
        <v>0.6</v>
      </c>
      <c r="S82">
        <v>2.4</v>
      </c>
      <c r="T82">
        <v>3</v>
      </c>
      <c r="U82">
        <v>6.8</v>
      </c>
      <c r="V82">
        <v>2.2000000000000002</v>
      </c>
      <c r="W82">
        <v>0.4</v>
      </c>
      <c r="X82">
        <v>0.2</v>
      </c>
      <c r="Y82">
        <v>1.3</v>
      </c>
      <c r="Z82">
        <v>1.8</v>
      </c>
      <c r="AA82">
        <v>23.7</v>
      </c>
      <c r="AC82" s="10">
        <f t="shared" si="1"/>
        <v>34.099999999999994</v>
      </c>
    </row>
    <row r="83" spans="1:29" x14ac:dyDescent="0.25">
      <c r="A83" t="str">
        <f>CONCATENATE(B83," ",E83)</f>
        <v>D. Mitchell DAL</v>
      </c>
      <c r="B83" t="s">
        <v>1131</v>
      </c>
      <c r="C83" t="s">
        <v>37</v>
      </c>
      <c r="D83">
        <v>28</v>
      </c>
      <c r="E83" t="s">
        <v>27</v>
      </c>
      <c r="F83">
        <v>79</v>
      </c>
      <c r="G83">
        <v>79</v>
      </c>
      <c r="H83">
        <v>35.4</v>
      </c>
      <c r="I83">
        <v>7.8</v>
      </c>
      <c r="J83">
        <v>16.399999999999999</v>
      </c>
      <c r="K83">
        <v>47.8</v>
      </c>
      <c r="L83">
        <v>3.5</v>
      </c>
      <c r="M83">
        <v>8.3000000000000007</v>
      </c>
      <c r="N83">
        <v>42.2</v>
      </c>
      <c r="O83">
        <v>3.6</v>
      </c>
      <c r="P83">
        <v>4.2</v>
      </c>
      <c r="Q83">
        <v>86.3</v>
      </c>
      <c r="R83">
        <v>0.6</v>
      </c>
      <c r="S83">
        <v>2.8</v>
      </c>
      <c r="T83">
        <v>3.4</v>
      </c>
      <c r="U83">
        <v>4.7</v>
      </c>
      <c r="V83">
        <v>1.5</v>
      </c>
      <c r="W83">
        <v>2</v>
      </c>
      <c r="X83">
        <v>0.3</v>
      </c>
      <c r="Y83">
        <v>1.2</v>
      </c>
      <c r="Z83">
        <v>0.6</v>
      </c>
      <c r="AA83">
        <v>22.7</v>
      </c>
      <c r="AC83" s="10">
        <f t="shared" si="1"/>
        <v>33.1</v>
      </c>
    </row>
    <row r="84" spans="1:29" x14ac:dyDescent="0.25">
      <c r="A84" t="str">
        <f>CONCATENATE(B84," ",E84)</f>
        <v>D. Nowitzki Jr. SAS</v>
      </c>
      <c r="B84" t="s">
        <v>1364</v>
      </c>
      <c r="C84" t="s">
        <v>40</v>
      </c>
      <c r="D84">
        <v>27</v>
      </c>
      <c r="E84" t="s">
        <v>30</v>
      </c>
      <c r="F84">
        <v>82</v>
      </c>
      <c r="G84">
        <v>3</v>
      </c>
      <c r="H84">
        <v>18.600000000000001</v>
      </c>
      <c r="I84">
        <v>2</v>
      </c>
      <c r="J84">
        <v>4.5999999999999996</v>
      </c>
      <c r="K84">
        <v>43.4</v>
      </c>
      <c r="L84">
        <v>0.7</v>
      </c>
      <c r="M84">
        <v>1.9</v>
      </c>
      <c r="N84">
        <v>34.799999999999997</v>
      </c>
      <c r="O84">
        <v>0.5</v>
      </c>
      <c r="P84">
        <v>0.7</v>
      </c>
      <c r="Q84">
        <v>81.5</v>
      </c>
      <c r="R84">
        <v>1.2</v>
      </c>
      <c r="S84">
        <v>2.7</v>
      </c>
      <c r="T84">
        <v>4</v>
      </c>
      <c r="U84">
        <v>0.6</v>
      </c>
      <c r="V84">
        <v>0.8</v>
      </c>
      <c r="W84">
        <v>0.3</v>
      </c>
      <c r="X84">
        <v>0.7</v>
      </c>
      <c r="Y84">
        <v>0.3</v>
      </c>
      <c r="Z84">
        <v>2.2000000000000002</v>
      </c>
      <c r="AA84">
        <v>5.2</v>
      </c>
      <c r="AC84" s="10">
        <f t="shared" si="1"/>
        <v>10.8</v>
      </c>
    </row>
    <row r="85" spans="1:29" x14ac:dyDescent="0.25">
      <c r="A85" t="str">
        <f>CONCATENATE(B85," ",E85)</f>
        <v>D. Russell CLE</v>
      </c>
      <c r="B85" t="s">
        <v>1150</v>
      </c>
      <c r="C85" t="s">
        <v>22</v>
      </c>
      <c r="D85">
        <v>28</v>
      </c>
      <c r="E85" t="s">
        <v>38</v>
      </c>
      <c r="F85">
        <v>82</v>
      </c>
      <c r="G85">
        <v>82</v>
      </c>
      <c r="H85">
        <v>36.5</v>
      </c>
      <c r="I85">
        <v>6.5</v>
      </c>
      <c r="J85">
        <v>14.6</v>
      </c>
      <c r="K85">
        <v>44.6</v>
      </c>
      <c r="L85">
        <v>2.9</v>
      </c>
      <c r="M85">
        <v>7.4</v>
      </c>
      <c r="N85">
        <v>39.6</v>
      </c>
      <c r="O85">
        <v>2.9</v>
      </c>
      <c r="P85">
        <v>3.5</v>
      </c>
      <c r="Q85">
        <v>84.5</v>
      </c>
      <c r="R85">
        <v>0.7</v>
      </c>
      <c r="S85">
        <v>2.9</v>
      </c>
      <c r="T85">
        <v>3.6</v>
      </c>
      <c r="U85">
        <v>5.6</v>
      </c>
      <c r="V85">
        <v>1.7</v>
      </c>
      <c r="W85">
        <v>1.6</v>
      </c>
      <c r="X85">
        <v>0.3</v>
      </c>
      <c r="Y85">
        <v>1</v>
      </c>
      <c r="Z85">
        <v>0.7</v>
      </c>
      <c r="AA85">
        <v>18.8</v>
      </c>
      <c r="AC85" s="10">
        <f t="shared" si="1"/>
        <v>29.900000000000006</v>
      </c>
    </row>
    <row r="86" spans="1:29" x14ac:dyDescent="0.25">
      <c r="A86" t="str">
        <f>CONCATENATE(B86," ",E86)</f>
        <v>D. Sabonis LAL</v>
      </c>
      <c r="B86" t="s">
        <v>1275</v>
      </c>
      <c r="C86" t="s">
        <v>32</v>
      </c>
      <c r="D86">
        <v>28</v>
      </c>
      <c r="E86" t="s">
        <v>41</v>
      </c>
      <c r="F86">
        <v>82</v>
      </c>
      <c r="G86">
        <v>13</v>
      </c>
      <c r="H86">
        <v>21</v>
      </c>
      <c r="I86">
        <v>3.1</v>
      </c>
      <c r="J86">
        <v>7.2</v>
      </c>
      <c r="K86">
        <v>44</v>
      </c>
      <c r="L86">
        <v>0.9</v>
      </c>
      <c r="M86">
        <v>2.7</v>
      </c>
      <c r="N86">
        <v>32.9</v>
      </c>
      <c r="O86">
        <v>1.9</v>
      </c>
      <c r="P86">
        <v>2.2999999999999998</v>
      </c>
      <c r="Q86">
        <v>81.5</v>
      </c>
      <c r="R86">
        <v>1.4</v>
      </c>
      <c r="S86">
        <v>3.7</v>
      </c>
      <c r="T86">
        <v>5.0999999999999996</v>
      </c>
      <c r="U86">
        <v>1.2</v>
      </c>
      <c r="V86">
        <v>1.6</v>
      </c>
      <c r="W86">
        <v>0.6</v>
      </c>
      <c r="X86">
        <v>0.3</v>
      </c>
      <c r="Y86">
        <v>0.5</v>
      </c>
      <c r="Z86">
        <v>1.4</v>
      </c>
      <c r="AA86">
        <v>9.1</v>
      </c>
      <c r="AC86" s="10">
        <f t="shared" si="1"/>
        <v>16.299999999999997</v>
      </c>
    </row>
    <row r="87" spans="1:29" x14ac:dyDescent="0.25">
      <c r="A87" t="str">
        <f>CONCATENATE(B87," ",E87)</f>
        <v>D. Sirvydis DET</v>
      </c>
      <c r="B87" t="s">
        <v>1411</v>
      </c>
      <c r="C87" t="s">
        <v>22</v>
      </c>
      <c r="D87">
        <v>24</v>
      </c>
      <c r="E87" t="s">
        <v>46</v>
      </c>
      <c r="F87">
        <v>78</v>
      </c>
      <c r="G87">
        <v>0</v>
      </c>
      <c r="H87">
        <v>9.6</v>
      </c>
      <c r="I87">
        <v>1.3</v>
      </c>
      <c r="J87">
        <v>2.8</v>
      </c>
      <c r="K87">
        <v>45.5</v>
      </c>
      <c r="L87">
        <v>0.4</v>
      </c>
      <c r="M87">
        <v>1</v>
      </c>
      <c r="N87">
        <v>38</v>
      </c>
      <c r="O87">
        <v>0.4</v>
      </c>
      <c r="P87">
        <v>0.6</v>
      </c>
      <c r="Q87">
        <v>68.099999999999994</v>
      </c>
      <c r="R87">
        <v>0.2</v>
      </c>
      <c r="S87">
        <v>1</v>
      </c>
      <c r="T87">
        <v>1.1000000000000001</v>
      </c>
      <c r="U87">
        <v>0.4</v>
      </c>
      <c r="V87">
        <v>0.7</v>
      </c>
      <c r="W87">
        <v>0.3</v>
      </c>
      <c r="X87">
        <v>0.1</v>
      </c>
      <c r="Y87">
        <v>0.1</v>
      </c>
      <c r="Z87">
        <v>0.7</v>
      </c>
      <c r="AA87">
        <v>3.4</v>
      </c>
      <c r="AC87" s="10">
        <f t="shared" si="1"/>
        <v>5.3000000000000007</v>
      </c>
    </row>
    <row r="88" spans="1:29" x14ac:dyDescent="0.25">
      <c r="A88" t="str">
        <f>CONCATENATE(B88," ",E88)</f>
        <v>D. Smith HOU</v>
      </c>
      <c r="B88" t="s">
        <v>131</v>
      </c>
      <c r="C88" t="s">
        <v>26</v>
      </c>
      <c r="D88">
        <v>27</v>
      </c>
      <c r="E88" t="s">
        <v>128</v>
      </c>
      <c r="F88">
        <v>82</v>
      </c>
      <c r="G88">
        <v>82</v>
      </c>
      <c r="H88">
        <v>37.700000000000003</v>
      </c>
      <c r="I88">
        <v>7.5</v>
      </c>
      <c r="J88">
        <v>17</v>
      </c>
      <c r="K88">
        <v>44.5</v>
      </c>
      <c r="L88">
        <v>2.9</v>
      </c>
      <c r="M88">
        <v>7.8</v>
      </c>
      <c r="N88">
        <v>37</v>
      </c>
      <c r="O88">
        <v>4.5</v>
      </c>
      <c r="P88">
        <v>5.0999999999999996</v>
      </c>
      <c r="Q88">
        <v>87.5</v>
      </c>
      <c r="R88">
        <v>1</v>
      </c>
      <c r="S88">
        <v>3.3</v>
      </c>
      <c r="T88">
        <v>4.4000000000000004</v>
      </c>
      <c r="U88">
        <v>9.9</v>
      </c>
      <c r="V88">
        <v>3.5</v>
      </c>
      <c r="W88">
        <v>1.4</v>
      </c>
      <c r="X88">
        <v>0.2</v>
      </c>
      <c r="Y88">
        <v>1.3</v>
      </c>
      <c r="Z88">
        <v>0.7</v>
      </c>
      <c r="AA88">
        <v>22.4</v>
      </c>
      <c r="AC88" s="10">
        <f t="shared" si="1"/>
        <v>38.299999999999997</v>
      </c>
    </row>
    <row r="89" spans="1:29" x14ac:dyDescent="0.25">
      <c r="A89" t="str">
        <f>CONCATENATE(B89," ",E89)</f>
        <v>D. Stone SAC</v>
      </c>
      <c r="B89" t="s">
        <v>1260</v>
      </c>
      <c r="C89" t="s">
        <v>32</v>
      </c>
      <c r="D89">
        <v>27</v>
      </c>
      <c r="E89" t="s">
        <v>215</v>
      </c>
      <c r="F89">
        <v>82</v>
      </c>
      <c r="G89">
        <v>0</v>
      </c>
      <c r="H89">
        <v>22.9</v>
      </c>
      <c r="I89">
        <v>3.7</v>
      </c>
      <c r="J89">
        <v>7.3</v>
      </c>
      <c r="K89">
        <v>51.4</v>
      </c>
      <c r="L89">
        <v>0</v>
      </c>
      <c r="M89">
        <v>0</v>
      </c>
      <c r="N89">
        <v>0</v>
      </c>
      <c r="O89">
        <v>2.2999999999999998</v>
      </c>
      <c r="P89">
        <v>2.5</v>
      </c>
      <c r="Q89">
        <v>91.9</v>
      </c>
      <c r="R89">
        <v>1.5</v>
      </c>
      <c r="S89">
        <v>4</v>
      </c>
      <c r="T89">
        <v>5.5</v>
      </c>
      <c r="U89">
        <v>1.7</v>
      </c>
      <c r="V89">
        <v>3.2</v>
      </c>
      <c r="W89">
        <v>1</v>
      </c>
      <c r="X89">
        <v>0.7</v>
      </c>
      <c r="Y89">
        <v>0.4</v>
      </c>
      <c r="Z89">
        <v>1.1000000000000001</v>
      </c>
      <c r="AA89">
        <v>9.8000000000000007</v>
      </c>
      <c r="AC89" s="10">
        <f t="shared" si="1"/>
        <v>18.7</v>
      </c>
    </row>
    <row r="90" spans="1:29" x14ac:dyDescent="0.25">
      <c r="A90" t="str">
        <f>CONCATENATE(B90," ",E90)</f>
        <v>D. Valentine CLE</v>
      </c>
      <c r="B90" t="s">
        <v>133</v>
      </c>
      <c r="C90" t="s">
        <v>37</v>
      </c>
      <c r="D90">
        <v>31</v>
      </c>
      <c r="E90" t="s">
        <v>38</v>
      </c>
      <c r="F90">
        <v>67</v>
      </c>
      <c r="G90">
        <v>0</v>
      </c>
      <c r="H90">
        <v>7.1</v>
      </c>
      <c r="I90">
        <v>0.8</v>
      </c>
      <c r="J90">
        <v>2</v>
      </c>
      <c r="K90">
        <v>39.700000000000003</v>
      </c>
      <c r="L90">
        <v>0.3</v>
      </c>
      <c r="M90">
        <v>0.8</v>
      </c>
      <c r="N90">
        <v>32.1</v>
      </c>
      <c r="O90">
        <v>0.2</v>
      </c>
      <c r="P90">
        <v>0.3</v>
      </c>
      <c r="Q90">
        <v>77.8</v>
      </c>
      <c r="R90">
        <v>0.1</v>
      </c>
      <c r="S90">
        <v>0.5</v>
      </c>
      <c r="T90">
        <v>0.6</v>
      </c>
      <c r="U90">
        <v>0.4</v>
      </c>
      <c r="V90">
        <v>0.3</v>
      </c>
      <c r="W90">
        <v>0.1</v>
      </c>
      <c r="X90">
        <v>0</v>
      </c>
      <c r="Y90">
        <v>0.1</v>
      </c>
      <c r="Z90">
        <v>0.4</v>
      </c>
      <c r="AA90">
        <v>2.1</v>
      </c>
      <c r="AC90" s="10">
        <f t="shared" si="1"/>
        <v>3.2</v>
      </c>
    </row>
    <row r="91" spans="1:29" x14ac:dyDescent="0.25">
      <c r="A91" t="str">
        <f>CONCATENATE(B91," ",E91)</f>
        <v>D. White BKN</v>
      </c>
      <c r="B91" t="s">
        <v>1296</v>
      </c>
      <c r="C91" t="s">
        <v>22</v>
      </c>
      <c r="D91">
        <v>30</v>
      </c>
      <c r="E91" t="s">
        <v>173</v>
      </c>
      <c r="F91">
        <v>80</v>
      </c>
      <c r="G91">
        <v>18</v>
      </c>
      <c r="H91">
        <v>20.5</v>
      </c>
      <c r="I91">
        <v>2.8</v>
      </c>
      <c r="J91">
        <v>6.9</v>
      </c>
      <c r="K91">
        <v>41</v>
      </c>
      <c r="L91">
        <v>1.3</v>
      </c>
      <c r="M91">
        <v>3.3</v>
      </c>
      <c r="N91">
        <v>40.5</v>
      </c>
      <c r="O91">
        <v>1</v>
      </c>
      <c r="P91">
        <v>1.2</v>
      </c>
      <c r="Q91">
        <v>85.4</v>
      </c>
      <c r="R91">
        <v>0.3</v>
      </c>
      <c r="S91">
        <v>1.6</v>
      </c>
      <c r="T91">
        <v>1.9</v>
      </c>
      <c r="U91">
        <v>3.4</v>
      </c>
      <c r="V91">
        <v>1.7</v>
      </c>
      <c r="W91">
        <v>0.2</v>
      </c>
      <c r="X91">
        <v>0.1</v>
      </c>
      <c r="Y91">
        <v>0.4</v>
      </c>
      <c r="Z91">
        <v>1.4</v>
      </c>
      <c r="AA91">
        <v>8</v>
      </c>
      <c r="AC91" s="10">
        <f t="shared" si="1"/>
        <v>13.6</v>
      </c>
    </row>
    <row r="92" spans="1:29" x14ac:dyDescent="0.25">
      <c r="A92" t="str">
        <f>CONCATENATE(B92," ",E92)</f>
        <v>E. Adebayo DEN</v>
      </c>
      <c r="B92" t="s">
        <v>1151</v>
      </c>
      <c r="C92" t="s">
        <v>40</v>
      </c>
      <c r="D92">
        <v>27</v>
      </c>
      <c r="E92" t="s">
        <v>33</v>
      </c>
      <c r="F92">
        <v>78</v>
      </c>
      <c r="G92">
        <v>78</v>
      </c>
      <c r="H92">
        <v>33.5</v>
      </c>
      <c r="I92">
        <v>6.9</v>
      </c>
      <c r="J92">
        <v>15.9</v>
      </c>
      <c r="K92">
        <v>43.3</v>
      </c>
      <c r="L92">
        <v>1.7</v>
      </c>
      <c r="M92">
        <v>5.4</v>
      </c>
      <c r="N92">
        <v>31.1</v>
      </c>
      <c r="O92">
        <v>3</v>
      </c>
      <c r="P92">
        <v>3.5</v>
      </c>
      <c r="Q92">
        <v>86.7</v>
      </c>
      <c r="R92">
        <v>2.2000000000000002</v>
      </c>
      <c r="S92">
        <v>6.3</v>
      </c>
      <c r="T92">
        <v>8.5</v>
      </c>
      <c r="U92">
        <v>2.2000000000000002</v>
      </c>
      <c r="V92">
        <v>4</v>
      </c>
      <c r="W92">
        <v>1.4</v>
      </c>
      <c r="X92">
        <v>1.2</v>
      </c>
      <c r="Y92">
        <v>0.9</v>
      </c>
      <c r="Z92">
        <v>2.2999999999999998</v>
      </c>
      <c r="AA92">
        <v>18.399999999999999</v>
      </c>
      <c r="AC92" s="10">
        <f t="shared" si="1"/>
        <v>31.699999999999996</v>
      </c>
    </row>
    <row r="93" spans="1:29" x14ac:dyDescent="0.25">
      <c r="A93" t="str">
        <f>CONCATENATE(B93," ",E93)</f>
        <v>E. Bates OKC</v>
      </c>
      <c r="B93" t="s">
        <v>1398</v>
      </c>
      <c r="C93" t="s">
        <v>34</v>
      </c>
      <c r="D93">
        <v>20</v>
      </c>
      <c r="E93" t="s">
        <v>229</v>
      </c>
      <c r="F93">
        <v>82</v>
      </c>
      <c r="G93">
        <v>0</v>
      </c>
      <c r="H93">
        <v>12.5</v>
      </c>
      <c r="I93">
        <v>1.4</v>
      </c>
      <c r="J93">
        <v>3.3</v>
      </c>
      <c r="K93">
        <v>42.7</v>
      </c>
      <c r="L93">
        <v>0.4</v>
      </c>
      <c r="M93">
        <v>1.1000000000000001</v>
      </c>
      <c r="N93">
        <v>34.799999999999997</v>
      </c>
      <c r="O93">
        <v>0.5</v>
      </c>
      <c r="P93">
        <v>0.7</v>
      </c>
      <c r="Q93">
        <v>81.8</v>
      </c>
      <c r="R93">
        <v>0.5</v>
      </c>
      <c r="S93">
        <v>1.3</v>
      </c>
      <c r="T93">
        <v>1.8</v>
      </c>
      <c r="U93">
        <v>0.4</v>
      </c>
      <c r="V93">
        <v>0.6</v>
      </c>
      <c r="W93">
        <v>0.3</v>
      </c>
      <c r="X93">
        <v>0.4</v>
      </c>
      <c r="Y93">
        <v>0.2</v>
      </c>
      <c r="Z93">
        <v>0.8</v>
      </c>
      <c r="AA93">
        <v>3.8</v>
      </c>
      <c r="AC93" s="10">
        <f t="shared" si="1"/>
        <v>6.7</v>
      </c>
    </row>
    <row r="94" spans="1:29" x14ac:dyDescent="0.25">
      <c r="A94" t="str">
        <f>CONCATENATE(B94," ",E94)</f>
        <v>E. Fisher TOR</v>
      </c>
      <c r="B94" t="s">
        <v>1310</v>
      </c>
      <c r="C94" t="s">
        <v>37</v>
      </c>
      <c r="D94">
        <v>20</v>
      </c>
      <c r="E94" t="s">
        <v>254</v>
      </c>
      <c r="F94">
        <v>82</v>
      </c>
      <c r="G94">
        <v>0</v>
      </c>
      <c r="H94">
        <v>19.899999999999999</v>
      </c>
      <c r="I94">
        <v>2.7</v>
      </c>
      <c r="J94">
        <v>6.3</v>
      </c>
      <c r="K94">
        <v>42.5</v>
      </c>
      <c r="L94">
        <v>0.8</v>
      </c>
      <c r="M94">
        <v>2.2999999999999998</v>
      </c>
      <c r="N94">
        <v>34.6</v>
      </c>
      <c r="O94">
        <v>1.4</v>
      </c>
      <c r="P94">
        <v>1.9</v>
      </c>
      <c r="Q94">
        <v>76.599999999999994</v>
      </c>
      <c r="R94">
        <v>0.6</v>
      </c>
      <c r="S94">
        <v>2</v>
      </c>
      <c r="T94">
        <v>2.7</v>
      </c>
      <c r="U94">
        <v>1.1000000000000001</v>
      </c>
      <c r="V94">
        <v>1.2</v>
      </c>
      <c r="W94">
        <v>0.8</v>
      </c>
      <c r="X94">
        <v>0.5</v>
      </c>
      <c r="Y94">
        <v>0.4</v>
      </c>
      <c r="Z94">
        <v>1.1000000000000001</v>
      </c>
      <c r="AA94">
        <v>7.5</v>
      </c>
      <c r="AC94" s="10">
        <f t="shared" si="1"/>
        <v>12.600000000000001</v>
      </c>
    </row>
    <row r="95" spans="1:29" x14ac:dyDescent="0.25">
      <c r="A95" t="str">
        <f>CONCATENATE(B95," ",E95)</f>
        <v>E. Kanter SEA</v>
      </c>
      <c r="B95" t="s">
        <v>1246</v>
      </c>
      <c r="C95" t="s">
        <v>23</v>
      </c>
      <c r="D95">
        <v>32</v>
      </c>
      <c r="E95" t="s">
        <v>36</v>
      </c>
      <c r="F95">
        <v>82</v>
      </c>
      <c r="G95">
        <v>82</v>
      </c>
      <c r="H95">
        <v>25.8</v>
      </c>
      <c r="I95">
        <v>4.0999999999999996</v>
      </c>
      <c r="J95">
        <v>9.4</v>
      </c>
      <c r="K95">
        <v>43.2</v>
      </c>
      <c r="L95">
        <v>0</v>
      </c>
      <c r="M95">
        <v>0</v>
      </c>
      <c r="N95">
        <v>0</v>
      </c>
      <c r="O95">
        <v>2.6</v>
      </c>
      <c r="P95">
        <v>3.1</v>
      </c>
      <c r="Q95">
        <v>84.3</v>
      </c>
      <c r="R95">
        <v>1.7</v>
      </c>
      <c r="S95">
        <v>4.4000000000000004</v>
      </c>
      <c r="T95">
        <v>6.1</v>
      </c>
      <c r="U95">
        <v>0.9</v>
      </c>
      <c r="V95">
        <v>2.6</v>
      </c>
      <c r="W95">
        <v>0.3</v>
      </c>
      <c r="X95">
        <v>0.4</v>
      </c>
      <c r="Y95">
        <v>0.6</v>
      </c>
      <c r="Z95">
        <v>2.4</v>
      </c>
      <c r="AA95">
        <v>10.7</v>
      </c>
      <c r="AC95" s="10">
        <f t="shared" si="1"/>
        <v>18.399999999999999</v>
      </c>
    </row>
    <row r="96" spans="1:29" x14ac:dyDescent="0.25">
      <c r="A96" t="str">
        <f>CONCATENATE(B96," ",E96)</f>
        <v>E. Mobley POR</v>
      </c>
      <c r="B96" t="s">
        <v>1196</v>
      </c>
      <c r="C96" t="s">
        <v>40</v>
      </c>
      <c r="D96">
        <v>23</v>
      </c>
      <c r="E96" t="s">
        <v>126</v>
      </c>
      <c r="F96">
        <v>75</v>
      </c>
      <c r="G96">
        <v>75</v>
      </c>
      <c r="H96">
        <v>29</v>
      </c>
      <c r="I96">
        <v>5</v>
      </c>
      <c r="J96">
        <v>10.9</v>
      </c>
      <c r="K96">
        <v>45.7</v>
      </c>
      <c r="L96">
        <v>1.1000000000000001</v>
      </c>
      <c r="M96">
        <v>3.8</v>
      </c>
      <c r="N96">
        <v>29.5</v>
      </c>
      <c r="O96">
        <v>2.7</v>
      </c>
      <c r="P96">
        <v>3.5</v>
      </c>
      <c r="Q96">
        <v>78.2</v>
      </c>
      <c r="R96">
        <v>1.7</v>
      </c>
      <c r="S96">
        <v>4.8</v>
      </c>
      <c r="T96">
        <v>6.5</v>
      </c>
      <c r="U96">
        <v>0.7</v>
      </c>
      <c r="V96">
        <v>2.2999999999999998</v>
      </c>
      <c r="W96">
        <v>1.5</v>
      </c>
      <c r="X96">
        <v>2</v>
      </c>
      <c r="Y96">
        <v>0.8</v>
      </c>
      <c r="Z96">
        <v>2.1</v>
      </c>
      <c r="AA96">
        <v>13.8</v>
      </c>
      <c r="AC96" s="10">
        <f t="shared" si="1"/>
        <v>24.5</v>
      </c>
    </row>
    <row r="97" spans="1:29" x14ac:dyDescent="0.25">
      <c r="A97" t="str">
        <f>CONCATENATE(B97," ",E97)</f>
        <v>E. Mudiay IND</v>
      </c>
      <c r="B97" t="s">
        <v>1126</v>
      </c>
      <c r="C97" t="s">
        <v>26</v>
      </c>
      <c r="D97">
        <v>28</v>
      </c>
      <c r="E97" t="s">
        <v>43</v>
      </c>
      <c r="F97">
        <v>82</v>
      </c>
      <c r="G97">
        <v>82</v>
      </c>
      <c r="H97">
        <v>35.9</v>
      </c>
      <c r="I97">
        <v>8.4</v>
      </c>
      <c r="J97">
        <v>18.2</v>
      </c>
      <c r="K97">
        <v>46.1</v>
      </c>
      <c r="L97">
        <v>2.8</v>
      </c>
      <c r="M97">
        <v>7.5</v>
      </c>
      <c r="N97">
        <v>37</v>
      </c>
      <c r="O97">
        <v>3.6</v>
      </c>
      <c r="P97">
        <v>4.5999999999999996</v>
      </c>
      <c r="Q97">
        <v>78.900000000000006</v>
      </c>
      <c r="R97">
        <v>1.2</v>
      </c>
      <c r="S97">
        <v>3.8</v>
      </c>
      <c r="T97">
        <v>5</v>
      </c>
      <c r="U97">
        <v>10</v>
      </c>
      <c r="V97">
        <v>4</v>
      </c>
      <c r="W97">
        <v>0.9</v>
      </c>
      <c r="X97">
        <v>0.3</v>
      </c>
      <c r="Y97">
        <v>1.2</v>
      </c>
      <c r="Z97">
        <v>1.8</v>
      </c>
      <c r="AA97">
        <v>23.2</v>
      </c>
      <c r="AC97" s="10">
        <f t="shared" si="1"/>
        <v>39.4</v>
      </c>
    </row>
    <row r="98" spans="1:29" x14ac:dyDescent="0.25">
      <c r="A98" t="str">
        <f>CONCATENATE(B98," ",E98)</f>
        <v>E. Williams NOP</v>
      </c>
      <c r="B98" t="s">
        <v>1295</v>
      </c>
      <c r="C98" t="s">
        <v>34</v>
      </c>
      <c r="D98">
        <v>26</v>
      </c>
      <c r="E98" t="s">
        <v>151</v>
      </c>
      <c r="F98">
        <v>74</v>
      </c>
      <c r="G98">
        <v>0</v>
      </c>
      <c r="H98">
        <v>21.8</v>
      </c>
      <c r="I98">
        <v>3</v>
      </c>
      <c r="J98">
        <v>6.6</v>
      </c>
      <c r="K98">
        <v>45.8</v>
      </c>
      <c r="L98">
        <v>0.7</v>
      </c>
      <c r="M98">
        <v>2</v>
      </c>
      <c r="N98">
        <v>33.299999999999997</v>
      </c>
      <c r="O98">
        <v>1.4</v>
      </c>
      <c r="P98">
        <v>2.1</v>
      </c>
      <c r="Q98">
        <v>66.7</v>
      </c>
      <c r="R98">
        <v>0.9</v>
      </c>
      <c r="S98">
        <v>2.6</v>
      </c>
      <c r="T98">
        <v>3.6</v>
      </c>
      <c r="U98">
        <v>0.8</v>
      </c>
      <c r="V98">
        <v>1.6</v>
      </c>
      <c r="W98">
        <v>0.9</v>
      </c>
      <c r="X98">
        <v>0.3</v>
      </c>
      <c r="Y98">
        <v>0.5</v>
      </c>
      <c r="Z98">
        <v>1.4</v>
      </c>
      <c r="AA98">
        <v>8.1</v>
      </c>
      <c r="AC98" s="10">
        <f t="shared" si="1"/>
        <v>13.700000000000001</v>
      </c>
    </row>
    <row r="99" spans="1:29" x14ac:dyDescent="0.25">
      <c r="A99" t="str">
        <f>CONCATENATE(B99," ",E99)</f>
        <v>F. Korkmaz TOR</v>
      </c>
      <c r="B99" t="s">
        <v>1340</v>
      </c>
      <c r="C99" t="s">
        <v>37</v>
      </c>
      <c r="D99">
        <v>27</v>
      </c>
      <c r="E99" t="s">
        <v>254</v>
      </c>
      <c r="F99">
        <v>81</v>
      </c>
      <c r="G99">
        <v>12</v>
      </c>
      <c r="H99">
        <v>16.2</v>
      </c>
      <c r="I99">
        <v>2.2000000000000002</v>
      </c>
      <c r="J99">
        <v>5.6</v>
      </c>
      <c r="K99">
        <v>39.6</v>
      </c>
      <c r="L99">
        <v>0.9</v>
      </c>
      <c r="M99">
        <v>2.4</v>
      </c>
      <c r="N99">
        <v>37.1</v>
      </c>
      <c r="O99">
        <v>1</v>
      </c>
      <c r="P99">
        <v>1.2</v>
      </c>
      <c r="Q99">
        <v>77.8</v>
      </c>
      <c r="R99">
        <v>0.6</v>
      </c>
      <c r="S99">
        <v>2.1</v>
      </c>
      <c r="T99">
        <v>2.7</v>
      </c>
      <c r="U99">
        <v>1.8</v>
      </c>
      <c r="V99">
        <v>1.1000000000000001</v>
      </c>
      <c r="W99">
        <v>0.6</v>
      </c>
      <c r="X99">
        <v>0.1</v>
      </c>
      <c r="Y99">
        <v>0.4</v>
      </c>
      <c r="Z99">
        <v>0.9</v>
      </c>
      <c r="AA99">
        <v>6.3</v>
      </c>
      <c r="AC99" s="10">
        <f t="shared" si="1"/>
        <v>11.5</v>
      </c>
    </row>
    <row r="100" spans="1:29" x14ac:dyDescent="0.25">
      <c r="A100" t="str">
        <f>CONCATENATE(B100," ",E100)</f>
        <v>F. Ntilikina ATL</v>
      </c>
      <c r="B100" t="s">
        <v>1258</v>
      </c>
      <c r="C100" t="s">
        <v>26</v>
      </c>
      <c r="D100">
        <v>26</v>
      </c>
      <c r="E100" t="s">
        <v>28</v>
      </c>
      <c r="F100">
        <v>82</v>
      </c>
      <c r="G100">
        <v>43</v>
      </c>
      <c r="H100">
        <v>24.3</v>
      </c>
      <c r="I100">
        <v>3.7</v>
      </c>
      <c r="J100">
        <v>8</v>
      </c>
      <c r="K100">
        <v>46.2</v>
      </c>
      <c r="L100">
        <v>1</v>
      </c>
      <c r="M100">
        <v>2.9</v>
      </c>
      <c r="N100">
        <v>35.799999999999997</v>
      </c>
      <c r="O100">
        <v>1.6</v>
      </c>
      <c r="P100">
        <v>2</v>
      </c>
      <c r="Q100">
        <v>81.599999999999994</v>
      </c>
      <c r="R100">
        <v>0.6</v>
      </c>
      <c r="S100">
        <v>2.1</v>
      </c>
      <c r="T100">
        <v>2.6</v>
      </c>
      <c r="U100">
        <v>2.8</v>
      </c>
      <c r="V100">
        <v>2.2000000000000002</v>
      </c>
      <c r="W100">
        <v>1.1000000000000001</v>
      </c>
      <c r="X100">
        <v>0.2</v>
      </c>
      <c r="Y100">
        <v>0.4</v>
      </c>
      <c r="Z100">
        <v>0.9</v>
      </c>
      <c r="AA100">
        <v>10.1</v>
      </c>
      <c r="AC100" s="10">
        <f t="shared" si="1"/>
        <v>16.8</v>
      </c>
    </row>
    <row r="101" spans="1:29" x14ac:dyDescent="0.25">
      <c r="A101" t="str">
        <f>CONCATENATE(B101," ",E101)</f>
        <v>F. Russell TOR</v>
      </c>
      <c r="B101" t="s">
        <v>1358</v>
      </c>
      <c r="C101" t="s">
        <v>23</v>
      </c>
      <c r="D101">
        <v>25</v>
      </c>
      <c r="E101" t="s">
        <v>254</v>
      </c>
      <c r="F101">
        <v>82</v>
      </c>
      <c r="G101">
        <v>0</v>
      </c>
      <c r="H101">
        <v>13.5</v>
      </c>
      <c r="I101">
        <v>2.1</v>
      </c>
      <c r="J101">
        <v>5.4</v>
      </c>
      <c r="K101">
        <v>38.5</v>
      </c>
      <c r="L101">
        <v>0.5</v>
      </c>
      <c r="M101">
        <v>1.8</v>
      </c>
      <c r="N101">
        <v>26.5</v>
      </c>
      <c r="O101">
        <v>1</v>
      </c>
      <c r="P101">
        <v>1.4</v>
      </c>
      <c r="Q101">
        <v>72.8</v>
      </c>
      <c r="R101">
        <v>0.7</v>
      </c>
      <c r="S101">
        <v>2</v>
      </c>
      <c r="T101">
        <v>2.7</v>
      </c>
      <c r="U101">
        <v>0.7</v>
      </c>
      <c r="V101">
        <v>1.3</v>
      </c>
      <c r="W101">
        <v>0.5</v>
      </c>
      <c r="X101">
        <v>0.2</v>
      </c>
      <c r="Y101">
        <v>0.5</v>
      </c>
      <c r="Z101">
        <v>1.5</v>
      </c>
      <c r="AA101">
        <v>5.6</v>
      </c>
      <c r="AC101" s="10">
        <f t="shared" si="1"/>
        <v>9.6999999999999993</v>
      </c>
    </row>
    <row r="102" spans="1:29" x14ac:dyDescent="0.25">
      <c r="A102" t="str">
        <f>CONCATENATE(B102," ",E102)</f>
        <v>G. Antetokounmpo MIL</v>
      </c>
      <c r="B102" t="s">
        <v>1128</v>
      </c>
      <c r="C102" t="s">
        <v>34</v>
      </c>
      <c r="D102">
        <v>30</v>
      </c>
      <c r="E102" t="s">
        <v>44</v>
      </c>
      <c r="F102">
        <v>78</v>
      </c>
      <c r="G102">
        <v>78</v>
      </c>
      <c r="H102">
        <v>39.9</v>
      </c>
      <c r="I102">
        <v>7.5</v>
      </c>
      <c r="J102">
        <v>15.3</v>
      </c>
      <c r="K102">
        <v>49.1</v>
      </c>
      <c r="L102">
        <v>2.1</v>
      </c>
      <c r="M102">
        <v>6.5</v>
      </c>
      <c r="N102">
        <v>32.700000000000003</v>
      </c>
      <c r="O102">
        <v>5.9</v>
      </c>
      <c r="P102">
        <v>7.2</v>
      </c>
      <c r="Q102">
        <v>81.5</v>
      </c>
      <c r="R102">
        <v>2.2999999999999998</v>
      </c>
      <c r="S102">
        <v>6.6</v>
      </c>
      <c r="T102">
        <v>8.9</v>
      </c>
      <c r="U102">
        <v>3.1</v>
      </c>
      <c r="V102">
        <v>1.5</v>
      </c>
      <c r="W102">
        <v>1.9</v>
      </c>
      <c r="X102">
        <v>2.4</v>
      </c>
      <c r="Y102">
        <v>1</v>
      </c>
      <c r="Z102">
        <v>1.4</v>
      </c>
      <c r="AA102">
        <v>23</v>
      </c>
      <c r="AC102" s="10">
        <f t="shared" si="1"/>
        <v>39.299999999999997</v>
      </c>
    </row>
    <row r="103" spans="1:29" x14ac:dyDescent="0.25">
      <c r="A103" t="str">
        <f>CONCATENATE(B103," ",E103)</f>
        <v>G. Bitadze MIA</v>
      </c>
      <c r="B103" t="s">
        <v>1366</v>
      </c>
      <c r="C103" t="s">
        <v>23</v>
      </c>
      <c r="D103">
        <v>25</v>
      </c>
      <c r="E103" t="s">
        <v>225</v>
      </c>
      <c r="F103">
        <v>78</v>
      </c>
      <c r="G103">
        <v>0</v>
      </c>
      <c r="H103">
        <v>14.2</v>
      </c>
      <c r="I103">
        <v>2</v>
      </c>
      <c r="J103">
        <v>4.4000000000000004</v>
      </c>
      <c r="K103">
        <v>45</v>
      </c>
      <c r="L103">
        <v>0.6</v>
      </c>
      <c r="M103">
        <v>1.4</v>
      </c>
      <c r="N103">
        <v>40.5</v>
      </c>
      <c r="O103">
        <v>0.5</v>
      </c>
      <c r="P103">
        <v>0.7</v>
      </c>
      <c r="Q103">
        <v>73.599999999999994</v>
      </c>
      <c r="R103">
        <v>1</v>
      </c>
      <c r="S103">
        <v>2.2000000000000002</v>
      </c>
      <c r="T103">
        <v>3.2</v>
      </c>
      <c r="U103">
        <v>0.4</v>
      </c>
      <c r="V103">
        <v>0.8</v>
      </c>
      <c r="W103">
        <v>0.6</v>
      </c>
      <c r="X103">
        <v>0.5</v>
      </c>
      <c r="Y103">
        <v>0.3</v>
      </c>
      <c r="Z103">
        <v>1</v>
      </c>
      <c r="AA103">
        <v>5.0999999999999996</v>
      </c>
      <c r="AC103" s="10">
        <f t="shared" si="1"/>
        <v>9.8000000000000007</v>
      </c>
    </row>
    <row r="104" spans="1:29" x14ac:dyDescent="0.25">
      <c r="A104" t="str">
        <f>CONCATENATE(B104," ",E104)</f>
        <v>G. Brown III CHA</v>
      </c>
      <c r="B104" t="s">
        <v>1285</v>
      </c>
      <c r="C104" t="s">
        <v>34</v>
      </c>
      <c r="D104">
        <v>23</v>
      </c>
      <c r="E104" t="s">
        <v>145</v>
      </c>
      <c r="F104">
        <v>81</v>
      </c>
      <c r="G104">
        <v>81</v>
      </c>
      <c r="H104">
        <v>24.9</v>
      </c>
      <c r="I104">
        <v>3.1</v>
      </c>
      <c r="J104">
        <v>6.3</v>
      </c>
      <c r="K104">
        <v>49.2</v>
      </c>
      <c r="L104">
        <v>0.9</v>
      </c>
      <c r="M104">
        <v>2.2999999999999998</v>
      </c>
      <c r="N104">
        <v>40.6</v>
      </c>
      <c r="O104">
        <v>1.3</v>
      </c>
      <c r="P104">
        <v>1.7</v>
      </c>
      <c r="Q104">
        <v>77.8</v>
      </c>
      <c r="R104">
        <v>1.2</v>
      </c>
      <c r="S104">
        <v>3.7</v>
      </c>
      <c r="T104">
        <v>4.9000000000000004</v>
      </c>
      <c r="U104">
        <v>1.1000000000000001</v>
      </c>
      <c r="V104">
        <v>1.1000000000000001</v>
      </c>
      <c r="W104">
        <v>1.6</v>
      </c>
      <c r="X104">
        <v>1.6</v>
      </c>
      <c r="Y104">
        <v>0.3</v>
      </c>
      <c r="Z104">
        <v>1.1000000000000001</v>
      </c>
      <c r="AA104">
        <v>8.5</v>
      </c>
      <c r="AC104" s="10">
        <f t="shared" si="1"/>
        <v>17.7</v>
      </c>
    </row>
    <row r="105" spans="1:29" x14ac:dyDescent="0.25">
      <c r="A105" t="str">
        <f>CONCATENATE(B105," ",E105)</f>
        <v>G. Hernangómez MIN</v>
      </c>
      <c r="B105" t="s">
        <v>1426</v>
      </c>
      <c r="C105" t="s">
        <v>23</v>
      </c>
      <c r="D105">
        <v>30</v>
      </c>
      <c r="E105" t="s">
        <v>137</v>
      </c>
      <c r="F105">
        <v>52</v>
      </c>
      <c r="G105">
        <v>0</v>
      </c>
      <c r="H105">
        <v>9.9</v>
      </c>
      <c r="I105">
        <v>1.2</v>
      </c>
      <c r="J105">
        <v>2.7</v>
      </c>
      <c r="K105">
        <v>44.3</v>
      </c>
      <c r="L105">
        <v>0.1</v>
      </c>
      <c r="M105">
        <v>0.3</v>
      </c>
      <c r="N105">
        <v>38.5</v>
      </c>
      <c r="O105">
        <v>0.4</v>
      </c>
      <c r="P105">
        <v>0.5</v>
      </c>
      <c r="Q105">
        <v>76</v>
      </c>
      <c r="R105">
        <v>0.6</v>
      </c>
      <c r="S105">
        <v>1.7</v>
      </c>
      <c r="T105">
        <v>2.2999999999999998</v>
      </c>
      <c r="U105">
        <v>0.4</v>
      </c>
      <c r="V105">
        <v>0.7</v>
      </c>
      <c r="W105">
        <v>0.2</v>
      </c>
      <c r="X105">
        <v>0.2</v>
      </c>
      <c r="Y105">
        <v>0.1</v>
      </c>
      <c r="Z105">
        <v>0.8</v>
      </c>
      <c r="AA105">
        <v>2.8</v>
      </c>
      <c r="AC105" s="10">
        <f t="shared" si="1"/>
        <v>5.9</v>
      </c>
    </row>
    <row r="106" spans="1:29" x14ac:dyDescent="0.25">
      <c r="A106" t="str">
        <f>CONCATENATE(B106," ",E106)</f>
        <v>G. Hill HOU</v>
      </c>
      <c r="B106" t="s">
        <v>1399</v>
      </c>
      <c r="C106" t="s">
        <v>22</v>
      </c>
      <c r="D106">
        <v>37</v>
      </c>
      <c r="E106" t="s">
        <v>128</v>
      </c>
      <c r="F106">
        <v>65</v>
      </c>
      <c r="G106">
        <v>0</v>
      </c>
      <c r="H106">
        <v>10.8</v>
      </c>
      <c r="I106">
        <v>1.4</v>
      </c>
      <c r="J106">
        <v>3.5</v>
      </c>
      <c r="K106">
        <v>40.299999999999997</v>
      </c>
      <c r="L106">
        <v>0.5</v>
      </c>
      <c r="M106">
        <v>1.5</v>
      </c>
      <c r="N106">
        <v>35.799999999999997</v>
      </c>
      <c r="O106">
        <v>0.3</v>
      </c>
      <c r="P106">
        <v>0.4</v>
      </c>
      <c r="Q106">
        <v>78.599999999999994</v>
      </c>
      <c r="R106">
        <v>0.2</v>
      </c>
      <c r="S106">
        <v>0.8</v>
      </c>
      <c r="T106">
        <v>0.9</v>
      </c>
      <c r="U106">
        <v>1.2</v>
      </c>
      <c r="V106">
        <v>0.7</v>
      </c>
      <c r="W106">
        <v>0.1</v>
      </c>
      <c r="X106">
        <v>0</v>
      </c>
      <c r="Y106">
        <v>0.2</v>
      </c>
      <c r="Z106">
        <v>1</v>
      </c>
      <c r="AA106">
        <v>3.7</v>
      </c>
      <c r="AC106" s="10">
        <f t="shared" si="1"/>
        <v>5.9</v>
      </c>
    </row>
    <row r="107" spans="1:29" x14ac:dyDescent="0.25">
      <c r="A107" t="str">
        <f>CONCATENATE(B107," ",E107)</f>
        <v>G. Hubbard HOU</v>
      </c>
      <c r="B107" t="s">
        <v>1229</v>
      </c>
      <c r="C107" t="s">
        <v>22</v>
      </c>
      <c r="D107">
        <v>26</v>
      </c>
      <c r="E107" t="s">
        <v>128</v>
      </c>
      <c r="F107">
        <v>73</v>
      </c>
      <c r="G107">
        <v>73</v>
      </c>
      <c r="H107">
        <v>28.6</v>
      </c>
      <c r="I107">
        <v>4.3</v>
      </c>
      <c r="J107">
        <v>9.1999999999999993</v>
      </c>
      <c r="K107">
        <v>46.1</v>
      </c>
      <c r="L107">
        <v>1.9</v>
      </c>
      <c r="M107">
        <v>4.5</v>
      </c>
      <c r="N107">
        <v>41.3</v>
      </c>
      <c r="O107">
        <v>1.7</v>
      </c>
      <c r="P107">
        <v>2.1</v>
      </c>
      <c r="Q107">
        <v>84.7</v>
      </c>
      <c r="R107">
        <v>0.8</v>
      </c>
      <c r="S107">
        <v>3.4</v>
      </c>
      <c r="T107">
        <v>4.2</v>
      </c>
      <c r="U107">
        <v>4.0999999999999996</v>
      </c>
      <c r="V107">
        <v>1.2</v>
      </c>
      <c r="W107">
        <v>1.3</v>
      </c>
      <c r="X107">
        <v>0.2</v>
      </c>
      <c r="Y107">
        <v>0.5</v>
      </c>
      <c r="Z107">
        <v>0.8</v>
      </c>
      <c r="AA107">
        <v>12.1</v>
      </c>
      <c r="AC107" s="10">
        <f t="shared" si="1"/>
        <v>21.9</v>
      </c>
    </row>
    <row r="108" spans="1:29" x14ac:dyDescent="0.25">
      <c r="A108" t="str">
        <f>CONCATENATE(B108," ",E108)</f>
        <v>G. Jerrett PHI</v>
      </c>
      <c r="B108" t="s">
        <v>1320</v>
      </c>
      <c r="C108" t="s">
        <v>32</v>
      </c>
      <c r="D108">
        <v>31</v>
      </c>
      <c r="E108" t="s">
        <v>25</v>
      </c>
      <c r="F108">
        <v>76</v>
      </c>
      <c r="G108">
        <v>0</v>
      </c>
      <c r="H108">
        <v>11.6</v>
      </c>
      <c r="I108">
        <v>2.5</v>
      </c>
      <c r="J108">
        <v>5.5</v>
      </c>
      <c r="K108">
        <v>46</v>
      </c>
      <c r="L108">
        <v>1.3</v>
      </c>
      <c r="M108">
        <v>3</v>
      </c>
      <c r="N108">
        <v>44.2</v>
      </c>
      <c r="O108">
        <v>0.6</v>
      </c>
      <c r="P108">
        <v>0.6</v>
      </c>
      <c r="Q108">
        <v>100</v>
      </c>
      <c r="R108">
        <v>0.6</v>
      </c>
      <c r="S108">
        <v>1.7</v>
      </c>
      <c r="T108">
        <v>2.4</v>
      </c>
      <c r="U108">
        <v>0.6</v>
      </c>
      <c r="V108">
        <v>1.1000000000000001</v>
      </c>
      <c r="W108">
        <v>0.2</v>
      </c>
      <c r="X108">
        <v>0.2</v>
      </c>
      <c r="Y108">
        <v>0.4</v>
      </c>
      <c r="Z108">
        <v>1.2</v>
      </c>
      <c r="AA108">
        <v>7.1</v>
      </c>
      <c r="AC108" s="10">
        <f t="shared" si="1"/>
        <v>10.5</v>
      </c>
    </row>
    <row r="109" spans="1:29" x14ac:dyDescent="0.25">
      <c r="A109" t="str">
        <f>CONCATENATE(B109," ",E109)</f>
        <v>G. Robinson III KC</v>
      </c>
      <c r="B109" t="s">
        <v>1360</v>
      </c>
      <c r="C109" t="s">
        <v>24</v>
      </c>
      <c r="D109">
        <v>30</v>
      </c>
      <c r="E109" t="s">
        <v>393</v>
      </c>
      <c r="F109">
        <v>81</v>
      </c>
      <c r="G109">
        <v>0</v>
      </c>
      <c r="H109">
        <v>11.1</v>
      </c>
      <c r="I109">
        <v>1.9</v>
      </c>
      <c r="J109">
        <v>4.4000000000000004</v>
      </c>
      <c r="K109">
        <v>43.4</v>
      </c>
      <c r="L109">
        <v>0.8</v>
      </c>
      <c r="M109">
        <v>2.1</v>
      </c>
      <c r="N109">
        <v>37.5</v>
      </c>
      <c r="O109">
        <v>0.8</v>
      </c>
      <c r="P109">
        <v>0.8</v>
      </c>
      <c r="Q109">
        <v>96.8</v>
      </c>
      <c r="R109">
        <v>0.3</v>
      </c>
      <c r="S109">
        <v>1.2</v>
      </c>
      <c r="T109">
        <v>1.5</v>
      </c>
      <c r="U109">
        <v>0.4</v>
      </c>
      <c r="V109">
        <v>0.8</v>
      </c>
      <c r="W109">
        <v>0.2</v>
      </c>
      <c r="X109">
        <v>0.1</v>
      </c>
      <c r="Y109">
        <v>0.3</v>
      </c>
      <c r="Z109">
        <v>0.9</v>
      </c>
      <c r="AA109">
        <v>5.4</v>
      </c>
      <c r="AC109" s="10">
        <f t="shared" si="1"/>
        <v>7.6000000000000005</v>
      </c>
    </row>
    <row r="110" spans="1:29" x14ac:dyDescent="0.25">
      <c r="A110" t="str">
        <f>CONCATENATE(B110," ",E110)</f>
        <v>G. Trent Jr. LAC</v>
      </c>
      <c r="B110" t="s">
        <v>1233</v>
      </c>
      <c r="C110" t="s">
        <v>37</v>
      </c>
      <c r="D110">
        <v>26</v>
      </c>
      <c r="E110" t="s">
        <v>42</v>
      </c>
      <c r="F110">
        <v>69</v>
      </c>
      <c r="G110">
        <v>69</v>
      </c>
      <c r="H110">
        <v>31.2</v>
      </c>
      <c r="I110">
        <v>3.8</v>
      </c>
      <c r="J110">
        <v>8.9</v>
      </c>
      <c r="K110">
        <v>42.9</v>
      </c>
      <c r="L110">
        <v>1.7</v>
      </c>
      <c r="M110">
        <v>4.7</v>
      </c>
      <c r="N110">
        <v>35.799999999999997</v>
      </c>
      <c r="O110">
        <v>2.2999999999999998</v>
      </c>
      <c r="P110">
        <v>2.8</v>
      </c>
      <c r="Q110">
        <v>83.5</v>
      </c>
      <c r="R110">
        <v>0.9</v>
      </c>
      <c r="S110">
        <v>3.3</v>
      </c>
      <c r="T110">
        <v>4.2</v>
      </c>
      <c r="U110">
        <v>5.5</v>
      </c>
      <c r="V110">
        <v>1.4</v>
      </c>
      <c r="W110">
        <v>1.3</v>
      </c>
      <c r="X110">
        <v>0.2</v>
      </c>
      <c r="Y110">
        <v>0.6</v>
      </c>
      <c r="Z110">
        <v>1.5</v>
      </c>
      <c r="AA110">
        <v>11.7</v>
      </c>
      <c r="AC110" s="10">
        <f t="shared" si="1"/>
        <v>22.9</v>
      </c>
    </row>
    <row r="111" spans="1:29" x14ac:dyDescent="0.25">
      <c r="A111" t="str">
        <f>CONCATENATE(B111," ",E111)</f>
        <v>G. Williams OKC</v>
      </c>
      <c r="B111" t="s">
        <v>129</v>
      </c>
      <c r="C111" t="s">
        <v>34</v>
      </c>
      <c r="D111">
        <v>26</v>
      </c>
      <c r="E111" t="s">
        <v>229</v>
      </c>
      <c r="F111">
        <v>72</v>
      </c>
      <c r="G111">
        <v>0</v>
      </c>
      <c r="H111">
        <v>9.4</v>
      </c>
      <c r="I111">
        <v>0.9</v>
      </c>
      <c r="J111">
        <v>2.5</v>
      </c>
      <c r="K111">
        <v>37.200000000000003</v>
      </c>
      <c r="L111">
        <v>0.2</v>
      </c>
      <c r="M111">
        <v>0.8</v>
      </c>
      <c r="N111">
        <v>25.5</v>
      </c>
      <c r="O111">
        <v>0.5</v>
      </c>
      <c r="P111">
        <v>0.6</v>
      </c>
      <c r="Q111">
        <v>86.7</v>
      </c>
      <c r="R111">
        <v>0.5</v>
      </c>
      <c r="S111">
        <v>1.5</v>
      </c>
      <c r="T111">
        <v>2</v>
      </c>
      <c r="U111">
        <v>0.9</v>
      </c>
      <c r="V111">
        <v>1</v>
      </c>
      <c r="W111">
        <v>0.2</v>
      </c>
      <c r="X111">
        <v>0.1</v>
      </c>
      <c r="Y111">
        <v>0.2</v>
      </c>
      <c r="Z111">
        <v>0.6</v>
      </c>
      <c r="AA111">
        <v>2.6</v>
      </c>
      <c r="AC111" s="10">
        <f t="shared" si="1"/>
        <v>5.8000000000000007</v>
      </c>
    </row>
    <row r="112" spans="1:29" x14ac:dyDescent="0.25">
      <c r="A112" t="str">
        <f>CONCATENATE(B112," ",E112)</f>
        <v>G. Yabusele CHI</v>
      </c>
      <c r="B112" t="s">
        <v>1249</v>
      </c>
      <c r="C112" t="s">
        <v>40</v>
      </c>
      <c r="D112">
        <v>29</v>
      </c>
      <c r="E112" t="s">
        <v>31</v>
      </c>
      <c r="F112">
        <v>70</v>
      </c>
      <c r="G112">
        <v>35</v>
      </c>
      <c r="H112">
        <v>26</v>
      </c>
      <c r="I112">
        <v>3.9</v>
      </c>
      <c r="J112">
        <v>8.5</v>
      </c>
      <c r="K112">
        <v>45.5</v>
      </c>
      <c r="L112">
        <v>0.8</v>
      </c>
      <c r="M112">
        <v>2.4</v>
      </c>
      <c r="N112">
        <v>33.299999999999997</v>
      </c>
      <c r="O112">
        <v>2.1</v>
      </c>
      <c r="P112">
        <v>2.6</v>
      </c>
      <c r="Q112">
        <v>80</v>
      </c>
      <c r="R112">
        <v>1.3</v>
      </c>
      <c r="S112">
        <v>4.3</v>
      </c>
      <c r="T112">
        <v>5.6</v>
      </c>
      <c r="U112">
        <v>1.9</v>
      </c>
      <c r="V112">
        <v>2.4</v>
      </c>
      <c r="W112">
        <v>1.6</v>
      </c>
      <c r="X112">
        <v>0.8</v>
      </c>
      <c r="Y112">
        <v>0.6</v>
      </c>
      <c r="Z112">
        <v>1.1000000000000001</v>
      </c>
      <c r="AA112">
        <v>10.6</v>
      </c>
      <c r="AC112" s="10">
        <f t="shared" si="1"/>
        <v>20.5</v>
      </c>
    </row>
    <row r="113" spans="1:29" x14ac:dyDescent="0.25">
      <c r="A113" t="str">
        <f>CONCATENATE(B113," ",E113)</f>
        <v>H. Barnes BOS</v>
      </c>
      <c r="B113" t="s">
        <v>1238</v>
      </c>
      <c r="C113" t="s">
        <v>24</v>
      </c>
      <c r="D113">
        <v>32</v>
      </c>
      <c r="E113" t="s">
        <v>39</v>
      </c>
      <c r="F113">
        <v>80</v>
      </c>
      <c r="G113">
        <v>30</v>
      </c>
      <c r="H113">
        <v>22.7</v>
      </c>
      <c r="I113">
        <v>4.0999999999999996</v>
      </c>
      <c r="J113">
        <v>9.6</v>
      </c>
      <c r="K113">
        <v>43.2</v>
      </c>
      <c r="L113">
        <v>1.4</v>
      </c>
      <c r="M113">
        <v>3.9</v>
      </c>
      <c r="N113">
        <v>36</v>
      </c>
      <c r="O113">
        <v>1.6</v>
      </c>
      <c r="P113">
        <v>1.8</v>
      </c>
      <c r="Q113">
        <v>88.8</v>
      </c>
      <c r="R113">
        <v>0.8</v>
      </c>
      <c r="S113">
        <v>3</v>
      </c>
      <c r="T113">
        <v>3.8</v>
      </c>
      <c r="U113">
        <v>0.6</v>
      </c>
      <c r="V113">
        <v>1.6</v>
      </c>
      <c r="W113">
        <v>0.4</v>
      </c>
      <c r="X113">
        <v>0.2</v>
      </c>
      <c r="Y113">
        <v>0.6</v>
      </c>
      <c r="Z113">
        <v>1.7</v>
      </c>
      <c r="AA113">
        <v>11.3</v>
      </c>
      <c r="AC113" s="10">
        <f t="shared" si="1"/>
        <v>16.3</v>
      </c>
    </row>
    <row r="114" spans="1:29" x14ac:dyDescent="0.25">
      <c r="A114" t="str">
        <f>CONCATENATE(B114," ",E114)</f>
        <v>H. Diallo MEM</v>
      </c>
      <c r="B114" t="s">
        <v>1396</v>
      </c>
      <c r="C114" t="s">
        <v>37</v>
      </c>
      <c r="D114">
        <v>26</v>
      </c>
      <c r="E114" t="s">
        <v>170</v>
      </c>
      <c r="F114">
        <v>69</v>
      </c>
      <c r="G114">
        <v>0</v>
      </c>
      <c r="H114">
        <v>9.1999999999999993</v>
      </c>
      <c r="I114">
        <v>1.4</v>
      </c>
      <c r="J114">
        <v>2.8</v>
      </c>
      <c r="K114">
        <v>50.8</v>
      </c>
      <c r="L114">
        <v>0.4</v>
      </c>
      <c r="M114">
        <v>1</v>
      </c>
      <c r="N114">
        <v>41.4</v>
      </c>
      <c r="O114">
        <v>0.5</v>
      </c>
      <c r="P114">
        <v>0.6</v>
      </c>
      <c r="Q114">
        <v>79.099999999999994</v>
      </c>
      <c r="R114">
        <v>0.2</v>
      </c>
      <c r="S114">
        <v>0.8</v>
      </c>
      <c r="T114">
        <v>1</v>
      </c>
      <c r="U114">
        <v>0.2</v>
      </c>
      <c r="V114">
        <v>0.2</v>
      </c>
      <c r="W114">
        <v>0.2</v>
      </c>
      <c r="X114">
        <v>0.1</v>
      </c>
      <c r="Y114">
        <v>0.2</v>
      </c>
      <c r="Z114">
        <v>0.3</v>
      </c>
      <c r="AA114">
        <v>3.8</v>
      </c>
      <c r="AC114" s="10">
        <f t="shared" si="1"/>
        <v>5.3</v>
      </c>
    </row>
    <row r="115" spans="1:29" x14ac:dyDescent="0.25">
      <c r="A115" t="str">
        <f>CONCATENATE(B115," ",E115)</f>
        <v>H. Dickinson MIA</v>
      </c>
      <c r="B115" t="s">
        <v>1304</v>
      </c>
      <c r="C115" t="s">
        <v>23</v>
      </c>
      <c r="D115">
        <v>24</v>
      </c>
      <c r="E115" t="s">
        <v>225</v>
      </c>
      <c r="F115">
        <v>82</v>
      </c>
      <c r="G115">
        <v>70</v>
      </c>
      <c r="H115">
        <v>24.6</v>
      </c>
      <c r="I115">
        <v>2.9</v>
      </c>
      <c r="J115">
        <v>6.3</v>
      </c>
      <c r="K115">
        <v>46.4</v>
      </c>
      <c r="L115">
        <v>0.9</v>
      </c>
      <c r="M115">
        <v>2.2999999999999998</v>
      </c>
      <c r="N115">
        <v>38</v>
      </c>
      <c r="O115">
        <v>1</v>
      </c>
      <c r="P115">
        <v>1.6</v>
      </c>
      <c r="Q115">
        <v>61.7</v>
      </c>
      <c r="R115">
        <v>1.4</v>
      </c>
      <c r="S115">
        <v>3.8</v>
      </c>
      <c r="T115">
        <v>5.2</v>
      </c>
      <c r="U115">
        <v>0.7</v>
      </c>
      <c r="V115">
        <v>1.4</v>
      </c>
      <c r="W115">
        <v>0.6</v>
      </c>
      <c r="X115">
        <v>1.8</v>
      </c>
      <c r="Y115">
        <v>0.5</v>
      </c>
      <c r="Z115">
        <v>2.4</v>
      </c>
      <c r="AA115">
        <v>7.7</v>
      </c>
      <c r="AC115" s="10">
        <f t="shared" si="1"/>
        <v>16</v>
      </c>
    </row>
    <row r="116" spans="1:29" x14ac:dyDescent="0.25">
      <c r="A116" t="str">
        <f>CONCATENATE(B116," ",E116)</f>
        <v>H. Ellenson PHI</v>
      </c>
      <c r="B116" t="s">
        <v>1266</v>
      </c>
      <c r="C116" t="s">
        <v>32</v>
      </c>
      <c r="D116">
        <v>27</v>
      </c>
      <c r="E116" t="s">
        <v>25</v>
      </c>
      <c r="F116">
        <v>54</v>
      </c>
      <c r="G116">
        <v>0</v>
      </c>
      <c r="H116">
        <v>20</v>
      </c>
      <c r="I116">
        <v>3.3</v>
      </c>
      <c r="J116">
        <v>8.1</v>
      </c>
      <c r="K116">
        <v>40.700000000000003</v>
      </c>
      <c r="L116">
        <v>1.2</v>
      </c>
      <c r="M116">
        <v>3.6</v>
      </c>
      <c r="N116">
        <v>32.700000000000003</v>
      </c>
      <c r="O116">
        <v>1.7</v>
      </c>
      <c r="P116">
        <v>1.9</v>
      </c>
      <c r="Q116">
        <v>86.5</v>
      </c>
      <c r="R116">
        <v>1.2</v>
      </c>
      <c r="S116">
        <v>3.4</v>
      </c>
      <c r="T116">
        <v>4.5999999999999996</v>
      </c>
      <c r="U116">
        <v>1.1000000000000001</v>
      </c>
      <c r="V116">
        <v>1.6</v>
      </c>
      <c r="W116">
        <v>0.4</v>
      </c>
      <c r="X116">
        <v>0.3</v>
      </c>
      <c r="Y116">
        <v>0.6</v>
      </c>
      <c r="Z116">
        <v>1.9</v>
      </c>
      <c r="AA116">
        <v>9.5</v>
      </c>
      <c r="AC116" s="10">
        <f t="shared" si="1"/>
        <v>15.9</v>
      </c>
    </row>
    <row r="117" spans="1:29" x14ac:dyDescent="0.25">
      <c r="A117" t="str">
        <f>CONCATENATE(B117," ",E117)</f>
        <v>H. Giles OKC</v>
      </c>
      <c r="B117" t="s">
        <v>1355</v>
      </c>
      <c r="C117" t="s">
        <v>32</v>
      </c>
      <c r="D117">
        <v>26</v>
      </c>
      <c r="E117" t="s">
        <v>229</v>
      </c>
      <c r="F117">
        <v>68</v>
      </c>
      <c r="G117">
        <v>0</v>
      </c>
      <c r="H117">
        <v>17.100000000000001</v>
      </c>
      <c r="I117">
        <v>2.2999999999999998</v>
      </c>
      <c r="J117">
        <v>4.8</v>
      </c>
      <c r="K117">
        <v>47.6</v>
      </c>
      <c r="L117">
        <v>0</v>
      </c>
      <c r="M117">
        <v>0</v>
      </c>
      <c r="N117">
        <v>0</v>
      </c>
      <c r="O117">
        <v>1.1000000000000001</v>
      </c>
      <c r="P117">
        <v>1.4</v>
      </c>
      <c r="Q117">
        <v>78.7</v>
      </c>
      <c r="R117">
        <v>1</v>
      </c>
      <c r="S117">
        <v>2.6</v>
      </c>
      <c r="T117">
        <v>3.6</v>
      </c>
      <c r="U117">
        <v>0.5</v>
      </c>
      <c r="V117">
        <v>1.5</v>
      </c>
      <c r="W117">
        <v>0.9</v>
      </c>
      <c r="X117">
        <v>0.6</v>
      </c>
      <c r="Y117">
        <v>0.3</v>
      </c>
      <c r="Z117">
        <v>1.1000000000000001</v>
      </c>
      <c r="AA117">
        <v>5.7</v>
      </c>
      <c r="AC117" s="10">
        <f t="shared" si="1"/>
        <v>11.3</v>
      </c>
    </row>
    <row r="118" spans="1:29" x14ac:dyDescent="0.25">
      <c r="A118" t="str">
        <f>CONCATENATE(B118," ",E118)</f>
        <v>I. Anigbogu LAC</v>
      </c>
      <c r="B118" t="s">
        <v>1333</v>
      </c>
      <c r="C118" t="s">
        <v>23</v>
      </c>
      <c r="D118">
        <v>26</v>
      </c>
      <c r="E118" t="s">
        <v>42</v>
      </c>
      <c r="F118">
        <v>82</v>
      </c>
      <c r="G118">
        <v>13</v>
      </c>
      <c r="H118">
        <v>16.899999999999999</v>
      </c>
      <c r="I118">
        <v>2.2999999999999998</v>
      </c>
      <c r="J118">
        <v>5.3</v>
      </c>
      <c r="K118">
        <v>43.3</v>
      </c>
      <c r="L118">
        <v>0.4</v>
      </c>
      <c r="M118">
        <v>1.5</v>
      </c>
      <c r="N118">
        <v>30</v>
      </c>
      <c r="O118">
        <v>1.5</v>
      </c>
      <c r="P118">
        <v>2</v>
      </c>
      <c r="Q118">
        <v>74.099999999999994</v>
      </c>
      <c r="R118">
        <v>1</v>
      </c>
      <c r="S118">
        <v>3.1</v>
      </c>
      <c r="T118">
        <v>4.0999999999999996</v>
      </c>
      <c r="U118">
        <v>1</v>
      </c>
      <c r="V118">
        <v>1.5</v>
      </c>
      <c r="W118">
        <v>0.7</v>
      </c>
      <c r="X118">
        <v>0.4</v>
      </c>
      <c r="Y118">
        <v>0.4</v>
      </c>
      <c r="Z118">
        <v>1.2</v>
      </c>
      <c r="AA118">
        <v>6.5</v>
      </c>
      <c r="AC118" s="10">
        <f t="shared" si="1"/>
        <v>12.700000000000001</v>
      </c>
    </row>
    <row r="119" spans="1:29" x14ac:dyDescent="0.25">
      <c r="A119" t="str">
        <f>CONCATENATE(B119," ",E119)</f>
        <v>I. Bonga KC</v>
      </c>
      <c r="B119" t="s">
        <v>1201</v>
      </c>
      <c r="C119" t="s">
        <v>26</v>
      </c>
      <c r="D119">
        <v>25</v>
      </c>
      <c r="E119" t="s">
        <v>393</v>
      </c>
      <c r="F119">
        <v>78</v>
      </c>
      <c r="G119">
        <v>52</v>
      </c>
      <c r="H119">
        <v>25.1</v>
      </c>
      <c r="I119">
        <v>4.7</v>
      </c>
      <c r="J119">
        <v>10.8</v>
      </c>
      <c r="K119">
        <v>43.5</v>
      </c>
      <c r="L119">
        <v>1.7</v>
      </c>
      <c r="M119">
        <v>4.8</v>
      </c>
      <c r="N119">
        <v>35.200000000000003</v>
      </c>
      <c r="O119">
        <v>2.2999999999999998</v>
      </c>
      <c r="P119">
        <v>2.4</v>
      </c>
      <c r="Q119">
        <v>95.7</v>
      </c>
      <c r="R119">
        <v>1.5</v>
      </c>
      <c r="S119">
        <v>4.0999999999999996</v>
      </c>
      <c r="T119">
        <v>5.6</v>
      </c>
      <c r="U119">
        <v>3.2</v>
      </c>
      <c r="V119">
        <v>3.3</v>
      </c>
      <c r="W119">
        <v>1.1000000000000001</v>
      </c>
      <c r="X119">
        <v>0.8</v>
      </c>
      <c r="Y119">
        <v>0.8</v>
      </c>
      <c r="Z119">
        <v>1.1000000000000001</v>
      </c>
      <c r="AA119">
        <v>13.4</v>
      </c>
      <c r="AC119" s="10">
        <f t="shared" si="1"/>
        <v>24.1</v>
      </c>
    </row>
    <row r="120" spans="1:29" x14ac:dyDescent="0.25">
      <c r="A120" t="str">
        <f>CONCATENATE(B120," ",E120)</f>
        <v>I. Briscoe CHA</v>
      </c>
      <c r="B120" t="s">
        <v>1127</v>
      </c>
      <c r="C120" t="s">
        <v>22</v>
      </c>
      <c r="D120">
        <v>26</v>
      </c>
      <c r="E120" t="s">
        <v>145</v>
      </c>
      <c r="F120">
        <v>78</v>
      </c>
      <c r="G120">
        <v>78</v>
      </c>
      <c r="H120">
        <v>33.6</v>
      </c>
      <c r="I120">
        <v>8.1999999999999993</v>
      </c>
      <c r="J120">
        <v>16.3</v>
      </c>
      <c r="K120">
        <v>49.9</v>
      </c>
      <c r="L120">
        <v>4.0999999999999996</v>
      </c>
      <c r="M120">
        <v>8.6999999999999993</v>
      </c>
      <c r="N120">
        <v>46.8</v>
      </c>
      <c r="O120">
        <v>2.8</v>
      </c>
      <c r="P120">
        <v>3</v>
      </c>
      <c r="Q120">
        <v>93.7</v>
      </c>
      <c r="R120">
        <v>1.1000000000000001</v>
      </c>
      <c r="S120">
        <v>3.4</v>
      </c>
      <c r="T120">
        <v>4.5999999999999996</v>
      </c>
      <c r="U120">
        <v>3.4</v>
      </c>
      <c r="V120">
        <v>2.2000000000000002</v>
      </c>
      <c r="W120">
        <v>1.5</v>
      </c>
      <c r="X120">
        <v>0.2</v>
      </c>
      <c r="Y120">
        <v>0.9</v>
      </c>
      <c r="Z120">
        <v>0.9</v>
      </c>
      <c r="AA120">
        <v>23.2</v>
      </c>
      <c r="AC120" s="10">
        <f t="shared" si="1"/>
        <v>32.9</v>
      </c>
    </row>
    <row r="121" spans="1:29" x14ac:dyDescent="0.25">
      <c r="A121" t="str">
        <f>CONCATENATE(B121," ",E121)</f>
        <v>I. Brooks CHA</v>
      </c>
      <c r="B121" t="s">
        <v>1410</v>
      </c>
      <c r="C121" t="s">
        <v>32</v>
      </c>
      <c r="D121">
        <v>25</v>
      </c>
      <c r="E121" t="s">
        <v>145</v>
      </c>
      <c r="F121">
        <v>82</v>
      </c>
      <c r="G121">
        <v>3</v>
      </c>
      <c r="H121">
        <v>15.6</v>
      </c>
      <c r="I121">
        <v>1.5</v>
      </c>
      <c r="J121">
        <v>3.1</v>
      </c>
      <c r="K121">
        <v>48.6</v>
      </c>
      <c r="L121">
        <v>0</v>
      </c>
      <c r="M121">
        <v>0</v>
      </c>
      <c r="N121">
        <v>0</v>
      </c>
      <c r="O121">
        <v>0.5</v>
      </c>
      <c r="P121">
        <v>1</v>
      </c>
      <c r="Q121">
        <v>50</v>
      </c>
      <c r="R121">
        <v>0.6</v>
      </c>
      <c r="S121">
        <v>2.2000000000000002</v>
      </c>
      <c r="T121">
        <v>2.8</v>
      </c>
      <c r="U121">
        <v>0.5</v>
      </c>
      <c r="V121">
        <v>0.6</v>
      </c>
      <c r="W121">
        <v>1</v>
      </c>
      <c r="X121">
        <v>0.6</v>
      </c>
      <c r="Y121">
        <v>0.2</v>
      </c>
      <c r="Z121">
        <v>0.8</v>
      </c>
      <c r="AA121">
        <v>3.5</v>
      </c>
      <c r="AC121" s="10">
        <f t="shared" si="1"/>
        <v>8.3999999999999986</v>
      </c>
    </row>
    <row r="122" spans="1:29" x14ac:dyDescent="0.25">
      <c r="A122" t="str">
        <f>CONCATENATE(B122," ",E122)</f>
        <v>I. Cordinier BOS</v>
      </c>
      <c r="B122" t="s">
        <v>1172</v>
      </c>
      <c r="C122" t="s">
        <v>37</v>
      </c>
      <c r="D122">
        <v>28</v>
      </c>
      <c r="E122" t="s">
        <v>39</v>
      </c>
      <c r="F122">
        <v>82</v>
      </c>
      <c r="G122">
        <v>82</v>
      </c>
      <c r="H122">
        <v>30.5</v>
      </c>
      <c r="I122">
        <v>5.6</v>
      </c>
      <c r="J122">
        <v>12.4</v>
      </c>
      <c r="K122">
        <v>45.5</v>
      </c>
      <c r="L122">
        <v>2.1</v>
      </c>
      <c r="M122">
        <v>5.6</v>
      </c>
      <c r="N122">
        <v>37</v>
      </c>
      <c r="O122">
        <v>2.5</v>
      </c>
      <c r="P122">
        <v>2.8</v>
      </c>
      <c r="Q122">
        <v>88.6</v>
      </c>
      <c r="R122">
        <v>0.7</v>
      </c>
      <c r="S122">
        <v>2.4</v>
      </c>
      <c r="T122">
        <v>3</v>
      </c>
      <c r="U122">
        <v>6.5</v>
      </c>
      <c r="V122">
        <v>2.7</v>
      </c>
      <c r="W122">
        <v>1</v>
      </c>
      <c r="X122">
        <v>0.1</v>
      </c>
      <c r="Y122">
        <v>0.9</v>
      </c>
      <c r="Z122">
        <v>1.5</v>
      </c>
      <c r="AA122">
        <v>15.8</v>
      </c>
      <c r="AC122" s="10">
        <f t="shared" si="1"/>
        <v>26.4</v>
      </c>
    </row>
    <row r="123" spans="1:29" x14ac:dyDescent="0.25">
      <c r="A123" t="str">
        <f>CONCATENATE(B123," ",E123)</f>
        <v>I. Hartenstein SEA</v>
      </c>
      <c r="B123" t="s">
        <v>1306</v>
      </c>
      <c r="C123" t="s">
        <v>34</v>
      </c>
      <c r="D123">
        <v>26</v>
      </c>
      <c r="E123" t="s">
        <v>36</v>
      </c>
      <c r="F123">
        <v>82</v>
      </c>
      <c r="G123">
        <v>0</v>
      </c>
      <c r="H123">
        <v>20.9</v>
      </c>
      <c r="I123">
        <v>2.8</v>
      </c>
      <c r="J123">
        <v>6.6</v>
      </c>
      <c r="K123">
        <v>42.9</v>
      </c>
      <c r="L123">
        <v>0.8</v>
      </c>
      <c r="M123">
        <v>2.4</v>
      </c>
      <c r="N123">
        <v>31.7</v>
      </c>
      <c r="O123">
        <v>1</v>
      </c>
      <c r="P123">
        <v>1.6</v>
      </c>
      <c r="Q123">
        <v>65.599999999999994</v>
      </c>
      <c r="R123">
        <v>0.9</v>
      </c>
      <c r="S123">
        <v>3</v>
      </c>
      <c r="T123">
        <v>3.9</v>
      </c>
      <c r="U123">
        <v>0.9</v>
      </c>
      <c r="V123">
        <v>1.7</v>
      </c>
      <c r="W123">
        <v>0.4</v>
      </c>
      <c r="X123">
        <v>0.6</v>
      </c>
      <c r="Y123">
        <v>0.4</v>
      </c>
      <c r="Z123">
        <v>1.6</v>
      </c>
      <c r="AA123">
        <v>7.5</v>
      </c>
      <c r="AC123" s="10">
        <f t="shared" si="1"/>
        <v>13.3</v>
      </c>
    </row>
    <row r="124" spans="1:29" x14ac:dyDescent="0.25">
      <c r="A124" t="str">
        <f>CONCATENATE(B124," ",E124)</f>
        <v>I. Jackson TOR</v>
      </c>
      <c r="B124" t="s">
        <v>1213</v>
      </c>
      <c r="C124" t="s">
        <v>32</v>
      </c>
      <c r="D124">
        <v>22</v>
      </c>
      <c r="E124" t="s">
        <v>254</v>
      </c>
      <c r="F124">
        <v>82</v>
      </c>
      <c r="G124">
        <v>82</v>
      </c>
      <c r="H124">
        <v>32.700000000000003</v>
      </c>
      <c r="I124">
        <v>4.5999999999999996</v>
      </c>
      <c r="J124">
        <v>11</v>
      </c>
      <c r="K124">
        <v>42.2</v>
      </c>
      <c r="L124">
        <v>1.2</v>
      </c>
      <c r="M124">
        <v>4.3</v>
      </c>
      <c r="N124">
        <v>29.1</v>
      </c>
      <c r="O124">
        <v>2.4</v>
      </c>
      <c r="P124">
        <v>3.6</v>
      </c>
      <c r="Q124">
        <v>66.8</v>
      </c>
      <c r="R124">
        <v>2.7</v>
      </c>
      <c r="S124">
        <v>6.2</v>
      </c>
      <c r="T124">
        <v>8.8000000000000007</v>
      </c>
      <c r="U124">
        <v>2</v>
      </c>
      <c r="V124">
        <v>1.9</v>
      </c>
      <c r="W124">
        <v>1.4</v>
      </c>
      <c r="X124">
        <v>1.1000000000000001</v>
      </c>
      <c r="Y124">
        <v>0.9</v>
      </c>
      <c r="Z124">
        <v>1.7</v>
      </c>
      <c r="AA124">
        <v>12.9</v>
      </c>
      <c r="AC124" s="10">
        <f t="shared" si="1"/>
        <v>26.2</v>
      </c>
    </row>
    <row r="125" spans="1:29" x14ac:dyDescent="0.25">
      <c r="A125" t="str">
        <f>CONCATENATE(B125," ",E125)</f>
        <v>I. Rabb HOU</v>
      </c>
      <c r="B125" t="s">
        <v>1316</v>
      </c>
      <c r="C125" t="s">
        <v>32</v>
      </c>
      <c r="D125">
        <v>27</v>
      </c>
      <c r="E125" t="s">
        <v>128</v>
      </c>
      <c r="F125">
        <v>82</v>
      </c>
      <c r="G125">
        <v>6</v>
      </c>
      <c r="H125">
        <v>18.3</v>
      </c>
      <c r="I125">
        <v>2.7</v>
      </c>
      <c r="J125">
        <v>4.7</v>
      </c>
      <c r="K125">
        <v>56.9</v>
      </c>
      <c r="L125">
        <v>0</v>
      </c>
      <c r="M125">
        <v>0</v>
      </c>
      <c r="N125">
        <v>0</v>
      </c>
      <c r="O125">
        <v>2</v>
      </c>
      <c r="P125">
        <v>2.6</v>
      </c>
      <c r="Q125">
        <v>76.900000000000006</v>
      </c>
      <c r="R125">
        <v>0.8</v>
      </c>
      <c r="S125">
        <v>2.5</v>
      </c>
      <c r="T125">
        <v>3.3</v>
      </c>
      <c r="U125">
        <v>0.7</v>
      </c>
      <c r="V125">
        <v>1.3</v>
      </c>
      <c r="W125">
        <v>0.6</v>
      </c>
      <c r="X125">
        <v>0.2</v>
      </c>
      <c r="Y125">
        <v>0.5</v>
      </c>
      <c r="Z125">
        <v>1.3</v>
      </c>
      <c r="AA125">
        <v>7.3</v>
      </c>
      <c r="AC125" s="10">
        <f t="shared" si="1"/>
        <v>12.099999999999998</v>
      </c>
    </row>
    <row r="126" spans="1:29" x14ac:dyDescent="0.25">
      <c r="A126" t="str">
        <f>CONCATENATE(B126," ",E126)</f>
        <v>I. Roby ATL</v>
      </c>
      <c r="B126" t="s">
        <v>1412</v>
      </c>
      <c r="C126" t="s">
        <v>34</v>
      </c>
      <c r="D126">
        <v>26</v>
      </c>
      <c r="E126" t="s">
        <v>28</v>
      </c>
      <c r="F126">
        <v>74</v>
      </c>
      <c r="G126">
        <v>0</v>
      </c>
      <c r="H126">
        <v>9.3000000000000007</v>
      </c>
      <c r="I126">
        <v>1.3</v>
      </c>
      <c r="J126">
        <v>3.3</v>
      </c>
      <c r="K126">
        <v>40.5</v>
      </c>
      <c r="L126">
        <v>0.3</v>
      </c>
      <c r="M126">
        <v>1.1000000000000001</v>
      </c>
      <c r="N126">
        <v>26.5</v>
      </c>
      <c r="O126">
        <v>0.4</v>
      </c>
      <c r="P126">
        <v>0.6</v>
      </c>
      <c r="Q126">
        <v>74.400000000000006</v>
      </c>
      <c r="R126">
        <v>0.7</v>
      </c>
      <c r="S126">
        <v>1.9</v>
      </c>
      <c r="T126">
        <v>2.6</v>
      </c>
      <c r="U126">
        <v>0.5</v>
      </c>
      <c r="V126">
        <v>0.9</v>
      </c>
      <c r="W126">
        <v>0.3</v>
      </c>
      <c r="X126">
        <v>0.2</v>
      </c>
      <c r="Y126">
        <v>0.2</v>
      </c>
      <c r="Z126">
        <v>0.6</v>
      </c>
      <c r="AA126">
        <v>3.4</v>
      </c>
      <c r="AC126" s="10">
        <f t="shared" si="1"/>
        <v>7</v>
      </c>
    </row>
    <row r="127" spans="1:29" x14ac:dyDescent="0.25">
      <c r="A127" t="str">
        <f>CONCATENATE(B127," ",E127)</f>
        <v>I. Sanon LAL</v>
      </c>
      <c r="B127" t="s">
        <v>1211</v>
      </c>
      <c r="C127" t="s">
        <v>22</v>
      </c>
      <c r="D127">
        <v>25</v>
      </c>
      <c r="E127" t="s">
        <v>41</v>
      </c>
      <c r="F127">
        <v>82</v>
      </c>
      <c r="G127">
        <v>82</v>
      </c>
      <c r="H127">
        <v>26.7</v>
      </c>
      <c r="I127">
        <v>4.3</v>
      </c>
      <c r="J127">
        <v>8.6999999999999993</v>
      </c>
      <c r="K127">
        <v>49.2</v>
      </c>
      <c r="L127">
        <v>1.5</v>
      </c>
      <c r="M127">
        <v>4</v>
      </c>
      <c r="N127">
        <v>38.299999999999997</v>
      </c>
      <c r="O127">
        <v>2.7</v>
      </c>
      <c r="P127">
        <v>3.8</v>
      </c>
      <c r="Q127">
        <v>71.2</v>
      </c>
      <c r="R127">
        <v>1</v>
      </c>
      <c r="S127">
        <v>3.6</v>
      </c>
      <c r="T127">
        <v>4.5</v>
      </c>
      <c r="U127">
        <v>2.4</v>
      </c>
      <c r="V127">
        <v>1</v>
      </c>
      <c r="W127">
        <v>1.3</v>
      </c>
      <c r="X127">
        <v>0.5</v>
      </c>
      <c r="Y127">
        <v>0.5</v>
      </c>
      <c r="Z127">
        <v>0.8</v>
      </c>
      <c r="AA127">
        <v>12.9</v>
      </c>
      <c r="AC127" s="10">
        <f t="shared" si="1"/>
        <v>21.6</v>
      </c>
    </row>
    <row r="128" spans="1:29" x14ac:dyDescent="0.25">
      <c r="A128" t="str">
        <f>CONCATENATE(B128," ",E128)</f>
        <v>I. Stewart UTA</v>
      </c>
      <c r="B128" t="s">
        <v>1322</v>
      </c>
      <c r="C128" t="s">
        <v>40</v>
      </c>
      <c r="D128">
        <v>23</v>
      </c>
      <c r="E128" t="s">
        <v>127</v>
      </c>
      <c r="F128">
        <v>82</v>
      </c>
      <c r="G128">
        <v>0</v>
      </c>
      <c r="H128">
        <v>21.3</v>
      </c>
      <c r="I128">
        <v>2.6</v>
      </c>
      <c r="J128">
        <v>4.7</v>
      </c>
      <c r="K128">
        <v>56.5</v>
      </c>
      <c r="L128">
        <v>0</v>
      </c>
      <c r="M128">
        <v>0</v>
      </c>
      <c r="N128">
        <v>0</v>
      </c>
      <c r="O128">
        <v>1.8</v>
      </c>
      <c r="P128">
        <v>2.2999999999999998</v>
      </c>
      <c r="Q128">
        <v>76.8</v>
      </c>
      <c r="R128">
        <v>1.1000000000000001</v>
      </c>
      <c r="S128">
        <v>3.2</v>
      </c>
      <c r="T128">
        <v>4.4000000000000004</v>
      </c>
      <c r="U128">
        <v>0.7</v>
      </c>
      <c r="V128">
        <v>1.2</v>
      </c>
      <c r="W128">
        <v>1</v>
      </c>
      <c r="X128">
        <v>0.9</v>
      </c>
      <c r="Y128">
        <v>0.3</v>
      </c>
      <c r="Z128">
        <v>1.5</v>
      </c>
      <c r="AA128">
        <v>7.1</v>
      </c>
      <c r="AC128" s="10">
        <f t="shared" si="1"/>
        <v>14.1</v>
      </c>
    </row>
    <row r="129" spans="1:29" x14ac:dyDescent="0.25">
      <c r="A129" t="str">
        <f>CONCATENATE(B129," ",E129)</f>
        <v>I. Thomas ORL</v>
      </c>
      <c r="B129" t="s">
        <v>130</v>
      </c>
      <c r="C129" t="s">
        <v>26</v>
      </c>
      <c r="D129">
        <v>35</v>
      </c>
      <c r="E129" t="s">
        <v>163</v>
      </c>
      <c r="F129">
        <v>68</v>
      </c>
      <c r="G129">
        <v>0</v>
      </c>
      <c r="H129">
        <v>7.1</v>
      </c>
      <c r="I129">
        <v>0.9</v>
      </c>
      <c r="J129">
        <v>2.2999999999999998</v>
      </c>
      <c r="K129">
        <v>38</v>
      </c>
      <c r="L129">
        <v>0.4</v>
      </c>
      <c r="M129">
        <v>1</v>
      </c>
      <c r="N129">
        <v>37.299999999999997</v>
      </c>
      <c r="O129">
        <v>0.4</v>
      </c>
      <c r="P129">
        <v>0.4</v>
      </c>
      <c r="Q129">
        <v>92.9</v>
      </c>
      <c r="R129">
        <v>0</v>
      </c>
      <c r="S129">
        <v>0.3</v>
      </c>
      <c r="T129">
        <v>0.3</v>
      </c>
      <c r="U129">
        <v>1.3</v>
      </c>
      <c r="V129">
        <v>0.4</v>
      </c>
      <c r="W129">
        <v>0.1</v>
      </c>
      <c r="X129">
        <v>0</v>
      </c>
      <c r="Y129">
        <v>0.1</v>
      </c>
      <c r="Z129">
        <v>0.6</v>
      </c>
      <c r="AA129">
        <v>2.5</v>
      </c>
      <c r="AC129" s="10">
        <f t="shared" si="1"/>
        <v>4.2</v>
      </c>
    </row>
    <row r="130" spans="1:29" x14ac:dyDescent="0.25">
      <c r="A130" t="str">
        <f>CONCATENATE(B130," ",E130)</f>
        <v>I. Todd PHX</v>
      </c>
      <c r="B130" t="s">
        <v>1248</v>
      </c>
      <c r="C130" t="s">
        <v>32</v>
      </c>
      <c r="D130">
        <v>23</v>
      </c>
      <c r="E130" t="s">
        <v>200</v>
      </c>
      <c r="F130">
        <v>66</v>
      </c>
      <c r="G130">
        <v>66</v>
      </c>
      <c r="H130">
        <v>25.7</v>
      </c>
      <c r="I130">
        <v>4</v>
      </c>
      <c r="J130">
        <v>8.5</v>
      </c>
      <c r="K130">
        <v>47.1</v>
      </c>
      <c r="L130">
        <v>1</v>
      </c>
      <c r="M130">
        <v>3</v>
      </c>
      <c r="N130">
        <v>32.5</v>
      </c>
      <c r="O130">
        <v>1.7</v>
      </c>
      <c r="P130">
        <v>2.8</v>
      </c>
      <c r="Q130">
        <v>60.5</v>
      </c>
      <c r="R130">
        <v>1.5</v>
      </c>
      <c r="S130">
        <v>4.5</v>
      </c>
      <c r="T130">
        <v>6</v>
      </c>
      <c r="U130">
        <v>1</v>
      </c>
      <c r="V130">
        <v>1.4</v>
      </c>
      <c r="W130">
        <v>0.9</v>
      </c>
      <c r="X130">
        <v>1.5</v>
      </c>
      <c r="Y130">
        <v>0.5</v>
      </c>
      <c r="Z130">
        <v>2.1</v>
      </c>
      <c r="AA130">
        <v>10.7</v>
      </c>
      <c r="AC130" s="10">
        <f t="shared" si="1"/>
        <v>20.100000000000001</v>
      </c>
    </row>
    <row r="131" spans="1:29" x14ac:dyDescent="0.25">
      <c r="A131" t="str">
        <f>CONCATENATE(B131," ",E131)</f>
        <v>I. Zubac NOP</v>
      </c>
      <c r="B131" t="s">
        <v>1219</v>
      </c>
      <c r="C131" t="s">
        <v>23</v>
      </c>
      <c r="D131">
        <v>27</v>
      </c>
      <c r="E131" t="s">
        <v>151</v>
      </c>
      <c r="F131">
        <v>82</v>
      </c>
      <c r="G131">
        <v>82</v>
      </c>
      <c r="H131">
        <v>28.6</v>
      </c>
      <c r="I131">
        <v>4.3</v>
      </c>
      <c r="J131">
        <v>9.6</v>
      </c>
      <c r="K131">
        <v>45</v>
      </c>
      <c r="L131">
        <v>0.9</v>
      </c>
      <c r="M131">
        <v>2.9</v>
      </c>
      <c r="N131">
        <v>29</v>
      </c>
      <c r="O131">
        <v>3</v>
      </c>
      <c r="P131">
        <v>3.1</v>
      </c>
      <c r="Q131">
        <v>96.1</v>
      </c>
      <c r="R131">
        <v>2</v>
      </c>
      <c r="S131">
        <v>5.4</v>
      </c>
      <c r="T131">
        <v>7.4</v>
      </c>
      <c r="U131">
        <v>1.2</v>
      </c>
      <c r="V131">
        <v>3.4</v>
      </c>
      <c r="W131">
        <v>1.2</v>
      </c>
      <c r="X131">
        <v>1</v>
      </c>
      <c r="Y131">
        <v>0.6</v>
      </c>
      <c r="Z131">
        <v>2.2999999999999998</v>
      </c>
      <c r="AA131">
        <v>12.5</v>
      </c>
      <c r="AC131" s="10">
        <f t="shared" ref="AC131:AC194" si="2">+AA131+X131+W131+U131+T131</f>
        <v>23.299999999999997</v>
      </c>
    </row>
    <row r="132" spans="1:29" x14ac:dyDescent="0.25">
      <c r="A132" t="str">
        <f>CONCATENATE(B132," ",E132)</f>
        <v>I.D. Badji SEA</v>
      </c>
      <c r="B132" t="s">
        <v>1309</v>
      </c>
      <c r="C132" t="s">
        <v>23</v>
      </c>
      <c r="D132">
        <v>22</v>
      </c>
      <c r="E132" t="s">
        <v>36</v>
      </c>
      <c r="F132">
        <v>48</v>
      </c>
      <c r="G132">
        <v>34</v>
      </c>
      <c r="H132">
        <v>26.6</v>
      </c>
      <c r="I132">
        <v>2.8</v>
      </c>
      <c r="J132">
        <v>6.4</v>
      </c>
      <c r="K132">
        <v>43.8</v>
      </c>
      <c r="L132">
        <v>0</v>
      </c>
      <c r="M132">
        <v>0</v>
      </c>
      <c r="N132">
        <v>0</v>
      </c>
      <c r="O132">
        <v>1.9</v>
      </c>
      <c r="P132">
        <v>2.8</v>
      </c>
      <c r="Q132">
        <v>66.2</v>
      </c>
      <c r="R132">
        <v>1.6</v>
      </c>
      <c r="S132">
        <v>3.6</v>
      </c>
      <c r="T132">
        <v>5.2</v>
      </c>
      <c r="U132">
        <v>0.8</v>
      </c>
      <c r="V132">
        <v>2.2000000000000002</v>
      </c>
      <c r="W132">
        <v>0.9</v>
      </c>
      <c r="X132">
        <v>2.1</v>
      </c>
      <c r="Y132">
        <v>0.4</v>
      </c>
      <c r="Z132">
        <v>1.6</v>
      </c>
      <c r="AA132">
        <v>7.5</v>
      </c>
      <c r="AC132" s="10">
        <f t="shared" si="2"/>
        <v>16.5</v>
      </c>
    </row>
    <row r="133" spans="1:29" x14ac:dyDescent="0.25">
      <c r="A133" t="str">
        <f>CONCATENATE(B133," ",E133)</f>
        <v>J. Adams LAL</v>
      </c>
      <c r="B133" t="s">
        <v>1342</v>
      </c>
      <c r="C133" t="s">
        <v>37</v>
      </c>
      <c r="D133">
        <v>30</v>
      </c>
      <c r="E133" t="s">
        <v>41</v>
      </c>
      <c r="F133">
        <v>80</v>
      </c>
      <c r="G133">
        <v>0</v>
      </c>
      <c r="H133">
        <v>13.1</v>
      </c>
      <c r="I133">
        <v>2.2999999999999998</v>
      </c>
      <c r="J133">
        <v>5</v>
      </c>
      <c r="K133">
        <v>45.3</v>
      </c>
      <c r="L133">
        <v>0.8</v>
      </c>
      <c r="M133">
        <v>2.1</v>
      </c>
      <c r="N133">
        <v>35.299999999999997</v>
      </c>
      <c r="O133">
        <v>0.8</v>
      </c>
      <c r="P133">
        <v>0.9</v>
      </c>
      <c r="Q133">
        <v>88.2</v>
      </c>
      <c r="R133">
        <v>0.4</v>
      </c>
      <c r="S133">
        <v>1.3</v>
      </c>
      <c r="T133">
        <v>1.7</v>
      </c>
      <c r="U133">
        <v>1.9</v>
      </c>
      <c r="V133">
        <v>1.6</v>
      </c>
      <c r="W133">
        <v>0.3</v>
      </c>
      <c r="X133">
        <v>0.1</v>
      </c>
      <c r="Y133">
        <v>0.3</v>
      </c>
      <c r="Z133">
        <v>0.7</v>
      </c>
      <c r="AA133">
        <v>6.1</v>
      </c>
      <c r="AC133" s="10">
        <f t="shared" si="2"/>
        <v>10.099999999999998</v>
      </c>
    </row>
    <row r="134" spans="1:29" x14ac:dyDescent="0.25">
      <c r="A134" t="str">
        <f>CONCATENATE(B134," ",E134)</f>
        <v>J. Allen CHA</v>
      </c>
      <c r="B134" t="s">
        <v>1442</v>
      </c>
      <c r="C134" t="s">
        <v>23</v>
      </c>
      <c r="D134">
        <v>26</v>
      </c>
      <c r="E134" t="s">
        <v>145</v>
      </c>
      <c r="F134">
        <v>73</v>
      </c>
      <c r="G134">
        <v>0</v>
      </c>
      <c r="H134">
        <v>7.5</v>
      </c>
      <c r="I134">
        <v>0.8</v>
      </c>
      <c r="J134">
        <v>1.5</v>
      </c>
      <c r="K134">
        <v>56.4</v>
      </c>
      <c r="L134">
        <v>0</v>
      </c>
      <c r="M134">
        <v>0</v>
      </c>
      <c r="N134">
        <v>0</v>
      </c>
      <c r="O134">
        <v>0.4</v>
      </c>
      <c r="P134">
        <v>0.6</v>
      </c>
      <c r="Q134">
        <v>72.7</v>
      </c>
      <c r="R134">
        <v>0.5</v>
      </c>
      <c r="S134">
        <v>1.1000000000000001</v>
      </c>
      <c r="T134">
        <v>1.6</v>
      </c>
      <c r="U134">
        <v>0.4</v>
      </c>
      <c r="V134">
        <v>0.6</v>
      </c>
      <c r="W134">
        <v>0.5</v>
      </c>
      <c r="X134">
        <v>0.4</v>
      </c>
      <c r="Y134">
        <v>0.1</v>
      </c>
      <c r="Z134">
        <v>0.5</v>
      </c>
      <c r="AA134">
        <v>2.1</v>
      </c>
      <c r="AC134" s="10">
        <f t="shared" si="2"/>
        <v>5</v>
      </c>
    </row>
    <row r="135" spans="1:29" x14ac:dyDescent="0.25">
      <c r="A135" t="str">
        <f>CONCATENATE(B135," ",E135)</f>
        <v>J. Anderson KC</v>
      </c>
      <c r="B135" t="s">
        <v>132</v>
      </c>
      <c r="C135" t="s">
        <v>29</v>
      </c>
      <c r="D135">
        <v>31</v>
      </c>
      <c r="E135" t="s">
        <v>393</v>
      </c>
      <c r="F135">
        <v>78</v>
      </c>
      <c r="G135">
        <v>13</v>
      </c>
      <c r="H135">
        <v>21</v>
      </c>
      <c r="I135">
        <v>3.5</v>
      </c>
      <c r="J135">
        <v>8.5</v>
      </c>
      <c r="K135">
        <v>41</v>
      </c>
      <c r="L135">
        <v>1.5</v>
      </c>
      <c r="M135">
        <v>4</v>
      </c>
      <c r="N135">
        <v>37.1</v>
      </c>
      <c r="O135">
        <v>0.8</v>
      </c>
      <c r="P135">
        <v>0.9</v>
      </c>
      <c r="Q135">
        <v>93</v>
      </c>
      <c r="R135">
        <v>0.5</v>
      </c>
      <c r="S135">
        <v>2</v>
      </c>
      <c r="T135">
        <v>2.4</v>
      </c>
      <c r="U135">
        <v>1.4</v>
      </c>
      <c r="V135">
        <v>1.3</v>
      </c>
      <c r="W135">
        <v>0.3</v>
      </c>
      <c r="X135">
        <v>0.1</v>
      </c>
      <c r="Y135">
        <v>0.6</v>
      </c>
      <c r="Z135">
        <v>1.4</v>
      </c>
      <c r="AA135">
        <v>9.3000000000000007</v>
      </c>
      <c r="AC135" s="10">
        <f t="shared" si="2"/>
        <v>13.500000000000002</v>
      </c>
    </row>
    <row r="136" spans="1:29" x14ac:dyDescent="0.25">
      <c r="A136" t="str">
        <f>CONCATENATE(B136," ",E136)</f>
        <v>J. Beard CHI</v>
      </c>
      <c r="B136" t="s">
        <v>1444</v>
      </c>
      <c r="C136" t="s">
        <v>22</v>
      </c>
      <c r="D136">
        <v>25</v>
      </c>
      <c r="E136" t="s">
        <v>31</v>
      </c>
      <c r="F136">
        <v>66</v>
      </c>
      <c r="G136">
        <v>0</v>
      </c>
      <c r="H136">
        <v>7.2</v>
      </c>
      <c r="I136">
        <v>0.5</v>
      </c>
      <c r="J136">
        <v>1.2</v>
      </c>
      <c r="K136">
        <v>42.9</v>
      </c>
      <c r="L136">
        <v>0.1</v>
      </c>
      <c r="M136">
        <v>0.3</v>
      </c>
      <c r="N136">
        <v>19</v>
      </c>
      <c r="O136">
        <v>0.2</v>
      </c>
      <c r="P136">
        <v>0.4</v>
      </c>
      <c r="Q136">
        <v>54.2</v>
      </c>
      <c r="R136">
        <v>0.1</v>
      </c>
      <c r="S136">
        <v>0.6</v>
      </c>
      <c r="T136">
        <v>0.6</v>
      </c>
      <c r="U136">
        <v>0.3</v>
      </c>
      <c r="V136">
        <v>0.2</v>
      </c>
      <c r="W136">
        <v>0.3</v>
      </c>
      <c r="X136">
        <v>0.1</v>
      </c>
      <c r="Y136">
        <v>0.2</v>
      </c>
      <c r="Z136">
        <v>0.2</v>
      </c>
      <c r="AA136">
        <v>1.3</v>
      </c>
      <c r="AC136" s="10">
        <f t="shared" si="2"/>
        <v>2.6</v>
      </c>
    </row>
    <row r="137" spans="1:29" x14ac:dyDescent="0.25">
      <c r="A137" t="str">
        <f>CONCATENATE(B137," ",E137)</f>
        <v>J. Blossomgame BOS</v>
      </c>
      <c r="B137" t="s">
        <v>1381</v>
      </c>
      <c r="C137" t="s">
        <v>24</v>
      </c>
      <c r="D137">
        <v>31</v>
      </c>
      <c r="E137" t="s">
        <v>39</v>
      </c>
      <c r="F137">
        <v>76</v>
      </c>
      <c r="G137">
        <v>0</v>
      </c>
      <c r="H137">
        <v>12.7</v>
      </c>
      <c r="I137">
        <v>1.5</v>
      </c>
      <c r="J137">
        <v>3.9</v>
      </c>
      <c r="K137">
        <v>39.9</v>
      </c>
      <c r="L137">
        <v>0.4</v>
      </c>
      <c r="M137">
        <v>1.2</v>
      </c>
      <c r="N137">
        <v>30.1</v>
      </c>
      <c r="O137">
        <v>0.7</v>
      </c>
      <c r="P137">
        <v>0.9</v>
      </c>
      <c r="Q137">
        <v>82.4</v>
      </c>
      <c r="R137">
        <v>0.6</v>
      </c>
      <c r="S137">
        <v>1.4</v>
      </c>
      <c r="T137">
        <v>2</v>
      </c>
      <c r="U137">
        <v>1.2</v>
      </c>
      <c r="V137">
        <v>1.2</v>
      </c>
      <c r="W137">
        <v>0.3</v>
      </c>
      <c r="X137">
        <v>0.1</v>
      </c>
      <c r="Y137">
        <v>0.3</v>
      </c>
      <c r="Z137">
        <v>1.2</v>
      </c>
      <c r="AA137">
        <v>4.2</v>
      </c>
      <c r="AC137" s="10">
        <f t="shared" si="2"/>
        <v>7.8</v>
      </c>
    </row>
    <row r="138" spans="1:29" x14ac:dyDescent="0.25">
      <c r="A138" t="str">
        <f>CONCATENATE(B138," ",E138)</f>
        <v>J. Brown KC</v>
      </c>
      <c r="B138" t="s">
        <v>1198</v>
      </c>
      <c r="C138" t="s">
        <v>24</v>
      </c>
      <c r="D138">
        <v>28</v>
      </c>
      <c r="E138" t="s">
        <v>393</v>
      </c>
      <c r="F138">
        <v>73</v>
      </c>
      <c r="G138">
        <v>73</v>
      </c>
      <c r="H138">
        <v>28.3</v>
      </c>
      <c r="I138">
        <v>4.9000000000000004</v>
      </c>
      <c r="J138">
        <v>10.6</v>
      </c>
      <c r="K138">
        <v>46.4</v>
      </c>
      <c r="L138">
        <v>1.4</v>
      </c>
      <c r="M138">
        <v>4.2</v>
      </c>
      <c r="N138">
        <v>34.4</v>
      </c>
      <c r="O138">
        <v>2.5</v>
      </c>
      <c r="P138">
        <v>3.1</v>
      </c>
      <c r="Q138">
        <v>79.400000000000006</v>
      </c>
      <c r="R138">
        <v>0.7</v>
      </c>
      <c r="S138">
        <v>2.4</v>
      </c>
      <c r="T138">
        <v>3.1</v>
      </c>
      <c r="U138">
        <v>3.1</v>
      </c>
      <c r="V138">
        <v>1</v>
      </c>
      <c r="W138">
        <v>0.8</v>
      </c>
      <c r="X138">
        <v>0.6</v>
      </c>
      <c r="Y138">
        <v>0.7</v>
      </c>
      <c r="Z138">
        <v>1.3</v>
      </c>
      <c r="AA138">
        <v>13.7</v>
      </c>
      <c r="AC138" s="10">
        <f t="shared" si="2"/>
        <v>21.3</v>
      </c>
    </row>
    <row r="139" spans="1:29" x14ac:dyDescent="0.25">
      <c r="A139" t="str">
        <f>CONCATENATE(B139," ",E139)</f>
        <v>J. Brunson GSW</v>
      </c>
      <c r="B139" t="s">
        <v>1430</v>
      </c>
      <c r="C139" t="s">
        <v>26</v>
      </c>
      <c r="D139">
        <v>28</v>
      </c>
      <c r="E139" t="s">
        <v>35</v>
      </c>
      <c r="F139">
        <v>79</v>
      </c>
      <c r="G139">
        <v>0</v>
      </c>
      <c r="H139">
        <v>9.1999999999999993</v>
      </c>
      <c r="I139">
        <v>0.9</v>
      </c>
      <c r="J139">
        <v>2.4</v>
      </c>
      <c r="K139">
        <v>39.299999999999997</v>
      </c>
      <c r="L139">
        <v>0.4</v>
      </c>
      <c r="M139">
        <v>0.9</v>
      </c>
      <c r="N139">
        <v>41.4</v>
      </c>
      <c r="O139">
        <v>0.4</v>
      </c>
      <c r="P139">
        <v>0.6</v>
      </c>
      <c r="Q139">
        <v>71.7</v>
      </c>
      <c r="R139">
        <v>0.1</v>
      </c>
      <c r="S139">
        <v>0.6</v>
      </c>
      <c r="T139">
        <v>0.7</v>
      </c>
      <c r="U139">
        <v>0.7</v>
      </c>
      <c r="V139">
        <v>0.2</v>
      </c>
      <c r="W139">
        <v>0.2</v>
      </c>
      <c r="X139">
        <v>0</v>
      </c>
      <c r="Y139">
        <v>0.2</v>
      </c>
      <c r="Z139">
        <v>0.5</v>
      </c>
      <c r="AA139">
        <v>2.7</v>
      </c>
      <c r="AC139" s="10">
        <f t="shared" si="2"/>
        <v>4.3000000000000007</v>
      </c>
    </row>
    <row r="140" spans="1:29" x14ac:dyDescent="0.25">
      <c r="A140" t="str">
        <f>CONCATENATE(B140," ",E140)</f>
        <v>J. Butler CLE</v>
      </c>
      <c r="B140" t="s">
        <v>1371</v>
      </c>
      <c r="C140" t="s">
        <v>29</v>
      </c>
      <c r="D140">
        <v>35</v>
      </c>
      <c r="E140" t="s">
        <v>38</v>
      </c>
      <c r="F140">
        <v>79</v>
      </c>
      <c r="G140">
        <v>0</v>
      </c>
      <c r="H140">
        <v>14.5</v>
      </c>
      <c r="I140">
        <v>1.7</v>
      </c>
      <c r="J140">
        <v>4.5</v>
      </c>
      <c r="K140">
        <v>37.5</v>
      </c>
      <c r="L140">
        <v>0.7</v>
      </c>
      <c r="M140">
        <v>2</v>
      </c>
      <c r="N140">
        <v>32.700000000000003</v>
      </c>
      <c r="O140">
        <v>0.7</v>
      </c>
      <c r="P140">
        <v>1</v>
      </c>
      <c r="Q140">
        <v>74.7</v>
      </c>
      <c r="R140">
        <v>0.5</v>
      </c>
      <c r="S140">
        <v>1.8</v>
      </c>
      <c r="T140">
        <v>2.2999999999999998</v>
      </c>
      <c r="U140">
        <v>0.6</v>
      </c>
      <c r="V140">
        <v>0.6</v>
      </c>
      <c r="W140">
        <v>0.7</v>
      </c>
      <c r="X140">
        <v>0.1</v>
      </c>
      <c r="Y140">
        <v>0.3</v>
      </c>
      <c r="Z140">
        <v>0.9</v>
      </c>
      <c r="AA140">
        <v>4.8</v>
      </c>
      <c r="AC140" s="10">
        <f t="shared" si="2"/>
        <v>8.5</v>
      </c>
    </row>
    <row r="141" spans="1:29" x14ac:dyDescent="0.25">
      <c r="A141" t="str">
        <f>CONCATENATE(B141," ",E141)</f>
        <v>J. Carter CHI</v>
      </c>
      <c r="B141" t="s">
        <v>1387</v>
      </c>
      <c r="C141" t="s">
        <v>29</v>
      </c>
      <c r="D141">
        <v>22</v>
      </c>
      <c r="E141" t="s">
        <v>31</v>
      </c>
      <c r="F141">
        <v>82</v>
      </c>
      <c r="G141">
        <v>0</v>
      </c>
      <c r="H141">
        <v>17.2</v>
      </c>
      <c r="I141">
        <v>1.6</v>
      </c>
      <c r="J141">
        <v>3.5</v>
      </c>
      <c r="K141">
        <v>45.7</v>
      </c>
      <c r="L141">
        <v>0.4</v>
      </c>
      <c r="M141">
        <v>1.2</v>
      </c>
      <c r="N141">
        <v>33.299999999999997</v>
      </c>
      <c r="O141">
        <v>0.5</v>
      </c>
      <c r="P141">
        <v>0.9</v>
      </c>
      <c r="Q141">
        <v>53.2</v>
      </c>
      <c r="R141">
        <v>0.4</v>
      </c>
      <c r="S141">
        <v>1.8</v>
      </c>
      <c r="T141">
        <v>2.2999999999999998</v>
      </c>
      <c r="U141">
        <v>0.7</v>
      </c>
      <c r="V141">
        <v>0.7</v>
      </c>
      <c r="W141">
        <v>0.5</v>
      </c>
      <c r="X141">
        <v>0.8</v>
      </c>
      <c r="Y141">
        <v>0.3</v>
      </c>
      <c r="Z141">
        <v>1.2</v>
      </c>
      <c r="AA141">
        <v>4.0999999999999996</v>
      </c>
      <c r="AC141" s="10">
        <f t="shared" si="2"/>
        <v>8.3999999999999986</v>
      </c>
    </row>
    <row r="142" spans="1:29" x14ac:dyDescent="0.25">
      <c r="A142" t="str">
        <f>CONCATENATE(B142," ",E142)</f>
        <v>J. Collins HOU</v>
      </c>
      <c r="B142" t="s">
        <v>1390</v>
      </c>
      <c r="C142" t="s">
        <v>32</v>
      </c>
      <c r="D142">
        <v>27</v>
      </c>
      <c r="E142" t="s">
        <v>128</v>
      </c>
      <c r="F142">
        <v>81</v>
      </c>
      <c r="G142">
        <v>0</v>
      </c>
      <c r="H142">
        <v>13</v>
      </c>
      <c r="I142">
        <v>1.6</v>
      </c>
      <c r="J142">
        <v>3.1</v>
      </c>
      <c r="K142">
        <v>51.6</v>
      </c>
      <c r="L142">
        <v>0</v>
      </c>
      <c r="M142">
        <v>0</v>
      </c>
      <c r="N142">
        <v>0</v>
      </c>
      <c r="O142">
        <v>0.9</v>
      </c>
      <c r="P142">
        <v>1.4</v>
      </c>
      <c r="Q142">
        <v>62.6</v>
      </c>
      <c r="R142">
        <v>0.9</v>
      </c>
      <c r="S142">
        <v>2</v>
      </c>
      <c r="T142">
        <v>2.9</v>
      </c>
      <c r="U142">
        <v>0.5</v>
      </c>
      <c r="V142">
        <v>0.7</v>
      </c>
      <c r="W142">
        <v>0.2</v>
      </c>
      <c r="X142">
        <v>0.4</v>
      </c>
      <c r="Y142">
        <v>0.2</v>
      </c>
      <c r="Z142">
        <v>1.2</v>
      </c>
      <c r="AA142">
        <v>4</v>
      </c>
      <c r="AC142" s="10">
        <f t="shared" si="2"/>
        <v>8</v>
      </c>
    </row>
    <row r="143" spans="1:29" x14ac:dyDescent="0.25">
      <c r="A143" t="str">
        <f>CONCATENATE(B143," ",E143)</f>
        <v>J. Culver CHI</v>
      </c>
      <c r="B143" t="s">
        <v>1116</v>
      </c>
      <c r="C143" t="s">
        <v>29</v>
      </c>
      <c r="D143">
        <v>25</v>
      </c>
      <c r="E143" t="s">
        <v>31</v>
      </c>
      <c r="F143">
        <v>77</v>
      </c>
      <c r="G143">
        <v>77</v>
      </c>
      <c r="H143">
        <v>39.4</v>
      </c>
      <c r="I143">
        <v>9.3000000000000007</v>
      </c>
      <c r="J143">
        <v>19.7</v>
      </c>
      <c r="K143">
        <v>47.3</v>
      </c>
      <c r="L143">
        <v>4.7</v>
      </c>
      <c r="M143">
        <v>10.8</v>
      </c>
      <c r="N143">
        <v>43.4</v>
      </c>
      <c r="O143">
        <v>3.6</v>
      </c>
      <c r="P143">
        <v>4.2</v>
      </c>
      <c r="Q143">
        <v>87</v>
      </c>
      <c r="R143">
        <v>1.8</v>
      </c>
      <c r="S143">
        <v>5.6</v>
      </c>
      <c r="T143">
        <v>7.3</v>
      </c>
      <c r="U143">
        <v>7.5</v>
      </c>
      <c r="V143">
        <v>2.1</v>
      </c>
      <c r="W143">
        <v>2.4</v>
      </c>
      <c r="X143">
        <v>0.5</v>
      </c>
      <c r="Y143">
        <v>1.4</v>
      </c>
      <c r="Z143">
        <v>0.7</v>
      </c>
      <c r="AA143">
        <v>27</v>
      </c>
      <c r="AC143" s="10">
        <f t="shared" si="2"/>
        <v>44.699999999999996</v>
      </c>
    </row>
    <row r="144" spans="1:29" x14ac:dyDescent="0.25">
      <c r="A144" t="str">
        <f>CONCATENATE(B144," ",E144)</f>
        <v>J. Embiid LAL</v>
      </c>
      <c r="B144" t="s">
        <v>1206</v>
      </c>
      <c r="C144" t="s">
        <v>23</v>
      </c>
      <c r="D144">
        <v>30</v>
      </c>
      <c r="E144" t="s">
        <v>41</v>
      </c>
      <c r="F144">
        <v>69</v>
      </c>
      <c r="G144">
        <v>69</v>
      </c>
      <c r="H144">
        <v>28.4</v>
      </c>
      <c r="I144">
        <v>4.5</v>
      </c>
      <c r="J144">
        <v>10.199999999999999</v>
      </c>
      <c r="K144">
        <v>44.3</v>
      </c>
      <c r="L144">
        <v>1.4</v>
      </c>
      <c r="M144">
        <v>4.5</v>
      </c>
      <c r="N144">
        <v>31.7</v>
      </c>
      <c r="O144">
        <v>2.7</v>
      </c>
      <c r="P144">
        <v>3.8</v>
      </c>
      <c r="Q144">
        <v>69.3</v>
      </c>
      <c r="R144">
        <v>2.2999999999999998</v>
      </c>
      <c r="S144">
        <v>5.6</v>
      </c>
      <c r="T144">
        <v>7.9</v>
      </c>
      <c r="U144">
        <v>0.9</v>
      </c>
      <c r="V144">
        <v>1.3</v>
      </c>
      <c r="W144">
        <v>0.9</v>
      </c>
      <c r="X144">
        <v>2.6</v>
      </c>
      <c r="Y144">
        <v>0.7</v>
      </c>
      <c r="Z144">
        <v>2.5</v>
      </c>
      <c r="AA144">
        <v>13.1</v>
      </c>
      <c r="AC144" s="10">
        <f t="shared" si="2"/>
        <v>25.4</v>
      </c>
    </row>
    <row r="145" spans="1:29" x14ac:dyDescent="0.25">
      <c r="A145" t="str">
        <f>CONCATENATE(B145," ",E145)</f>
        <v>J. Evans III MIA</v>
      </c>
      <c r="B145" t="s">
        <v>1359</v>
      </c>
      <c r="C145" t="s">
        <v>37</v>
      </c>
      <c r="D145">
        <v>27</v>
      </c>
      <c r="E145" t="s">
        <v>225</v>
      </c>
      <c r="F145">
        <v>43</v>
      </c>
      <c r="G145">
        <v>0</v>
      </c>
      <c r="H145">
        <v>14.8</v>
      </c>
      <c r="I145">
        <v>2</v>
      </c>
      <c r="J145">
        <v>4.9000000000000004</v>
      </c>
      <c r="K145">
        <v>40.1</v>
      </c>
      <c r="L145">
        <v>0.7</v>
      </c>
      <c r="M145">
        <v>2</v>
      </c>
      <c r="N145">
        <v>33.700000000000003</v>
      </c>
      <c r="O145">
        <v>0.9</v>
      </c>
      <c r="P145">
        <v>1</v>
      </c>
      <c r="Q145">
        <v>84.4</v>
      </c>
      <c r="R145">
        <v>0.5</v>
      </c>
      <c r="S145">
        <v>1.6</v>
      </c>
      <c r="T145">
        <v>2</v>
      </c>
      <c r="U145">
        <v>0.3</v>
      </c>
      <c r="V145">
        <v>1.2</v>
      </c>
      <c r="W145">
        <v>0.5</v>
      </c>
      <c r="X145">
        <v>0.1</v>
      </c>
      <c r="Y145">
        <v>0.5</v>
      </c>
      <c r="Z145">
        <v>0.6</v>
      </c>
      <c r="AA145">
        <v>5.5</v>
      </c>
      <c r="AC145" s="10">
        <f t="shared" si="2"/>
        <v>8.3999999999999986</v>
      </c>
    </row>
    <row r="146" spans="1:29" x14ac:dyDescent="0.25">
      <c r="A146" t="str">
        <f>CONCATENATE(B146," ",E146)</f>
        <v>J. Grant MIL</v>
      </c>
      <c r="B146" t="s">
        <v>1129</v>
      </c>
      <c r="C146" t="s">
        <v>24</v>
      </c>
      <c r="D146">
        <v>30</v>
      </c>
      <c r="E146" t="s">
        <v>44</v>
      </c>
      <c r="F146">
        <v>76</v>
      </c>
      <c r="G146">
        <v>76</v>
      </c>
      <c r="H146">
        <v>40.6</v>
      </c>
      <c r="I146">
        <v>7.8</v>
      </c>
      <c r="J146">
        <v>17.600000000000001</v>
      </c>
      <c r="K146">
        <v>44.5</v>
      </c>
      <c r="L146">
        <v>3.1</v>
      </c>
      <c r="M146">
        <v>7.9</v>
      </c>
      <c r="N146">
        <v>39.200000000000003</v>
      </c>
      <c r="O146">
        <v>4.2</v>
      </c>
      <c r="P146">
        <v>4.5</v>
      </c>
      <c r="Q146">
        <v>93.6</v>
      </c>
      <c r="R146">
        <v>1.8</v>
      </c>
      <c r="S146">
        <v>5.7</v>
      </c>
      <c r="T146">
        <v>7.5</v>
      </c>
      <c r="U146">
        <v>9.1999999999999993</v>
      </c>
      <c r="V146">
        <v>3.7</v>
      </c>
      <c r="W146">
        <v>1.5</v>
      </c>
      <c r="X146">
        <v>0.2</v>
      </c>
      <c r="Y146">
        <v>1.1000000000000001</v>
      </c>
      <c r="Z146">
        <v>1.3</v>
      </c>
      <c r="AA146">
        <v>23</v>
      </c>
      <c r="AC146" s="10">
        <f t="shared" si="2"/>
        <v>41.4</v>
      </c>
    </row>
    <row r="147" spans="1:29" x14ac:dyDescent="0.25">
      <c r="A147" t="str">
        <f>CONCATENATE(B147," ",E147)</f>
        <v>J. Grant, MIL</v>
      </c>
      <c r="B147" t="s">
        <v>1447</v>
      </c>
      <c r="C147" t="s">
        <v>22</v>
      </c>
      <c r="D147">
        <v>32</v>
      </c>
      <c r="E147" t="s">
        <v>44</v>
      </c>
      <c r="F147">
        <v>81</v>
      </c>
      <c r="G147">
        <v>0</v>
      </c>
      <c r="H147">
        <v>9.3000000000000007</v>
      </c>
      <c r="I147">
        <v>0.9</v>
      </c>
      <c r="J147">
        <v>2.4</v>
      </c>
      <c r="K147">
        <v>36.200000000000003</v>
      </c>
      <c r="L147">
        <v>0.3</v>
      </c>
      <c r="M147">
        <v>1</v>
      </c>
      <c r="N147">
        <v>26.6</v>
      </c>
      <c r="O147">
        <v>0.4</v>
      </c>
      <c r="P147">
        <v>0.6</v>
      </c>
      <c r="Q147">
        <v>68.900000000000006</v>
      </c>
      <c r="R147">
        <v>0.2</v>
      </c>
      <c r="S147">
        <v>0.9</v>
      </c>
      <c r="T147">
        <v>1.1000000000000001</v>
      </c>
      <c r="U147">
        <v>2.2000000000000002</v>
      </c>
      <c r="V147">
        <v>0.6</v>
      </c>
      <c r="W147">
        <v>0.2</v>
      </c>
      <c r="X147">
        <v>0.1</v>
      </c>
      <c r="Y147">
        <v>0.2</v>
      </c>
      <c r="Z147">
        <v>0.6</v>
      </c>
      <c r="AA147">
        <v>2.4</v>
      </c>
      <c r="AC147" s="10">
        <f t="shared" si="2"/>
        <v>6</v>
      </c>
    </row>
    <row r="148" spans="1:29" x14ac:dyDescent="0.25">
      <c r="A148" t="str">
        <f>CONCATENATE(B148," ",E148)</f>
        <v>J. Green DEN</v>
      </c>
      <c r="B148" t="s">
        <v>1177</v>
      </c>
      <c r="C148" t="s">
        <v>37</v>
      </c>
      <c r="D148">
        <v>23</v>
      </c>
      <c r="E148" t="s">
        <v>33</v>
      </c>
      <c r="F148">
        <v>74</v>
      </c>
      <c r="G148">
        <v>74</v>
      </c>
      <c r="H148">
        <v>31.7</v>
      </c>
      <c r="I148">
        <v>5.2</v>
      </c>
      <c r="J148">
        <v>12.1</v>
      </c>
      <c r="K148">
        <v>42.8</v>
      </c>
      <c r="L148">
        <v>2.2999999999999998</v>
      </c>
      <c r="M148">
        <v>5.9</v>
      </c>
      <c r="N148">
        <v>39.4</v>
      </c>
      <c r="O148">
        <v>2.9</v>
      </c>
      <c r="P148">
        <v>3.5</v>
      </c>
      <c r="Q148">
        <v>83.7</v>
      </c>
      <c r="R148">
        <v>1.2</v>
      </c>
      <c r="S148">
        <v>3.5</v>
      </c>
      <c r="T148">
        <v>4.5999999999999996</v>
      </c>
      <c r="U148">
        <v>3</v>
      </c>
      <c r="V148">
        <v>1.6</v>
      </c>
      <c r="W148">
        <v>2.2999999999999998</v>
      </c>
      <c r="X148">
        <v>0.3</v>
      </c>
      <c r="Y148">
        <v>0.9</v>
      </c>
      <c r="Z148">
        <v>0.8</v>
      </c>
      <c r="AA148">
        <v>15.6</v>
      </c>
      <c r="AC148" s="10">
        <f t="shared" si="2"/>
        <v>25.799999999999997</v>
      </c>
    </row>
    <row r="149" spans="1:29" x14ac:dyDescent="0.25">
      <c r="A149" t="str">
        <f>CONCATENATE(B149," ",E149)</f>
        <v>J. Green LAC</v>
      </c>
      <c r="B149" t="s">
        <v>1177</v>
      </c>
      <c r="C149" t="s">
        <v>37</v>
      </c>
      <c r="D149">
        <v>22</v>
      </c>
      <c r="E149" t="s">
        <v>42</v>
      </c>
      <c r="F149">
        <v>82</v>
      </c>
      <c r="G149">
        <v>69</v>
      </c>
      <c r="H149">
        <v>26.6</v>
      </c>
      <c r="I149">
        <v>3.4</v>
      </c>
      <c r="J149">
        <v>7.6</v>
      </c>
      <c r="K149">
        <v>44.3</v>
      </c>
      <c r="L149">
        <v>0.9</v>
      </c>
      <c r="M149">
        <v>2.4</v>
      </c>
      <c r="N149">
        <v>37.299999999999997</v>
      </c>
      <c r="O149">
        <v>1.6</v>
      </c>
      <c r="P149">
        <v>2.2000000000000002</v>
      </c>
      <c r="Q149">
        <v>73.5</v>
      </c>
      <c r="R149">
        <v>0.9</v>
      </c>
      <c r="S149">
        <v>2.8</v>
      </c>
      <c r="T149">
        <v>3.7</v>
      </c>
      <c r="U149">
        <v>4.9000000000000004</v>
      </c>
      <c r="V149">
        <v>2</v>
      </c>
      <c r="W149">
        <v>0.6</v>
      </c>
      <c r="X149">
        <v>0.2</v>
      </c>
      <c r="Y149">
        <v>0.4</v>
      </c>
      <c r="Z149">
        <v>1.3</v>
      </c>
      <c r="AA149">
        <v>9.3000000000000007</v>
      </c>
      <c r="AC149" s="10">
        <f>+AA149+X149+W149+U149+T149</f>
        <v>18.7</v>
      </c>
    </row>
    <row r="150" spans="1:29" x14ac:dyDescent="0.25">
      <c r="A150" t="str">
        <f>CONCATENATE(B150," ",E150)</f>
        <v>J. Hands ATL</v>
      </c>
      <c r="B150" t="s">
        <v>1350</v>
      </c>
      <c r="C150" t="s">
        <v>26</v>
      </c>
      <c r="D150">
        <v>25</v>
      </c>
      <c r="E150" t="s">
        <v>28</v>
      </c>
      <c r="F150">
        <v>82</v>
      </c>
      <c r="G150">
        <v>0</v>
      </c>
      <c r="H150">
        <v>16.399999999999999</v>
      </c>
      <c r="I150">
        <v>2.2000000000000002</v>
      </c>
      <c r="J150">
        <v>5.0999999999999996</v>
      </c>
      <c r="K150">
        <v>42.4</v>
      </c>
      <c r="L150">
        <v>0.6</v>
      </c>
      <c r="M150">
        <v>2</v>
      </c>
      <c r="N150">
        <v>30.7</v>
      </c>
      <c r="O150">
        <v>1</v>
      </c>
      <c r="P150">
        <v>1.2</v>
      </c>
      <c r="Q150">
        <v>86.3</v>
      </c>
      <c r="R150">
        <v>0.4</v>
      </c>
      <c r="S150">
        <v>1.4</v>
      </c>
      <c r="T150">
        <v>1.8</v>
      </c>
      <c r="U150">
        <v>2.2000000000000002</v>
      </c>
      <c r="V150">
        <v>1.2</v>
      </c>
      <c r="W150">
        <v>0.2</v>
      </c>
      <c r="X150">
        <v>0.1</v>
      </c>
      <c r="Y150">
        <v>0.4</v>
      </c>
      <c r="Z150">
        <v>0.8</v>
      </c>
      <c r="AA150">
        <v>5.9</v>
      </c>
      <c r="AC150" s="10">
        <f t="shared" si="2"/>
        <v>10.200000000000001</v>
      </c>
    </row>
    <row r="151" spans="1:29" x14ac:dyDescent="0.25">
      <c r="A151" t="str">
        <f>CONCATENATE(B151," ",E151)</f>
        <v>J. Harden SAC</v>
      </c>
      <c r="B151" t="s">
        <v>1142</v>
      </c>
      <c r="C151" t="s">
        <v>37</v>
      </c>
      <c r="D151">
        <v>35</v>
      </c>
      <c r="E151" t="s">
        <v>215</v>
      </c>
      <c r="F151">
        <v>75</v>
      </c>
      <c r="G151">
        <v>75</v>
      </c>
      <c r="H151">
        <v>31.1</v>
      </c>
      <c r="I151">
        <v>7</v>
      </c>
      <c r="J151">
        <v>15.8</v>
      </c>
      <c r="K151">
        <v>44.1</v>
      </c>
      <c r="L151">
        <v>3.2</v>
      </c>
      <c r="M151">
        <v>8</v>
      </c>
      <c r="N151">
        <v>39.9</v>
      </c>
      <c r="O151">
        <v>2.9</v>
      </c>
      <c r="P151">
        <v>3.5</v>
      </c>
      <c r="Q151">
        <v>82.8</v>
      </c>
      <c r="R151">
        <v>0.8</v>
      </c>
      <c r="S151">
        <v>3.1</v>
      </c>
      <c r="T151">
        <v>3.9</v>
      </c>
      <c r="U151">
        <v>7.7</v>
      </c>
      <c r="V151">
        <v>2.2000000000000002</v>
      </c>
      <c r="W151">
        <v>0.2</v>
      </c>
      <c r="X151">
        <v>0.1</v>
      </c>
      <c r="Y151">
        <v>1.1000000000000001</v>
      </c>
      <c r="Z151">
        <v>2.1</v>
      </c>
      <c r="AA151">
        <v>20</v>
      </c>
      <c r="AC151" s="10">
        <f t="shared" si="2"/>
        <v>31.9</v>
      </c>
    </row>
    <row r="152" spans="1:29" x14ac:dyDescent="0.25">
      <c r="A152" t="str">
        <f>CONCATENATE(B152," ",E152)</f>
        <v>J. Hart MIA</v>
      </c>
      <c r="B152" t="s">
        <v>1164</v>
      </c>
      <c r="C152" t="s">
        <v>37</v>
      </c>
      <c r="D152">
        <v>29</v>
      </c>
      <c r="E152" t="s">
        <v>225</v>
      </c>
      <c r="F152">
        <v>70</v>
      </c>
      <c r="G152">
        <v>70</v>
      </c>
      <c r="H152">
        <v>32.4</v>
      </c>
      <c r="I152">
        <v>5.7</v>
      </c>
      <c r="J152">
        <v>14</v>
      </c>
      <c r="K152">
        <v>40.700000000000003</v>
      </c>
      <c r="L152">
        <v>2.7</v>
      </c>
      <c r="M152">
        <v>7</v>
      </c>
      <c r="N152">
        <v>38</v>
      </c>
      <c r="O152">
        <v>2.4</v>
      </c>
      <c r="P152">
        <v>2.9</v>
      </c>
      <c r="Q152">
        <v>82.7</v>
      </c>
      <c r="R152">
        <v>1.5</v>
      </c>
      <c r="S152">
        <v>3.8</v>
      </c>
      <c r="T152">
        <v>5.3</v>
      </c>
      <c r="U152">
        <v>5.5</v>
      </c>
      <c r="V152">
        <v>0.9</v>
      </c>
      <c r="W152">
        <v>2.4</v>
      </c>
      <c r="X152">
        <v>0.4</v>
      </c>
      <c r="Y152">
        <v>0.9</v>
      </c>
      <c r="Z152">
        <v>0.4</v>
      </c>
      <c r="AA152">
        <v>16.399999999999999</v>
      </c>
      <c r="AC152" s="10">
        <f t="shared" si="2"/>
        <v>29.999999999999996</v>
      </c>
    </row>
    <row r="153" spans="1:29" x14ac:dyDescent="0.25">
      <c r="A153" t="str">
        <f>CONCATENATE(B153," ",E153)</f>
        <v>J. Hayes KC</v>
      </c>
      <c r="B153" t="s">
        <v>1228</v>
      </c>
      <c r="C153" t="s">
        <v>40</v>
      </c>
      <c r="D153">
        <v>24</v>
      </c>
      <c r="E153" t="s">
        <v>393</v>
      </c>
      <c r="F153">
        <v>78</v>
      </c>
      <c r="G153">
        <v>78</v>
      </c>
      <c r="H153">
        <v>29.2</v>
      </c>
      <c r="I153">
        <v>4.8</v>
      </c>
      <c r="J153">
        <v>8.6999999999999993</v>
      </c>
      <c r="K153">
        <v>55.5</v>
      </c>
      <c r="L153">
        <v>0</v>
      </c>
      <c r="M153">
        <v>0</v>
      </c>
      <c r="N153">
        <v>0</v>
      </c>
      <c r="O153">
        <v>2.4</v>
      </c>
      <c r="P153">
        <v>3.4</v>
      </c>
      <c r="Q153">
        <v>71.7</v>
      </c>
      <c r="R153">
        <v>2</v>
      </c>
      <c r="S153">
        <v>6.2</v>
      </c>
      <c r="T153">
        <v>8.3000000000000007</v>
      </c>
      <c r="U153">
        <v>0.8</v>
      </c>
      <c r="V153">
        <v>1.2</v>
      </c>
      <c r="W153">
        <v>1.9</v>
      </c>
      <c r="X153">
        <v>2.2999999999999998</v>
      </c>
      <c r="Y153">
        <v>0.6</v>
      </c>
      <c r="Z153">
        <v>1.5</v>
      </c>
      <c r="AA153">
        <v>12.1</v>
      </c>
      <c r="AC153" s="10">
        <f t="shared" si="2"/>
        <v>25.4</v>
      </c>
    </row>
    <row r="154" spans="1:29" x14ac:dyDescent="0.25">
      <c r="A154" t="str">
        <f>CONCATENATE(B154," ",E154)</f>
        <v>J. Hernangómez BOS</v>
      </c>
      <c r="B154" t="s">
        <v>1402</v>
      </c>
      <c r="C154" t="s">
        <v>34</v>
      </c>
      <c r="D154">
        <v>29</v>
      </c>
      <c r="E154" t="s">
        <v>39</v>
      </c>
      <c r="F154">
        <v>71</v>
      </c>
      <c r="G154">
        <v>0</v>
      </c>
      <c r="H154">
        <v>9.5</v>
      </c>
      <c r="I154">
        <v>1.3</v>
      </c>
      <c r="J154">
        <v>3.2</v>
      </c>
      <c r="K154">
        <v>40.700000000000003</v>
      </c>
      <c r="L154">
        <v>0.5</v>
      </c>
      <c r="M154">
        <v>1.1000000000000001</v>
      </c>
      <c r="N154">
        <v>41</v>
      </c>
      <c r="O154">
        <v>0.6</v>
      </c>
      <c r="P154">
        <v>0.7</v>
      </c>
      <c r="Q154">
        <v>79.2</v>
      </c>
      <c r="R154">
        <v>0.5</v>
      </c>
      <c r="S154">
        <v>1.2</v>
      </c>
      <c r="T154">
        <v>1.7</v>
      </c>
      <c r="U154">
        <v>0.2</v>
      </c>
      <c r="V154">
        <v>0.8</v>
      </c>
      <c r="W154">
        <v>0.1</v>
      </c>
      <c r="X154">
        <v>0.2</v>
      </c>
      <c r="Y154">
        <v>0.2</v>
      </c>
      <c r="Z154">
        <v>0.7</v>
      </c>
      <c r="AA154">
        <v>3.6</v>
      </c>
      <c r="AC154" s="10">
        <f t="shared" si="2"/>
        <v>5.8000000000000007</v>
      </c>
    </row>
    <row r="155" spans="1:29" x14ac:dyDescent="0.25">
      <c r="A155" t="str">
        <f>CONCATENATE(B155," ",E155)</f>
        <v>J. Hoard PHX</v>
      </c>
      <c r="B155" t="s">
        <v>1436</v>
      </c>
      <c r="C155" t="s">
        <v>29</v>
      </c>
      <c r="D155">
        <v>25</v>
      </c>
      <c r="E155" t="s">
        <v>200</v>
      </c>
      <c r="F155">
        <v>68</v>
      </c>
      <c r="G155">
        <v>0</v>
      </c>
      <c r="H155">
        <v>7.9</v>
      </c>
      <c r="I155">
        <v>0.8</v>
      </c>
      <c r="J155">
        <v>2.2999999999999998</v>
      </c>
      <c r="K155">
        <v>37</v>
      </c>
      <c r="L155">
        <v>0.3</v>
      </c>
      <c r="M155">
        <v>0.8</v>
      </c>
      <c r="N155">
        <v>31.5</v>
      </c>
      <c r="O155">
        <v>0.3</v>
      </c>
      <c r="P155">
        <v>0.4</v>
      </c>
      <c r="Q155">
        <v>79.3</v>
      </c>
      <c r="R155">
        <v>0.4</v>
      </c>
      <c r="S155">
        <v>1</v>
      </c>
      <c r="T155">
        <v>1.4</v>
      </c>
      <c r="U155">
        <v>0.2</v>
      </c>
      <c r="V155">
        <v>0.5</v>
      </c>
      <c r="W155">
        <v>0.2</v>
      </c>
      <c r="X155">
        <v>0.1</v>
      </c>
      <c r="Y155">
        <v>0.2</v>
      </c>
      <c r="Z155">
        <v>0.6</v>
      </c>
      <c r="AA155">
        <v>2.2999999999999998</v>
      </c>
      <c r="AC155" s="10">
        <f t="shared" si="2"/>
        <v>4.2</v>
      </c>
    </row>
    <row r="156" spans="1:29" x14ac:dyDescent="0.25">
      <c r="A156" t="str">
        <f>CONCATENATE(B156," ",E156)</f>
        <v>J. Jackson Jr. LAC</v>
      </c>
      <c r="B156" t="s">
        <v>1136</v>
      </c>
      <c r="C156" t="s">
        <v>40</v>
      </c>
      <c r="D156">
        <v>25</v>
      </c>
      <c r="E156" t="s">
        <v>42</v>
      </c>
      <c r="F156">
        <v>82</v>
      </c>
      <c r="G156">
        <v>82</v>
      </c>
      <c r="H156">
        <v>35.700000000000003</v>
      </c>
      <c r="I156">
        <v>7.2</v>
      </c>
      <c r="J156">
        <v>17.2</v>
      </c>
      <c r="K156">
        <v>41.8</v>
      </c>
      <c r="L156">
        <v>2.9</v>
      </c>
      <c r="M156">
        <v>8.4</v>
      </c>
      <c r="N156">
        <v>34.6</v>
      </c>
      <c r="O156">
        <v>4.0999999999999996</v>
      </c>
      <c r="P156">
        <v>4.8</v>
      </c>
      <c r="Q156">
        <v>86.4</v>
      </c>
      <c r="R156">
        <v>2.2000000000000002</v>
      </c>
      <c r="S156">
        <v>5.7</v>
      </c>
      <c r="T156">
        <v>7.8</v>
      </c>
      <c r="U156">
        <v>0.7</v>
      </c>
      <c r="V156">
        <v>1.9</v>
      </c>
      <c r="W156">
        <v>2</v>
      </c>
      <c r="X156">
        <v>2.4</v>
      </c>
      <c r="Y156">
        <v>1.3</v>
      </c>
      <c r="Z156">
        <v>1.6</v>
      </c>
      <c r="AA156">
        <v>21.4</v>
      </c>
      <c r="AC156" s="10">
        <f t="shared" si="2"/>
        <v>34.299999999999997</v>
      </c>
    </row>
    <row r="157" spans="1:29" x14ac:dyDescent="0.25">
      <c r="A157" t="str">
        <f>CONCATENATE(B157," ",E157)</f>
        <v>J. Jackson SAS</v>
      </c>
      <c r="B157" t="s">
        <v>1168</v>
      </c>
      <c r="C157" t="s">
        <v>32</v>
      </c>
      <c r="D157">
        <v>27</v>
      </c>
      <c r="E157" t="s">
        <v>30</v>
      </c>
      <c r="F157">
        <v>78</v>
      </c>
      <c r="G157">
        <v>78</v>
      </c>
      <c r="H157">
        <v>34.700000000000003</v>
      </c>
      <c r="I157">
        <v>5.5</v>
      </c>
      <c r="J157">
        <v>12.4</v>
      </c>
      <c r="K157">
        <v>44.6</v>
      </c>
      <c r="L157">
        <v>1.8</v>
      </c>
      <c r="M157">
        <v>5.2</v>
      </c>
      <c r="N157">
        <v>34.6</v>
      </c>
      <c r="O157">
        <v>3.5</v>
      </c>
      <c r="P157">
        <v>4.2</v>
      </c>
      <c r="Q157">
        <v>83.7</v>
      </c>
      <c r="R157">
        <v>2</v>
      </c>
      <c r="S157">
        <v>5.9</v>
      </c>
      <c r="T157">
        <v>7.9</v>
      </c>
      <c r="U157">
        <v>5.0999999999999996</v>
      </c>
      <c r="V157">
        <v>3</v>
      </c>
      <c r="W157">
        <v>1.6</v>
      </c>
      <c r="X157">
        <v>1.9</v>
      </c>
      <c r="Y157">
        <v>0.9</v>
      </c>
      <c r="Z157">
        <v>1.4</v>
      </c>
      <c r="AA157">
        <v>16.3</v>
      </c>
      <c r="AC157" s="10">
        <f t="shared" si="2"/>
        <v>32.799999999999997</v>
      </c>
    </row>
    <row r="158" spans="1:29" x14ac:dyDescent="0.25">
      <c r="A158" t="str">
        <f>CONCATENATE(B158," ",E158)</f>
        <v>J. James PHI</v>
      </c>
      <c r="B158" t="s">
        <v>1252</v>
      </c>
      <c r="C158" t="s">
        <v>22</v>
      </c>
      <c r="D158">
        <v>24</v>
      </c>
      <c r="E158" t="s">
        <v>25</v>
      </c>
      <c r="F158">
        <v>82</v>
      </c>
      <c r="G158">
        <v>36</v>
      </c>
      <c r="H158">
        <v>23.2</v>
      </c>
      <c r="I158">
        <v>3.5</v>
      </c>
      <c r="J158">
        <v>7.8</v>
      </c>
      <c r="K158">
        <v>45.3</v>
      </c>
      <c r="L158">
        <v>1.2</v>
      </c>
      <c r="M158">
        <v>3.4</v>
      </c>
      <c r="N158">
        <v>35.799999999999997</v>
      </c>
      <c r="O158">
        <v>2.2000000000000002</v>
      </c>
      <c r="P158">
        <v>2.5</v>
      </c>
      <c r="Q158">
        <v>89.7</v>
      </c>
      <c r="R158">
        <v>0.8</v>
      </c>
      <c r="S158">
        <v>2.5</v>
      </c>
      <c r="T158">
        <v>3.3</v>
      </c>
      <c r="U158">
        <v>2.2000000000000002</v>
      </c>
      <c r="V158">
        <v>1.2</v>
      </c>
      <c r="W158">
        <v>0.7</v>
      </c>
      <c r="X158">
        <v>0.5</v>
      </c>
      <c r="Y158">
        <v>0.5</v>
      </c>
      <c r="Z158">
        <v>1</v>
      </c>
      <c r="AA158">
        <v>10.5</v>
      </c>
      <c r="AC158" s="10">
        <f t="shared" si="2"/>
        <v>17.2</v>
      </c>
    </row>
    <row r="159" spans="1:29" x14ac:dyDescent="0.25">
      <c r="A159" t="str">
        <f>CONCATENATE(B159," ",E159)</f>
        <v>J. Jeanne GSW</v>
      </c>
      <c r="B159" t="s">
        <v>1343</v>
      </c>
      <c r="C159" t="s">
        <v>23</v>
      </c>
      <c r="D159">
        <v>27</v>
      </c>
      <c r="E159" t="s">
        <v>35</v>
      </c>
      <c r="F159">
        <v>81</v>
      </c>
      <c r="G159">
        <v>0</v>
      </c>
      <c r="H159">
        <v>18.3</v>
      </c>
      <c r="I159">
        <v>2.2999999999999998</v>
      </c>
      <c r="J159">
        <v>4.4000000000000004</v>
      </c>
      <c r="K159">
        <v>51</v>
      </c>
      <c r="L159">
        <v>0</v>
      </c>
      <c r="M159">
        <v>0</v>
      </c>
      <c r="N159">
        <v>0</v>
      </c>
      <c r="O159">
        <v>1.5</v>
      </c>
      <c r="P159">
        <v>1.9</v>
      </c>
      <c r="Q159">
        <v>82.2</v>
      </c>
      <c r="R159">
        <v>1.2</v>
      </c>
      <c r="S159">
        <v>3.2</v>
      </c>
      <c r="T159">
        <v>4.4000000000000004</v>
      </c>
      <c r="U159">
        <v>0.7</v>
      </c>
      <c r="V159">
        <v>1</v>
      </c>
      <c r="W159">
        <v>1</v>
      </c>
      <c r="X159">
        <v>1.1000000000000001</v>
      </c>
      <c r="Y159">
        <v>0.3</v>
      </c>
      <c r="Z159">
        <v>1.4</v>
      </c>
      <c r="AA159">
        <v>6.1</v>
      </c>
      <c r="AC159" s="10">
        <f t="shared" si="2"/>
        <v>13.299999999999999</v>
      </c>
    </row>
    <row r="160" spans="1:29" x14ac:dyDescent="0.25">
      <c r="A160" t="str">
        <f>CONCATENATE(B160," ",E160)</f>
        <v>J. Johnson DAL</v>
      </c>
      <c r="B160" t="s">
        <v>1393</v>
      </c>
      <c r="C160" t="s">
        <v>29</v>
      </c>
      <c r="D160">
        <v>23</v>
      </c>
      <c r="E160" t="s">
        <v>27</v>
      </c>
      <c r="F160">
        <v>82</v>
      </c>
      <c r="G160">
        <v>0</v>
      </c>
      <c r="H160">
        <v>11.9</v>
      </c>
      <c r="I160">
        <v>1.5</v>
      </c>
      <c r="J160">
        <v>3.5</v>
      </c>
      <c r="K160">
        <v>42.8</v>
      </c>
      <c r="L160">
        <v>0.5</v>
      </c>
      <c r="M160">
        <v>1.5</v>
      </c>
      <c r="N160">
        <v>33.1</v>
      </c>
      <c r="O160">
        <v>0.5</v>
      </c>
      <c r="P160">
        <v>0.6</v>
      </c>
      <c r="Q160">
        <v>79.2</v>
      </c>
      <c r="R160">
        <v>0.3</v>
      </c>
      <c r="S160">
        <v>1.4</v>
      </c>
      <c r="T160">
        <v>1.6</v>
      </c>
      <c r="U160">
        <v>0.4</v>
      </c>
      <c r="V160">
        <v>0.7</v>
      </c>
      <c r="W160">
        <v>0.4</v>
      </c>
      <c r="X160">
        <v>0.2</v>
      </c>
      <c r="Y160">
        <v>0.2</v>
      </c>
      <c r="Z160">
        <v>0.5</v>
      </c>
      <c r="AA160">
        <v>3.9</v>
      </c>
      <c r="AC160" s="10">
        <f t="shared" si="2"/>
        <v>6.5</v>
      </c>
    </row>
    <row r="161" spans="1:29" x14ac:dyDescent="0.25">
      <c r="A161" t="str">
        <f>CONCATENATE(B161," ",E161)</f>
        <v>J. Juzang LAL</v>
      </c>
      <c r="B161" t="s">
        <v>1245</v>
      </c>
      <c r="C161" t="s">
        <v>29</v>
      </c>
      <c r="D161">
        <v>23</v>
      </c>
      <c r="E161" t="s">
        <v>41</v>
      </c>
      <c r="F161">
        <v>69</v>
      </c>
      <c r="G161">
        <v>0</v>
      </c>
      <c r="H161">
        <v>22.5</v>
      </c>
      <c r="I161">
        <v>3.8</v>
      </c>
      <c r="J161">
        <v>8.4</v>
      </c>
      <c r="K161">
        <v>45.5</v>
      </c>
      <c r="L161">
        <v>1.6</v>
      </c>
      <c r="M161">
        <v>3.8</v>
      </c>
      <c r="N161">
        <v>41.3</v>
      </c>
      <c r="O161">
        <v>1.6</v>
      </c>
      <c r="P161">
        <v>1.8</v>
      </c>
      <c r="Q161">
        <v>86.6</v>
      </c>
      <c r="R161">
        <v>0.7</v>
      </c>
      <c r="S161">
        <v>2.1</v>
      </c>
      <c r="T161">
        <v>2.7</v>
      </c>
      <c r="U161">
        <v>2</v>
      </c>
      <c r="V161">
        <v>1.1000000000000001</v>
      </c>
      <c r="W161">
        <v>0.3</v>
      </c>
      <c r="X161">
        <v>0.1</v>
      </c>
      <c r="Y161">
        <v>0.4</v>
      </c>
      <c r="Z161">
        <v>1.6</v>
      </c>
      <c r="AA161">
        <v>10.8</v>
      </c>
      <c r="AC161" s="10">
        <f t="shared" si="2"/>
        <v>15.900000000000002</v>
      </c>
    </row>
    <row r="162" spans="1:29" x14ac:dyDescent="0.25">
      <c r="A162" t="str">
        <f>CONCATENATE(B162," ",E162)</f>
        <v>J. Kesicki CLE</v>
      </c>
      <c r="B162" t="s">
        <v>1376</v>
      </c>
      <c r="C162" t="s">
        <v>26</v>
      </c>
      <c r="D162">
        <v>21</v>
      </c>
      <c r="E162" t="s">
        <v>38</v>
      </c>
      <c r="F162">
        <v>81</v>
      </c>
      <c r="G162">
        <v>56</v>
      </c>
      <c r="H162">
        <v>15.9</v>
      </c>
      <c r="I162">
        <v>1.7</v>
      </c>
      <c r="J162">
        <v>3.8</v>
      </c>
      <c r="K162">
        <v>44</v>
      </c>
      <c r="L162">
        <v>0.6</v>
      </c>
      <c r="M162">
        <v>1.6</v>
      </c>
      <c r="N162">
        <v>38.6</v>
      </c>
      <c r="O162">
        <v>0.7</v>
      </c>
      <c r="P162">
        <v>0.8</v>
      </c>
      <c r="Q162">
        <v>84.4</v>
      </c>
      <c r="R162">
        <v>0.3</v>
      </c>
      <c r="S162">
        <v>1.2</v>
      </c>
      <c r="T162">
        <v>1.5</v>
      </c>
      <c r="U162">
        <v>2.7</v>
      </c>
      <c r="V162">
        <v>0.8</v>
      </c>
      <c r="W162">
        <v>0.6</v>
      </c>
      <c r="X162">
        <v>0</v>
      </c>
      <c r="Y162">
        <v>0.3</v>
      </c>
      <c r="Z162">
        <v>0.3</v>
      </c>
      <c r="AA162">
        <v>4.5999999999999996</v>
      </c>
      <c r="AC162" s="10">
        <f t="shared" si="2"/>
        <v>9.3999999999999986</v>
      </c>
    </row>
    <row r="163" spans="1:29" x14ac:dyDescent="0.25">
      <c r="A163" t="str">
        <f>CONCATENATE(B163," ",E163)</f>
        <v>J. Kuminga NYK</v>
      </c>
      <c r="B163" t="s">
        <v>1272</v>
      </c>
      <c r="C163" t="s">
        <v>34</v>
      </c>
      <c r="D163">
        <v>22</v>
      </c>
      <c r="E163" t="s">
        <v>45</v>
      </c>
      <c r="F163">
        <v>82</v>
      </c>
      <c r="G163">
        <v>6</v>
      </c>
      <c r="H163">
        <v>23.6</v>
      </c>
      <c r="I163">
        <v>3.4</v>
      </c>
      <c r="J163">
        <v>7.1</v>
      </c>
      <c r="K163">
        <v>48.3</v>
      </c>
      <c r="L163">
        <v>1</v>
      </c>
      <c r="M163">
        <v>2.7</v>
      </c>
      <c r="N163">
        <v>38.6</v>
      </c>
      <c r="O163">
        <v>1.4</v>
      </c>
      <c r="P163">
        <v>1.8</v>
      </c>
      <c r="Q163">
        <v>76</v>
      </c>
      <c r="R163">
        <v>0.9</v>
      </c>
      <c r="S163">
        <v>3.1</v>
      </c>
      <c r="T163">
        <v>3.9</v>
      </c>
      <c r="U163">
        <v>1</v>
      </c>
      <c r="V163">
        <v>1.2</v>
      </c>
      <c r="W163">
        <v>1.2</v>
      </c>
      <c r="X163">
        <v>1</v>
      </c>
      <c r="Y163">
        <v>0.4</v>
      </c>
      <c r="Z163">
        <v>1.2</v>
      </c>
      <c r="AA163">
        <v>9.3000000000000007</v>
      </c>
      <c r="AC163" s="10">
        <f t="shared" si="2"/>
        <v>16.399999999999999</v>
      </c>
    </row>
    <row r="164" spans="1:29" x14ac:dyDescent="0.25">
      <c r="A164" t="str">
        <f>CONCATENATE(B164," ",E164)</f>
        <v>J. Lecque PHI</v>
      </c>
      <c r="B164" t="s">
        <v>1166</v>
      </c>
      <c r="C164" t="s">
        <v>22</v>
      </c>
      <c r="D164">
        <v>24</v>
      </c>
      <c r="E164" t="s">
        <v>25</v>
      </c>
      <c r="F164">
        <v>80</v>
      </c>
      <c r="G164">
        <v>80</v>
      </c>
      <c r="H164">
        <v>29.6</v>
      </c>
      <c r="I164">
        <v>5.8</v>
      </c>
      <c r="J164">
        <v>12.7</v>
      </c>
      <c r="K164">
        <v>45.2</v>
      </c>
      <c r="L164">
        <v>2.1</v>
      </c>
      <c r="M164">
        <v>5.8</v>
      </c>
      <c r="N164">
        <v>35.4</v>
      </c>
      <c r="O164">
        <v>2.8</v>
      </c>
      <c r="P164">
        <v>3.3</v>
      </c>
      <c r="Q164">
        <v>83.5</v>
      </c>
      <c r="R164">
        <v>0.8</v>
      </c>
      <c r="S164">
        <v>3.3</v>
      </c>
      <c r="T164">
        <v>4.0999999999999996</v>
      </c>
      <c r="U164">
        <v>5.0999999999999996</v>
      </c>
      <c r="V164">
        <v>1.6</v>
      </c>
      <c r="W164">
        <v>1.3</v>
      </c>
      <c r="X164">
        <v>0.6</v>
      </c>
      <c r="Y164">
        <v>0.8</v>
      </c>
      <c r="Z164">
        <v>0.8</v>
      </c>
      <c r="AA164">
        <v>16.399999999999999</v>
      </c>
      <c r="AC164" s="10">
        <f t="shared" si="2"/>
        <v>27.5</v>
      </c>
    </row>
    <row r="165" spans="1:29" x14ac:dyDescent="0.25">
      <c r="A165" t="str">
        <f>CONCATENATE(B165," ",E165)</f>
        <v>J. McDaniels OKC</v>
      </c>
      <c r="B165" t="s">
        <v>1287</v>
      </c>
      <c r="C165" t="s">
        <v>34</v>
      </c>
      <c r="D165">
        <v>24</v>
      </c>
      <c r="E165" t="s">
        <v>229</v>
      </c>
      <c r="F165">
        <v>82</v>
      </c>
      <c r="G165">
        <v>18</v>
      </c>
      <c r="H165">
        <v>18.600000000000001</v>
      </c>
      <c r="I165">
        <v>2.4</v>
      </c>
      <c r="J165">
        <v>5.2</v>
      </c>
      <c r="K165">
        <v>45.8</v>
      </c>
      <c r="L165">
        <v>0.8</v>
      </c>
      <c r="M165">
        <v>2.2000000000000002</v>
      </c>
      <c r="N165">
        <v>36.5</v>
      </c>
      <c r="O165">
        <v>1.2</v>
      </c>
      <c r="P165">
        <v>1.7</v>
      </c>
      <c r="Q165">
        <v>67.900000000000006</v>
      </c>
      <c r="R165">
        <v>0.7</v>
      </c>
      <c r="S165">
        <v>2.2000000000000002</v>
      </c>
      <c r="T165">
        <v>2.9</v>
      </c>
      <c r="U165">
        <v>0.9</v>
      </c>
      <c r="V165">
        <v>0.7</v>
      </c>
      <c r="W165">
        <v>0.6</v>
      </c>
      <c r="X165">
        <v>0.9</v>
      </c>
      <c r="Y165">
        <v>0.4</v>
      </c>
      <c r="Z165">
        <v>1.4</v>
      </c>
      <c r="AA165">
        <v>6.8</v>
      </c>
      <c r="AC165" s="10">
        <f t="shared" si="2"/>
        <v>12.100000000000001</v>
      </c>
    </row>
    <row r="166" spans="1:29" x14ac:dyDescent="0.25">
      <c r="A166" t="str">
        <f>CONCATENATE(B166," ",E166)</f>
        <v>J. McDaniels SAS</v>
      </c>
      <c r="B166" t="s">
        <v>1287</v>
      </c>
      <c r="C166" t="s">
        <v>32</v>
      </c>
      <c r="D166">
        <v>26</v>
      </c>
      <c r="E166" t="s">
        <v>30</v>
      </c>
      <c r="F166">
        <v>44</v>
      </c>
      <c r="G166">
        <v>0</v>
      </c>
      <c r="H166">
        <v>22.2</v>
      </c>
      <c r="I166">
        <v>3</v>
      </c>
      <c r="J166">
        <v>6.6</v>
      </c>
      <c r="K166">
        <v>44.9</v>
      </c>
      <c r="L166">
        <v>0.8</v>
      </c>
      <c r="M166">
        <v>2.2999999999999998</v>
      </c>
      <c r="N166">
        <v>35.299999999999997</v>
      </c>
      <c r="O166">
        <v>1.5</v>
      </c>
      <c r="P166">
        <v>1.8</v>
      </c>
      <c r="Q166">
        <v>84.4</v>
      </c>
      <c r="R166">
        <v>1.1000000000000001</v>
      </c>
      <c r="S166">
        <v>3.7</v>
      </c>
      <c r="T166">
        <v>4.8</v>
      </c>
      <c r="U166">
        <v>1.1000000000000001</v>
      </c>
      <c r="V166">
        <v>2.5</v>
      </c>
      <c r="W166">
        <v>0.4</v>
      </c>
      <c r="X166">
        <v>1.1000000000000001</v>
      </c>
      <c r="Y166">
        <v>0.4</v>
      </c>
      <c r="Z166">
        <v>2.2999999999999998</v>
      </c>
      <c r="AA166">
        <v>8.3000000000000007</v>
      </c>
      <c r="AC166" s="10">
        <f t="shared" si="2"/>
        <v>15.7</v>
      </c>
    </row>
    <row r="167" spans="1:29" x14ac:dyDescent="0.25">
      <c r="A167" t="str">
        <f>CONCATENATE(B167," ",E167)</f>
        <v>J. Morant BKN</v>
      </c>
      <c r="B167" t="s">
        <v>1149</v>
      </c>
      <c r="C167" t="s">
        <v>22</v>
      </c>
      <c r="D167">
        <v>25</v>
      </c>
      <c r="E167" t="s">
        <v>173</v>
      </c>
      <c r="F167">
        <v>60</v>
      </c>
      <c r="G167">
        <v>60</v>
      </c>
      <c r="H167">
        <v>37.4</v>
      </c>
      <c r="I167">
        <v>6.1</v>
      </c>
      <c r="J167">
        <v>13.2</v>
      </c>
      <c r="K167">
        <v>46.2</v>
      </c>
      <c r="L167">
        <v>2.4</v>
      </c>
      <c r="M167">
        <v>6</v>
      </c>
      <c r="N167">
        <v>40.200000000000003</v>
      </c>
      <c r="O167">
        <v>4.5</v>
      </c>
      <c r="P167">
        <v>5.5</v>
      </c>
      <c r="Q167">
        <v>82.9</v>
      </c>
      <c r="R167">
        <v>1.6</v>
      </c>
      <c r="S167">
        <v>5.2</v>
      </c>
      <c r="T167">
        <v>6.8</v>
      </c>
      <c r="U167">
        <v>13.4</v>
      </c>
      <c r="V167">
        <v>2</v>
      </c>
      <c r="W167">
        <v>1.9</v>
      </c>
      <c r="X167">
        <v>0.3</v>
      </c>
      <c r="Y167">
        <v>0.8</v>
      </c>
      <c r="Z167">
        <v>0.7</v>
      </c>
      <c r="AA167">
        <v>19.100000000000001</v>
      </c>
      <c r="AC167" s="10">
        <f t="shared" si="2"/>
        <v>41.5</v>
      </c>
    </row>
    <row r="168" spans="1:29" x14ac:dyDescent="0.25">
      <c r="A168" t="str">
        <f>CONCATENATE(B168," ",E168)</f>
        <v>J. Murray SAC</v>
      </c>
      <c r="B168" t="s">
        <v>1143</v>
      </c>
      <c r="C168" t="s">
        <v>22</v>
      </c>
      <c r="D168">
        <v>27</v>
      </c>
      <c r="E168" t="s">
        <v>215</v>
      </c>
      <c r="F168">
        <v>76</v>
      </c>
      <c r="G168">
        <v>76</v>
      </c>
      <c r="H168">
        <v>34.200000000000003</v>
      </c>
      <c r="I168">
        <v>6.8</v>
      </c>
      <c r="J168">
        <v>14.4</v>
      </c>
      <c r="K168">
        <v>47.3</v>
      </c>
      <c r="L168">
        <v>3.1</v>
      </c>
      <c r="M168">
        <v>7.3</v>
      </c>
      <c r="N168">
        <v>42.2</v>
      </c>
      <c r="O168">
        <v>3.2</v>
      </c>
      <c r="P168">
        <v>3.8</v>
      </c>
      <c r="Q168">
        <v>84.3</v>
      </c>
      <c r="R168">
        <v>1</v>
      </c>
      <c r="S168">
        <v>3.2</v>
      </c>
      <c r="T168">
        <v>4.3</v>
      </c>
      <c r="U168">
        <v>5.6</v>
      </c>
      <c r="V168">
        <v>1</v>
      </c>
      <c r="W168">
        <v>1.2</v>
      </c>
      <c r="X168">
        <v>0.3</v>
      </c>
      <c r="Y168">
        <v>0.9</v>
      </c>
      <c r="Z168">
        <v>0.8</v>
      </c>
      <c r="AA168">
        <v>19.899999999999999</v>
      </c>
      <c r="AC168" s="10">
        <f t="shared" si="2"/>
        <v>31.3</v>
      </c>
    </row>
    <row r="169" spans="1:29" x14ac:dyDescent="0.25">
      <c r="A169" t="str">
        <f>CONCATENATE(B169," ",E169)</f>
        <v>J. Okafor MEM</v>
      </c>
      <c r="B169" t="s">
        <v>1321</v>
      </c>
      <c r="C169" t="s">
        <v>23</v>
      </c>
      <c r="D169">
        <v>29</v>
      </c>
      <c r="E169" t="s">
        <v>170</v>
      </c>
      <c r="F169">
        <v>82</v>
      </c>
      <c r="G169">
        <v>0</v>
      </c>
      <c r="H169">
        <v>19.3</v>
      </c>
      <c r="I169">
        <v>2.7</v>
      </c>
      <c r="J169">
        <v>5</v>
      </c>
      <c r="K169">
        <v>53.8</v>
      </c>
      <c r="L169">
        <v>0</v>
      </c>
      <c r="M169">
        <v>0</v>
      </c>
      <c r="N169">
        <v>0</v>
      </c>
      <c r="O169">
        <v>1.7</v>
      </c>
      <c r="P169">
        <v>2.2999999999999998</v>
      </c>
      <c r="Q169">
        <v>73.7</v>
      </c>
      <c r="R169">
        <v>1.1000000000000001</v>
      </c>
      <c r="S169">
        <v>3.4</v>
      </c>
      <c r="T169">
        <v>4.5</v>
      </c>
      <c r="U169">
        <v>0.6</v>
      </c>
      <c r="V169">
        <v>1.2</v>
      </c>
      <c r="W169">
        <v>0.5</v>
      </c>
      <c r="X169">
        <v>0.3</v>
      </c>
      <c r="Y169">
        <v>0.3</v>
      </c>
      <c r="Z169">
        <v>1.5</v>
      </c>
      <c r="AA169">
        <v>7.1</v>
      </c>
      <c r="AC169" s="10">
        <f t="shared" si="2"/>
        <v>13</v>
      </c>
    </row>
    <row r="170" spans="1:29" x14ac:dyDescent="0.25">
      <c r="A170" t="str">
        <f>CONCATENATE(B170," ",E170)</f>
        <v>J. Okogie BKN</v>
      </c>
      <c r="B170" t="s">
        <v>1361</v>
      </c>
      <c r="C170" t="s">
        <v>29</v>
      </c>
      <c r="D170">
        <v>26</v>
      </c>
      <c r="E170" t="s">
        <v>173</v>
      </c>
      <c r="F170">
        <v>77</v>
      </c>
      <c r="G170">
        <v>22</v>
      </c>
      <c r="H170">
        <v>16</v>
      </c>
      <c r="I170">
        <v>2</v>
      </c>
      <c r="J170">
        <v>4.7</v>
      </c>
      <c r="K170">
        <v>42.5</v>
      </c>
      <c r="L170">
        <v>0.6</v>
      </c>
      <c r="M170">
        <v>1.5</v>
      </c>
      <c r="N170">
        <v>36.4</v>
      </c>
      <c r="O170">
        <v>0.7</v>
      </c>
      <c r="P170">
        <v>1</v>
      </c>
      <c r="Q170">
        <v>77</v>
      </c>
      <c r="R170">
        <v>0.5</v>
      </c>
      <c r="S170">
        <v>1.9</v>
      </c>
      <c r="T170">
        <v>2.2999999999999998</v>
      </c>
      <c r="U170">
        <v>0.6</v>
      </c>
      <c r="V170">
        <v>0.8</v>
      </c>
      <c r="W170">
        <v>1.4</v>
      </c>
      <c r="X170">
        <v>0.2</v>
      </c>
      <c r="Y170">
        <v>0.3</v>
      </c>
      <c r="Z170">
        <v>0.3</v>
      </c>
      <c r="AA170">
        <v>5.3</v>
      </c>
      <c r="AC170" s="10">
        <f t="shared" si="2"/>
        <v>9.8000000000000007</v>
      </c>
    </row>
    <row r="171" spans="1:29" x14ac:dyDescent="0.25">
      <c r="A171" t="str">
        <f>CONCATENATE(B171," ",E171)</f>
        <v>J. Patton POR</v>
      </c>
      <c r="B171" t="s">
        <v>1276</v>
      </c>
      <c r="C171" t="s">
        <v>23</v>
      </c>
      <c r="D171">
        <v>27</v>
      </c>
      <c r="E171" t="s">
        <v>126</v>
      </c>
      <c r="F171">
        <v>80</v>
      </c>
      <c r="G171">
        <v>30</v>
      </c>
      <c r="H171">
        <v>23.4</v>
      </c>
      <c r="I171">
        <v>3.5</v>
      </c>
      <c r="J171">
        <v>7.7</v>
      </c>
      <c r="K171">
        <v>45.5</v>
      </c>
      <c r="L171">
        <v>0.6</v>
      </c>
      <c r="M171">
        <v>1.8</v>
      </c>
      <c r="N171">
        <v>31.7</v>
      </c>
      <c r="O171">
        <v>1.6</v>
      </c>
      <c r="P171">
        <v>2.4</v>
      </c>
      <c r="Q171">
        <v>63.9</v>
      </c>
      <c r="R171">
        <v>2</v>
      </c>
      <c r="S171">
        <v>4.4000000000000004</v>
      </c>
      <c r="T171">
        <v>6.4</v>
      </c>
      <c r="U171">
        <v>0.7</v>
      </c>
      <c r="V171">
        <v>2.2000000000000002</v>
      </c>
      <c r="W171">
        <v>0.9</v>
      </c>
      <c r="X171">
        <v>1.3</v>
      </c>
      <c r="Y171">
        <v>0.6</v>
      </c>
      <c r="Z171">
        <v>1.9</v>
      </c>
      <c r="AA171">
        <v>9.1</v>
      </c>
      <c r="AC171" s="10">
        <f t="shared" si="2"/>
        <v>18.399999999999999</v>
      </c>
    </row>
    <row r="172" spans="1:29" x14ac:dyDescent="0.25">
      <c r="A172" t="str">
        <f>CONCATENATE(B172," ",E172)</f>
        <v>J. Poeltl CHA</v>
      </c>
      <c r="B172" t="s">
        <v>1268</v>
      </c>
      <c r="C172" t="s">
        <v>23</v>
      </c>
      <c r="D172">
        <v>29</v>
      </c>
      <c r="E172" t="s">
        <v>145</v>
      </c>
      <c r="F172">
        <v>82</v>
      </c>
      <c r="G172">
        <v>65</v>
      </c>
      <c r="H172">
        <v>24.4</v>
      </c>
      <c r="I172">
        <v>3.3</v>
      </c>
      <c r="J172">
        <v>6.9</v>
      </c>
      <c r="K172">
        <v>48.4</v>
      </c>
      <c r="L172">
        <v>0.7</v>
      </c>
      <c r="M172">
        <v>1.7</v>
      </c>
      <c r="N172">
        <v>39.4</v>
      </c>
      <c r="O172">
        <v>2</v>
      </c>
      <c r="P172">
        <v>2.2000000000000002</v>
      </c>
      <c r="Q172">
        <v>87.9</v>
      </c>
      <c r="R172">
        <v>1.9</v>
      </c>
      <c r="S172">
        <v>5</v>
      </c>
      <c r="T172">
        <v>6.9</v>
      </c>
      <c r="U172">
        <v>0.9</v>
      </c>
      <c r="V172">
        <v>1.5</v>
      </c>
      <c r="W172">
        <v>1.2</v>
      </c>
      <c r="X172">
        <v>1.2</v>
      </c>
      <c r="Y172">
        <v>0.5</v>
      </c>
      <c r="Z172">
        <v>2.8</v>
      </c>
      <c r="AA172">
        <v>9.3000000000000007</v>
      </c>
      <c r="AC172" s="10">
        <f t="shared" si="2"/>
        <v>19.5</v>
      </c>
    </row>
    <row r="173" spans="1:29" x14ac:dyDescent="0.25">
      <c r="A173" t="str">
        <f>CONCATENATE(B173," ",E173)</f>
        <v>J. Porter SAC</v>
      </c>
      <c r="B173" t="s">
        <v>1409</v>
      </c>
      <c r="C173" t="s">
        <v>32</v>
      </c>
      <c r="D173">
        <v>20</v>
      </c>
      <c r="E173" t="s">
        <v>215</v>
      </c>
      <c r="F173">
        <v>72</v>
      </c>
      <c r="G173">
        <v>0</v>
      </c>
      <c r="H173">
        <v>13.5</v>
      </c>
      <c r="I173">
        <v>1.3</v>
      </c>
      <c r="J173">
        <v>3.1</v>
      </c>
      <c r="K173">
        <v>42.2</v>
      </c>
      <c r="L173">
        <v>0.4</v>
      </c>
      <c r="M173">
        <v>1.1000000000000001</v>
      </c>
      <c r="N173">
        <v>33.299999999999997</v>
      </c>
      <c r="O173">
        <v>0.5</v>
      </c>
      <c r="P173">
        <v>0.8</v>
      </c>
      <c r="Q173">
        <v>69.099999999999994</v>
      </c>
      <c r="R173">
        <v>0.5</v>
      </c>
      <c r="S173">
        <v>1.4</v>
      </c>
      <c r="T173">
        <v>1.9</v>
      </c>
      <c r="U173">
        <v>0.4</v>
      </c>
      <c r="V173">
        <v>0.7</v>
      </c>
      <c r="W173">
        <v>0.2</v>
      </c>
      <c r="X173">
        <v>0.4</v>
      </c>
      <c r="Y173">
        <v>0.2</v>
      </c>
      <c r="Z173">
        <v>0.7</v>
      </c>
      <c r="AA173">
        <v>3.5</v>
      </c>
      <c r="AC173" s="10">
        <f t="shared" si="2"/>
        <v>6.4</v>
      </c>
    </row>
    <row r="174" spans="1:29" x14ac:dyDescent="0.25">
      <c r="A174" t="str">
        <f>CONCATENATE(B174," ",E174)</f>
        <v>J. Quentinson PHX</v>
      </c>
      <c r="B174" t="s">
        <v>1222</v>
      </c>
      <c r="C174" t="s">
        <v>40</v>
      </c>
      <c r="D174">
        <v>25</v>
      </c>
      <c r="E174" t="s">
        <v>200</v>
      </c>
      <c r="F174">
        <v>80</v>
      </c>
      <c r="G174">
        <v>80</v>
      </c>
      <c r="H174">
        <v>22.8</v>
      </c>
      <c r="I174">
        <v>4.5</v>
      </c>
      <c r="J174">
        <v>9.5</v>
      </c>
      <c r="K174">
        <v>47.3</v>
      </c>
      <c r="L174">
        <v>1.4</v>
      </c>
      <c r="M174">
        <v>3.7</v>
      </c>
      <c r="N174">
        <v>37.200000000000003</v>
      </c>
      <c r="O174">
        <v>2</v>
      </c>
      <c r="P174">
        <v>2.7</v>
      </c>
      <c r="Q174">
        <v>73.099999999999994</v>
      </c>
      <c r="R174">
        <v>1.5</v>
      </c>
      <c r="S174">
        <v>4.3</v>
      </c>
      <c r="T174">
        <v>5.9</v>
      </c>
      <c r="U174">
        <v>3.3</v>
      </c>
      <c r="V174">
        <v>2.5</v>
      </c>
      <c r="W174">
        <v>0.8</v>
      </c>
      <c r="X174">
        <v>1.4</v>
      </c>
      <c r="Y174">
        <v>0.6</v>
      </c>
      <c r="Z174">
        <v>1.4</v>
      </c>
      <c r="AA174">
        <v>12.4</v>
      </c>
      <c r="AC174" s="10">
        <f t="shared" si="2"/>
        <v>23.800000000000004</v>
      </c>
    </row>
    <row r="175" spans="1:29" x14ac:dyDescent="0.25">
      <c r="A175" t="str">
        <f>CONCATENATE(B175," ",E175)</f>
        <v>J. Richardson LAC</v>
      </c>
      <c r="B175" t="s">
        <v>1175</v>
      </c>
      <c r="C175" t="s">
        <v>29</v>
      </c>
      <c r="D175">
        <v>31</v>
      </c>
      <c r="E175" t="s">
        <v>42</v>
      </c>
      <c r="F175">
        <v>81</v>
      </c>
      <c r="G175">
        <v>81</v>
      </c>
      <c r="H175">
        <v>31.1</v>
      </c>
      <c r="I175">
        <v>5.3</v>
      </c>
      <c r="J175">
        <v>13.1</v>
      </c>
      <c r="K175">
        <v>40.700000000000003</v>
      </c>
      <c r="L175">
        <v>2.2000000000000002</v>
      </c>
      <c r="M175">
        <v>6.1</v>
      </c>
      <c r="N175">
        <v>36.9</v>
      </c>
      <c r="O175">
        <v>2.8</v>
      </c>
      <c r="P175">
        <v>3.1</v>
      </c>
      <c r="Q175">
        <v>90.3</v>
      </c>
      <c r="R175">
        <v>0.9</v>
      </c>
      <c r="S175">
        <v>3.8</v>
      </c>
      <c r="T175">
        <v>4.7</v>
      </c>
      <c r="U175">
        <v>3.8</v>
      </c>
      <c r="V175">
        <v>1.2</v>
      </c>
      <c r="W175">
        <v>1.5</v>
      </c>
      <c r="X175">
        <v>0.3</v>
      </c>
      <c r="Y175">
        <v>0.9</v>
      </c>
      <c r="Z175">
        <v>1</v>
      </c>
      <c r="AA175">
        <v>15.7</v>
      </c>
      <c r="AC175" s="10">
        <f t="shared" si="2"/>
        <v>26</v>
      </c>
    </row>
    <row r="176" spans="1:29" x14ac:dyDescent="0.25">
      <c r="A176" t="str">
        <f>CONCATENATE(B176," ",E176)</f>
        <v>J. Ries MIA</v>
      </c>
      <c r="B176" t="s">
        <v>1440</v>
      </c>
      <c r="C176" t="s">
        <v>29</v>
      </c>
      <c r="D176">
        <v>22</v>
      </c>
      <c r="E176" t="s">
        <v>225</v>
      </c>
      <c r="F176">
        <v>69</v>
      </c>
      <c r="G176">
        <v>0</v>
      </c>
      <c r="H176">
        <v>8.3000000000000007</v>
      </c>
      <c r="I176">
        <v>0.9</v>
      </c>
      <c r="J176">
        <v>2.1</v>
      </c>
      <c r="K176">
        <v>40.4</v>
      </c>
      <c r="L176">
        <v>0.3</v>
      </c>
      <c r="M176">
        <v>0.8</v>
      </c>
      <c r="N176">
        <v>36.5</v>
      </c>
      <c r="O176">
        <v>0.2</v>
      </c>
      <c r="P176">
        <v>0.3</v>
      </c>
      <c r="Q176">
        <v>65.2</v>
      </c>
      <c r="R176">
        <v>0.2</v>
      </c>
      <c r="S176">
        <v>0.7</v>
      </c>
      <c r="T176">
        <v>0.9</v>
      </c>
      <c r="U176">
        <v>1</v>
      </c>
      <c r="V176">
        <v>0.3</v>
      </c>
      <c r="W176">
        <v>0.1</v>
      </c>
      <c r="X176">
        <v>0.1</v>
      </c>
      <c r="Y176">
        <v>0.2</v>
      </c>
      <c r="Z176">
        <v>0.5</v>
      </c>
      <c r="AA176">
        <v>2.2000000000000002</v>
      </c>
      <c r="AC176" s="10">
        <f t="shared" si="2"/>
        <v>4.3000000000000007</v>
      </c>
    </row>
    <row r="177" spans="1:29" x14ac:dyDescent="0.25">
      <c r="A177" t="str">
        <f>CONCATENATE(B177," ",E177)</f>
        <v>J. Roach MIN</v>
      </c>
      <c r="B177" t="s">
        <v>1283</v>
      </c>
      <c r="C177" t="s">
        <v>22</v>
      </c>
      <c r="D177">
        <v>23</v>
      </c>
      <c r="E177" t="s">
        <v>137</v>
      </c>
      <c r="F177">
        <v>82</v>
      </c>
      <c r="G177">
        <v>21</v>
      </c>
      <c r="H177">
        <v>21.5</v>
      </c>
      <c r="I177">
        <v>3</v>
      </c>
      <c r="J177">
        <v>6.3</v>
      </c>
      <c r="K177">
        <v>48.5</v>
      </c>
      <c r="L177">
        <v>1.3</v>
      </c>
      <c r="M177">
        <v>2.6</v>
      </c>
      <c r="N177">
        <v>49.3</v>
      </c>
      <c r="O177">
        <v>1.3</v>
      </c>
      <c r="P177">
        <v>1.6</v>
      </c>
      <c r="Q177">
        <v>78.5</v>
      </c>
      <c r="R177">
        <v>0.5</v>
      </c>
      <c r="S177">
        <v>2</v>
      </c>
      <c r="T177">
        <v>2.5</v>
      </c>
      <c r="U177">
        <v>1.6</v>
      </c>
      <c r="V177">
        <v>1.1000000000000001</v>
      </c>
      <c r="W177">
        <v>0.9</v>
      </c>
      <c r="X177">
        <v>0.1</v>
      </c>
      <c r="Y177">
        <v>0.4</v>
      </c>
      <c r="Z177">
        <v>0.8</v>
      </c>
      <c r="AA177">
        <v>8.6</v>
      </c>
      <c r="AC177" s="10">
        <f t="shared" si="2"/>
        <v>13.7</v>
      </c>
    </row>
    <row r="178" spans="1:29" x14ac:dyDescent="0.25">
      <c r="A178" t="str">
        <f>CONCATENATE(B178," ",E178)</f>
        <v>J. Robinson CHA</v>
      </c>
      <c r="B178" t="s">
        <v>1148</v>
      </c>
      <c r="C178" t="s">
        <v>37</v>
      </c>
      <c r="D178">
        <v>28</v>
      </c>
      <c r="E178" t="s">
        <v>145</v>
      </c>
      <c r="F178">
        <v>61</v>
      </c>
      <c r="G178">
        <v>22</v>
      </c>
      <c r="H178">
        <v>33.700000000000003</v>
      </c>
      <c r="I178">
        <v>6.8</v>
      </c>
      <c r="J178">
        <v>13.8</v>
      </c>
      <c r="K178">
        <v>49.2</v>
      </c>
      <c r="L178">
        <v>3</v>
      </c>
      <c r="M178">
        <v>7.2</v>
      </c>
      <c r="N178">
        <v>42.3</v>
      </c>
      <c r="O178">
        <v>2.5</v>
      </c>
      <c r="P178">
        <v>3.2</v>
      </c>
      <c r="Q178">
        <v>78.2</v>
      </c>
      <c r="R178">
        <v>1.1000000000000001</v>
      </c>
      <c r="S178">
        <v>4.3</v>
      </c>
      <c r="T178">
        <v>5.4</v>
      </c>
      <c r="U178">
        <v>2.7</v>
      </c>
      <c r="V178">
        <v>1.6</v>
      </c>
      <c r="W178">
        <v>1.4</v>
      </c>
      <c r="X178">
        <v>0.3</v>
      </c>
      <c r="Y178">
        <v>0.9</v>
      </c>
      <c r="Z178">
        <v>1.2</v>
      </c>
      <c r="AA178">
        <v>19.100000000000001</v>
      </c>
      <c r="AC178" s="10">
        <f t="shared" si="2"/>
        <v>28.9</v>
      </c>
    </row>
    <row r="179" spans="1:29" x14ac:dyDescent="0.25">
      <c r="A179" t="str">
        <f>CONCATENATE(B179," ",E179)</f>
        <v>J. Robinson-Earl MEM</v>
      </c>
      <c r="B179" t="s">
        <v>1419</v>
      </c>
      <c r="C179" t="s">
        <v>34</v>
      </c>
      <c r="D179">
        <v>23</v>
      </c>
      <c r="E179" t="s">
        <v>170</v>
      </c>
      <c r="F179">
        <v>81</v>
      </c>
      <c r="G179">
        <v>0</v>
      </c>
      <c r="H179">
        <v>12.2</v>
      </c>
      <c r="I179">
        <v>1.2</v>
      </c>
      <c r="J179">
        <v>2.7</v>
      </c>
      <c r="K179">
        <v>43.4</v>
      </c>
      <c r="L179">
        <v>0.4</v>
      </c>
      <c r="M179">
        <v>1</v>
      </c>
      <c r="N179">
        <v>35.700000000000003</v>
      </c>
      <c r="O179">
        <v>0.6</v>
      </c>
      <c r="P179">
        <v>0.8</v>
      </c>
      <c r="Q179">
        <v>75.8</v>
      </c>
      <c r="R179">
        <v>0.4</v>
      </c>
      <c r="S179">
        <v>1.2</v>
      </c>
      <c r="T179">
        <v>1.6</v>
      </c>
      <c r="U179">
        <v>0.4</v>
      </c>
      <c r="V179">
        <v>0.3</v>
      </c>
      <c r="W179">
        <v>0.2</v>
      </c>
      <c r="X179">
        <v>0.3</v>
      </c>
      <c r="Y179">
        <v>0.2</v>
      </c>
      <c r="Z179">
        <v>0.8</v>
      </c>
      <c r="AA179">
        <v>3.3</v>
      </c>
      <c r="AC179" s="10">
        <f t="shared" si="2"/>
        <v>5.8000000000000007</v>
      </c>
    </row>
    <row r="180" spans="1:29" x14ac:dyDescent="0.25">
      <c r="A180" t="str">
        <f>CONCATENATE(B180," ",E180)</f>
        <v>J. Ross DET</v>
      </c>
      <c r="B180" t="s">
        <v>1332</v>
      </c>
      <c r="C180" t="s">
        <v>29</v>
      </c>
      <c r="D180">
        <v>24</v>
      </c>
      <c r="E180" t="s">
        <v>46</v>
      </c>
      <c r="F180">
        <v>82</v>
      </c>
      <c r="G180">
        <v>1</v>
      </c>
      <c r="H180">
        <v>16.2</v>
      </c>
      <c r="I180">
        <v>2.4</v>
      </c>
      <c r="J180">
        <v>5.9</v>
      </c>
      <c r="K180">
        <v>40.6</v>
      </c>
      <c r="L180">
        <v>1</v>
      </c>
      <c r="M180">
        <v>2.5</v>
      </c>
      <c r="N180">
        <v>37.299999999999997</v>
      </c>
      <c r="O180">
        <v>0.9</v>
      </c>
      <c r="P180">
        <v>1</v>
      </c>
      <c r="Q180">
        <v>86</v>
      </c>
      <c r="R180">
        <v>0.3</v>
      </c>
      <c r="S180">
        <v>1.9</v>
      </c>
      <c r="T180">
        <v>2.2000000000000002</v>
      </c>
      <c r="U180">
        <v>0.5</v>
      </c>
      <c r="V180">
        <v>1</v>
      </c>
      <c r="W180">
        <v>0.4</v>
      </c>
      <c r="X180">
        <v>0.1</v>
      </c>
      <c r="Y180">
        <v>0.4</v>
      </c>
      <c r="Z180">
        <v>0.8</v>
      </c>
      <c r="AA180">
        <v>6.6</v>
      </c>
      <c r="AC180" s="10">
        <f t="shared" si="2"/>
        <v>9.8000000000000007</v>
      </c>
    </row>
    <row r="181" spans="1:29" x14ac:dyDescent="0.25">
      <c r="A181" t="str">
        <f>CONCATENATE(B181," ",E181)</f>
        <v>J. Springer CHI</v>
      </c>
      <c r="B181" t="s">
        <v>1205</v>
      </c>
      <c r="C181" t="s">
        <v>37</v>
      </c>
      <c r="D181">
        <v>22</v>
      </c>
      <c r="E181" t="s">
        <v>31</v>
      </c>
      <c r="F181">
        <v>79</v>
      </c>
      <c r="G181">
        <v>52</v>
      </c>
      <c r="H181">
        <v>28.2</v>
      </c>
      <c r="I181">
        <v>4.8</v>
      </c>
      <c r="J181">
        <v>10.1</v>
      </c>
      <c r="K181">
        <v>47.7</v>
      </c>
      <c r="L181">
        <v>2.1</v>
      </c>
      <c r="M181">
        <v>4.5</v>
      </c>
      <c r="N181">
        <v>45.9</v>
      </c>
      <c r="O181">
        <v>1.6</v>
      </c>
      <c r="P181">
        <v>1.7</v>
      </c>
      <c r="Q181">
        <v>94.7</v>
      </c>
      <c r="R181">
        <v>0.4</v>
      </c>
      <c r="S181">
        <v>2.1</v>
      </c>
      <c r="T181">
        <v>2.6</v>
      </c>
      <c r="U181">
        <v>1.2</v>
      </c>
      <c r="V181">
        <v>0.8</v>
      </c>
      <c r="W181">
        <v>0.7</v>
      </c>
      <c r="X181">
        <v>0.1</v>
      </c>
      <c r="Y181">
        <v>0.6</v>
      </c>
      <c r="Z181">
        <v>1.3</v>
      </c>
      <c r="AA181">
        <v>13.2</v>
      </c>
      <c r="AC181" s="10">
        <f t="shared" si="2"/>
        <v>17.799999999999997</v>
      </c>
    </row>
    <row r="182" spans="1:29" x14ac:dyDescent="0.25">
      <c r="A182" t="str">
        <f>CONCATENATE(B182," ",E182)</f>
        <v>J. Strawther DET</v>
      </c>
      <c r="B182" t="s">
        <v>1417</v>
      </c>
      <c r="C182" t="s">
        <v>24</v>
      </c>
      <c r="D182">
        <v>22</v>
      </c>
      <c r="E182" t="s">
        <v>46</v>
      </c>
      <c r="F182">
        <v>78</v>
      </c>
      <c r="G182">
        <v>0</v>
      </c>
      <c r="H182">
        <v>10.5</v>
      </c>
      <c r="I182">
        <v>1.3</v>
      </c>
      <c r="J182">
        <v>3.1</v>
      </c>
      <c r="K182">
        <v>41.4</v>
      </c>
      <c r="L182">
        <v>0.4</v>
      </c>
      <c r="M182">
        <v>1.2</v>
      </c>
      <c r="N182">
        <v>32.200000000000003</v>
      </c>
      <c r="O182">
        <v>0.3</v>
      </c>
      <c r="P182">
        <v>0.5</v>
      </c>
      <c r="Q182">
        <v>66.7</v>
      </c>
      <c r="R182">
        <v>0.3</v>
      </c>
      <c r="S182">
        <v>1.1000000000000001</v>
      </c>
      <c r="T182">
        <v>1.3</v>
      </c>
      <c r="U182">
        <v>0.5</v>
      </c>
      <c r="V182">
        <v>0.3</v>
      </c>
      <c r="W182">
        <v>0.3</v>
      </c>
      <c r="X182">
        <v>0.2</v>
      </c>
      <c r="Y182">
        <v>0.2</v>
      </c>
      <c r="Z182">
        <v>0.6</v>
      </c>
      <c r="AA182">
        <v>3.3</v>
      </c>
      <c r="AC182" s="10">
        <f t="shared" si="2"/>
        <v>5.6</v>
      </c>
    </row>
    <row r="183" spans="1:29" x14ac:dyDescent="0.25">
      <c r="A183" t="str">
        <f>CONCATENATE(B183," ",E183)</f>
        <v>J. Suggs KC</v>
      </c>
      <c r="B183" t="s">
        <v>1422</v>
      </c>
      <c r="C183" t="s">
        <v>22</v>
      </c>
      <c r="D183">
        <v>23</v>
      </c>
      <c r="E183" t="s">
        <v>393</v>
      </c>
      <c r="F183">
        <v>74</v>
      </c>
      <c r="G183">
        <v>0</v>
      </c>
      <c r="H183">
        <v>10.5</v>
      </c>
      <c r="I183">
        <v>1.1000000000000001</v>
      </c>
      <c r="J183">
        <v>2.7</v>
      </c>
      <c r="K183">
        <v>39</v>
      </c>
      <c r="L183">
        <v>0.2</v>
      </c>
      <c r="M183">
        <v>0.9</v>
      </c>
      <c r="N183">
        <v>22.1</v>
      </c>
      <c r="O183">
        <v>0.7</v>
      </c>
      <c r="P183">
        <v>0.9</v>
      </c>
      <c r="Q183">
        <v>81</v>
      </c>
      <c r="R183">
        <v>0.4</v>
      </c>
      <c r="S183">
        <v>1.1000000000000001</v>
      </c>
      <c r="T183">
        <v>1.4</v>
      </c>
      <c r="U183">
        <v>0.7</v>
      </c>
      <c r="V183">
        <v>0.6</v>
      </c>
      <c r="W183">
        <v>0.4</v>
      </c>
      <c r="X183">
        <v>0.1</v>
      </c>
      <c r="Y183">
        <v>0.2</v>
      </c>
      <c r="Z183">
        <v>0.6</v>
      </c>
      <c r="AA183">
        <v>3</v>
      </c>
      <c r="AC183" s="10">
        <f t="shared" si="2"/>
        <v>5.6</v>
      </c>
    </row>
    <row r="184" spans="1:29" x14ac:dyDescent="0.25">
      <c r="A184" t="str">
        <f>CONCATENATE(B184," ",E184)</f>
        <v>J. Tatum MIN</v>
      </c>
      <c r="B184" t="s">
        <v>1173</v>
      </c>
      <c r="C184" t="s">
        <v>24</v>
      </c>
      <c r="D184">
        <v>26</v>
      </c>
      <c r="E184" t="s">
        <v>137</v>
      </c>
      <c r="F184">
        <v>69</v>
      </c>
      <c r="G184">
        <v>69</v>
      </c>
      <c r="H184">
        <v>32.299999999999997</v>
      </c>
      <c r="I184">
        <v>5.6</v>
      </c>
      <c r="J184">
        <v>11.9</v>
      </c>
      <c r="K184">
        <v>47.5</v>
      </c>
      <c r="L184">
        <v>2.1</v>
      </c>
      <c r="M184">
        <v>5.2</v>
      </c>
      <c r="N184">
        <v>41.2</v>
      </c>
      <c r="O184">
        <v>2.4</v>
      </c>
      <c r="P184">
        <v>3.1</v>
      </c>
      <c r="Q184">
        <v>79.099999999999994</v>
      </c>
      <c r="R184">
        <v>1.4</v>
      </c>
      <c r="S184">
        <v>5.3</v>
      </c>
      <c r="T184">
        <v>6.8</v>
      </c>
      <c r="U184">
        <v>1.1000000000000001</v>
      </c>
      <c r="V184">
        <v>0.4</v>
      </c>
      <c r="W184">
        <v>1.3</v>
      </c>
      <c r="X184">
        <v>0.9</v>
      </c>
      <c r="Y184">
        <v>0.9</v>
      </c>
      <c r="Z184">
        <v>1.7</v>
      </c>
      <c r="AA184">
        <v>15.8</v>
      </c>
      <c r="AC184" s="10">
        <f t="shared" si="2"/>
        <v>25.900000000000002</v>
      </c>
    </row>
    <row r="185" spans="1:29" x14ac:dyDescent="0.25">
      <c r="A185" t="str">
        <f>CONCATENATE(B185," ",E185)</f>
        <v>J. Thor LAL</v>
      </c>
      <c r="B185" t="s">
        <v>1226</v>
      </c>
      <c r="C185" t="s">
        <v>34</v>
      </c>
      <c r="D185">
        <v>21</v>
      </c>
      <c r="E185" t="s">
        <v>41</v>
      </c>
      <c r="F185">
        <v>69</v>
      </c>
      <c r="G185">
        <v>69</v>
      </c>
      <c r="H185">
        <v>28</v>
      </c>
      <c r="I185">
        <v>4.5</v>
      </c>
      <c r="J185">
        <v>10.5</v>
      </c>
      <c r="K185">
        <v>42.7</v>
      </c>
      <c r="L185">
        <v>1.7</v>
      </c>
      <c r="M185">
        <v>4.9000000000000004</v>
      </c>
      <c r="N185">
        <v>34.6</v>
      </c>
      <c r="O185">
        <v>1.7</v>
      </c>
      <c r="P185">
        <v>2.1</v>
      </c>
      <c r="Q185">
        <v>77</v>
      </c>
      <c r="R185">
        <v>1.5</v>
      </c>
      <c r="S185">
        <v>4.2</v>
      </c>
      <c r="T185">
        <v>5.7</v>
      </c>
      <c r="U185">
        <v>1.1000000000000001</v>
      </c>
      <c r="V185">
        <v>1.8</v>
      </c>
      <c r="W185">
        <v>1.5</v>
      </c>
      <c r="X185">
        <v>1.4</v>
      </c>
      <c r="Y185">
        <v>0.6</v>
      </c>
      <c r="Z185">
        <v>1.4</v>
      </c>
      <c r="AA185">
        <v>12.3</v>
      </c>
      <c r="AC185" s="10">
        <f t="shared" si="2"/>
        <v>22</v>
      </c>
    </row>
    <row r="186" spans="1:29" x14ac:dyDescent="0.25">
      <c r="A186" t="str">
        <f>CONCATENATE(B186," ",E186)</f>
        <v>J. Valanciunas PHI</v>
      </c>
      <c r="B186" t="s">
        <v>1191</v>
      </c>
      <c r="C186" t="s">
        <v>23</v>
      </c>
      <c r="D186">
        <v>32</v>
      </c>
      <c r="E186" t="s">
        <v>25</v>
      </c>
      <c r="F186">
        <v>82</v>
      </c>
      <c r="G186">
        <v>82</v>
      </c>
      <c r="H186">
        <v>25</v>
      </c>
      <c r="I186">
        <v>5.3</v>
      </c>
      <c r="J186">
        <v>11.3</v>
      </c>
      <c r="K186">
        <v>46.9</v>
      </c>
      <c r="L186">
        <v>1</v>
      </c>
      <c r="M186">
        <v>3.2</v>
      </c>
      <c r="N186">
        <v>31.9</v>
      </c>
      <c r="O186">
        <v>2.9</v>
      </c>
      <c r="P186">
        <v>3.1</v>
      </c>
      <c r="Q186">
        <v>94.1</v>
      </c>
      <c r="R186">
        <v>2.2000000000000002</v>
      </c>
      <c r="S186">
        <v>5.0999999999999996</v>
      </c>
      <c r="T186">
        <v>7.3</v>
      </c>
      <c r="U186">
        <v>2.5</v>
      </c>
      <c r="V186">
        <v>3.3</v>
      </c>
      <c r="W186">
        <v>0.5</v>
      </c>
      <c r="X186">
        <v>0.4</v>
      </c>
      <c r="Y186">
        <v>1</v>
      </c>
      <c r="Z186">
        <v>2.2999999999999998</v>
      </c>
      <c r="AA186">
        <v>14.5</v>
      </c>
      <c r="AC186" s="10">
        <f t="shared" si="2"/>
        <v>25.2</v>
      </c>
    </row>
    <row r="187" spans="1:29" x14ac:dyDescent="0.25">
      <c r="A187" t="str">
        <f>CONCATENATE(B187," ",E187)</f>
        <v>J. Walker SAS</v>
      </c>
      <c r="B187" t="s">
        <v>1441</v>
      </c>
      <c r="C187" t="s">
        <v>24</v>
      </c>
      <c r="D187">
        <v>21</v>
      </c>
      <c r="E187" t="s">
        <v>30</v>
      </c>
      <c r="F187">
        <v>81</v>
      </c>
      <c r="G187">
        <v>0</v>
      </c>
      <c r="H187">
        <v>11.9</v>
      </c>
      <c r="I187">
        <v>0.9</v>
      </c>
      <c r="J187">
        <v>1.8</v>
      </c>
      <c r="K187">
        <v>48.6</v>
      </c>
      <c r="L187">
        <v>0</v>
      </c>
      <c r="M187">
        <v>0</v>
      </c>
      <c r="N187">
        <v>0</v>
      </c>
      <c r="O187">
        <v>0.4</v>
      </c>
      <c r="P187">
        <v>0.5</v>
      </c>
      <c r="Q187">
        <v>80</v>
      </c>
      <c r="R187">
        <v>0.3</v>
      </c>
      <c r="S187">
        <v>1.4</v>
      </c>
      <c r="T187">
        <v>1.7</v>
      </c>
      <c r="U187">
        <v>1.6</v>
      </c>
      <c r="V187">
        <v>0.9</v>
      </c>
      <c r="W187">
        <v>0.2</v>
      </c>
      <c r="X187">
        <v>0.4</v>
      </c>
      <c r="Y187">
        <v>0.1</v>
      </c>
      <c r="Z187">
        <v>1.1000000000000001</v>
      </c>
      <c r="AA187">
        <v>2.2000000000000002</v>
      </c>
      <c r="AC187" s="10">
        <f t="shared" si="2"/>
        <v>6.1000000000000005</v>
      </c>
    </row>
    <row r="188" spans="1:29" x14ac:dyDescent="0.25">
      <c r="A188" t="str">
        <f>CONCATENATE(B188," ",E188)</f>
        <v>J. Wall CLE</v>
      </c>
      <c r="B188" t="s">
        <v>1294</v>
      </c>
      <c r="C188" t="s">
        <v>26</v>
      </c>
      <c r="D188">
        <v>34</v>
      </c>
      <c r="E188" t="s">
        <v>38</v>
      </c>
      <c r="F188">
        <v>80</v>
      </c>
      <c r="G188">
        <v>26</v>
      </c>
      <c r="H188">
        <v>22.4</v>
      </c>
      <c r="I188">
        <v>2.9</v>
      </c>
      <c r="J188">
        <v>7.3</v>
      </c>
      <c r="K188">
        <v>39.700000000000003</v>
      </c>
      <c r="L188">
        <v>0.9</v>
      </c>
      <c r="M188">
        <v>2.6</v>
      </c>
      <c r="N188">
        <v>32.700000000000003</v>
      </c>
      <c r="O188">
        <v>1.5</v>
      </c>
      <c r="P188">
        <v>2</v>
      </c>
      <c r="Q188">
        <v>72</v>
      </c>
      <c r="R188">
        <v>0.5</v>
      </c>
      <c r="S188">
        <v>2.1</v>
      </c>
      <c r="T188">
        <v>2.6</v>
      </c>
      <c r="U188">
        <v>6.3</v>
      </c>
      <c r="V188">
        <v>2.1</v>
      </c>
      <c r="W188">
        <v>0.8</v>
      </c>
      <c r="X188">
        <v>0.1</v>
      </c>
      <c r="Y188">
        <v>0.5</v>
      </c>
      <c r="Z188">
        <v>0.9</v>
      </c>
      <c r="AA188">
        <v>8.1</v>
      </c>
      <c r="AC188" s="10">
        <f t="shared" si="2"/>
        <v>17.900000000000002</v>
      </c>
    </row>
    <row r="189" spans="1:29" x14ac:dyDescent="0.25">
      <c r="A189" t="str">
        <f>CONCATENATE(B189," ",E189)</f>
        <v>J. Winslow WAS</v>
      </c>
      <c r="B189" t="s">
        <v>1178</v>
      </c>
      <c r="C189" t="s">
        <v>24</v>
      </c>
      <c r="D189">
        <v>28</v>
      </c>
      <c r="E189" t="s">
        <v>185</v>
      </c>
      <c r="F189">
        <v>81</v>
      </c>
      <c r="G189">
        <v>81</v>
      </c>
      <c r="H189">
        <v>31</v>
      </c>
      <c r="I189">
        <v>5.4</v>
      </c>
      <c r="J189">
        <v>12.9</v>
      </c>
      <c r="K189">
        <v>42</v>
      </c>
      <c r="L189">
        <v>2.2999999999999998</v>
      </c>
      <c r="M189">
        <v>6</v>
      </c>
      <c r="N189">
        <v>38</v>
      </c>
      <c r="O189">
        <v>2.4</v>
      </c>
      <c r="P189">
        <v>2.9</v>
      </c>
      <c r="Q189">
        <v>84.1</v>
      </c>
      <c r="R189">
        <v>1.7</v>
      </c>
      <c r="S189">
        <v>4.3</v>
      </c>
      <c r="T189">
        <v>6</v>
      </c>
      <c r="U189">
        <v>5.3</v>
      </c>
      <c r="V189">
        <v>2.9</v>
      </c>
      <c r="W189">
        <v>1.1000000000000001</v>
      </c>
      <c r="X189">
        <v>0.4</v>
      </c>
      <c r="Y189">
        <v>0.9</v>
      </c>
      <c r="Z189">
        <v>1.3</v>
      </c>
      <c r="AA189">
        <v>15.5</v>
      </c>
      <c r="AC189" s="10">
        <f t="shared" si="2"/>
        <v>28.3</v>
      </c>
    </row>
    <row r="190" spans="1:29" x14ac:dyDescent="0.25">
      <c r="A190" t="str">
        <f>CONCATENATE(B190," ",E190)</f>
        <v>J. Wiseman TOR</v>
      </c>
      <c r="B190" t="s">
        <v>1144</v>
      </c>
      <c r="C190" t="s">
        <v>23</v>
      </c>
      <c r="D190">
        <v>23</v>
      </c>
      <c r="E190" t="s">
        <v>254</v>
      </c>
      <c r="F190">
        <v>77</v>
      </c>
      <c r="G190">
        <v>77</v>
      </c>
      <c r="H190">
        <v>34.9</v>
      </c>
      <c r="I190">
        <v>6.6</v>
      </c>
      <c r="J190">
        <v>15.6</v>
      </c>
      <c r="K190">
        <v>42</v>
      </c>
      <c r="L190">
        <v>1.6</v>
      </c>
      <c r="M190">
        <v>5.8</v>
      </c>
      <c r="N190">
        <v>27.4</v>
      </c>
      <c r="O190">
        <v>5.0999999999999996</v>
      </c>
      <c r="P190">
        <v>6</v>
      </c>
      <c r="Q190">
        <v>86.1</v>
      </c>
      <c r="R190">
        <v>2.7</v>
      </c>
      <c r="S190">
        <v>7.4</v>
      </c>
      <c r="T190">
        <v>10.1</v>
      </c>
      <c r="U190">
        <v>2.5</v>
      </c>
      <c r="V190">
        <v>3.1</v>
      </c>
      <c r="W190">
        <v>1.5</v>
      </c>
      <c r="X190">
        <v>1.8</v>
      </c>
      <c r="Y190">
        <v>1.1000000000000001</v>
      </c>
      <c r="Z190">
        <v>2.6</v>
      </c>
      <c r="AA190">
        <v>19.899999999999999</v>
      </c>
      <c r="AC190" s="10">
        <f t="shared" si="2"/>
        <v>35.799999999999997</v>
      </c>
    </row>
    <row r="191" spans="1:29" x14ac:dyDescent="0.25">
      <c r="A191" t="str">
        <f>CONCATENATE(B191," ",E191)</f>
        <v>J. Young SAS</v>
      </c>
      <c r="B191" t="s">
        <v>1135</v>
      </c>
      <c r="C191" t="s">
        <v>26</v>
      </c>
      <c r="D191">
        <v>29</v>
      </c>
      <c r="E191" t="s">
        <v>30</v>
      </c>
      <c r="F191">
        <v>78</v>
      </c>
      <c r="G191">
        <v>78</v>
      </c>
      <c r="H191">
        <v>37.299999999999997</v>
      </c>
      <c r="I191">
        <v>7.4</v>
      </c>
      <c r="J191">
        <v>16.899999999999999</v>
      </c>
      <c r="K191">
        <v>44.1</v>
      </c>
      <c r="L191">
        <v>3.5</v>
      </c>
      <c r="M191">
        <v>8.6999999999999993</v>
      </c>
      <c r="N191">
        <v>39.9</v>
      </c>
      <c r="O191">
        <v>3.4</v>
      </c>
      <c r="P191">
        <v>3.7</v>
      </c>
      <c r="Q191">
        <v>91.6</v>
      </c>
      <c r="R191">
        <v>1.4</v>
      </c>
      <c r="S191">
        <v>4.8</v>
      </c>
      <c r="T191">
        <v>6.2</v>
      </c>
      <c r="U191">
        <v>5.4</v>
      </c>
      <c r="V191">
        <v>2.7</v>
      </c>
      <c r="W191">
        <v>1</v>
      </c>
      <c r="X191">
        <v>0.5</v>
      </c>
      <c r="Y191">
        <v>1.2</v>
      </c>
      <c r="Z191">
        <v>2.2000000000000002</v>
      </c>
      <c r="AA191">
        <v>21.7</v>
      </c>
      <c r="AC191" s="10">
        <f t="shared" si="2"/>
        <v>34.800000000000004</v>
      </c>
    </row>
    <row r="192" spans="1:29" x14ac:dyDescent="0.25">
      <c r="A192" t="str">
        <f>CONCATENATE(B192," ",E192)</f>
        <v>K. Caldwell-Pope WAS</v>
      </c>
      <c r="B192" t="s">
        <v>1348</v>
      </c>
      <c r="C192" t="s">
        <v>37</v>
      </c>
      <c r="D192">
        <v>31</v>
      </c>
      <c r="E192" t="s">
        <v>185</v>
      </c>
      <c r="F192">
        <v>82</v>
      </c>
      <c r="G192">
        <v>0</v>
      </c>
      <c r="H192">
        <v>16.899999999999999</v>
      </c>
      <c r="I192">
        <v>2.2000000000000002</v>
      </c>
      <c r="J192">
        <v>5.5</v>
      </c>
      <c r="K192">
        <v>41.2</v>
      </c>
      <c r="L192">
        <v>0.8</v>
      </c>
      <c r="M192">
        <v>2.2999999999999998</v>
      </c>
      <c r="N192">
        <v>35.799999999999997</v>
      </c>
      <c r="O192">
        <v>0.6</v>
      </c>
      <c r="P192">
        <v>0.8</v>
      </c>
      <c r="Q192">
        <v>77.3</v>
      </c>
      <c r="R192">
        <v>0.4</v>
      </c>
      <c r="S192">
        <v>1.5</v>
      </c>
      <c r="T192">
        <v>1.9</v>
      </c>
      <c r="U192">
        <v>0.6</v>
      </c>
      <c r="V192">
        <v>0.4</v>
      </c>
      <c r="W192">
        <v>0.3</v>
      </c>
      <c r="X192">
        <v>0</v>
      </c>
      <c r="Y192">
        <v>0.3</v>
      </c>
      <c r="Z192">
        <v>0.8</v>
      </c>
      <c r="AA192">
        <v>5.9</v>
      </c>
      <c r="AC192" s="10">
        <f t="shared" si="2"/>
        <v>8.6999999999999993</v>
      </c>
    </row>
    <row r="193" spans="1:29" x14ac:dyDescent="0.25">
      <c r="A193" t="str">
        <f>CONCATENATE(B193," ",E193)</f>
        <v>K. Cockburn PHX</v>
      </c>
      <c r="B193" t="s">
        <v>1319</v>
      </c>
      <c r="C193" t="s">
        <v>40</v>
      </c>
      <c r="D193">
        <v>25</v>
      </c>
      <c r="E193" t="s">
        <v>200</v>
      </c>
      <c r="F193">
        <v>81</v>
      </c>
      <c r="G193">
        <v>0</v>
      </c>
      <c r="H193">
        <v>17.2</v>
      </c>
      <c r="I193">
        <v>2.8</v>
      </c>
      <c r="J193">
        <v>5.4</v>
      </c>
      <c r="K193">
        <v>51.3</v>
      </c>
      <c r="L193">
        <v>0.5</v>
      </c>
      <c r="M193">
        <v>1.5</v>
      </c>
      <c r="N193">
        <v>36.1</v>
      </c>
      <c r="O193">
        <v>1.2</v>
      </c>
      <c r="P193">
        <v>1.6</v>
      </c>
      <c r="Q193">
        <v>72.5</v>
      </c>
      <c r="R193">
        <v>1.5</v>
      </c>
      <c r="S193">
        <v>3.1</v>
      </c>
      <c r="T193">
        <v>4.5999999999999996</v>
      </c>
      <c r="U193">
        <v>0.6</v>
      </c>
      <c r="V193">
        <v>1.3</v>
      </c>
      <c r="W193">
        <v>0.6</v>
      </c>
      <c r="X193">
        <v>1.7</v>
      </c>
      <c r="Y193">
        <v>0.3</v>
      </c>
      <c r="Z193">
        <v>1.5</v>
      </c>
      <c r="AA193">
        <v>7.2</v>
      </c>
      <c r="AC193" s="10">
        <f t="shared" si="2"/>
        <v>14.7</v>
      </c>
    </row>
    <row r="194" spans="1:29" x14ac:dyDescent="0.25">
      <c r="A194" t="str">
        <f>CONCATENATE(B194," ",E194)</f>
        <v>K. Diop KC</v>
      </c>
      <c r="B194" t="s">
        <v>1263</v>
      </c>
      <c r="C194" t="s">
        <v>23</v>
      </c>
      <c r="D194">
        <v>22</v>
      </c>
      <c r="E194" t="s">
        <v>393</v>
      </c>
      <c r="F194">
        <v>82</v>
      </c>
      <c r="G194">
        <v>52</v>
      </c>
      <c r="H194">
        <v>24.3</v>
      </c>
      <c r="I194">
        <v>3.6</v>
      </c>
      <c r="J194">
        <v>7.8</v>
      </c>
      <c r="K194">
        <v>46.5</v>
      </c>
      <c r="L194">
        <v>0.9</v>
      </c>
      <c r="M194">
        <v>2.2999999999999998</v>
      </c>
      <c r="N194">
        <v>38.299999999999997</v>
      </c>
      <c r="O194">
        <v>1.5</v>
      </c>
      <c r="P194">
        <v>2.2000000000000002</v>
      </c>
      <c r="Q194">
        <v>70</v>
      </c>
      <c r="R194">
        <v>1.7</v>
      </c>
      <c r="S194">
        <v>4.8</v>
      </c>
      <c r="T194">
        <v>6.5</v>
      </c>
      <c r="U194">
        <v>0.7</v>
      </c>
      <c r="V194">
        <v>1.4</v>
      </c>
      <c r="W194">
        <v>0.9</v>
      </c>
      <c r="X194">
        <v>1.5</v>
      </c>
      <c r="Y194">
        <v>0.6</v>
      </c>
      <c r="Z194">
        <v>1.9</v>
      </c>
      <c r="AA194">
        <v>9.6999999999999993</v>
      </c>
      <c r="AC194" s="10">
        <f t="shared" si="2"/>
        <v>19.299999999999997</v>
      </c>
    </row>
    <row r="195" spans="1:29" x14ac:dyDescent="0.25">
      <c r="A195" t="str">
        <f>CONCATENATE(B195," ",E195)</f>
        <v>K. Durant CLE</v>
      </c>
      <c r="B195" t="s">
        <v>1202</v>
      </c>
      <c r="C195" t="s">
        <v>24</v>
      </c>
      <c r="D195">
        <v>36</v>
      </c>
      <c r="E195" t="s">
        <v>38</v>
      </c>
      <c r="F195">
        <v>82</v>
      </c>
      <c r="G195">
        <v>82</v>
      </c>
      <c r="H195">
        <v>23.9</v>
      </c>
      <c r="I195">
        <v>4.5999999999999996</v>
      </c>
      <c r="J195">
        <v>10.4</v>
      </c>
      <c r="K195">
        <v>44.4</v>
      </c>
      <c r="L195">
        <v>1.7</v>
      </c>
      <c r="M195">
        <v>4.7</v>
      </c>
      <c r="N195">
        <v>36.5</v>
      </c>
      <c r="O195">
        <v>2.2999999999999998</v>
      </c>
      <c r="P195">
        <v>2.6</v>
      </c>
      <c r="Q195">
        <v>88.6</v>
      </c>
      <c r="R195">
        <v>1.3</v>
      </c>
      <c r="S195">
        <v>4.5</v>
      </c>
      <c r="T195">
        <v>5.8</v>
      </c>
      <c r="U195">
        <v>2</v>
      </c>
      <c r="V195">
        <v>1.4</v>
      </c>
      <c r="W195">
        <v>0.3</v>
      </c>
      <c r="X195">
        <v>0.2</v>
      </c>
      <c r="Y195">
        <v>0.8</v>
      </c>
      <c r="Z195">
        <v>3</v>
      </c>
      <c r="AA195">
        <v>13.2</v>
      </c>
      <c r="AC195" s="10">
        <f t="shared" ref="AC195:AC258" si="3">+AA195+X195+W195+U195+T195</f>
        <v>21.5</v>
      </c>
    </row>
    <row r="196" spans="1:29" x14ac:dyDescent="0.25">
      <c r="A196" t="str">
        <f>CONCATENATE(B196," ",E196)</f>
        <v>K. Garnett Jr. SEA</v>
      </c>
      <c r="B196" t="s">
        <v>1259</v>
      </c>
      <c r="C196" t="s">
        <v>34</v>
      </c>
      <c r="D196">
        <v>25</v>
      </c>
      <c r="E196" t="s">
        <v>36</v>
      </c>
      <c r="F196">
        <v>82</v>
      </c>
      <c r="G196">
        <v>82</v>
      </c>
      <c r="H196">
        <v>31.2</v>
      </c>
      <c r="I196">
        <v>3.7</v>
      </c>
      <c r="J196">
        <v>7.5</v>
      </c>
      <c r="K196">
        <v>49.2</v>
      </c>
      <c r="L196">
        <v>0</v>
      </c>
      <c r="M196">
        <v>0</v>
      </c>
      <c r="N196">
        <v>0</v>
      </c>
      <c r="O196">
        <v>2.5</v>
      </c>
      <c r="P196">
        <v>3.6</v>
      </c>
      <c r="Q196">
        <v>69.8</v>
      </c>
      <c r="R196">
        <v>1.9</v>
      </c>
      <c r="S196">
        <v>5.0999999999999996</v>
      </c>
      <c r="T196">
        <v>7</v>
      </c>
      <c r="U196">
        <v>0.9</v>
      </c>
      <c r="V196">
        <v>0.8</v>
      </c>
      <c r="W196">
        <v>1.7</v>
      </c>
      <c r="X196">
        <v>1.6</v>
      </c>
      <c r="Y196">
        <v>0.6</v>
      </c>
      <c r="Z196">
        <v>1.4</v>
      </c>
      <c r="AA196">
        <v>10</v>
      </c>
      <c r="AC196" s="10">
        <f t="shared" si="3"/>
        <v>21.2</v>
      </c>
    </row>
    <row r="197" spans="1:29" x14ac:dyDescent="0.25">
      <c r="A197" t="str">
        <f>CONCATENATE(B197," ",E197)</f>
        <v>K. Huerter PHX</v>
      </c>
      <c r="B197" t="s">
        <v>1227</v>
      </c>
      <c r="C197" t="s">
        <v>29</v>
      </c>
      <c r="D197">
        <v>26</v>
      </c>
      <c r="E197" t="s">
        <v>200</v>
      </c>
      <c r="F197">
        <v>77</v>
      </c>
      <c r="G197">
        <v>77</v>
      </c>
      <c r="H197">
        <v>27.7</v>
      </c>
      <c r="I197">
        <v>4.3</v>
      </c>
      <c r="J197">
        <v>9.4</v>
      </c>
      <c r="K197">
        <v>45.6</v>
      </c>
      <c r="L197">
        <v>1.5</v>
      </c>
      <c r="M197">
        <v>4.3</v>
      </c>
      <c r="N197">
        <v>34</v>
      </c>
      <c r="O197">
        <v>2.1</v>
      </c>
      <c r="P197">
        <v>2.6</v>
      </c>
      <c r="Q197">
        <v>80.7</v>
      </c>
      <c r="R197">
        <v>1.1000000000000001</v>
      </c>
      <c r="S197">
        <v>3.2</v>
      </c>
      <c r="T197">
        <v>4.3</v>
      </c>
      <c r="U197">
        <v>2.2000000000000002</v>
      </c>
      <c r="V197">
        <v>0.5</v>
      </c>
      <c r="W197">
        <v>0.7</v>
      </c>
      <c r="X197">
        <v>0.4</v>
      </c>
      <c r="Y197">
        <v>0.5</v>
      </c>
      <c r="Z197">
        <v>1.6</v>
      </c>
      <c r="AA197">
        <v>12.1</v>
      </c>
      <c r="AC197" s="10">
        <f t="shared" si="3"/>
        <v>19.7</v>
      </c>
    </row>
    <row r="198" spans="1:29" x14ac:dyDescent="0.25">
      <c r="A198" t="str">
        <f>CONCATENATE(B198," ",E198)</f>
        <v>K. Irving MIN</v>
      </c>
      <c r="B198" t="s">
        <v>1111</v>
      </c>
      <c r="C198" t="s">
        <v>22</v>
      </c>
      <c r="D198">
        <v>32</v>
      </c>
      <c r="E198" t="s">
        <v>137</v>
      </c>
      <c r="F198">
        <v>80</v>
      </c>
      <c r="G198">
        <v>80</v>
      </c>
      <c r="H198">
        <v>35.5</v>
      </c>
      <c r="I198">
        <v>9.6</v>
      </c>
      <c r="J198">
        <v>20.2</v>
      </c>
      <c r="K198">
        <v>47.2</v>
      </c>
      <c r="L198">
        <v>4.9000000000000004</v>
      </c>
      <c r="M198">
        <v>11.4</v>
      </c>
      <c r="N198">
        <v>42.9</v>
      </c>
      <c r="O198">
        <v>5</v>
      </c>
      <c r="P198">
        <v>5.3</v>
      </c>
      <c r="Q198">
        <v>94.8</v>
      </c>
      <c r="R198">
        <v>0.7</v>
      </c>
      <c r="S198">
        <v>3.1</v>
      </c>
      <c r="T198">
        <v>3.9</v>
      </c>
      <c r="U198">
        <v>8.9</v>
      </c>
      <c r="V198">
        <v>3.5</v>
      </c>
      <c r="W198">
        <v>0.4</v>
      </c>
      <c r="X198">
        <v>0.2</v>
      </c>
      <c r="Y198">
        <v>1.3</v>
      </c>
      <c r="Z198">
        <v>1.8</v>
      </c>
      <c r="AA198">
        <v>29</v>
      </c>
      <c r="AC198" s="10">
        <f t="shared" si="3"/>
        <v>42.4</v>
      </c>
    </row>
    <row r="199" spans="1:29" x14ac:dyDescent="0.25">
      <c r="A199" t="str">
        <f>CONCATENATE(B199," ",E199)</f>
        <v>K. Johnson DET</v>
      </c>
      <c r="B199" t="s">
        <v>1176</v>
      </c>
      <c r="C199" t="s">
        <v>22</v>
      </c>
      <c r="D199">
        <v>25</v>
      </c>
      <c r="E199" t="s">
        <v>46</v>
      </c>
      <c r="F199">
        <v>69</v>
      </c>
      <c r="G199">
        <v>69</v>
      </c>
      <c r="H199">
        <v>29.9</v>
      </c>
      <c r="I199">
        <v>5.5</v>
      </c>
      <c r="J199">
        <v>11.2</v>
      </c>
      <c r="K199">
        <v>49.1</v>
      </c>
      <c r="L199">
        <v>2.2999999999999998</v>
      </c>
      <c r="M199">
        <v>5.0999999999999996</v>
      </c>
      <c r="N199">
        <v>45</v>
      </c>
      <c r="O199">
        <v>2.2999999999999998</v>
      </c>
      <c r="P199">
        <v>2.9</v>
      </c>
      <c r="Q199">
        <v>82.2</v>
      </c>
      <c r="R199">
        <v>1.2</v>
      </c>
      <c r="S199">
        <v>4.2</v>
      </c>
      <c r="T199">
        <v>5.4</v>
      </c>
      <c r="U199">
        <v>2.9</v>
      </c>
      <c r="V199">
        <v>1.6</v>
      </c>
      <c r="W199">
        <v>1.4</v>
      </c>
      <c r="X199">
        <v>1</v>
      </c>
      <c r="Y199">
        <v>0.8</v>
      </c>
      <c r="Z199">
        <v>1</v>
      </c>
      <c r="AA199">
        <v>15.7</v>
      </c>
      <c r="AC199" s="10">
        <f t="shared" si="3"/>
        <v>26.4</v>
      </c>
    </row>
    <row r="200" spans="1:29" x14ac:dyDescent="0.25">
      <c r="A200" t="str">
        <f>CONCATENATE(B200," ",E200)</f>
        <v>K. Jones GSW</v>
      </c>
      <c r="B200" t="s">
        <v>1190</v>
      </c>
      <c r="C200" t="s">
        <v>34</v>
      </c>
      <c r="D200">
        <v>23</v>
      </c>
      <c r="E200" t="s">
        <v>35</v>
      </c>
      <c r="F200">
        <v>80</v>
      </c>
      <c r="G200">
        <v>80</v>
      </c>
      <c r="H200">
        <v>26.8</v>
      </c>
      <c r="I200">
        <v>5</v>
      </c>
      <c r="J200">
        <v>10</v>
      </c>
      <c r="K200">
        <v>50.3</v>
      </c>
      <c r="L200">
        <v>1.7</v>
      </c>
      <c r="M200">
        <v>4.4000000000000004</v>
      </c>
      <c r="N200">
        <v>38.4</v>
      </c>
      <c r="O200">
        <v>2.9</v>
      </c>
      <c r="P200">
        <v>4</v>
      </c>
      <c r="Q200">
        <v>73.400000000000006</v>
      </c>
      <c r="R200">
        <v>1.6</v>
      </c>
      <c r="S200">
        <v>4.8</v>
      </c>
      <c r="T200">
        <v>6.4</v>
      </c>
      <c r="U200">
        <v>2.5</v>
      </c>
      <c r="V200">
        <v>2.2000000000000002</v>
      </c>
      <c r="W200">
        <v>1.1000000000000001</v>
      </c>
      <c r="X200">
        <v>1.8</v>
      </c>
      <c r="Y200">
        <v>0.6</v>
      </c>
      <c r="Z200">
        <v>1.7</v>
      </c>
      <c r="AA200">
        <v>14.6</v>
      </c>
      <c r="AC200" s="10">
        <f t="shared" si="3"/>
        <v>26.4</v>
      </c>
    </row>
    <row r="201" spans="1:29" x14ac:dyDescent="0.25">
      <c r="A201" t="str">
        <f>CONCATENATE(B201," ",E201)</f>
        <v>K. Knox ATL</v>
      </c>
      <c r="B201" t="s">
        <v>1132</v>
      </c>
      <c r="C201" t="s">
        <v>34</v>
      </c>
      <c r="D201">
        <v>25</v>
      </c>
      <c r="E201" t="s">
        <v>28</v>
      </c>
      <c r="F201">
        <v>80</v>
      </c>
      <c r="G201">
        <v>80</v>
      </c>
      <c r="H201">
        <v>35.6</v>
      </c>
      <c r="I201">
        <v>7.4</v>
      </c>
      <c r="J201">
        <v>15.2</v>
      </c>
      <c r="K201">
        <v>48.5</v>
      </c>
      <c r="L201">
        <v>3</v>
      </c>
      <c r="M201">
        <v>7.6</v>
      </c>
      <c r="N201">
        <v>39.299999999999997</v>
      </c>
      <c r="O201">
        <v>4.9000000000000004</v>
      </c>
      <c r="P201">
        <v>5.6</v>
      </c>
      <c r="Q201">
        <v>88.2</v>
      </c>
      <c r="R201">
        <v>1.8</v>
      </c>
      <c r="S201">
        <v>5.8</v>
      </c>
      <c r="T201">
        <v>7.6</v>
      </c>
      <c r="U201">
        <v>1.3</v>
      </c>
      <c r="V201">
        <v>1.3</v>
      </c>
      <c r="W201">
        <v>0.8</v>
      </c>
      <c r="X201">
        <v>1.1000000000000001</v>
      </c>
      <c r="Y201">
        <v>1</v>
      </c>
      <c r="Z201">
        <v>2.2999999999999998</v>
      </c>
      <c r="AA201">
        <v>22.7</v>
      </c>
      <c r="AC201" s="10">
        <f t="shared" si="3"/>
        <v>33.5</v>
      </c>
    </row>
    <row r="202" spans="1:29" x14ac:dyDescent="0.25">
      <c r="A202" t="str">
        <f>CONCATENATE(B202," ",E202)</f>
        <v>K. Kuzma NYK</v>
      </c>
      <c r="B202" t="s">
        <v>1140</v>
      </c>
      <c r="C202" t="s">
        <v>34</v>
      </c>
      <c r="D202">
        <v>28</v>
      </c>
      <c r="E202" t="s">
        <v>45</v>
      </c>
      <c r="F202">
        <v>80</v>
      </c>
      <c r="G202">
        <v>80</v>
      </c>
      <c r="H202">
        <v>32.1</v>
      </c>
      <c r="I202">
        <v>7.1</v>
      </c>
      <c r="J202">
        <v>14.2</v>
      </c>
      <c r="K202">
        <v>50</v>
      </c>
      <c r="L202">
        <v>2.4</v>
      </c>
      <c r="M202">
        <v>6.1</v>
      </c>
      <c r="N202">
        <v>39.200000000000003</v>
      </c>
      <c r="O202">
        <v>3.9</v>
      </c>
      <c r="P202">
        <v>4.7</v>
      </c>
      <c r="Q202">
        <v>82.7</v>
      </c>
      <c r="R202">
        <v>1.8</v>
      </c>
      <c r="S202">
        <v>5.3</v>
      </c>
      <c r="T202">
        <v>7</v>
      </c>
      <c r="U202">
        <v>1.4</v>
      </c>
      <c r="V202">
        <v>1.5</v>
      </c>
      <c r="W202">
        <v>1.1000000000000001</v>
      </c>
      <c r="X202">
        <v>0.9</v>
      </c>
      <c r="Y202">
        <v>1</v>
      </c>
      <c r="Z202">
        <v>1.7</v>
      </c>
      <c r="AA202">
        <v>20.5</v>
      </c>
      <c r="AC202" s="10">
        <f t="shared" si="3"/>
        <v>30.9</v>
      </c>
    </row>
    <row r="203" spans="1:29" x14ac:dyDescent="0.25">
      <c r="A203" t="str">
        <f>CONCATENATE(B203," ",E203)</f>
        <v>K. Leonard SAS</v>
      </c>
      <c r="B203" t="s">
        <v>1153</v>
      </c>
      <c r="C203" t="s">
        <v>24</v>
      </c>
      <c r="D203">
        <v>33</v>
      </c>
      <c r="E203" t="s">
        <v>30</v>
      </c>
      <c r="F203">
        <v>74</v>
      </c>
      <c r="G203">
        <v>74</v>
      </c>
      <c r="H203">
        <v>33.5</v>
      </c>
      <c r="I203">
        <v>6</v>
      </c>
      <c r="J203">
        <v>13.9</v>
      </c>
      <c r="K203">
        <v>43.4</v>
      </c>
      <c r="L203">
        <v>2.8</v>
      </c>
      <c r="M203">
        <v>7</v>
      </c>
      <c r="N203">
        <v>39.799999999999997</v>
      </c>
      <c r="O203">
        <v>3.4</v>
      </c>
      <c r="P203">
        <v>4.2</v>
      </c>
      <c r="Q203">
        <v>81.7</v>
      </c>
      <c r="R203">
        <v>1.9</v>
      </c>
      <c r="S203">
        <v>5.4</v>
      </c>
      <c r="T203">
        <v>7.4</v>
      </c>
      <c r="U203">
        <v>5.6</v>
      </c>
      <c r="V203">
        <v>1.6</v>
      </c>
      <c r="W203">
        <v>1.8</v>
      </c>
      <c r="X203">
        <v>0.4</v>
      </c>
      <c r="Y203">
        <v>1.2</v>
      </c>
      <c r="Z203">
        <v>1</v>
      </c>
      <c r="AA203">
        <v>18.3</v>
      </c>
      <c r="AC203" s="10">
        <f t="shared" si="3"/>
        <v>33.5</v>
      </c>
    </row>
    <row r="204" spans="1:29" x14ac:dyDescent="0.25">
      <c r="A204" t="str">
        <f>CONCATENATE(B204," ",E204)</f>
        <v>K. Lewis Jr. GSW</v>
      </c>
      <c r="B204" t="s">
        <v>1324</v>
      </c>
      <c r="C204" t="s">
        <v>26</v>
      </c>
      <c r="D204">
        <v>23</v>
      </c>
      <c r="E204" t="s">
        <v>35</v>
      </c>
      <c r="F204">
        <v>82</v>
      </c>
      <c r="G204">
        <v>0</v>
      </c>
      <c r="H204">
        <v>19.899999999999999</v>
      </c>
      <c r="I204">
        <v>2.7</v>
      </c>
      <c r="J204">
        <v>6.3</v>
      </c>
      <c r="K204">
        <v>42.4</v>
      </c>
      <c r="L204">
        <v>1.1000000000000001</v>
      </c>
      <c r="M204">
        <v>2.9</v>
      </c>
      <c r="N204">
        <v>38.5</v>
      </c>
      <c r="O204">
        <v>0.7</v>
      </c>
      <c r="P204">
        <v>1</v>
      </c>
      <c r="Q204">
        <v>68.8</v>
      </c>
      <c r="R204">
        <v>0.4</v>
      </c>
      <c r="S204">
        <v>1.8</v>
      </c>
      <c r="T204">
        <v>2.2000000000000002</v>
      </c>
      <c r="U204">
        <v>0.9</v>
      </c>
      <c r="V204">
        <v>0.9</v>
      </c>
      <c r="W204">
        <v>0.7</v>
      </c>
      <c r="X204">
        <v>0.1</v>
      </c>
      <c r="Y204">
        <v>0.4</v>
      </c>
      <c r="Z204">
        <v>0.6</v>
      </c>
      <c r="AA204">
        <v>7.1</v>
      </c>
      <c r="AC204" s="10">
        <f t="shared" si="3"/>
        <v>11</v>
      </c>
    </row>
    <row r="205" spans="1:29" x14ac:dyDescent="0.25">
      <c r="A205" t="str">
        <f>CONCATENATE(B205," ",E205)</f>
        <v>K. Looney PHX</v>
      </c>
      <c r="B205" t="s">
        <v>1301</v>
      </c>
      <c r="C205" t="s">
        <v>34</v>
      </c>
      <c r="D205">
        <v>28</v>
      </c>
      <c r="E205" t="s">
        <v>200</v>
      </c>
      <c r="F205">
        <v>82</v>
      </c>
      <c r="G205">
        <v>0</v>
      </c>
      <c r="H205">
        <v>18.8</v>
      </c>
      <c r="I205">
        <v>2.7</v>
      </c>
      <c r="J205">
        <v>6.6</v>
      </c>
      <c r="K205">
        <v>41.3</v>
      </c>
      <c r="L205">
        <v>0.9</v>
      </c>
      <c r="M205">
        <v>2.5</v>
      </c>
      <c r="N205">
        <v>38.299999999999997</v>
      </c>
      <c r="O205">
        <v>1.4</v>
      </c>
      <c r="P205">
        <v>1.7</v>
      </c>
      <c r="Q205">
        <v>84.3</v>
      </c>
      <c r="R205">
        <v>0.7</v>
      </c>
      <c r="S205">
        <v>2.5</v>
      </c>
      <c r="T205">
        <v>3.2</v>
      </c>
      <c r="U205">
        <v>0.9</v>
      </c>
      <c r="V205">
        <v>0.5</v>
      </c>
      <c r="W205">
        <v>0.6</v>
      </c>
      <c r="X205">
        <v>0.1</v>
      </c>
      <c r="Y205">
        <v>0.4</v>
      </c>
      <c r="Z205">
        <v>1.7</v>
      </c>
      <c r="AA205">
        <v>7.8</v>
      </c>
      <c r="AC205" s="10">
        <f t="shared" si="3"/>
        <v>12.600000000000001</v>
      </c>
    </row>
    <row r="206" spans="1:29" x14ac:dyDescent="0.25">
      <c r="A206" t="str">
        <f>CONCATENATE(B206," ",E206)</f>
        <v>K. Martin Jr. DEN</v>
      </c>
      <c r="B206" t="s">
        <v>1434</v>
      </c>
      <c r="C206" t="s">
        <v>32</v>
      </c>
      <c r="D206">
        <v>23</v>
      </c>
      <c r="E206" t="s">
        <v>33</v>
      </c>
      <c r="F206">
        <v>77</v>
      </c>
      <c r="G206">
        <v>0</v>
      </c>
      <c r="H206">
        <v>9.6</v>
      </c>
      <c r="I206">
        <v>1</v>
      </c>
      <c r="J206">
        <v>2.2999999999999998</v>
      </c>
      <c r="K206">
        <v>44.9</v>
      </c>
      <c r="L206">
        <v>0.2</v>
      </c>
      <c r="M206">
        <v>0.6</v>
      </c>
      <c r="N206">
        <v>29.5</v>
      </c>
      <c r="O206">
        <v>0.3</v>
      </c>
      <c r="P206">
        <v>0.5</v>
      </c>
      <c r="Q206">
        <v>59</v>
      </c>
      <c r="R206">
        <v>0.5</v>
      </c>
      <c r="S206">
        <v>1</v>
      </c>
      <c r="T206">
        <v>1.5</v>
      </c>
      <c r="U206">
        <v>0.3</v>
      </c>
      <c r="V206">
        <v>0.6</v>
      </c>
      <c r="W206">
        <v>0.2</v>
      </c>
      <c r="X206">
        <v>0.3</v>
      </c>
      <c r="Y206">
        <v>0.2</v>
      </c>
      <c r="Z206">
        <v>0.8</v>
      </c>
      <c r="AA206">
        <v>2.5</v>
      </c>
      <c r="AC206" s="10">
        <f t="shared" si="3"/>
        <v>4.8</v>
      </c>
    </row>
    <row r="207" spans="1:29" x14ac:dyDescent="0.25">
      <c r="A207" t="str">
        <f>CONCATENATE(B207," ",E207)</f>
        <v>K. Okpala UTA</v>
      </c>
      <c r="B207" t="s">
        <v>1165</v>
      </c>
      <c r="C207" t="s">
        <v>24</v>
      </c>
      <c r="D207">
        <v>25</v>
      </c>
      <c r="E207" t="s">
        <v>127</v>
      </c>
      <c r="F207">
        <v>82</v>
      </c>
      <c r="G207">
        <v>82</v>
      </c>
      <c r="H207">
        <v>32.799999999999997</v>
      </c>
      <c r="I207">
        <v>5.7</v>
      </c>
      <c r="J207">
        <v>12.3</v>
      </c>
      <c r="K207">
        <v>45.9</v>
      </c>
      <c r="L207">
        <v>2.2000000000000002</v>
      </c>
      <c r="M207">
        <v>5.9</v>
      </c>
      <c r="N207">
        <v>38</v>
      </c>
      <c r="O207">
        <v>2.8</v>
      </c>
      <c r="P207">
        <v>3.5</v>
      </c>
      <c r="Q207">
        <v>80.7</v>
      </c>
      <c r="R207">
        <v>1.6</v>
      </c>
      <c r="S207">
        <v>4.7</v>
      </c>
      <c r="T207">
        <v>6.3</v>
      </c>
      <c r="U207">
        <v>3</v>
      </c>
      <c r="V207">
        <v>2.6</v>
      </c>
      <c r="W207">
        <v>1.6</v>
      </c>
      <c r="X207">
        <v>1.7</v>
      </c>
      <c r="Y207">
        <v>0.9</v>
      </c>
      <c r="Z207">
        <v>2</v>
      </c>
      <c r="AA207">
        <v>16.399999999999999</v>
      </c>
      <c r="AC207" s="10">
        <f t="shared" si="3"/>
        <v>29</v>
      </c>
    </row>
    <row r="208" spans="1:29" x14ac:dyDescent="0.25">
      <c r="A208" t="str">
        <f>CONCATENATE(B208," ",E208)</f>
        <v>K. Porzingis ATL</v>
      </c>
      <c r="B208" t="s">
        <v>1199</v>
      </c>
      <c r="C208" t="s">
        <v>40</v>
      </c>
      <c r="D208">
        <v>29</v>
      </c>
      <c r="E208" t="s">
        <v>28</v>
      </c>
      <c r="F208">
        <v>79</v>
      </c>
      <c r="G208">
        <v>79</v>
      </c>
      <c r="H208">
        <v>28.8</v>
      </c>
      <c r="I208">
        <v>4.8</v>
      </c>
      <c r="J208">
        <v>11</v>
      </c>
      <c r="K208">
        <v>43.8</v>
      </c>
      <c r="L208">
        <v>1.9</v>
      </c>
      <c r="M208">
        <v>4.9000000000000004</v>
      </c>
      <c r="N208">
        <v>37.9</v>
      </c>
      <c r="O208">
        <v>2</v>
      </c>
      <c r="P208">
        <v>2.4</v>
      </c>
      <c r="Q208">
        <v>82.2</v>
      </c>
      <c r="R208">
        <v>2.2000000000000002</v>
      </c>
      <c r="S208">
        <v>5.4</v>
      </c>
      <c r="T208">
        <v>7.6</v>
      </c>
      <c r="U208">
        <v>1</v>
      </c>
      <c r="V208">
        <v>1.2</v>
      </c>
      <c r="W208">
        <v>1.2</v>
      </c>
      <c r="X208">
        <v>1.8</v>
      </c>
      <c r="Y208">
        <v>0.8</v>
      </c>
      <c r="Z208">
        <v>2.4</v>
      </c>
      <c r="AA208">
        <v>13.5</v>
      </c>
      <c r="AC208" s="10">
        <f t="shared" si="3"/>
        <v>25.1</v>
      </c>
    </row>
    <row r="209" spans="1:29" x14ac:dyDescent="0.25">
      <c r="A209" t="str">
        <f>CONCATENATE(B209," ",E209)</f>
        <v>K. Thompson GSW</v>
      </c>
      <c r="B209" t="s">
        <v>1161</v>
      </c>
      <c r="C209" t="s">
        <v>29</v>
      </c>
      <c r="D209">
        <v>34</v>
      </c>
      <c r="E209" t="s">
        <v>35</v>
      </c>
      <c r="F209">
        <v>82</v>
      </c>
      <c r="G209">
        <v>82</v>
      </c>
      <c r="H209">
        <v>28.4</v>
      </c>
      <c r="I209">
        <v>6.1</v>
      </c>
      <c r="J209">
        <v>13.5</v>
      </c>
      <c r="K209">
        <v>45.2</v>
      </c>
      <c r="L209">
        <v>3.1</v>
      </c>
      <c r="M209">
        <v>7.4</v>
      </c>
      <c r="N209">
        <v>41.8</v>
      </c>
      <c r="O209">
        <v>1.7</v>
      </c>
      <c r="P209">
        <v>2</v>
      </c>
      <c r="Q209">
        <v>85</v>
      </c>
      <c r="R209">
        <v>0.7</v>
      </c>
      <c r="S209">
        <v>2.7</v>
      </c>
      <c r="T209">
        <v>3.3</v>
      </c>
      <c r="U209">
        <v>2.4</v>
      </c>
      <c r="V209">
        <v>0.9</v>
      </c>
      <c r="W209">
        <v>1.2</v>
      </c>
      <c r="X209">
        <v>0.1</v>
      </c>
      <c r="Y209">
        <v>0.9</v>
      </c>
      <c r="Z209">
        <v>1.3</v>
      </c>
      <c r="AA209">
        <v>17</v>
      </c>
      <c r="AC209" s="10">
        <f t="shared" si="3"/>
        <v>24</v>
      </c>
    </row>
    <row r="210" spans="1:29" x14ac:dyDescent="0.25">
      <c r="A210" t="str">
        <f>CONCATENATE(B210," ",E210)</f>
        <v>K. Towns MIN</v>
      </c>
      <c r="B210" t="s">
        <v>1114</v>
      </c>
      <c r="C210" t="s">
        <v>23</v>
      </c>
      <c r="D210">
        <v>29</v>
      </c>
      <c r="E210" t="s">
        <v>137</v>
      </c>
      <c r="F210">
        <v>77</v>
      </c>
      <c r="G210">
        <v>77</v>
      </c>
      <c r="H210">
        <v>38.1</v>
      </c>
      <c r="I210">
        <v>8.8000000000000007</v>
      </c>
      <c r="J210">
        <v>18.100000000000001</v>
      </c>
      <c r="K210">
        <v>48.8</v>
      </c>
      <c r="L210">
        <v>3.5</v>
      </c>
      <c r="M210">
        <v>9</v>
      </c>
      <c r="N210">
        <v>39.1</v>
      </c>
      <c r="O210">
        <v>6.1</v>
      </c>
      <c r="P210">
        <v>6.4</v>
      </c>
      <c r="Q210">
        <v>95.7</v>
      </c>
      <c r="R210">
        <v>3.1</v>
      </c>
      <c r="S210">
        <v>8.6</v>
      </c>
      <c r="T210">
        <v>11.7</v>
      </c>
      <c r="U210">
        <v>2.7</v>
      </c>
      <c r="V210">
        <v>2.5</v>
      </c>
      <c r="W210">
        <v>1.9</v>
      </c>
      <c r="X210">
        <v>2.2999999999999998</v>
      </c>
      <c r="Y210">
        <v>1.3</v>
      </c>
      <c r="Z210">
        <v>2</v>
      </c>
      <c r="AA210">
        <v>27.3</v>
      </c>
      <c r="AC210" s="10">
        <f t="shared" si="3"/>
        <v>45.900000000000006</v>
      </c>
    </row>
    <row r="211" spans="1:29" x14ac:dyDescent="0.25">
      <c r="A211" t="str">
        <f>CONCATENATE(B211," ",E211)</f>
        <v>K. Walker ORL</v>
      </c>
      <c r="B211" t="s">
        <v>1194</v>
      </c>
      <c r="C211" t="s">
        <v>26</v>
      </c>
      <c r="D211">
        <v>34</v>
      </c>
      <c r="E211" t="s">
        <v>163</v>
      </c>
      <c r="F211">
        <v>80</v>
      </c>
      <c r="G211">
        <v>35</v>
      </c>
      <c r="H211">
        <v>25.7</v>
      </c>
      <c r="I211">
        <v>4.8</v>
      </c>
      <c r="J211">
        <v>10.9</v>
      </c>
      <c r="K211">
        <v>44.1</v>
      </c>
      <c r="L211">
        <v>2.2000000000000002</v>
      </c>
      <c r="M211">
        <v>5.3</v>
      </c>
      <c r="N211">
        <v>41.1</v>
      </c>
      <c r="O211">
        <v>2.1</v>
      </c>
      <c r="P211">
        <v>2.4</v>
      </c>
      <c r="Q211">
        <v>87.8</v>
      </c>
      <c r="R211">
        <v>0.5</v>
      </c>
      <c r="S211">
        <v>1.7</v>
      </c>
      <c r="T211">
        <v>2.1</v>
      </c>
      <c r="U211">
        <v>6</v>
      </c>
      <c r="V211">
        <v>1.6</v>
      </c>
      <c r="W211">
        <v>0.3</v>
      </c>
      <c r="X211">
        <v>0.1</v>
      </c>
      <c r="Y211">
        <v>0.7</v>
      </c>
      <c r="Z211">
        <v>1.1000000000000001</v>
      </c>
      <c r="AA211">
        <v>13.9</v>
      </c>
      <c r="AC211" s="10">
        <f t="shared" si="3"/>
        <v>22.400000000000002</v>
      </c>
    </row>
    <row r="212" spans="1:29" x14ac:dyDescent="0.25">
      <c r="A212" t="str">
        <f>CONCATENATE(B212," ",E212)</f>
        <v>K. Whitney LAC</v>
      </c>
      <c r="B212" t="s">
        <v>1315</v>
      </c>
      <c r="C212" t="s">
        <v>24</v>
      </c>
      <c r="D212">
        <v>23</v>
      </c>
      <c r="E212" t="s">
        <v>42</v>
      </c>
      <c r="F212">
        <v>57</v>
      </c>
      <c r="G212">
        <v>54</v>
      </c>
      <c r="H212">
        <v>22.1</v>
      </c>
      <c r="I212">
        <v>2.7</v>
      </c>
      <c r="J212">
        <v>6.7</v>
      </c>
      <c r="K212">
        <v>40.700000000000003</v>
      </c>
      <c r="L212">
        <v>0.8</v>
      </c>
      <c r="M212">
        <v>2.2000000000000002</v>
      </c>
      <c r="N212">
        <v>34.4</v>
      </c>
      <c r="O212">
        <v>1.2</v>
      </c>
      <c r="P212">
        <v>1.5</v>
      </c>
      <c r="Q212">
        <v>78.8</v>
      </c>
      <c r="R212">
        <v>0.8</v>
      </c>
      <c r="S212">
        <v>2.6</v>
      </c>
      <c r="T212">
        <v>3.4</v>
      </c>
      <c r="U212">
        <v>0.6</v>
      </c>
      <c r="V212">
        <v>1.9</v>
      </c>
      <c r="W212">
        <v>0.8</v>
      </c>
      <c r="X212">
        <v>0.7</v>
      </c>
      <c r="Y212">
        <v>0.6</v>
      </c>
      <c r="Z212">
        <v>1.6</v>
      </c>
      <c r="AA212">
        <v>7.4</v>
      </c>
      <c r="AC212" s="10">
        <f t="shared" si="3"/>
        <v>12.9</v>
      </c>
    </row>
    <row r="213" spans="1:29" x14ac:dyDescent="0.25">
      <c r="A213" t="str">
        <f>CONCATENATE(B213," ",E213)</f>
        <v>K. Wilkes POR</v>
      </c>
      <c r="B213" t="s">
        <v>1257</v>
      </c>
      <c r="C213" t="s">
        <v>29</v>
      </c>
      <c r="D213">
        <v>26</v>
      </c>
      <c r="E213" t="s">
        <v>126</v>
      </c>
      <c r="F213">
        <v>75</v>
      </c>
      <c r="G213">
        <v>0</v>
      </c>
      <c r="H213">
        <v>21.9</v>
      </c>
      <c r="I213">
        <v>3.8</v>
      </c>
      <c r="J213">
        <v>8.5</v>
      </c>
      <c r="K213">
        <v>44.7</v>
      </c>
      <c r="L213">
        <v>1.2</v>
      </c>
      <c r="M213">
        <v>3.5</v>
      </c>
      <c r="N213">
        <v>34.5</v>
      </c>
      <c r="O213">
        <v>1.4</v>
      </c>
      <c r="P213">
        <v>2.2000000000000002</v>
      </c>
      <c r="Q213">
        <v>64</v>
      </c>
      <c r="R213">
        <v>0.8</v>
      </c>
      <c r="S213">
        <v>2.7</v>
      </c>
      <c r="T213">
        <v>3.5</v>
      </c>
      <c r="U213">
        <v>0.9</v>
      </c>
      <c r="V213">
        <v>1.1000000000000001</v>
      </c>
      <c r="W213">
        <v>0.7</v>
      </c>
      <c r="X213">
        <v>0.4</v>
      </c>
      <c r="Y213">
        <v>0.6</v>
      </c>
      <c r="Z213">
        <v>1.6</v>
      </c>
      <c r="AA213">
        <v>10.199999999999999</v>
      </c>
      <c r="AC213" s="10">
        <f t="shared" si="3"/>
        <v>15.7</v>
      </c>
    </row>
    <row r="214" spans="1:29" x14ac:dyDescent="0.25">
      <c r="A214" t="str">
        <f>CONCATENATE(B214," ",E214)</f>
        <v>K. Wilson PHI</v>
      </c>
      <c r="B214" t="s">
        <v>1383</v>
      </c>
      <c r="C214" t="s">
        <v>34</v>
      </c>
      <c r="D214">
        <v>24</v>
      </c>
      <c r="E214" t="s">
        <v>25</v>
      </c>
      <c r="F214">
        <v>80</v>
      </c>
      <c r="G214">
        <v>0</v>
      </c>
      <c r="H214">
        <v>13.9</v>
      </c>
      <c r="I214">
        <v>1.6</v>
      </c>
      <c r="J214">
        <v>3.5</v>
      </c>
      <c r="K214">
        <v>44</v>
      </c>
      <c r="L214">
        <v>0.4</v>
      </c>
      <c r="M214">
        <v>1.4</v>
      </c>
      <c r="N214">
        <v>30.6</v>
      </c>
      <c r="O214">
        <v>0.7</v>
      </c>
      <c r="P214">
        <v>0.9</v>
      </c>
      <c r="Q214">
        <v>73.3</v>
      </c>
      <c r="R214">
        <v>0.6</v>
      </c>
      <c r="S214">
        <v>1.9</v>
      </c>
      <c r="T214">
        <v>2.4</v>
      </c>
      <c r="U214">
        <v>0.5</v>
      </c>
      <c r="V214">
        <v>0.5</v>
      </c>
      <c r="W214">
        <v>0.5</v>
      </c>
      <c r="X214">
        <v>0.4</v>
      </c>
      <c r="Y214">
        <v>0.1</v>
      </c>
      <c r="Z214">
        <v>0.9</v>
      </c>
      <c r="AA214">
        <v>4.2</v>
      </c>
      <c r="AC214" s="10">
        <f t="shared" si="3"/>
        <v>8</v>
      </c>
    </row>
    <row r="215" spans="1:29" x14ac:dyDescent="0.25">
      <c r="A215" t="str">
        <f>CONCATENATE(B215," ",E215)</f>
        <v>L. Ball KC</v>
      </c>
      <c r="B215" t="s">
        <v>1269</v>
      </c>
      <c r="C215" t="s">
        <v>29</v>
      </c>
      <c r="D215">
        <v>23</v>
      </c>
      <c r="E215" t="s">
        <v>393</v>
      </c>
      <c r="F215">
        <v>82</v>
      </c>
      <c r="G215">
        <v>69</v>
      </c>
      <c r="H215">
        <v>26.2</v>
      </c>
      <c r="I215">
        <v>3</v>
      </c>
      <c r="J215">
        <v>7.3</v>
      </c>
      <c r="K215">
        <v>41.8</v>
      </c>
      <c r="L215">
        <v>1</v>
      </c>
      <c r="M215">
        <v>3</v>
      </c>
      <c r="N215">
        <v>33.1</v>
      </c>
      <c r="O215">
        <v>1.4</v>
      </c>
      <c r="P215">
        <v>2.2000000000000002</v>
      </c>
      <c r="Q215">
        <v>65.900000000000006</v>
      </c>
      <c r="R215">
        <v>1.1000000000000001</v>
      </c>
      <c r="S215">
        <v>3.6</v>
      </c>
      <c r="T215">
        <v>4.7</v>
      </c>
      <c r="U215">
        <v>7</v>
      </c>
      <c r="V215">
        <v>1.8</v>
      </c>
      <c r="W215">
        <v>0.5</v>
      </c>
      <c r="X215">
        <v>0.3</v>
      </c>
      <c r="Y215">
        <v>0.4</v>
      </c>
      <c r="Z215">
        <v>1.6</v>
      </c>
      <c r="AA215">
        <v>8.5</v>
      </c>
      <c r="AC215" s="10">
        <f t="shared" si="3"/>
        <v>21</v>
      </c>
    </row>
    <row r="216" spans="1:29" x14ac:dyDescent="0.25">
      <c r="A216" t="str">
        <f>CONCATENATE(B216," ",E216)</f>
        <v>L. Ball ORL</v>
      </c>
      <c r="B216" t="s">
        <v>1269</v>
      </c>
      <c r="C216" t="s">
        <v>26</v>
      </c>
      <c r="D216">
        <v>27</v>
      </c>
      <c r="E216" t="s">
        <v>163</v>
      </c>
      <c r="F216">
        <v>79</v>
      </c>
      <c r="G216">
        <v>79</v>
      </c>
      <c r="H216">
        <v>28.6</v>
      </c>
      <c r="I216">
        <v>3.4</v>
      </c>
      <c r="J216">
        <v>7.6</v>
      </c>
      <c r="K216">
        <v>45.2</v>
      </c>
      <c r="L216">
        <v>1.2</v>
      </c>
      <c r="M216">
        <v>3.3</v>
      </c>
      <c r="N216">
        <v>37.6</v>
      </c>
      <c r="O216">
        <v>1.2</v>
      </c>
      <c r="P216">
        <v>2.5</v>
      </c>
      <c r="Q216">
        <v>47.9</v>
      </c>
      <c r="R216">
        <v>1.9</v>
      </c>
      <c r="S216">
        <v>4.8</v>
      </c>
      <c r="T216">
        <v>6.7</v>
      </c>
      <c r="U216">
        <v>9.5</v>
      </c>
      <c r="V216">
        <v>2.6</v>
      </c>
      <c r="W216">
        <v>1.8</v>
      </c>
      <c r="X216">
        <v>0.4</v>
      </c>
      <c r="Y216">
        <v>0.4</v>
      </c>
      <c r="Z216">
        <v>0.7</v>
      </c>
      <c r="AA216">
        <v>9.3000000000000007</v>
      </c>
      <c r="AC216" s="10">
        <f t="shared" si="3"/>
        <v>27.7</v>
      </c>
    </row>
    <row r="217" spans="1:29" x14ac:dyDescent="0.25">
      <c r="A217" t="str">
        <f>CONCATENATE(B217," ",E217)</f>
        <v>L. Doncic CHA</v>
      </c>
      <c r="B217" t="s">
        <v>1120</v>
      </c>
      <c r="C217" t="s">
        <v>29</v>
      </c>
      <c r="D217">
        <v>25</v>
      </c>
      <c r="E217" t="s">
        <v>145</v>
      </c>
      <c r="F217">
        <v>82</v>
      </c>
      <c r="G217">
        <v>82</v>
      </c>
      <c r="H217">
        <v>36.700000000000003</v>
      </c>
      <c r="I217">
        <v>8.6</v>
      </c>
      <c r="J217">
        <v>18.100000000000001</v>
      </c>
      <c r="K217">
        <v>47.5</v>
      </c>
      <c r="L217">
        <v>4.0999999999999996</v>
      </c>
      <c r="M217">
        <v>9.8000000000000007</v>
      </c>
      <c r="N217">
        <v>41.9</v>
      </c>
      <c r="O217">
        <v>4.0999999999999996</v>
      </c>
      <c r="P217">
        <v>4.5</v>
      </c>
      <c r="Q217">
        <v>89.8</v>
      </c>
      <c r="R217">
        <v>2.4</v>
      </c>
      <c r="S217">
        <v>6.2</v>
      </c>
      <c r="T217">
        <v>8.6</v>
      </c>
      <c r="U217">
        <v>11</v>
      </c>
      <c r="V217">
        <v>3.1</v>
      </c>
      <c r="W217">
        <v>0.9</v>
      </c>
      <c r="X217">
        <v>0.5</v>
      </c>
      <c r="Y217">
        <v>1.1000000000000001</v>
      </c>
      <c r="Z217">
        <v>2</v>
      </c>
      <c r="AA217">
        <v>25.4</v>
      </c>
      <c r="AC217" s="10">
        <f t="shared" si="3"/>
        <v>46.4</v>
      </c>
    </row>
    <row r="218" spans="1:29" x14ac:dyDescent="0.25">
      <c r="A218" t="str">
        <f>CONCATENATE(B218," ",E218)</f>
        <v>L. Hilliard DEN</v>
      </c>
      <c r="B218" t="s">
        <v>1290</v>
      </c>
      <c r="C218" t="s">
        <v>29</v>
      </c>
      <c r="D218">
        <v>21</v>
      </c>
      <c r="E218" t="s">
        <v>33</v>
      </c>
      <c r="F218">
        <v>82</v>
      </c>
      <c r="G218">
        <v>82</v>
      </c>
      <c r="H218">
        <v>26.8</v>
      </c>
      <c r="I218">
        <v>3</v>
      </c>
      <c r="J218">
        <v>7.1</v>
      </c>
      <c r="K218">
        <v>42.9</v>
      </c>
      <c r="L218">
        <v>1</v>
      </c>
      <c r="M218">
        <v>2.8</v>
      </c>
      <c r="N218">
        <v>37</v>
      </c>
      <c r="O218">
        <v>1.1000000000000001</v>
      </c>
      <c r="P218">
        <v>1.7</v>
      </c>
      <c r="Q218">
        <v>67.599999999999994</v>
      </c>
      <c r="R218">
        <v>0.7</v>
      </c>
      <c r="S218">
        <v>2.7</v>
      </c>
      <c r="T218">
        <v>3.4</v>
      </c>
      <c r="U218">
        <v>1.5</v>
      </c>
      <c r="V218">
        <v>0.8</v>
      </c>
      <c r="W218">
        <v>0.6</v>
      </c>
      <c r="X218">
        <v>0.5</v>
      </c>
      <c r="Y218">
        <v>0.4</v>
      </c>
      <c r="Z218">
        <v>1.7</v>
      </c>
      <c r="AA218">
        <v>8.3000000000000007</v>
      </c>
      <c r="AC218" s="10">
        <f t="shared" si="3"/>
        <v>14.3</v>
      </c>
    </row>
    <row r="219" spans="1:29" x14ac:dyDescent="0.25">
      <c r="A219" t="str">
        <f>CONCATENATE(B219," ",E219)</f>
        <v>L. James DET</v>
      </c>
      <c r="B219" t="s">
        <v>1159</v>
      </c>
      <c r="C219" t="s">
        <v>34</v>
      </c>
      <c r="D219">
        <v>40</v>
      </c>
      <c r="E219" t="s">
        <v>46</v>
      </c>
      <c r="F219">
        <v>78</v>
      </c>
      <c r="G219">
        <v>78</v>
      </c>
      <c r="H219">
        <v>28.3</v>
      </c>
      <c r="I219">
        <v>6.1</v>
      </c>
      <c r="J219">
        <v>13.9</v>
      </c>
      <c r="K219">
        <v>44.1</v>
      </c>
      <c r="L219">
        <v>2.5</v>
      </c>
      <c r="M219">
        <v>6.6</v>
      </c>
      <c r="N219">
        <v>38</v>
      </c>
      <c r="O219">
        <v>2.7</v>
      </c>
      <c r="P219">
        <v>3.5</v>
      </c>
      <c r="Q219">
        <v>76.400000000000006</v>
      </c>
      <c r="R219">
        <v>1.8</v>
      </c>
      <c r="S219">
        <v>3.9</v>
      </c>
      <c r="T219">
        <v>5.8</v>
      </c>
      <c r="U219">
        <v>7.7</v>
      </c>
      <c r="V219">
        <v>3.1</v>
      </c>
      <c r="W219">
        <v>0.4</v>
      </c>
      <c r="X219">
        <v>0.1</v>
      </c>
      <c r="Y219">
        <v>0.9</v>
      </c>
      <c r="Z219">
        <v>2.5</v>
      </c>
      <c r="AA219">
        <v>17.399999999999999</v>
      </c>
      <c r="AC219" s="10">
        <f t="shared" si="3"/>
        <v>31.4</v>
      </c>
    </row>
    <row r="220" spans="1:29" x14ac:dyDescent="0.25">
      <c r="A220" t="str">
        <f>CONCATENATE(B220," ",E220)</f>
        <v>L. James Jr. TOR</v>
      </c>
      <c r="B220" t="s">
        <v>1277</v>
      </c>
      <c r="C220" t="s">
        <v>29</v>
      </c>
      <c r="D220">
        <v>20</v>
      </c>
      <c r="E220" t="s">
        <v>254</v>
      </c>
      <c r="F220">
        <v>79</v>
      </c>
      <c r="G220">
        <v>67</v>
      </c>
      <c r="H220">
        <v>28.2</v>
      </c>
      <c r="I220">
        <v>3.3</v>
      </c>
      <c r="J220">
        <v>7.8</v>
      </c>
      <c r="K220">
        <v>42</v>
      </c>
      <c r="L220">
        <v>0.8</v>
      </c>
      <c r="M220">
        <v>2.7</v>
      </c>
      <c r="N220">
        <v>28.2</v>
      </c>
      <c r="O220">
        <v>1.8</v>
      </c>
      <c r="P220">
        <v>2.6</v>
      </c>
      <c r="Q220">
        <v>68.8</v>
      </c>
      <c r="R220">
        <v>0.9</v>
      </c>
      <c r="S220">
        <v>3.5</v>
      </c>
      <c r="T220">
        <v>4.5</v>
      </c>
      <c r="U220">
        <v>2.2999999999999998</v>
      </c>
      <c r="V220">
        <v>1.6</v>
      </c>
      <c r="W220">
        <v>0.6</v>
      </c>
      <c r="X220">
        <v>0.9</v>
      </c>
      <c r="Y220">
        <v>0.5</v>
      </c>
      <c r="Z220">
        <v>1.6</v>
      </c>
      <c r="AA220">
        <v>9.1</v>
      </c>
      <c r="AC220" s="10">
        <f t="shared" si="3"/>
        <v>17.399999999999999</v>
      </c>
    </row>
    <row r="221" spans="1:29" x14ac:dyDescent="0.25">
      <c r="A221" t="str">
        <f>CONCATENATE(B221," ",E221)</f>
        <v>L. Kornet CHA</v>
      </c>
      <c r="B221" t="s">
        <v>1372</v>
      </c>
      <c r="C221" t="s">
        <v>32</v>
      </c>
      <c r="D221">
        <v>29</v>
      </c>
      <c r="E221" t="s">
        <v>145</v>
      </c>
      <c r="F221">
        <v>61</v>
      </c>
      <c r="G221">
        <v>0</v>
      </c>
      <c r="H221">
        <v>12.5</v>
      </c>
      <c r="I221">
        <v>1.8</v>
      </c>
      <c r="J221">
        <v>4.3</v>
      </c>
      <c r="K221">
        <v>42.9</v>
      </c>
      <c r="L221">
        <v>0.5</v>
      </c>
      <c r="M221">
        <v>1.6</v>
      </c>
      <c r="N221">
        <v>29.6</v>
      </c>
      <c r="O221">
        <v>0.7</v>
      </c>
      <c r="P221">
        <v>0.8</v>
      </c>
      <c r="Q221">
        <v>91.3</v>
      </c>
      <c r="R221">
        <v>0.8</v>
      </c>
      <c r="S221">
        <v>1.8</v>
      </c>
      <c r="T221">
        <v>2.6</v>
      </c>
      <c r="U221">
        <v>0.4</v>
      </c>
      <c r="V221">
        <v>0.8</v>
      </c>
      <c r="W221">
        <v>0.2</v>
      </c>
      <c r="X221">
        <v>0.3</v>
      </c>
      <c r="Y221">
        <v>0.3</v>
      </c>
      <c r="Z221">
        <v>1.8</v>
      </c>
      <c r="AA221">
        <v>4.8</v>
      </c>
      <c r="AC221" s="10">
        <f t="shared" si="3"/>
        <v>8.3000000000000007</v>
      </c>
    </row>
    <row r="222" spans="1:29" x14ac:dyDescent="0.25">
      <c r="A222" t="str">
        <f>CONCATENATE(B222," ",E222)</f>
        <v>L. Markkanen CHI</v>
      </c>
      <c r="B222" t="s">
        <v>1146</v>
      </c>
      <c r="C222" t="s">
        <v>32</v>
      </c>
      <c r="D222">
        <v>27</v>
      </c>
      <c r="E222" t="s">
        <v>31</v>
      </c>
      <c r="F222">
        <v>82</v>
      </c>
      <c r="G222">
        <v>82</v>
      </c>
      <c r="H222">
        <v>33.299999999999997</v>
      </c>
      <c r="I222">
        <v>6.7</v>
      </c>
      <c r="J222">
        <v>14.3</v>
      </c>
      <c r="K222">
        <v>47</v>
      </c>
      <c r="L222">
        <v>3</v>
      </c>
      <c r="M222">
        <v>7.5</v>
      </c>
      <c r="N222">
        <v>40.6</v>
      </c>
      <c r="O222">
        <v>2.9</v>
      </c>
      <c r="P222">
        <v>3.5</v>
      </c>
      <c r="Q222">
        <v>84.5</v>
      </c>
      <c r="R222">
        <v>2.2000000000000002</v>
      </c>
      <c r="S222">
        <v>5.9</v>
      </c>
      <c r="T222">
        <v>8.1</v>
      </c>
      <c r="U222">
        <v>4</v>
      </c>
      <c r="V222">
        <v>1.6</v>
      </c>
      <c r="W222">
        <v>0.9</v>
      </c>
      <c r="X222">
        <v>1.4</v>
      </c>
      <c r="Y222">
        <v>0.8</v>
      </c>
      <c r="Z222">
        <v>3</v>
      </c>
      <c r="AA222">
        <v>19.399999999999999</v>
      </c>
      <c r="AC222" s="10">
        <f t="shared" si="3"/>
        <v>33.799999999999997</v>
      </c>
    </row>
    <row r="223" spans="1:29" x14ac:dyDescent="0.25">
      <c r="A223" t="str">
        <f>CONCATENATE(B223," ",E223)</f>
        <v>L. Nance Jr. CHA</v>
      </c>
      <c r="B223" t="s">
        <v>1406</v>
      </c>
      <c r="C223" t="s">
        <v>32</v>
      </c>
      <c r="D223">
        <v>31</v>
      </c>
      <c r="E223" t="s">
        <v>145</v>
      </c>
      <c r="F223">
        <v>81</v>
      </c>
      <c r="G223">
        <v>0</v>
      </c>
      <c r="H223">
        <v>11.5</v>
      </c>
      <c r="I223">
        <v>1.3</v>
      </c>
      <c r="J223">
        <v>3</v>
      </c>
      <c r="K223">
        <v>44.8</v>
      </c>
      <c r="L223">
        <v>0.3</v>
      </c>
      <c r="M223">
        <v>0.9</v>
      </c>
      <c r="N223">
        <v>35.5</v>
      </c>
      <c r="O223">
        <v>0.5</v>
      </c>
      <c r="P223">
        <v>0.7</v>
      </c>
      <c r="Q223">
        <v>69.599999999999994</v>
      </c>
      <c r="R223">
        <v>0.7</v>
      </c>
      <c r="S223">
        <v>1.7</v>
      </c>
      <c r="T223">
        <v>2.5</v>
      </c>
      <c r="U223">
        <v>0.5</v>
      </c>
      <c r="V223">
        <v>0.6</v>
      </c>
      <c r="W223">
        <v>0.2</v>
      </c>
      <c r="X223">
        <v>0.1</v>
      </c>
      <c r="Y223">
        <v>0.2</v>
      </c>
      <c r="Z223">
        <v>1.1000000000000001</v>
      </c>
      <c r="AA223">
        <v>3.5</v>
      </c>
      <c r="AC223" s="10">
        <f t="shared" si="3"/>
        <v>6.8000000000000007</v>
      </c>
    </row>
    <row r="224" spans="1:29" x14ac:dyDescent="0.25">
      <c r="A224" t="str">
        <f>CONCATENATE(B224," ",E224)</f>
        <v>L. Šamanic LAC</v>
      </c>
      <c r="B224" t="s">
        <v>1349</v>
      </c>
      <c r="C224" t="s">
        <v>32</v>
      </c>
      <c r="D224">
        <v>24</v>
      </c>
      <c r="E224" t="s">
        <v>42</v>
      </c>
      <c r="F224">
        <v>69</v>
      </c>
      <c r="G224">
        <v>11</v>
      </c>
      <c r="H224">
        <v>19.399999999999999</v>
      </c>
      <c r="I224">
        <v>2.1</v>
      </c>
      <c r="J224">
        <v>5.7</v>
      </c>
      <c r="K224">
        <v>37.700000000000003</v>
      </c>
      <c r="L224">
        <v>0.7</v>
      </c>
      <c r="M224">
        <v>2.2000000000000002</v>
      </c>
      <c r="N224">
        <v>31.6</v>
      </c>
      <c r="O224">
        <v>0.9</v>
      </c>
      <c r="P224">
        <v>1.2</v>
      </c>
      <c r="Q224">
        <v>76.3</v>
      </c>
      <c r="R224">
        <v>1.2</v>
      </c>
      <c r="S224">
        <v>2.8</v>
      </c>
      <c r="T224">
        <v>4</v>
      </c>
      <c r="U224">
        <v>0.4</v>
      </c>
      <c r="V224">
        <v>2.2999999999999998</v>
      </c>
      <c r="W224">
        <v>1</v>
      </c>
      <c r="X224">
        <v>0.9</v>
      </c>
      <c r="Y224">
        <v>0.4</v>
      </c>
      <c r="Z224">
        <v>1.1000000000000001</v>
      </c>
      <c r="AA224">
        <v>5.9</v>
      </c>
      <c r="AC224" s="10">
        <f t="shared" si="3"/>
        <v>12.200000000000001</v>
      </c>
    </row>
    <row r="225" spans="1:29" x14ac:dyDescent="0.25">
      <c r="A225" t="str">
        <f>CONCATENATE(B225," ",E225)</f>
        <v>L. Shamet BOS</v>
      </c>
      <c r="B225" t="s">
        <v>1200</v>
      </c>
      <c r="C225" t="s">
        <v>22</v>
      </c>
      <c r="D225">
        <v>28</v>
      </c>
      <c r="E225" t="s">
        <v>39</v>
      </c>
      <c r="F225">
        <v>71</v>
      </c>
      <c r="G225">
        <v>71</v>
      </c>
      <c r="H225">
        <v>28.4</v>
      </c>
      <c r="I225">
        <v>4.5999999999999996</v>
      </c>
      <c r="J225">
        <v>10.199999999999999</v>
      </c>
      <c r="K225">
        <v>44.8</v>
      </c>
      <c r="L225">
        <v>2.4</v>
      </c>
      <c r="M225">
        <v>5.5</v>
      </c>
      <c r="N225">
        <v>42.9</v>
      </c>
      <c r="O225">
        <v>2</v>
      </c>
      <c r="P225">
        <v>2.1</v>
      </c>
      <c r="Q225">
        <v>94.6</v>
      </c>
      <c r="R225">
        <v>0.8</v>
      </c>
      <c r="S225">
        <v>2.8</v>
      </c>
      <c r="T225">
        <v>3.6</v>
      </c>
      <c r="U225">
        <v>3.1</v>
      </c>
      <c r="V225">
        <v>0.7</v>
      </c>
      <c r="W225">
        <v>0.7</v>
      </c>
      <c r="X225">
        <v>0.1</v>
      </c>
      <c r="Y225">
        <v>0.7</v>
      </c>
      <c r="Z225">
        <v>1.3</v>
      </c>
      <c r="AA225">
        <v>13.5</v>
      </c>
      <c r="AC225" s="10">
        <f t="shared" si="3"/>
        <v>21</v>
      </c>
    </row>
    <row r="226" spans="1:29" x14ac:dyDescent="0.25">
      <c r="A226" t="str">
        <f>CONCATENATE(B226," ",E226)</f>
        <v>L. Stephenson MIN</v>
      </c>
      <c r="B226" t="s">
        <v>1311</v>
      </c>
      <c r="C226" t="s">
        <v>37</v>
      </c>
      <c r="D226">
        <v>34</v>
      </c>
      <c r="E226" t="s">
        <v>137</v>
      </c>
      <c r="F226">
        <v>69</v>
      </c>
      <c r="G226">
        <v>0</v>
      </c>
      <c r="H226">
        <v>18.5</v>
      </c>
      <c r="I226">
        <v>2.7</v>
      </c>
      <c r="J226">
        <v>6</v>
      </c>
      <c r="K226">
        <v>44.8</v>
      </c>
      <c r="L226">
        <v>1</v>
      </c>
      <c r="M226">
        <v>2.6</v>
      </c>
      <c r="N226">
        <v>40.1</v>
      </c>
      <c r="O226">
        <v>0.9</v>
      </c>
      <c r="P226">
        <v>1</v>
      </c>
      <c r="Q226">
        <v>91.5</v>
      </c>
      <c r="R226">
        <v>1</v>
      </c>
      <c r="S226">
        <v>2.6</v>
      </c>
      <c r="T226">
        <v>3.6</v>
      </c>
      <c r="U226">
        <v>2</v>
      </c>
      <c r="V226">
        <v>1.5</v>
      </c>
      <c r="W226">
        <v>0.2</v>
      </c>
      <c r="X226">
        <v>0.1</v>
      </c>
      <c r="Y226">
        <v>0.3</v>
      </c>
      <c r="Z226">
        <v>2.5</v>
      </c>
      <c r="AA226">
        <v>7.4</v>
      </c>
      <c r="AC226" s="10">
        <f t="shared" si="3"/>
        <v>13.299999999999999</v>
      </c>
    </row>
    <row r="227" spans="1:29" x14ac:dyDescent="0.25">
      <c r="A227" t="str">
        <f>CONCATENATE(B227," ",E227)</f>
        <v>L. Walker IV GSW</v>
      </c>
      <c r="B227" t="s">
        <v>1362</v>
      </c>
      <c r="C227" t="s">
        <v>22</v>
      </c>
      <c r="D227">
        <v>26</v>
      </c>
      <c r="E227" t="s">
        <v>35</v>
      </c>
      <c r="F227">
        <v>80</v>
      </c>
      <c r="G227">
        <v>0</v>
      </c>
      <c r="H227">
        <v>17.100000000000001</v>
      </c>
      <c r="I227">
        <v>1.8</v>
      </c>
      <c r="J227">
        <v>4.0999999999999996</v>
      </c>
      <c r="K227">
        <v>43.3</v>
      </c>
      <c r="L227">
        <v>0.8</v>
      </c>
      <c r="M227">
        <v>1.9</v>
      </c>
      <c r="N227">
        <v>38.5</v>
      </c>
      <c r="O227">
        <v>0.9</v>
      </c>
      <c r="P227">
        <v>1</v>
      </c>
      <c r="Q227">
        <v>93.8</v>
      </c>
      <c r="R227">
        <v>0.5</v>
      </c>
      <c r="S227">
        <v>1.7</v>
      </c>
      <c r="T227">
        <v>2.2000000000000002</v>
      </c>
      <c r="U227">
        <v>0.7</v>
      </c>
      <c r="V227">
        <v>0.3</v>
      </c>
      <c r="W227">
        <v>0.4</v>
      </c>
      <c r="X227">
        <v>0.2</v>
      </c>
      <c r="Y227">
        <v>0.3</v>
      </c>
      <c r="Z227">
        <v>0.8</v>
      </c>
      <c r="AA227">
        <v>5.3</v>
      </c>
      <c r="AC227" s="10">
        <f t="shared" si="3"/>
        <v>8.8000000000000007</v>
      </c>
    </row>
    <row r="228" spans="1:29" x14ac:dyDescent="0.25">
      <c r="A228" t="str">
        <f>CONCATENATE(B228," ",E228)</f>
        <v>M. Bagley DET</v>
      </c>
      <c r="B228" t="s">
        <v>1112</v>
      </c>
      <c r="C228" t="s">
        <v>34</v>
      </c>
      <c r="D228">
        <v>23</v>
      </c>
      <c r="E228" t="s">
        <v>46</v>
      </c>
      <c r="F228">
        <v>73</v>
      </c>
      <c r="G228">
        <v>64</v>
      </c>
      <c r="H228">
        <v>23.2</v>
      </c>
      <c r="I228">
        <v>3.4</v>
      </c>
      <c r="J228">
        <v>7.5</v>
      </c>
      <c r="K228">
        <v>45.3</v>
      </c>
      <c r="L228">
        <v>0.9</v>
      </c>
      <c r="M228">
        <v>2.5</v>
      </c>
      <c r="N228">
        <v>36.1</v>
      </c>
      <c r="O228">
        <v>1.9</v>
      </c>
      <c r="P228">
        <v>2.2000000000000002</v>
      </c>
      <c r="Q228">
        <v>84.6</v>
      </c>
      <c r="R228">
        <v>1.2</v>
      </c>
      <c r="S228">
        <v>3.8</v>
      </c>
      <c r="T228">
        <v>5</v>
      </c>
      <c r="U228">
        <v>1</v>
      </c>
      <c r="V228">
        <v>2.2000000000000002</v>
      </c>
      <c r="W228">
        <v>0.9</v>
      </c>
      <c r="X228">
        <v>1.1000000000000001</v>
      </c>
      <c r="Y228">
        <v>0.5</v>
      </c>
      <c r="Z228">
        <v>1.2</v>
      </c>
      <c r="AA228">
        <v>9.5</v>
      </c>
      <c r="AC228" s="10">
        <f t="shared" si="3"/>
        <v>17.5</v>
      </c>
    </row>
    <row r="229" spans="1:29" x14ac:dyDescent="0.25">
      <c r="A229" t="str">
        <f>CONCATENATE(B229," ",E229)</f>
        <v>M. Bagley NOP</v>
      </c>
      <c r="B229" t="s">
        <v>1112</v>
      </c>
      <c r="C229" t="s">
        <v>40</v>
      </c>
      <c r="D229">
        <v>25</v>
      </c>
      <c r="E229" t="s">
        <v>151</v>
      </c>
      <c r="F229">
        <v>82</v>
      </c>
      <c r="G229">
        <v>82</v>
      </c>
      <c r="H229">
        <v>38.200000000000003</v>
      </c>
      <c r="I229">
        <v>9.1999999999999993</v>
      </c>
      <c r="J229">
        <v>19.5</v>
      </c>
      <c r="K229">
        <v>47.4</v>
      </c>
      <c r="L229">
        <v>3.7</v>
      </c>
      <c r="M229">
        <v>9.6999999999999993</v>
      </c>
      <c r="N229">
        <v>38.5</v>
      </c>
      <c r="O229">
        <v>6.5</v>
      </c>
      <c r="P229">
        <v>7</v>
      </c>
      <c r="Q229">
        <v>92</v>
      </c>
      <c r="R229">
        <v>3.2</v>
      </c>
      <c r="S229">
        <v>7.8</v>
      </c>
      <c r="T229">
        <v>11.1</v>
      </c>
      <c r="U229">
        <v>1.5</v>
      </c>
      <c r="V229">
        <v>2.2999999999999998</v>
      </c>
      <c r="W229">
        <v>2.6</v>
      </c>
      <c r="X229">
        <v>2.4</v>
      </c>
      <c r="Y229">
        <v>1.5</v>
      </c>
      <c r="Z229">
        <v>1.4</v>
      </c>
      <c r="AA229">
        <v>28.6</v>
      </c>
      <c r="AC229" s="10">
        <f t="shared" si="3"/>
        <v>46.2</v>
      </c>
    </row>
    <row r="230" spans="1:29" x14ac:dyDescent="0.25">
      <c r="A230" t="str">
        <f>CONCATENATE(B230," ",E230)</f>
        <v>M. Bamba MEM</v>
      </c>
      <c r="B230" t="s">
        <v>1115</v>
      </c>
      <c r="C230" t="s">
        <v>40</v>
      </c>
      <c r="D230">
        <v>26</v>
      </c>
      <c r="E230" t="s">
        <v>170</v>
      </c>
      <c r="F230">
        <v>82</v>
      </c>
      <c r="G230">
        <v>82</v>
      </c>
      <c r="H230">
        <v>37</v>
      </c>
      <c r="I230">
        <v>9.1999999999999993</v>
      </c>
      <c r="J230">
        <v>18.600000000000001</v>
      </c>
      <c r="K230">
        <v>49.3</v>
      </c>
      <c r="L230">
        <v>3.7</v>
      </c>
      <c r="M230">
        <v>9</v>
      </c>
      <c r="N230">
        <v>41.4</v>
      </c>
      <c r="O230">
        <v>5.0999999999999996</v>
      </c>
      <c r="P230">
        <v>5.5</v>
      </c>
      <c r="Q230">
        <v>92.5</v>
      </c>
      <c r="R230">
        <v>3.1</v>
      </c>
      <c r="S230">
        <v>8.3000000000000007</v>
      </c>
      <c r="T230">
        <v>11.4</v>
      </c>
      <c r="U230">
        <v>1</v>
      </c>
      <c r="V230">
        <v>3.1</v>
      </c>
      <c r="W230">
        <v>2.5</v>
      </c>
      <c r="X230">
        <v>3.6</v>
      </c>
      <c r="Y230">
        <v>1.1000000000000001</v>
      </c>
      <c r="Z230">
        <v>2.4</v>
      </c>
      <c r="AA230">
        <v>27.2</v>
      </c>
      <c r="AC230" s="10">
        <f t="shared" si="3"/>
        <v>45.699999999999996</v>
      </c>
    </row>
    <row r="231" spans="1:29" x14ac:dyDescent="0.25">
      <c r="A231" t="str">
        <f>CONCATENATE(B231," ",E231)</f>
        <v>M. Beasley MIL</v>
      </c>
      <c r="B231" t="s">
        <v>1145</v>
      </c>
      <c r="C231" t="s">
        <v>37</v>
      </c>
      <c r="D231">
        <v>28</v>
      </c>
      <c r="E231" t="s">
        <v>44</v>
      </c>
      <c r="F231">
        <v>78</v>
      </c>
      <c r="G231">
        <v>78</v>
      </c>
      <c r="H231">
        <v>38.4</v>
      </c>
      <c r="I231">
        <v>6.7</v>
      </c>
      <c r="J231">
        <v>15.1</v>
      </c>
      <c r="K231">
        <v>44</v>
      </c>
      <c r="L231">
        <v>3.2</v>
      </c>
      <c r="M231">
        <v>8.4</v>
      </c>
      <c r="N231">
        <v>38.1</v>
      </c>
      <c r="O231">
        <v>3.2</v>
      </c>
      <c r="P231">
        <v>3.4</v>
      </c>
      <c r="Q231">
        <v>93.2</v>
      </c>
      <c r="R231">
        <v>0.8</v>
      </c>
      <c r="S231">
        <v>3.5</v>
      </c>
      <c r="T231">
        <v>4.3</v>
      </c>
      <c r="U231">
        <v>3</v>
      </c>
      <c r="V231">
        <v>2</v>
      </c>
      <c r="W231">
        <v>1.2</v>
      </c>
      <c r="X231">
        <v>0.4</v>
      </c>
      <c r="Y231">
        <v>1</v>
      </c>
      <c r="Z231">
        <v>1.2</v>
      </c>
      <c r="AA231">
        <v>19.7</v>
      </c>
      <c r="AC231" s="10">
        <f t="shared" si="3"/>
        <v>28.599999999999998</v>
      </c>
    </row>
    <row r="232" spans="1:29" x14ac:dyDescent="0.25">
      <c r="A232" t="str">
        <f>CONCATENATE(B232," ",E232)</f>
        <v>M. Bridges UTA</v>
      </c>
      <c r="B232" t="s">
        <v>1122</v>
      </c>
      <c r="C232" t="s">
        <v>29</v>
      </c>
      <c r="D232">
        <v>26</v>
      </c>
      <c r="E232" t="s">
        <v>127</v>
      </c>
      <c r="F232">
        <v>75</v>
      </c>
      <c r="G232">
        <v>75</v>
      </c>
      <c r="H232">
        <v>37.200000000000003</v>
      </c>
      <c r="I232">
        <v>8</v>
      </c>
      <c r="J232">
        <v>16</v>
      </c>
      <c r="K232">
        <v>49.9</v>
      </c>
      <c r="L232">
        <v>3.2</v>
      </c>
      <c r="M232">
        <v>8.1</v>
      </c>
      <c r="N232">
        <v>39.700000000000003</v>
      </c>
      <c r="O232">
        <v>5.6</v>
      </c>
      <c r="P232">
        <v>5.9</v>
      </c>
      <c r="Q232">
        <v>93.7</v>
      </c>
      <c r="R232">
        <v>1.8</v>
      </c>
      <c r="S232">
        <v>6.1</v>
      </c>
      <c r="T232">
        <v>7.9</v>
      </c>
      <c r="U232">
        <v>5.0999999999999996</v>
      </c>
      <c r="V232">
        <v>2.6</v>
      </c>
      <c r="W232">
        <v>1.7</v>
      </c>
      <c r="X232">
        <v>1.1000000000000001</v>
      </c>
      <c r="Y232">
        <v>1.2</v>
      </c>
      <c r="Z232">
        <v>1.7</v>
      </c>
      <c r="AA232">
        <v>24.7</v>
      </c>
      <c r="AC232" s="10">
        <f t="shared" si="3"/>
        <v>40.5</v>
      </c>
    </row>
    <row r="233" spans="1:29" x14ac:dyDescent="0.25">
      <c r="A233" t="str">
        <f>CONCATENATE(B233," ",E233)</f>
        <v>M. Bridges UTA</v>
      </c>
      <c r="B233" t="s">
        <v>1122</v>
      </c>
      <c r="C233" t="s">
        <v>29</v>
      </c>
      <c r="D233">
        <v>28</v>
      </c>
      <c r="E233" t="s">
        <v>127</v>
      </c>
      <c r="F233">
        <v>77</v>
      </c>
      <c r="G233">
        <v>10</v>
      </c>
      <c r="H233">
        <v>25.2</v>
      </c>
      <c r="I233">
        <v>3.8</v>
      </c>
      <c r="J233">
        <v>8.1</v>
      </c>
      <c r="K233">
        <v>46.6</v>
      </c>
      <c r="L233">
        <v>1.4</v>
      </c>
      <c r="M233">
        <v>3.6</v>
      </c>
      <c r="N233">
        <v>39</v>
      </c>
      <c r="O233">
        <v>2.2999999999999998</v>
      </c>
      <c r="P233">
        <v>2.6</v>
      </c>
      <c r="Q233">
        <v>88.3</v>
      </c>
      <c r="R233">
        <v>0.9</v>
      </c>
      <c r="S233">
        <v>3</v>
      </c>
      <c r="T233">
        <v>3.9</v>
      </c>
      <c r="U233">
        <v>1.7</v>
      </c>
      <c r="V233">
        <v>1.1000000000000001</v>
      </c>
      <c r="W233">
        <v>1.6</v>
      </c>
      <c r="X233">
        <v>0.3</v>
      </c>
      <c r="Y233">
        <v>0.7</v>
      </c>
      <c r="Z233">
        <v>0.9</v>
      </c>
      <c r="AA233">
        <v>11.2</v>
      </c>
      <c r="AC233" s="10">
        <f t="shared" si="3"/>
        <v>18.7</v>
      </c>
    </row>
    <row r="234" spans="1:29" x14ac:dyDescent="0.25">
      <c r="A234" t="str">
        <f>CONCATENATE(B234," ",E234)</f>
        <v>M. Camby Jr. DET</v>
      </c>
      <c r="B234" t="s">
        <v>1327</v>
      </c>
      <c r="C234" t="s">
        <v>32</v>
      </c>
      <c r="D234">
        <v>24</v>
      </c>
      <c r="E234" t="s">
        <v>46</v>
      </c>
      <c r="F234">
        <v>78</v>
      </c>
      <c r="G234">
        <v>0</v>
      </c>
      <c r="H234">
        <v>20.3</v>
      </c>
      <c r="I234">
        <v>2.8</v>
      </c>
      <c r="J234">
        <v>5.3</v>
      </c>
      <c r="K234">
        <v>54</v>
      </c>
      <c r="L234">
        <v>0</v>
      </c>
      <c r="M234">
        <v>0</v>
      </c>
      <c r="N234">
        <v>0</v>
      </c>
      <c r="O234">
        <v>1.1000000000000001</v>
      </c>
      <c r="P234">
        <v>2.6</v>
      </c>
      <c r="Q234">
        <v>42.6</v>
      </c>
      <c r="R234">
        <v>1.5</v>
      </c>
      <c r="S234">
        <v>3.8</v>
      </c>
      <c r="T234">
        <v>5.3</v>
      </c>
      <c r="U234">
        <v>0.7</v>
      </c>
      <c r="V234">
        <v>0.9</v>
      </c>
      <c r="W234">
        <v>1.3</v>
      </c>
      <c r="X234">
        <v>1.8</v>
      </c>
      <c r="Y234">
        <v>0.5</v>
      </c>
      <c r="Z234">
        <v>1.2</v>
      </c>
      <c r="AA234">
        <v>6.8</v>
      </c>
      <c r="AC234" s="10">
        <f t="shared" si="3"/>
        <v>15.899999999999999</v>
      </c>
    </row>
    <row r="235" spans="1:29" x14ac:dyDescent="0.25">
      <c r="A235" t="str">
        <f>CONCATENATE(B235," ",E235)</f>
        <v>M. Carter-Williams WAS</v>
      </c>
      <c r="B235" t="s">
        <v>1274</v>
      </c>
      <c r="C235" t="s">
        <v>26</v>
      </c>
      <c r="D235">
        <v>33</v>
      </c>
      <c r="E235" t="s">
        <v>185</v>
      </c>
      <c r="F235">
        <v>82</v>
      </c>
      <c r="G235">
        <v>70</v>
      </c>
      <c r="H235">
        <v>23.9</v>
      </c>
      <c r="I235">
        <v>3.4</v>
      </c>
      <c r="J235">
        <v>7.9</v>
      </c>
      <c r="K235">
        <v>43</v>
      </c>
      <c r="L235">
        <v>0.8</v>
      </c>
      <c r="M235">
        <v>2.4</v>
      </c>
      <c r="N235">
        <v>35.200000000000003</v>
      </c>
      <c r="O235">
        <v>1.5</v>
      </c>
      <c r="P235">
        <v>1.8</v>
      </c>
      <c r="Q235">
        <v>84.9</v>
      </c>
      <c r="R235">
        <v>1</v>
      </c>
      <c r="S235">
        <v>3.6</v>
      </c>
      <c r="T235">
        <v>4.5999999999999996</v>
      </c>
      <c r="U235">
        <v>5.2</v>
      </c>
      <c r="V235">
        <v>2.5</v>
      </c>
      <c r="W235">
        <v>0.4</v>
      </c>
      <c r="X235">
        <v>0.1</v>
      </c>
      <c r="Y235">
        <v>0.5</v>
      </c>
      <c r="Z235">
        <v>1.6</v>
      </c>
      <c r="AA235">
        <v>9.1</v>
      </c>
      <c r="AC235" s="10">
        <f t="shared" si="3"/>
        <v>19.399999999999999</v>
      </c>
    </row>
    <row r="236" spans="1:29" x14ac:dyDescent="0.25">
      <c r="A236" t="str">
        <f>CONCATENATE(B236," ",E236)</f>
        <v>M. Chriss SAC</v>
      </c>
      <c r="B236" t="s">
        <v>1231</v>
      </c>
      <c r="C236" t="s">
        <v>32</v>
      </c>
      <c r="D236">
        <v>27</v>
      </c>
      <c r="E236" t="s">
        <v>215</v>
      </c>
      <c r="F236">
        <v>70</v>
      </c>
      <c r="G236">
        <v>70</v>
      </c>
      <c r="H236">
        <v>27.9</v>
      </c>
      <c r="I236">
        <v>4.5</v>
      </c>
      <c r="J236">
        <v>9.1999999999999993</v>
      </c>
      <c r="K236">
        <v>49.5</v>
      </c>
      <c r="L236">
        <v>0</v>
      </c>
      <c r="M236">
        <v>0</v>
      </c>
      <c r="N236">
        <v>0</v>
      </c>
      <c r="O236">
        <v>2.8</v>
      </c>
      <c r="P236">
        <v>3.4</v>
      </c>
      <c r="Q236">
        <v>82</v>
      </c>
      <c r="R236">
        <v>1.5</v>
      </c>
      <c r="S236">
        <v>4.7</v>
      </c>
      <c r="T236">
        <v>6.2</v>
      </c>
      <c r="U236">
        <v>1</v>
      </c>
      <c r="V236">
        <v>2.4</v>
      </c>
      <c r="W236">
        <v>1.1000000000000001</v>
      </c>
      <c r="X236">
        <v>1.6</v>
      </c>
      <c r="Y236">
        <v>0.6</v>
      </c>
      <c r="Z236">
        <v>1.2</v>
      </c>
      <c r="AA236">
        <v>11.9</v>
      </c>
      <c r="AC236" s="10">
        <f t="shared" si="3"/>
        <v>21.8</v>
      </c>
    </row>
    <row r="237" spans="1:29" x14ac:dyDescent="0.25">
      <c r="A237" t="str">
        <f>CONCATENATE(B237," ",E237)</f>
        <v>M. Dakita ORL</v>
      </c>
      <c r="B237" t="s">
        <v>1323</v>
      </c>
      <c r="C237" t="s">
        <v>40</v>
      </c>
      <c r="D237">
        <v>27</v>
      </c>
      <c r="E237" t="s">
        <v>163</v>
      </c>
      <c r="F237">
        <v>82</v>
      </c>
      <c r="G237">
        <v>0</v>
      </c>
      <c r="H237">
        <v>16.5</v>
      </c>
      <c r="I237">
        <v>2.6</v>
      </c>
      <c r="J237">
        <v>5.7</v>
      </c>
      <c r="K237">
        <v>45.9</v>
      </c>
      <c r="L237">
        <v>0.2</v>
      </c>
      <c r="M237">
        <v>0.8</v>
      </c>
      <c r="N237">
        <v>25.4</v>
      </c>
      <c r="O237">
        <v>1.7</v>
      </c>
      <c r="P237">
        <v>2.1</v>
      </c>
      <c r="Q237">
        <v>80.599999999999994</v>
      </c>
      <c r="R237">
        <v>0.9</v>
      </c>
      <c r="S237">
        <v>2.2000000000000002</v>
      </c>
      <c r="T237">
        <v>3.1</v>
      </c>
      <c r="U237">
        <v>0.5</v>
      </c>
      <c r="V237">
        <v>1.7</v>
      </c>
      <c r="W237">
        <v>1</v>
      </c>
      <c r="X237">
        <v>0.6</v>
      </c>
      <c r="Y237">
        <v>0.3</v>
      </c>
      <c r="Z237">
        <v>0.7</v>
      </c>
      <c r="AA237">
        <v>7.1</v>
      </c>
      <c r="AC237" s="10">
        <f t="shared" si="3"/>
        <v>12.299999999999999</v>
      </c>
    </row>
    <row r="238" spans="1:29" x14ac:dyDescent="0.25">
      <c r="A238" t="str">
        <f>CONCATENATE(B238," ",E238)</f>
        <v>M. Frazier Jr. SAC</v>
      </c>
      <c r="B238" t="s">
        <v>1329</v>
      </c>
      <c r="C238" t="s">
        <v>29</v>
      </c>
      <c r="D238">
        <v>28</v>
      </c>
      <c r="E238" t="s">
        <v>215</v>
      </c>
      <c r="F238">
        <v>81</v>
      </c>
      <c r="G238">
        <v>0</v>
      </c>
      <c r="H238">
        <v>18.399999999999999</v>
      </c>
      <c r="I238">
        <v>2.4</v>
      </c>
      <c r="J238">
        <v>5.8</v>
      </c>
      <c r="K238">
        <v>42</v>
      </c>
      <c r="L238">
        <v>0.9</v>
      </c>
      <c r="M238">
        <v>2.6</v>
      </c>
      <c r="N238">
        <v>34.299999999999997</v>
      </c>
      <c r="O238">
        <v>1</v>
      </c>
      <c r="P238">
        <v>1.2</v>
      </c>
      <c r="Q238">
        <v>81.3</v>
      </c>
      <c r="R238">
        <v>0.6</v>
      </c>
      <c r="S238">
        <v>2.2999999999999998</v>
      </c>
      <c r="T238">
        <v>2.9</v>
      </c>
      <c r="U238">
        <v>0.7</v>
      </c>
      <c r="V238">
        <v>1.5</v>
      </c>
      <c r="W238">
        <v>0.5</v>
      </c>
      <c r="X238">
        <v>0.3</v>
      </c>
      <c r="Y238">
        <v>0.3</v>
      </c>
      <c r="Z238">
        <v>1</v>
      </c>
      <c r="AA238">
        <v>6.7</v>
      </c>
      <c r="AC238" s="10">
        <f t="shared" si="3"/>
        <v>11.1</v>
      </c>
    </row>
    <row r="239" spans="1:29" x14ac:dyDescent="0.25">
      <c r="A239" t="str">
        <f>CONCATENATE(B239," ",E239)</f>
        <v>M. Fultz POR</v>
      </c>
      <c r="B239" t="s">
        <v>1284</v>
      </c>
      <c r="C239" t="s">
        <v>26</v>
      </c>
      <c r="D239">
        <v>26</v>
      </c>
      <c r="E239" t="s">
        <v>126</v>
      </c>
      <c r="F239">
        <v>81</v>
      </c>
      <c r="G239">
        <v>70</v>
      </c>
      <c r="H239">
        <v>23.3</v>
      </c>
      <c r="I239">
        <v>3.1</v>
      </c>
      <c r="J239">
        <v>7.5</v>
      </c>
      <c r="K239">
        <v>42.1</v>
      </c>
      <c r="L239">
        <v>0.9</v>
      </c>
      <c r="M239">
        <v>2.7</v>
      </c>
      <c r="N239">
        <v>33.9</v>
      </c>
      <c r="O239">
        <v>1.2</v>
      </c>
      <c r="P239">
        <v>2</v>
      </c>
      <c r="Q239">
        <v>62.1</v>
      </c>
      <c r="R239">
        <v>0.7</v>
      </c>
      <c r="S239">
        <v>1.9</v>
      </c>
      <c r="T239">
        <v>2.6</v>
      </c>
      <c r="U239">
        <v>2.2000000000000002</v>
      </c>
      <c r="V239">
        <v>1.2</v>
      </c>
      <c r="W239">
        <v>0.6</v>
      </c>
      <c r="X239">
        <v>0.1</v>
      </c>
      <c r="Y239">
        <v>0.4</v>
      </c>
      <c r="Z239">
        <v>1.4</v>
      </c>
      <c r="AA239">
        <v>8.5</v>
      </c>
      <c r="AC239" s="10">
        <f t="shared" si="3"/>
        <v>13.999999999999998</v>
      </c>
    </row>
    <row r="240" spans="1:29" x14ac:dyDescent="0.25">
      <c r="A240" t="str">
        <f>CONCATENATE(B240," ",E240)</f>
        <v>M. Harrell MIN</v>
      </c>
      <c r="B240" t="s">
        <v>1299</v>
      </c>
      <c r="C240" t="s">
        <v>32</v>
      </c>
      <c r="D240">
        <v>30</v>
      </c>
      <c r="E240" t="s">
        <v>137</v>
      </c>
      <c r="F240">
        <v>68</v>
      </c>
      <c r="G240">
        <v>68</v>
      </c>
      <c r="H240">
        <v>24.1</v>
      </c>
      <c r="I240">
        <v>3</v>
      </c>
      <c r="J240">
        <v>6.7</v>
      </c>
      <c r="K240">
        <v>44.6</v>
      </c>
      <c r="L240">
        <v>0.6</v>
      </c>
      <c r="M240">
        <v>1.8</v>
      </c>
      <c r="N240">
        <v>31.2</v>
      </c>
      <c r="O240">
        <v>1.4</v>
      </c>
      <c r="P240">
        <v>1.6</v>
      </c>
      <c r="Q240">
        <v>82.9</v>
      </c>
      <c r="R240">
        <v>1.6</v>
      </c>
      <c r="S240">
        <v>4.3</v>
      </c>
      <c r="T240">
        <v>5.9</v>
      </c>
      <c r="U240">
        <v>0.9</v>
      </c>
      <c r="V240">
        <v>1.5</v>
      </c>
      <c r="W240">
        <v>1.6</v>
      </c>
      <c r="X240">
        <v>0.5</v>
      </c>
      <c r="Y240">
        <v>0.6</v>
      </c>
      <c r="Z240">
        <v>1.3</v>
      </c>
      <c r="AA240">
        <v>7.9</v>
      </c>
      <c r="AC240" s="10">
        <f t="shared" si="3"/>
        <v>16.8</v>
      </c>
    </row>
    <row r="241" spans="1:29" x14ac:dyDescent="0.25">
      <c r="A241" t="str">
        <f>CONCATENATE(B241," ",E241)</f>
        <v>M. Hezonja SEA</v>
      </c>
      <c r="B241" t="s">
        <v>1298</v>
      </c>
      <c r="C241" t="s">
        <v>24</v>
      </c>
      <c r="D241">
        <v>29</v>
      </c>
      <c r="E241" t="s">
        <v>36</v>
      </c>
      <c r="F241">
        <v>77</v>
      </c>
      <c r="G241">
        <v>0</v>
      </c>
      <c r="H241">
        <v>19.899999999999999</v>
      </c>
      <c r="I241">
        <v>3.1</v>
      </c>
      <c r="J241">
        <v>7.2</v>
      </c>
      <c r="K241">
        <v>42.1</v>
      </c>
      <c r="L241">
        <v>1.3</v>
      </c>
      <c r="M241">
        <v>3.3</v>
      </c>
      <c r="N241">
        <v>38.4</v>
      </c>
      <c r="O241">
        <v>0.5</v>
      </c>
      <c r="P241">
        <v>0.6</v>
      </c>
      <c r="Q241">
        <v>77.099999999999994</v>
      </c>
      <c r="R241">
        <v>0.8</v>
      </c>
      <c r="S241">
        <v>1.8</v>
      </c>
      <c r="T241">
        <v>2.6</v>
      </c>
      <c r="U241">
        <v>0.9</v>
      </c>
      <c r="V241">
        <v>1.6</v>
      </c>
      <c r="W241">
        <v>0.2</v>
      </c>
      <c r="X241">
        <v>0.1</v>
      </c>
      <c r="Y241">
        <v>0.4</v>
      </c>
      <c r="Z241">
        <v>1.8</v>
      </c>
      <c r="AA241">
        <v>7.9</v>
      </c>
      <c r="AC241" s="10">
        <f t="shared" si="3"/>
        <v>11.7</v>
      </c>
    </row>
    <row r="242" spans="1:29" x14ac:dyDescent="0.25">
      <c r="A242" t="str">
        <f>CONCATENATE(B242," ",E242)</f>
        <v>M. Hurt BKN</v>
      </c>
      <c r="B242" t="s">
        <v>1356</v>
      </c>
      <c r="C242" t="s">
        <v>32</v>
      </c>
      <c r="D242">
        <v>24</v>
      </c>
      <c r="E242" t="s">
        <v>173</v>
      </c>
      <c r="F242">
        <v>79</v>
      </c>
      <c r="G242">
        <v>0</v>
      </c>
      <c r="H242">
        <v>15.1</v>
      </c>
      <c r="I242">
        <v>2.2000000000000002</v>
      </c>
      <c r="J242">
        <v>5.0999999999999996</v>
      </c>
      <c r="K242">
        <v>43</v>
      </c>
      <c r="L242">
        <v>0.8</v>
      </c>
      <c r="M242">
        <v>2.2999999999999998</v>
      </c>
      <c r="N242">
        <v>37</v>
      </c>
      <c r="O242">
        <v>0.4</v>
      </c>
      <c r="P242">
        <v>0.5</v>
      </c>
      <c r="Q242">
        <v>82.9</v>
      </c>
      <c r="R242">
        <v>0.5</v>
      </c>
      <c r="S242">
        <v>1.7</v>
      </c>
      <c r="T242">
        <v>2.2000000000000002</v>
      </c>
      <c r="U242">
        <v>0.4</v>
      </c>
      <c r="V242">
        <v>0.9</v>
      </c>
      <c r="W242">
        <v>0.4</v>
      </c>
      <c r="X242">
        <v>0.4</v>
      </c>
      <c r="Y242">
        <v>0.3</v>
      </c>
      <c r="Z242">
        <v>1.5</v>
      </c>
      <c r="AA242">
        <v>5.6</v>
      </c>
      <c r="AC242" s="10">
        <f t="shared" si="3"/>
        <v>9</v>
      </c>
    </row>
    <row r="243" spans="1:29" x14ac:dyDescent="0.25">
      <c r="A243" t="str">
        <f>CONCATENATE(B243," ",E243)</f>
        <v>M. Maker OKC</v>
      </c>
      <c r="B243" t="s">
        <v>1123</v>
      </c>
      <c r="C243" t="s">
        <v>40</v>
      </c>
      <c r="D243">
        <v>22</v>
      </c>
      <c r="E243" t="s">
        <v>229</v>
      </c>
      <c r="F243">
        <v>82</v>
      </c>
      <c r="G243">
        <v>82</v>
      </c>
      <c r="H243">
        <v>36.700000000000003</v>
      </c>
      <c r="I243">
        <v>8.5</v>
      </c>
      <c r="J243">
        <v>18.600000000000001</v>
      </c>
      <c r="K243">
        <v>45.7</v>
      </c>
      <c r="L243">
        <v>2.8</v>
      </c>
      <c r="M243">
        <v>7.8</v>
      </c>
      <c r="N243">
        <v>35.799999999999997</v>
      </c>
      <c r="O243">
        <v>4.7</v>
      </c>
      <c r="P243">
        <v>5.0999999999999996</v>
      </c>
      <c r="Q243">
        <v>91.4</v>
      </c>
      <c r="R243">
        <v>2</v>
      </c>
      <c r="S243">
        <v>6.3</v>
      </c>
      <c r="T243">
        <v>8.3000000000000007</v>
      </c>
      <c r="U243">
        <v>7.4</v>
      </c>
      <c r="V243">
        <v>3.9</v>
      </c>
      <c r="W243">
        <v>1.8</v>
      </c>
      <c r="X243">
        <v>1.7</v>
      </c>
      <c r="Y243">
        <v>1.3</v>
      </c>
      <c r="Z243">
        <v>1.9</v>
      </c>
      <c r="AA243">
        <v>24.5</v>
      </c>
      <c r="AC243" s="10">
        <f t="shared" si="3"/>
        <v>43.7</v>
      </c>
    </row>
    <row r="244" spans="1:29" x14ac:dyDescent="0.25">
      <c r="A244" t="str">
        <f>CONCATENATE(B244," ",E244)</f>
        <v>M. Monk CHA</v>
      </c>
      <c r="B244" t="s">
        <v>1118</v>
      </c>
      <c r="C244" t="s">
        <v>37</v>
      </c>
      <c r="D244">
        <v>26</v>
      </c>
      <c r="E244" t="s">
        <v>145</v>
      </c>
      <c r="F244">
        <v>78</v>
      </c>
      <c r="G244">
        <v>78</v>
      </c>
      <c r="H244">
        <v>35.5</v>
      </c>
      <c r="I244">
        <v>8.9</v>
      </c>
      <c r="J244">
        <v>18.3</v>
      </c>
      <c r="K244">
        <v>48.5</v>
      </c>
      <c r="L244">
        <v>4.4000000000000004</v>
      </c>
      <c r="M244">
        <v>10</v>
      </c>
      <c r="N244">
        <v>43.4</v>
      </c>
      <c r="O244">
        <v>4.2</v>
      </c>
      <c r="P244">
        <v>4.3</v>
      </c>
      <c r="Q244">
        <v>96.7</v>
      </c>
      <c r="R244">
        <v>0.8</v>
      </c>
      <c r="S244">
        <v>3</v>
      </c>
      <c r="T244">
        <v>3.8</v>
      </c>
      <c r="U244">
        <v>3.4</v>
      </c>
      <c r="V244">
        <v>1.7</v>
      </c>
      <c r="W244">
        <v>1.6</v>
      </c>
      <c r="X244">
        <v>0.4</v>
      </c>
      <c r="Y244">
        <v>1.2</v>
      </c>
      <c r="Z244">
        <v>0.9</v>
      </c>
      <c r="AA244">
        <v>26.3</v>
      </c>
      <c r="AC244" s="10">
        <f t="shared" si="3"/>
        <v>35.5</v>
      </c>
    </row>
    <row r="245" spans="1:29" x14ac:dyDescent="0.25">
      <c r="A245" t="str">
        <f>CONCATENATE(B245," ",E245)</f>
        <v>M. Moody UTA</v>
      </c>
      <c r="B245" t="s">
        <v>1154</v>
      </c>
      <c r="C245" t="s">
        <v>37</v>
      </c>
      <c r="D245">
        <v>22</v>
      </c>
      <c r="E245" t="s">
        <v>127</v>
      </c>
      <c r="F245">
        <v>82</v>
      </c>
      <c r="G245">
        <v>82</v>
      </c>
      <c r="H245">
        <v>31.8</v>
      </c>
      <c r="I245">
        <v>6.4</v>
      </c>
      <c r="J245">
        <v>13.6</v>
      </c>
      <c r="K245">
        <v>46.6</v>
      </c>
      <c r="L245">
        <v>3</v>
      </c>
      <c r="M245">
        <v>7.6</v>
      </c>
      <c r="N245">
        <v>39.9</v>
      </c>
      <c r="O245">
        <v>2.6</v>
      </c>
      <c r="P245">
        <v>3.1</v>
      </c>
      <c r="Q245">
        <v>85.3</v>
      </c>
      <c r="R245">
        <v>0.9</v>
      </c>
      <c r="S245">
        <v>3.8</v>
      </c>
      <c r="T245">
        <v>4.7</v>
      </c>
      <c r="U245">
        <v>2.8</v>
      </c>
      <c r="V245">
        <v>1.6</v>
      </c>
      <c r="W245">
        <v>1.5</v>
      </c>
      <c r="X245">
        <v>0.7</v>
      </c>
      <c r="Y245">
        <v>1</v>
      </c>
      <c r="Z245">
        <v>1.2</v>
      </c>
      <c r="AA245">
        <v>18.3</v>
      </c>
      <c r="AC245" s="10">
        <f t="shared" si="3"/>
        <v>28</v>
      </c>
    </row>
    <row r="246" spans="1:29" x14ac:dyDescent="0.25">
      <c r="A246" t="str">
        <f>CONCATENATE(B246," ",E246)</f>
        <v>M. Paige CLE</v>
      </c>
      <c r="B246" t="s">
        <v>1292</v>
      </c>
      <c r="C246" t="s">
        <v>26</v>
      </c>
      <c r="D246">
        <v>31</v>
      </c>
      <c r="E246" t="s">
        <v>38</v>
      </c>
      <c r="F246">
        <v>78</v>
      </c>
      <c r="G246">
        <v>0</v>
      </c>
      <c r="H246">
        <v>18.2</v>
      </c>
      <c r="I246">
        <v>3.2</v>
      </c>
      <c r="J246">
        <v>7.2</v>
      </c>
      <c r="K246">
        <v>44.4</v>
      </c>
      <c r="L246">
        <v>1.3</v>
      </c>
      <c r="M246">
        <v>3.3</v>
      </c>
      <c r="N246">
        <v>38.9</v>
      </c>
      <c r="O246">
        <v>0.6</v>
      </c>
      <c r="P246">
        <v>0.6</v>
      </c>
      <c r="Q246">
        <v>95.8</v>
      </c>
      <c r="R246">
        <v>0.2</v>
      </c>
      <c r="S246">
        <v>1</v>
      </c>
      <c r="T246">
        <v>1.2</v>
      </c>
      <c r="U246">
        <v>3.6</v>
      </c>
      <c r="V246">
        <v>2</v>
      </c>
      <c r="W246">
        <v>0.3</v>
      </c>
      <c r="X246">
        <v>0.1</v>
      </c>
      <c r="Y246">
        <v>0.4</v>
      </c>
      <c r="Z246">
        <v>0.9</v>
      </c>
      <c r="AA246">
        <v>8.1999999999999993</v>
      </c>
      <c r="AC246" s="10">
        <f t="shared" si="3"/>
        <v>13.399999999999999</v>
      </c>
    </row>
    <row r="247" spans="1:29" x14ac:dyDescent="0.25">
      <c r="A247" t="str">
        <f>CONCATENATE(B247," ",E247)</f>
        <v>M. Porter Jr BKN</v>
      </c>
      <c r="B247" t="s">
        <v>1152</v>
      </c>
      <c r="C247" t="s">
        <v>34</v>
      </c>
      <c r="D247">
        <v>26</v>
      </c>
      <c r="E247" t="s">
        <v>173</v>
      </c>
      <c r="F247">
        <v>77</v>
      </c>
      <c r="G247">
        <v>77</v>
      </c>
      <c r="H247">
        <v>31.1</v>
      </c>
      <c r="I247">
        <v>6.4</v>
      </c>
      <c r="J247">
        <v>13.9</v>
      </c>
      <c r="K247">
        <v>45.7</v>
      </c>
      <c r="L247">
        <v>2.9</v>
      </c>
      <c r="M247">
        <v>7.5</v>
      </c>
      <c r="N247">
        <v>38.200000000000003</v>
      </c>
      <c r="O247">
        <v>2.8</v>
      </c>
      <c r="P247">
        <v>3</v>
      </c>
      <c r="Q247">
        <v>93.9</v>
      </c>
      <c r="R247">
        <v>1.9</v>
      </c>
      <c r="S247">
        <v>4.9000000000000004</v>
      </c>
      <c r="T247">
        <v>6.8</v>
      </c>
      <c r="U247">
        <v>1.9</v>
      </c>
      <c r="V247">
        <v>2</v>
      </c>
      <c r="W247">
        <v>1.4</v>
      </c>
      <c r="X247">
        <v>1.3</v>
      </c>
      <c r="Y247">
        <v>1</v>
      </c>
      <c r="Z247">
        <v>1.9</v>
      </c>
      <c r="AA247">
        <v>18.399999999999999</v>
      </c>
      <c r="AC247" s="10">
        <f t="shared" si="3"/>
        <v>29.799999999999997</v>
      </c>
    </row>
    <row r="248" spans="1:29" x14ac:dyDescent="0.25">
      <c r="A248" t="str">
        <f>CONCATENATE(B248," ",E248)</f>
        <v>M. Robinson ORL</v>
      </c>
      <c r="B248" t="s">
        <v>1267</v>
      </c>
      <c r="C248" t="s">
        <v>40</v>
      </c>
      <c r="D248">
        <v>26</v>
      </c>
      <c r="E248" t="s">
        <v>163</v>
      </c>
      <c r="F248">
        <v>62</v>
      </c>
      <c r="G248">
        <v>62</v>
      </c>
      <c r="H248">
        <v>27.7</v>
      </c>
      <c r="I248">
        <v>3.9</v>
      </c>
      <c r="J248">
        <v>6.5</v>
      </c>
      <c r="K248">
        <v>60.8</v>
      </c>
      <c r="L248">
        <v>0</v>
      </c>
      <c r="M248">
        <v>0</v>
      </c>
      <c r="N248">
        <v>0</v>
      </c>
      <c r="O248">
        <v>1.5</v>
      </c>
      <c r="P248">
        <v>2.5</v>
      </c>
      <c r="Q248">
        <v>59.6</v>
      </c>
      <c r="R248">
        <v>2.4</v>
      </c>
      <c r="S248">
        <v>6.8</v>
      </c>
      <c r="T248">
        <v>9.1999999999999993</v>
      </c>
      <c r="U248">
        <v>1</v>
      </c>
      <c r="V248">
        <v>1.8</v>
      </c>
      <c r="W248">
        <v>1.2</v>
      </c>
      <c r="X248">
        <v>3.3</v>
      </c>
      <c r="Y248">
        <v>0.5</v>
      </c>
      <c r="Z248">
        <v>2.2000000000000002</v>
      </c>
      <c r="AA248">
        <v>9.4</v>
      </c>
      <c r="AC248" s="10">
        <f t="shared" si="3"/>
        <v>24.099999999999998</v>
      </c>
    </row>
    <row r="249" spans="1:29" x14ac:dyDescent="0.25">
      <c r="A249" t="str">
        <f>CONCATENATE(B249," ",E249)</f>
        <v>M. Sanford MIL</v>
      </c>
      <c r="B249" t="s">
        <v>1404</v>
      </c>
      <c r="C249" t="s">
        <v>37</v>
      </c>
      <c r="D249">
        <v>22</v>
      </c>
      <c r="E249" t="s">
        <v>44</v>
      </c>
      <c r="F249">
        <v>79</v>
      </c>
      <c r="G249">
        <v>0</v>
      </c>
      <c r="H249">
        <v>9.6</v>
      </c>
      <c r="I249">
        <v>1.3</v>
      </c>
      <c r="J249">
        <v>2.7</v>
      </c>
      <c r="K249">
        <v>47.7</v>
      </c>
      <c r="L249">
        <v>0.7</v>
      </c>
      <c r="M249">
        <v>1.6</v>
      </c>
      <c r="N249">
        <v>44.1</v>
      </c>
      <c r="O249">
        <v>0.4</v>
      </c>
      <c r="P249">
        <v>0.5</v>
      </c>
      <c r="Q249">
        <v>68.3</v>
      </c>
      <c r="R249">
        <v>0.1</v>
      </c>
      <c r="S249">
        <v>0.7</v>
      </c>
      <c r="T249">
        <v>0.8</v>
      </c>
      <c r="U249">
        <v>0.3</v>
      </c>
      <c r="V249">
        <v>0.5</v>
      </c>
      <c r="W249">
        <v>0.2</v>
      </c>
      <c r="X249">
        <v>0.1</v>
      </c>
      <c r="Y249">
        <v>0.1</v>
      </c>
      <c r="Z249">
        <v>0.5</v>
      </c>
      <c r="AA249">
        <v>3.6</v>
      </c>
      <c r="AC249" s="10">
        <f t="shared" si="3"/>
        <v>5</v>
      </c>
    </row>
    <row r="250" spans="1:29" x14ac:dyDescent="0.25">
      <c r="A250" t="str">
        <f>CONCATENATE(B250," ",E250)</f>
        <v>M. Singh Bhamara DAL</v>
      </c>
      <c r="B250" t="s">
        <v>1307</v>
      </c>
      <c r="C250" t="s">
        <v>29</v>
      </c>
      <c r="D250">
        <v>25</v>
      </c>
      <c r="E250" t="s">
        <v>27</v>
      </c>
      <c r="F250">
        <v>70</v>
      </c>
      <c r="G250">
        <v>13</v>
      </c>
      <c r="H250">
        <v>23.9</v>
      </c>
      <c r="I250">
        <v>2.7</v>
      </c>
      <c r="J250">
        <v>5.9</v>
      </c>
      <c r="K250">
        <v>45.5</v>
      </c>
      <c r="L250">
        <v>0.6</v>
      </c>
      <c r="M250">
        <v>1.9</v>
      </c>
      <c r="N250">
        <v>31.5</v>
      </c>
      <c r="O250">
        <v>1.5</v>
      </c>
      <c r="P250">
        <v>2.1</v>
      </c>
      <c r="Q250">
        <v>74.5</v>
      </c>
      <c r="R250">
        <v>1.2</v>
      </c>
      <c r="S250">
        <v>3.4</v>
      </c>
      <c r="T250">
        <v>4.5999999999999996</v>
      </c>
      <c r="U250">
        <v>1.9</v>
      </c>
      <c r="V250">
        <v>1.5</v>
      </c>
      <c r="W250">
        <v>1.2</v>
      </c>
      <c r="X250">
        <v>0.9</v>
      </c>
      <c r="Y250">
        <v>0.4</v>
      </c>
      <c r="Z250">
        <v>1.7</v>
      </c>
      <c r="AA250">
        <v>7.5</v>
      </c>
      <c r="AC250" s="10">
        <f t="shared" si="3"/>
        <v>16.100000000000001</v>
      </c>
    </row>
    <row r="251" spans="1:29" x14ac:dyDescent="0.25">
      <c r="A251" t="str">
        <f>CONCATENATE(B251," ",E251)</f>
        <v>M. Smart CHI</v>
      </c>
      <c r="B251" t="s">
        <v>1179</v>
      </c>
      <c r="C251" t="s">
        <v>26</v>
      </c>
      <c r="D251">
        <v>30</v>
      </c>
      <c r="E251" t="s">
        <v>31</v>
      </c>
      <c r="F251">
        <v>82</v>
      </c>
      <c r="G251">
        <v>82</v>
      </c>
      <c r="H251">
        <v>33.6</v>
      </c>
      <c r="I251">
        <v>5.4</v>
      </c>
      <c r="J251">
        <v>12.5</v>
      </c>
      <c r="K251">
        <v>42.7</v>
      </c>
      <c r="L251">
        <v>1.8</v>
      </c>
      <c r="M251">
        <v>5.2</v>
      </c>
      <c r="N251">
        <v>35.6</v>
      </c>
      <c r="O251">
        <v>2.7</v>
      </c>
      <c r="P251">
        <v>3.2</v>
      </c>
      <c r="Q251">
        <v>85.1</v>
      </c>
      <c r="R251">
        <v>1.2</v>
      </c>
      <c r="S251">
        <v>3.8</v>
      </c>
      <c r="T251">
        <v>5</v>
      </c>
      <c r="U251">
        <v>7.8</v>
      </c>
      <c r="V251">
        <v>2.5</v>
      </c>
      <c r="W251">
        <v>2.2000000000000002</v>
      </c>
      <c r="X251">
        <v>0.2</v>
      </c>
      <c r="Y251">
        <v>0.6</v>
      </c>
      <c r="Z251">
        <v>0.7</v>
      </c>
      <c r="AA251">
        <v>15.3</v>
      </c>
      <c r="AC251" s="10">
        <f t="shared" si="3"/>
        <v>30.5</v>
      </c>
    </row>
    <row r="252" spans="1:29" x14ac:dyDescent="0.25">
      <c r="A252" t="str">
        <f>CONCATENATE(B252," ",E252)</f>
        <v>M. Thybulle LAL</v>
      </c>
      <c r="B252" t="s">
        <v>1225</v>
      </c>
      <c r="C252" t="s">
        <v>29</v>
      </c>
      <c r="D252">
        <v>27</v>
      </c>
      <c r="E252" t="s">
        <v>41</v>
      </c>
      <c r="F252">
        <v>72</v>
      </c>
      <c r="G252">
        <v>72</v>
      </c>
      <c r="H252">
        <v>28.1</v>
      </c>
      <c r="I252">
        <v>4.4000000000000004</v>
      </c>
      <c r="J252">
        <v>10.1</v>
      </c>
      <c r="K252">
        <v>43.9</v>
      </c>
      <c r="L252">
        <v>1.6</v>
      </c>
      <c r="M252">
        <v>4.5</v>
      </c>
      <c r="N252">
        <v>35.1</v>
      </c>
      <c r="O252">
        <v>1.8</v>
      </c>
      <c r="P252">
        <v>2.2000000000000002</v>
      </c>
      <c r="Q252">
        <v>82.3</v>
      </c>
      <c r="R252">
        <v>0.9</v>
      </c>
      <c r="S252">
        <v>2.9</v>
      </c>
      <c r="T252">
        <v>3.8</v>
      </c>
      <c r="U252">
        <v>1.6</v>
      </c>
      <c r="V252">
        <v>2.2999999999999998</v>
      </c>
      <c r="W252">
        <v>2.6</v>
      </c>
      <c r="X252">
        <v>0.5</v>
      </c>
      <c r="Y252">
        <v>0.8</v>
      </c>
      <c r="Z252">
        <v>0.5</v>
      </c>
      <c r="AA252">
        <v>12.3</v>
      </c>
      <c r="AC252" s="10">
        <f t="shared" si="3"/>
        <v>20.8</v>
      </c>
    </row>
    <row r="253" spans="1:29" x14ac:dyDescent="0.25">
      <c r="A253" t="str">
        <f>CONCATENATE(B253," ",E253)</f>
        <v>M. Turner NYK</v>
      </c>
      <c r="B253" t="s">
        <v>1313</v>
      </c>
      <c r="C253" t="s">
        <v>23</v>
      </c>
      <c r="D253">
        <v>28</v>
      </c>
      <c r="E253" t="s">
        <v>45</v>
      </c>
      <c r="F253">
        <v>82</v>
      </c>
      <c r="G253">
        <v>3</v>
      </c>
      <c r="H253">
        <v>18.7</v>
      </c>
      <c r="I253">
        <v>2.8</v>
      </c>
      <c r="J253">
        <v>6.3</v>
      </c>
      <c r="K253">
        <v>43.8</v>
      </c>
      <c r="L253">
        <v>0.7</v>
      </c>
      <c r="M253">
        <v>1.9</v>
      </c>
      <c r="N253">
        <v>35.299999999999997</v>
      </c>
      <c r="O253">
        <v>1.2</v>
      </c>
      <c r="P253">
        <v>1.4</v>
      </c>
      <c r="Q253">
        <v>82.8</v>
      </c>
      <c r="R253">
        <v>1.5</v>
      </c>
      <c r="S253">
        <v>3.4</v>
      </c>
      <c r="T253">
        <v>4.9000000000000004</v>
      </c>
      <c r="U253">
        <v>0.6</v>
      </c>
      <c r="V253">
        <v>1.1000000000000001</v>
      </c>
      <c r="W253">
        <v>0.6</v>
      </c>
      <c r="X253">
        <v>0.4</v>
      </c>
      <c r="Y253">
        <v>0.5</v>
      </c>
      <c r="Z253">
        <v>1.6</v>
      </c>
      <c r="AA253">
        <v>7.4</v>
      </c>
      <c r="AC253" s="10">
        <f t="shared" si="3"/>
        <v>13.9</v>
      </c>
    </row>
    <row r="254" spans="1:29" x14ac:dyDescent="0.25">
      <c r="A254" t="str">
        <f>CONCATENATE(B254," ",E254)</f>
        <v>N. Alexander-Walker DET</v>
      </c>
      <c r="B254" t="s">
        <v>1300</v>
      </c>
      <c r="C254" t="s">
        <v>37</v>
      </c>
      <c r="D254">
        <v>26</v>
      </c>
      <c r="E254" t="s">
        <v>46</v>
      </c>
      <c r="F254">
        <v>82</v>
      </c>
      <c r="G254">
        <v>82</v>
      </c>
      <c r="H254">
        <v>25</v>
      </c>
      <c r="I254">
        <v>2.8</v>
      </c>
      <c r="J254">
        <v>6</v>
      </c>
      <c r="K254">
        <v>45.6</v>
      </c>
      <c r="L254">
        <v>0.7</v>
      </c>
      <c r="M254">
        <v>2.2999999999999998</v>
      </c>
      <c r="N254">
        <v>30.7</v>
      </c>
      <c r="O254">
        <v>1.7</v>
      </c>
      <c r="P254">
        <v>2</v>
      </c>
      <c r="Q254">
        <v>84</v>
      </c>
      <c r="R254">
        <v>1</v>
      </c>
      <c r="S254">
        <v>3.1</v>
      </c>
      <c r="T254">
        <v>4.0999999999999996</v>
      </c>
      <c r="U254">
        <v>2.1</v>
      </c>
      <c r="V254">
        <v>1.1000000000000001</v>
      </c>
      <c r="W254">
        <v>1.8</v>
      </c>
      <c r="X254">
        <v>0.5</v>
      </c>
      <c r="Y254">
        <v>0.4</v>
      </c>
      <c r="Z254">
        <v>0.6</v>
      </c>
      <c r="AA254">
        <v>7.9</v>
      </c>
      <c r="AC254" s="10">
        <f t="shared" si="3"/>
        <v>16.399999999999999</v>
      </c>
    </row>
    <row r="255" spans="1:29" x14ac:dyDescent="0.25">
      <c r="A255" t="str">
        <f>CONCATENATE(B255," ",E255)</f>
        <v>N. Carter BOS</v>
      </c>
      <c r="B255" t="s">
        <v>1394</v>
      </c>
      <c r="C255" t="s">
        <v>37</v>
      </c>
      <c r="D255">
        <v>25</v>
      </c>
      <c r="E255" t="s">
        <v>39</v>
      </c>
      <c r="F255">
        <v>81</v>
      </c>
      <c r="G255">
        <v>0</v>
      </c>
      <c r="H255">
        <v>12.1</v>
      </c>
      <c r="I255">
        <v>1.4</v>
      </c>
      <c r="J255">
        <v>3.7</v>
      </c>
      <c r="K255">
        <v>38.1</v>
      </c>
      <c r="L255">
        <v>0.4</v>
      </c>
      <c r="M255">
        <v>1.5</v>
      </c>
      <c r="N255">
        <v>30.3</v>
      </c>
      <c r="O255">
        <v>0.7</v>
      </c>
      <c r="P255">
        <v>0.9</v>
      </c>
      <c r="Q255">
        <v>75.7</v>
      </c>
      <c r="R255">
        <v>0.3</v>
      </c>
      <c r="S255">
        <v>1</v>
      </c>
      <c r="T255">
        <v>1.3</v>
      </c>
      <c r="U255">
        <v>0.8</v>
      </c>
      <c r="V255">
        <v>0.7</v>
      </c>
      <c r="W255">
        <v>0.4</v>
      </c>
      <c r="X255">
        <v>0.2</v>
      </c>
      <c r="Y255">
        <v>0.3</v>
      </c>
      <c r="Z255">
        <v>0.6</v>
      </c>
      <c r="AA255">
        <v>3.9</v>
      </c>
      <c r="AC255" s="10">
        <f t="shared" si="3"/>
        <v>6.6</v>
      </c>
    </row>
    <row r="256" spans="1:29" x14ac:dyDescent="0.25">
      <c r="A256" t="str">
        <f>CONCATENATE(B256," ",E256)</f>
        <v>N. Dante DET</v>
      </c>
      <c r="B256" t="s">
        <v>1401</v>
      </c>
      <c r="C256" t="s">
        <v>23</v>
      </c>
      <c r="D256">
        <v>23</v>
      </c>
      <c r="E256" t="s">
        <v>46</v>
      </c>
      <c r="F256">
        <v>82</v>
      </c>
      <c r="G256">
        <v>0</v>
      </c>
      <c r="H256">
        <v>12.4</v>
      </c>
      <c r="I256">
        <v>1.5</v>
      </c>
      <c r="J256">
        <v>3.1</v>
      </c>
      <c r="K256">
        <v>49.8</v>
      </c>
      <c r="L256">
        <v>0</v>
      </c>
      <c r="M256">
        <v>0</v>
      </c>
      <c r="N256">
        <v>0</v>
      </c>
      <c r="O256">
        <v>0.6</v>
      </c>
      <c r="P256">
        <v>1.1000000000000001</v>
      </c>
      <c r="Q256">
        <v>58</v>
      </c>
      <c r="R256">
        <v>0.8</v>
      </c>
      <c r="S256">
        <v>2.2000000000000002</v>
      </c>
      <c r="T256">
        <v>2.9</v>
      </c>
      <c r="U256">
        <v>0.5</v>
      </c>
      <c r="V256">
        <v>1.3</v>
      </c>
      <c r="W256">
        <v>0.4</v>
      </c>
      <c r="X256">
        <v>0.5</v>
      </c>
      <c r="Y256">
        <v>0.2</v>
      </c>
      <c r="Z256">
        <v>1.1000000000000001</v>
      </c>
      <c r="AA256">
        <v>3.7</v>
      </c>
      <c r="AC256" s="10">
        <f t="shared" si="3"/>
        <v>8</v>
      </c>
    </row>
    <row r="257" spans="1:29" x14ac:dyDescent="0.25">
      <c r="A257" t="str">
        <f>CONCATENATE(B257," ",E257)</f>
        <v>N. Jokic DAL</v>
      </c>
      <c r="B257" t="s">
        <v>1138</v>
      </c>
      <c r="C257" t="s">
        <v>40</v>
      </c>
      <c r="D257">
        <v>29</v>
      </c>
      <c r="E257" t="s">
        <v>27</v>
      </c>
      <c r="F257">
        <v>82</v>
      </c>
      <c r="G257">
        <v>82</v>
      </c>
      <c r="H257">
        <v>33.299999999999997</v>
      </c>
      <c r="I257">
        <v>6.8</v>
      </c>
      <c r="J257">
        <v>14.3</v>
      </c>
      <c r="K257">
        <v>47.4</v>
      </c>
      <c r="L257">
        <v>3</v>
      </c>
      <c r="M257">
        <v>7.4</v>
      </c>
      <c r="N257">
        <v>41</v>
      </c>
      <c r="O257">
        <v>4.2</v>
      </c>
      <c r="P257">
        <v>4.5999999999999996</v>
      </c>
      <c r="Q257">
        <v>90.5</v>
      </c>
      <c r="R257">
        <v>2.6</v>
      </c>
      <c r="S257">
        <v>6.9</v>
      </c>
      <c r="T257">
        <v>9.5</v>
      </c>
      <c r="U257">
        <v>11</v>
      </c>
      <c r="V257">
        <v>3.7</v>
      </c>
      <c r="W257">
        <v>1.2</v>
      </c>
      <c r="X257">
        <v>0.4</v>
      </c>
      <c r="Y257">
        <v>1.1000000000000001</v>
      </c>
      <c r="Z257">
        <v>2.2999999999999998</v>
      </c>
      <c r="AA257">
        <v>20.8</v>
      </c>
      <c r="AC257" s="10">
        <f t="shared" si="3"/>
        <v>42.9</v>
      </c>
    </row>
    <row r="258" spans="1:29" x14ac:dyDescent="0.25">
      <c r="A258" t="str">
        <f>CONCATENATE(B258," ",E258)</f>
        <v>N. Mannion ATL</v>
      </c>
      <c r="B258" t="s">
        <v>1236</v>
      </c>
      <c r="C258" t="s">
        <v>26</v>
      </c>
      <c r="D258">
        <v>23</v>
      </c>
      <c r="E258" t="s">
        <v>28</v>
      </c>
      <c r="F258">
        <v>82</v>
      </c>
      <c r="G258">
        <v>82</v>
      </c>
      <c r="H258">
        <v>26.1</v>
      </c>
      <c r="I258">
        <v>4.3</v>
      </c>
      <c r="J258">
        <v>8.6</v>
      </c>
      <c r="K258">
        <v>49.5</v>
      </c>
      <c r="L258">
        <v>1.8</v>
      </c>
      <c r="M258">
        <v>4.2</v>
      </c>
      <c r="N258">
        <v>43.4</v>
      </c>
      <c r="O258">
        <v>1.2</v>
      </c>
      <c r="P258">
        <v>1.4</v>
      </c>
      <c r="Q258">
        <v>85.2</v>
      </c>
      <c r="R258">
        <v>0.7</v>
      </c>
      <c r="S258">
        <v>2.7</v>
      </c>
      <c r="T258">
        <v>3.4</v>
      </c>
      <c r="U258">
        <v>4.7</v>
      </c>
      <c r="V258">
        <v>1.5</v>
      </c>
      <c r="W258">
        <v>1.1000000000000001</v>
      </c>
      <c r="X258">
        <v>0.3</v>
      </c>
      <c r="Y258">
        <v>0.5</v>
      </c>
      <c r="Z258">
        <v>0.7</v>
      </c>
      <c r="AA258">
        <v>11.5</v>
      </c>
      <c r="AC258" s="10">
        <f t="shared" si="3"/>
        <v>21</v>
      </c>
    </row>
    <row r="259" spans="1:29" x14ac:dyDescent="0.25">
      <c r="A259" t="str">
        <f>CONCATENATE(B259," ",E259)</f>
        <v>N. Reid DEN</v>
      </c>
      <c r="B259" t="s">
        <v>1243</v>
      </c>
      <c r="C259" t="s">
        <v>40</v>
      </c>
      <c r="D259">
        <v>24</v>
      </c>
      <c r="E259" t="s">
        <v>33</v>
      </c>
      <c r="F259">
        <v>79</v>
      </c>
      <c r="G259">
        <v>13</v>
      </c>
      <c r="H259">
        <v>27.4</v>
      </c>
      <c r="I259">
        <v>3.9</v>
      </c>
      <c r="J259">
        <v>9.1999999999999993</v>
      </c>
      <c r="K259">
        <v>42.9</v>
      </c>
      <c r="L259">
        <v>1.3</v>
      </c>
      <c r="M259">
        <v>3.8</v>
      </c>
      <c r="N259">
        <v>34</v>
      </c>
      <c r="O259">
        <v>1.8</v>
      </c>
      <c r="P259">
        <v>2.2000000000000002</v>
      </c>
      <c r="Q259">
        <v>82.6</v>
      </c>
      <c r="R259">
        <v>1.9</v>
      </c>
      <c r="S259">
        <v>4.9000000000000004</v>
      </c>
      <c r="T259">
        <v>6.8</v>
      </c>
      <c r="U259">
        <v>0.7</v>
      </c>
      <c r="V259">
        <v>1.3</v>
      </c>
      <c r="W259">
        <v>1.4</v>
      </c>
      <c r="X259">
        <v>1.9</v>
      </c>
      <c r="Y259">
        <v>0.6</v>
      </c>
      <c r="Z259">
        <v>2</v>
      </c>
      <c r="AA259">
        <v>10.9</v>
      </c>
      <c r="AC259" s="10">
        <f t="shared" ref="AC259:AC322" si="4">+AA259+X259+W259+U259+T259</f>
        <v>21.7</v>
      </c>
    </row>
    <row r="260" spans="1:29" x14ac:dyDescent="0.25">
      <c r="A260" t="str">
        <f>CONCATENATE(B260," ",E260)</f>
        <v>N. Stauskas ORL</v>
      </c>
      <c r="B260" t="s">
        <v>1235</v>
      </c>
      <c r="C260" t="s">
        <v>37</v>
      </c>
      <c r="D260">
        <v>31</v>
      </c>
      <c r="E260" t="s">
        <v>163</v>
      </c>
      <c r="F260">
        <v>79</v>
      </c>
      <c r="G260">
        <v>79</v>
      </c>
      <c r="H260">
        <v>22.2</v>
      </c>
      <c r="I260">
        <v>4.2</v>
      </c>
      <c r="J260">
        <v>9.5</v>
      </c>
      <c r="K260">
        <v>43.8</v>
      </c>
      <c r="L260">
        <v>1.9</v>
      </c>
      <c r="M260">
        <v>4.8</v>
      </c>
      <c r="N260">
        <v>40.1</v>
      </c>
      <c r="O260">
        <v>1.3</v>
      </c>
      <c r="P260">
        <v>1.4</v>
      </c>
      <c r="Q260">
        <v>97.2</v>
      </c>
      <c r="R260">
        <v>0.5</v>
      </c>
      <c r="S260">
        <v>2</v>
      </c>
      <c r="T260">
        <v>2.5</v>
      </c>
      <c r="U260">
        <v>1.5</v>
      </c>
      <c r="V260">
        <v>1.9</v>
      </c>
      <c r="W260">
        <v>0.2</v>
      </c>
      <c r="X260">
        <v>0.2</v>
      </c>
      <c r="Y260">
        <v>0.7</v>
      </c>
      <c r="Z260">
        <v>1.7</v>
      </c>
      <c r="AA260">
        <v>11.6</v>
      </c>
      <c r="AC260" s="10">
        <f t="shared" si="4"/>
        <v>15.999999999999998</v>
      </c>
    </row>
    <row r="261" spans="1:29" x14ac:dyDescent="0.25">
      <c r="A261" t="str">
        <f>CONCATENATE(B261," ",E261)</f>
        <v>N. Vonleh MIL</v>
      </c>
      <c r="B261" t="s">
        <v>1278</v>
      </c>
      <c r="C261" t="s">
        <v>23</v>
      </c>
      <c r="D261">
        <v>29</v>
      </c>
      <c r="E261" t="s">
        <v>44</v>
      </c>
      <c r="F261">
        <v>81</v>
      </c>
      <c r="G261">
        <v>81</v>
      </c>
      <c r="H261">
        <v>21.5</v>
      </c>
      <c r="I261">
        <v>3</v>
      </c>
      <c r="J261">
        <v>6.6</v>
      </c>
      <c r="K261">
        <v>45.5</v>
      </c>
      <c r="L261">
        <v>1.1000000000000001</v>
      </c>
      <c r="M261">
        <v>2.8</v>
      </c>
      <c r="N261">
        <v>38.9</v>
      </c>
      <c r="O261">
        <v>1.9</v>
      </c>
      <c r="P261">
        <v>2.2000000000000002</v>
      </c>
      <c r="Q261">
        <v>85.2</v>
      </c>
      <c r="R261">
        <v>1.7</v>
      </c>
      <c r="S261">
        <v>3.5</v>
      </c>
      <c r="T261">
        <v>5.2</v>
      </c>
      <c r="U261">
        <v>0.8</v>
      </c>
      <c r="V261">
        <v>1.3</v>
      </c>
      <c r="W261">
        <v>1</v>
      </c>
      <c r="X261">
        <v>0.5</v>
      </c>
      <c r="Y261">
        <v>0.4</v>
      </c>
      <c r="Z261">
        <v>1.3</v>
      </c>
      <c r="AA261">
        <v>9</v>
      </c>
      <c r="AC261" s="10">
        <f t="shared" si="4"/>
        <v>16.5</v>
      </c>
    </row>
    <row r="262" spans="1:29" x14ac:dyDescent="0.25">
      <c r="A262" t="str">
        <f>CONCATENATE(B262," ",E262)</f>
        <v>O. Agbaji WAS</v>
      </c>
      <c r="B262" t="s">
        <v>1212</v>
      </c>
      <c r="C262" t="s">
        <v>37</v>
      </c>
      <c r="D262">
        <v>24</v>
      </c>
      <c r="E262" t="s">
        <v>185</v>
      </c>
      <c r="F262">
        <v>82</v>
      </c>
      <c r="G262">
        <v>82</v>
      </c>
      <c r="H262">
        <v>28.8</v>
      </c>
      <c r="I262">
        <v>4.5</v>
      </c>
      <c r="J262">
        <v>10</v>
      </c>
      <c r="K262">
        <v>44.8</v>
      </c>
      <c r="L262">
        <v>1.6</v>
      </c>
      <c r="M262">
        <v>4.3</v>
      </c>
      <c r="N262">
        <v>36.4</v>
      </c>
      <c r="O262">
        <v>2.2999999999999998</v>
      </c>
      <c r="P262">
        <v>3</v>
      </c>
      <c r="Q262">
        <v>78</v>
      </c>
      <c r="R262">
        <v>1.2</v>
      </c>
      <c r="S262">
        <v>3.7</v>
      </c>
      <c r="T262">
        <v>4.9000000000000004</v>
      </c>
      <c r="U262">
        <v>4.8</v>
      </c>
      <c r="V262">
        <v>1.7</v>
      </c>
      <c r="W262">
        <v>1</v>
      </c>
      <c r="X262">
        <v>0.4</v>
      </c>
      <c r="Y262">
        <v>0.8</v>
      </c>
      <c r="Z262">
        <v>1</v>
      </c>
      <c r="AA262">
        <v>12.9</v>
      </c>
      <c r="AC262" s="10">
        <f t="shared" si="4"/>
        <v>24</v>
      </c>
    </row>
    <row r="263" spans="1:29" x14ac:dyDescent="0.25">
      <c r="A263" t="str">
        <f>CONCATENATE(B263," ",E263)</f>
        <v>O. Anunoby DET</v>
      </c>
      <c r="B263" t="s">
        <v>1385</v>
      </c>
      <c r="C263" t="s">
        <v>34</v>
      </c>
      <c r="D263">
        <v>27</v>
      </c>
      <c r="E263" t="s">
        <v>46</v>
      </c>
      <c r="F263">
        <v>80</v>
      </c>
      <c r="G263">
        <v>0</v>
      </c>
      <c r="H263">
        <v>12.7</v>
      </c>
      <c r="I263">
        <v>1.5</v>
      </c>
      <c r="J263">
        <v>2.9</v>
      </c>
      <c r="K263">
        <v>53.2</v>
      </c>
      <c r="L263">
        <v>0</v>
      </c>
      <c r="M263">
        <v>0</v>
      </c>
      <c r="N263">
        <v>0</v>
      </c>
      <c r="O263">
        <v>1</v>
      </c>
      <c r="P263">
        <v>1.2</v>
      </c>
      <c r="Q263">
        <v>84</v>
      </c>
      <c r="R263">
        <v>0.7</v>
      </c>
      <c r="S263">
        <v>1.6</v>
      </c>
      <c r="T263">
        <v>2.2999999999999998</v>
      </c>
      <c r="U263">
        <v>0.4</v>
      </c>
      <c r="V263">
        <v>0.8</v>
      </c>
      <c r="W263">
        <v>0.6</v>
      </c>
      <c r="X263">
        <v>0.3</v>
      </c>
      <c r="Y263">
        <v>0.3</v>
      </c>
      <c r="Z263">
        <v>0.6</v>
      </c>
      <c r="AA263">
        <v>4.0999999999999996</v>
      </c>
      <c r="AC263" s="10">
        <f t="shared" si="4"/>
        <v>7.6999999999999993</v>
      </c>
    </row>
    <row r="264" spans="1:29" x14ac:dyDescent="0.25">
      <c r="A264" t="str">
        <f>CONCATENATE(B264," ",E264)</f>
        <v>O. Ballo ATL</v>
      </c>
      <c r="B264" t="s">
        <v>1255</v>
      </c>
      <c r="C264" t="s">
        <v>40</v>
      </c>
      <c r="D264">
        <v>22</v>
      </c>
      <c r="E264" t="s">
        <v>28</v>
      </c>
      <c r="F264">
        <v>81</v>
      </c>
      <c r="G264">
        <v>41</v>
      </c>
      <c r="H264">
        <v>23.5</v>
      </c>
      <c r="I264">
        <v>3.8</v>
      </c>
      <c r="J264">
        <v>7.8</v>
      </c>
      <c r="K264">
        <v>49.1</v>
      </c>
      <c r="L264">
        <v>0.9</v>
      </c>
      <c r="M264">
        <v>2.2999999999999998</v>
      </c>
      <c r="N264">
        <v>36.799999999999997</v>
      </c>
      <c r="O264">
        <v>1.8</v>
      </c>
      <c r="P264">
        <v>2.6</v>
      </c>
      <c r="Q264">
        <v>70.2</v>
      </c>
      <c r="R264">
        <v>1.9</v>
      </c>
      <c r="S264">
        <v>5</v>
      </c>
      <c r="T264">
        <v>6.9</v>
      </c>
      <c r="U264">
        <v>0.9</v>
      </c>
      <c r="V264">
        <v>1.7</v>
      </c>
      <c r="W264">
        <v>1.6</v>
      </c>
      <c r="X264">
        <v>1.3</v>
      </c>
      <c r="Y264">
        <v>0.6</v>
      </c>
      <c r="Z264">
        <v>1.4</v>
      </c>
      <c r="AA264">
        <v>10.3</v>
      </c>
      <c r="AC264" s="10">
        <f t="shared" si="4"/>
        <v>21</v>
      </c>
    </row>
    <row r="265" spans="1:29" x14ac:dyDescent="0.25">
      <c r="A265" t="str">
        <f>CONCATENATE(B265," ",E265)</f>
        <v>O. Porter Jr. NOP</v>
      </c>
      <c r="B265" t="s">
        <v>1391</v>
      </c>
      <c r="C265" t="s">
        <v>29</v>
      </c>
      <c r="D265">
        <v>31</v>
      </c>
      <c r="E265" t="s">
        <v>151</v>
      </c>
      <c r="F265">
        <v>81</v>
      </c>
      <c r="G265">
        <v>0</v>
      </c>
      <c r="H265">
        <v>11.9</v>
      </c>
      <c r="I265">
        <v>1.4</v>
      </c>
      <c r="J265">
        <v>3.4</v>
      </c>
      <c r="K265">
        <v>41.2</v>
      </c>
      <c r="L265">
        <v>0.6</v>
      </c>
      <c r="M265">
        <v>1.5</v>
      </c>
      <c r="N265">
        <v>39.5</v>
      </c>
      <c r="O265">
        <v>0.5</v>
      </c>
      <c r="P265">
        <v>0.6</v>
      </c>
      <c r="Q265">
        <v>82.2</v>
      </c>
      <c r="R265">
        <v>0.3</v>
      </c>
      <c r="S265">
        <v>1.3</v>
      </c>
      <c r="T265">
        <v>1.6</v>
      </c>
      <c r="U265">
        <v>0.4</v>
      </c>
      <c r="V265">
        <v>0.9</v>
      </c>
      <c r="W265">
        <v>0.2</v>
      </c>
      <c r="X265">
        <v>0.1</v>
      </c>
      <c r="Y265">
        <v>0.2</v>
      </c>
      <c r="Z265">
        <v>0.9</v>
      </c>
      <c r="AA265">
        <v>3.9</v>
      </c>
      <c r="AC265" s="10">
        <f t="shared" si="4"/>
        <v>6.2000000000000011</v>
      </c>
    </row>
    <row r="266" spans="1:29" x14ac:dyDescent="0.25">
      <c r="A266" t="str">
        <f>CONCATENATE(B266," ",E266)</f>
        <v>O. Spellman CHI</v>
      </c>
      <c r="B266" t="s">
        <v>1171</v>
      </c>
      <c r="C266" t="s">
        <v>32</v>
      </c>
      <c r="D266">
        <v>27</v>
      </c>
      <c r="E266" t="s">
        <v>31</v>
      </c>
      <c r="F266">
        <v>82</v>
      </c>
      <c r="G266">
        <v>82</v>
      </c>
      <c r="H266">
        <v>30.2</v>
      </c>
      <c r="I266">
        <v>5.7</v>
      </c>
      <c r="J266">
        <v>12</v>
      </c>
      <c r="K266">
        <v>47.2</v>
      </c>
      <c r="L266">
        <v>2.5</v>
      </c>
      <c r="M266">
        <v>5.7</v>
      </c>
      <c r="N266">
        <v>43.4</v>
      </c>
      <c r="O266">
        <v>2.1</v>
      </c>
      <c r="P266">
        <v>2.2000000000000002</v>
      </c>
      <c r="Q266">
        <v>91.8</v>
      </c>
      <c r="R266">
        <v>1.7</v>
      </c>
      <c r="S266">
        <v>5.0999999999999996</v>
      </c>
      <c r="T266">
        <v>6.8</v>
      </c>
      <c r="U266">
        <v>1.5</v>
      </c>
      <c r="V266">
        <v>2.2999999999999998</v>
      </c>
      <c r="W266">
        <v>0.7</v>
      </c>
      <c r="X266">
        <v>0.9</v>
      </c>
      <c r="Y266">
        <v>0.7</v>
      </c>
      <c r="Z266">
        <v>3.2</v>
      </c>
      <c r="AA266">
        <v>15.9</v>
      </c>
      <c r="AC266" s="10">
        <f t="shared" si="4"/>
        <v>25.8</v>
      </c>
    </row>
    <row r="267" spans="1:29" x14ac:dyDescent="0.25">
      <c r="A267" t="str">
        <f>CONCATENATE(B267," ",E267)</f>
        <v>P. Baldwin Jr. TOR</v>
      </c>
      <c r="B267" t="s">
        <v>1331</v>
      </c>
      <c r="C267" t="s">
        <v>24</v>
      </c>
      <c r="D267">
        <v>22</v>
      </c>
      <c r="E267" t="s">
        <v>254</v>
      </c>
      <c r="F267">
        <v>74</v>
      </c>
      <c r="G267">
        <v>22</v>
      </c>
      <c r="H267">
        <v>17.3</v>
      </c>
      <c r="I267">
        <v>2.4</v>
      </c>
      <c r="J267">
        <v>5.6</v>
      </c>
      <c r="K267">
        <v>43.6</v>
      </c>
      <c r="L267">
        <v>0.7</v>
      </c>
      <c r="M267">
        <v>2.2000000000000002</v>
      </c>
      <c r="N267">
        <v>30.6</v>
      </c>
      <c r="O267">
        <v>1.1000000000000001</v>
      </c>
      <c r="P267">
        <v>1.5</v>
      </c>
      <c r="Q267">
        <v>71.099999999999994</v>
      </c>
      <c r="R267">
        <v>0.6</v>
      </c>
      <c r="S267">
        <v>1.8</v>
      </c>
      <c r="T267">
        <v>2.2999999999999998</v>
      </c>
      <c r="U267">
        <v>0.6</v>
      </c>
      <c r="V267">
        <v>0.5</v>
      </c>
      <c r="W267">
        <v>0.6</v>
      </c>
      <c r="X267">
        <v>0.4</v>
      </c>
      <c r="Y267">
        <v>0.3</v>
      </c>
      <c r="Z267">
        <v>1</v>
      </c>
      <c r="AA267">
        <v>6.6</v>
      </c>
      <c r="AC267" s="10">
        <f t="shared" si="4"/>
        <v>10.5</v>
      </c>
    </row>
    <row r="268" spans="1:29" x14ac:dyDescent="0.25">
      <c r="A268" t="str">
        <f>CONCATENATE(B268," ",E268)</f>
        <v>P. Eboua DEN</v>
      </c>
      <c r="B268" t="s">
        <v>1367</v>
      </c>
      <c r="C268" t="s">
        <v>34</v>
      </c>
      <c r="D268">
        <v>22</v>
      </c>
      <c r="E268" t="s">
        <v>33</v>
      </c>
      <c r="F268">
        <v>77</v>
      </c>
      <c r="G268">
        <v>0</v>
      </c>
      <c r="H268">
        <v>14.7</v>
      </c>
      <c r="I268">
        <v>1.9</v>
      </c>
      <c r="J268">
        <v>4.0999999999999996</v>
      </c>
      <c r="K268">
        <v>46.5</v>
      </c>
      <c r="L268">
        <v>0.4</v>
      </c>
      <c r="M268">
        <v>1.3</v>
      </c>
      <c r="N268">
        <v>31.7</v>
      </c>
      <c r="O268">
        <v>0.8</v>
      </c>
      <c r="P268">
        <v>1.4</v>
      </c>
      <c r="Q268">
        <v>59.3</v>
      </c>
      <c r="R268">
        <v>0.8</v>
      </c>
      <c r="S268">
        <v>1.8</v>
      </c>
      <c r="T268">
        <v>2.6</v>
      </c>
      <c r="U268">
        <v>0.5</v>
      </c>
      <c r="V268">
        <v>0.8</v>
      </c>
      <c r="W268">
        <v>0.4</v>
      </c>
      <c r="X268">
        <v>0.7</v>
      </c>
      <c r="Y268">
        <v>0.4</v>
      </c>
      <c r="Z268">
        <v>1.3</v>
      </c>
      <c r="AA268">
        <v>5.0999999999999996</v>
      </c>
      <c r="AC268" s="10">
        <f t="shared" si="4"/>
        <v>9.3000000000000007</v>
      </c>
    </row>
    <row r="269" spans="1:29" x14ac:dyDescent="0.25">
      <c r="A269" t="str">
        <f>CONCATENATE(B269," ",E269)</f>
        <v>P. George ORL</v>
      </c>
      <c r="B269" t="s">
        <v>1130</v>
      </c>
      <c r="C269" t="s">
        <v>29</v>
      </c>
      <c r="D269">
        <v>33</v>
      </c>
      <c r="E269" t="s">
        <v>163</v>
      </c>
      <c r="F269">
        <v>74</v>
      </c>
      <c r="G269">
        <v>74</v>
      </c>
      <c r="H269">
        <v>31.8</v>
      </c>
      <c r="I269">
        <v>7.7</v>
      </c>
      <c r="J269">
        <v>16.5</v>
      </c>
      <c r="K269">
        <v>46.7</v>
      </c>
      <c r="L269">
        <v>3.4</v>
      </c>
      <c r="M269">
        <v>8.4</v>
      </c>
      <c r="N269">
        <v>40.299999999999997</v>
      </c>
      <c r="O269">
        <v>4.0999999999999996</v>
      </c>
      <c r="P269">
        <v>5.0999999999999996</v>
      </c>
      <c r="Q269">
        <v>79.900000000000006</v>
      </c>
      <c r="R269">
        <v>1.5</v>
      </c>
      <c r="S269">
        <v>4.9000000000000004</v>
      </c>
      <c r="T269">
        <v>6.3</v>
      </c>
      <c r="U269">
        <v>1.9</v>
      </c>
      <c r="V269">
        <v>1.6</v>
      </c>
      <c r="W269">
        <v>1.7</v>
      </c>
      <c r="X269">
        <v>0.9</v>
      </c>
      <c r="Y269">
        <v>1</v>
      </c>
      <c r="Z269">
        <v>1.2</v>
      </c>
      <c r="AA269">
        <v>22.9</v>
      </c>
      <c r="AC269" s="10">
        <f t="shared" si="4"/>
        <v>33.699999999999996</v>
      </c>
    </row>
    <row r="270" spans="1:29" x14ac:dyDescent="0.25">
      <c r="A270" t="str">
        <f>CONCATENATE(B270," ",E270)</f>
        <v>P. Washington DAL</v>
      </c>
      <c r="B270" t="s">
        <v>1374</v>
      </c>
      <c r="C270" t="s">
        <v>32</v>
      </c>
      <c r="D270">
        <v>26</v>
      </c>
      <c r="E270" t="s">
        <v>27</v>
      </c>
      <c r="F270">
        <v>82</v>
      </c>
      <c r="G270">
        <v>0</v>
      </c>
      <c r="H270">
        <v>13.2</v>
      </c>
      <c r="I270">
        <v>1.9</v>
      </c>
      <c r="J270">
        <v>3.9</v>
      </c>
      <c r="K270">
        <v>48.4</v>
      </c>
      <c r="L270">
        <v>0.5</v>
      </c>
      <c r="M270">
        <v>1.3</v>
      </c>
      <c r="N270">
        <v>36.4</v>
      </c>
      <c r="O270">
        <v>0.5</v>
      </c>
      <c r="P270">
        <v>0.7</v>
      </c>
      <c r="Q270">
        <v>60.7</v>
      </c>
      <c r="R270">
        <v>0.6</v>
      </c>
      <c r="S270">
        <v>1.8</v>
      </c>
      <c r="T270">
        <v>2.4</v>
      </c>
      <c r="U270">
        <v>0.5</v>
      </c>
      <c r="V270">
        <v>0.8</v>
      </c>
      <c r="W270">
        <v>0.3</v>
      </c>
      <c r="X270">
        <v>0.4</v>
      </c>
      <c r="Y270">
        <v>0.2</v>
      </c>
      <c r="Z270">
        <v>1.1000000000000001</v>
      </c>
      <c r="AA270">
        <v>4.7</v>
      </c>
      <c r="AC270" s="10">
        <f t="shared" si="4"/>
        <v>8.3000000000000007</v>
      </c>
    </row>
    <row r="271" spans="1:29" x14ac:dyDescent="0.25">
      <c r="A271" t="str">
        <f>CONCATENATE(B271," ",E271)</f>
        <v>R. Barrett PHI</v>
      </c>
      <c r="B271" t="s">
        <v>1254</v>
      </c>
      <c r="C271" t="s">
        <v>37</v>
      </c>
      <c r="D271">
        <v>24</v>
      </c>
      <c r="E271" t="s">
        <v>25</v>
      </c>
      <c r="F271">
        <v>82</v>
      </c>
      <c r="G271">
        <v>52</v>
      </c>
      <c r="H271">
        <v>26</v>
      </c>
      <c r="I271">
        <v>3.7</v>
      </c>
      <c r="J271">
        <v>8.8000000000000007</v>
      </c>
      <c r="K271">
        <v>42.6</v>
      </c>
      <c r="L271">
        <v>1.1000000000000001</v>
      </c>
      <c r="M271">
        <v>3.3</v>
      </c>
      <c r="N271">
        <v>33.5</v>
      </c>
      <c r="O271">
        <v>1.7</v>
      </c>
      <c r="P271">
        <v>2.4</v>
      </c>
      <c r="Q271">
        <v>71.900000000000006</v>
      </c>
      <c r="R271">
        <v>1</v>
      </c>
      <c r="S271">
        <v>3.4</v>
      </c>
      <c r="T271">
        <v>4.4000000000000004</v>
      </c>
      <c r="U271">
        <v>2.6</v>
      </c>
      <c r="V271">
        <v>0.5</v>
      </c>
      <c r="W271">
        <v>0.7</v>
      </c>
      <c r="X271">
        <v>0.4</v>
      </c>
      <c r="Y271">
        <v>0.7</v>
      </c>
      <c r="Z271">
        <v>1.4</v>
      </c>
      <c r="AA271">
        <v>10.3</v>
      </c>
      <c r="AC271" s="10">
        <f t="shared" si="4"/>
        <v>18.399999999999999</v>
      </c>
    </row>
    <row r="272" spans="1:29" x14ac:dyDescent="0.25">
      <c r="A272" t="str">
        <f>CONCATENATE(B272," ",E272)</f>
        <v>R. Gobert HOU</v>
      </c>
      <c r="B272" t="s">
        <v>1297</v>
      </c>
      <c r="C272" t="s">
        <v>23</v>
      </c>
      <c r="D272">
        <v>32</v>
      </c>
      <c r="E272" t="s">
        <v>128</v>
      </c>
      <c r="F272">
        <v>61</v>
      </c>
      <c r="G272">
        <v>2</v>
      </c>
      <c r="H272">
        <v>22.8</v>
      </c>
      <c r="I272">
        <v>3.2</v>
      </c>
      <c r="J272">
        <v>5.6</v>
      </c>
      <c r="K272">
        <v>57.1</v>
      </c>
      <c r="L272">
        <v>0</v>
      </c>
      <c r="M272">
        <v>0</v>
      </c>
      <c r="N272">
        <v>0</v>
      </c>
      <c r="O272">
        <v>1.6</v>
      </c>
      <c r="P272">
        <v>2.1</v>
      </c>
      <c r="Q272">
        <v>75.400000000000006</v>
      </c>
      <c r="R272">
        <v>2</v>
      </c>
      <c r="S272">
        <v>5.3</v>
      </c>
      <c r="T272">
        <v>7.3</v>
      </c>
      <c r="U272">
        <v>0.9</v>
      </c>
      <c r="V272">
        <v>1.7</v>
      </c>
      <c r="W272">
        <v>1.1000000000000001</v>
      </c>
      <c r="X272">
        <v>1.6</v>
      </c>
      <c r="Y272">
        <v>0.3</v>
      </c>
      <c r="Z272">
        <v>2.2999999999999998</v>
      </c>
      <c r="AA272">
        <v>7.9</v>
      </c>
      <c r="AC272" s="10">
        <f t="shared" si="4"/>
        <v>18.8</v>
      </c>
    </row>
    <row r="273" spans="1:29" x14ac:dyDescent="0.25">
      <c r="A273" t="str">
        <f>CONCATENATE(B273," ",E273)</f>
        <v>R. Hachimura MIL</v>
      </c>
      <c r="B273" t="s">
        <v>1289</v>
      </c>
      <c r="C273" t="s">
        <v>34</v>
      </c>
      <c r="D273">
        <v>26</v>
      </c>
      <c r="E273" t="s">
        <v>44</v>
      </c>
      <c r="F273">
        <v>82</v>
      </c>
      <c r="G273">
        <v>15</v>
      </c>
      <c r="H273">
        <v>19.2</v>
      </c>
      <c r="I273">
        <v>3</v>
      </c>
      <c r="J273">
        <v>6.2</v>
      </c>
      <c r="K273">
        <v>48.7</v>
      </c>
      <c r="L273">
        <v>0.8</v>
      </c>
      <c r="M273">
        <v>2.1</v>
      </c>
      <c r="N273">
        <v>36.6</v>
      </c>
      <c r="O273">
        <v>1.5</v>
      </c>
      <c r="P273">
        <v>2</v>
      </c>
      <c r="Q273">
        <v>75.900000000000006</v>
      </c>
      <c r="R273">
        <v>1</v>
      </c>
      <c r="S273">
        <v>3</v>
      </c>
      <c r="T273">
        <v>4</v>
      </c>
      <c r="U273">
        <v>0.7</v>
      </c>
      <c r="V273">
        <v>0.8</v>
      </c>
      <c r="W273">
        <v>0.7</v>
      </c>
      <c r="X273">
        <v>0.5</v>
      </c>
      <c r="Y273">
        <v>0.4</v>
      </c>
      <c r="Z273">
        <v>1.4</v>
      </c>
      <c r="AA273">
        <v>8.3000000000000007</v>
      </c>
      <c r="AC273" s="10">
        <f t="shared" si="4"/>
        <v>14.2</v>
      </c>
    </row>
    <row r="274" spans="1:29" x14ac:dyDescent="0.25">
      <c r="A274" t="str">
        <f>CONCATENATE(B274," ",E274)</f>
        <v>R. Hampton NYK</v>
      </c>
      <c r="B274" t="s">
        <v>1157</v>
      </c>
      <c r="C274" t="s">
        <v>22</v>
      </c>
      <c r="D274">
        <v>23</v>
      </c>
      <c r="E274" t="s">
        <v>45</v>
      </c>
      <c r="F274">
        <v>82</v>
      </c>
      <c r="G274">
        <v>82</v>
      </c>
      <c r="H274">
        <v>32.9</v>
      </c>
      <c r="I274">
        <v>6.1</v>
      </c>
      <c r="J274">
        <v>13.1</v>
      </c>
      <c r="K274">
        <v>46.8</v>
      </c>
      <c r="L274">
        <v>2.8</v>
      </c>
      <c r="M274">
        <v>6.7</v>
      </c>
      <c r="N274">
        <v>41.3</v>
      </c>
      <c r="O274">
        <v>2.7</v>
      </c>
      <c r="P274">
        <v>3.2</v>
      </c>
      <c r="Q274">
        <v>83.8</v>
      </c>
      <c r="R274">
        <v>0.9</v>
      </c>
      <c r="S274">
        <v>4.2</v>
      </c>
      <c r="T274">
        <v>5.2</v>
      </c>
      <c r="U274">
        <v>3.2</v>
      </c>
      <c r="V274">
        <v>1.2</v>
      </c>
      <c r="W274">
        <v>2.2000000000000002</v>
      </c>
      <c r="X274">
        <v>0.5</v>
      </c>
      <c r="Y274">
        <v>1</v>
      </c>
      <c r="Z274">
        <v>0.5</v>
      </c>
      <c r="AA274">
        <v>17.7</v>
      </c>
      <c r="AC274" s="10">
        <f t="shared" si="4"/>
        <v>28.799999999999997</v>
      </c>
    </row>
    <row r="275" spans="1:29" x14ac:dyDescent="0.25">
      <c r="A275" t="str">
        <f>CONCATENATE(B275," ",E275)</f>
        <v>R. Hollis-Jefferson DEN</v>
      </c>
      <c r="B275" t="s">
        <v>1121</v>
      </c>
      <c r="C275" t="s">
        <v>32</v>
      </c>
      <c r="D275">
        <v>29</v>
      </c>
      <c r="E275" t="s">
        <v>33</v>
      </c>
      <c r="F275">
        <v>81</v>
      </c>
      <c r="G275">
        <v>81</v>
      </c>
      <c r="H275">
        <v>36.200000000000003</v>
      </c>
      <c r="I275">
        <v>9</v>
      </c>
      <c r="J275">
        <v>20.100000000000001</v>
      </c>
      <c r="K275">
        <v>45</v>
      </c>
      <c r="L275">
        <v>3.9</v>
      </c>
      <c r="M275">
        <v>10.1</v>
      </c>
      <c r="N275">
        <v>38.799999999999997</v>
      </c>
      <c r="O275">
        <v>3.2</v>
      </c>
      <c r="P275">
        <v>3.4</v>
      </c>
      <c r="Q275">
        <v>94.6</v>
      </c>
      <c r="R275">
        <v>2.6</v>
      </c>
      <c r="S275">
        <v>6</v>
      </c>
      <c r="T275">
        <v>8.6</v>
      </c>
      <c r="U275">
        <v>4.3</v>
      </c>
      <c r="V275">
        <v>4.0999999999999996</v>
      </c>
      <c r="W275">
        <v>1</v>
      </c>
      <c r="X275">
        <v>0.2</v>
      </c>
      <c r="Y275">
        <v>1.4</v>
      </c>
      <c r="Z275">
        <v>2.6</v>
      </c>
      <c r="AA275">
        <v>25.2</v>
      </c>
      <c r="AC275" s="10">
        <f t="shared" si="4"/>
        <v>39.299999999999997</v>
      </c>
    </row>
    <row r="276" spans="1:29" x14ac:dyDescent="0.25">
      <c r="A276" t="str">
        <f>CONCATENATE(B276," ",E276)</f>
        <v>R. Holmes NOP</v>
      </c>
      <c r="B276" t="s">
        <v>1420</v>
      </c>
      <c r="C276" t="s">
        <v>34</v>
      </c>
      <c r="D276">
        <v>31</v>
      </c>
      <c r="E276" t="s">
        <v>151</v>
      </c>
      <c r="F276">
        <v>74</v>
      </c>
      <c r="G276">
        <v>0</v>
      </c>
      <c r="H276">
        <v>8.9</v>
      </c>
      <c r="I276">
        <v>1.1000000000000001</v>
      </c>
      <c r="J276">
        <v>2.8</v>
      </c>
      <c r="K276">
        <v>39.200000000000003</v>
      </c>
      <c r="L276">
        <v>0.4</v>
      </c>
      <c r="M276">
        <v>1.1000000000000001</v>
      </c>
      <c r="N276">
        <v>36.700000000000003</v>
      </c>
      <c r="O276">
        <v>0.5</v>
      </c>
      <c r="P276">
        <v>0.6</v>
      </c>
      <c r="Q276">
        <v>84.1</v>
      </c>
      <c r="R276">
        <v>0.4</v>
      </c>
      <c r="S276">
        <v>1.2</v>
      </c>
      <c r="T276">
        <v>1.5</v>
      </c>
      <c r="U276">
        <v>0.3</v>
      </c>
      <c r="V276">
        <v>0.6</v>
      </c>
      <c r="W276">
        <v>0.1</v>
      </c>
      <c r="X276">
        <v>0.1</v>
      </c>
      <c r="Y276">
        <v>0.3</v>
      </c>
      <c r="Z276">
        <v>1.1000000000000001</v>
      </c>
      <c r="AA276">
        <v>3.1</v>
      </c>
      <c r="AC276" s="10">
        <f t="shared" si="4"/>
        <v>5.0999999999999996</v>
      </c>
    </row>
    <row r="277" spans="1:29" x14ac:dyDescent="0.25">
      <c r="A277" t="str">
        <f>CONCATENATE(B277," ",E277)</f>
        <v>R. Hood KC</v>
      </c>
      <c r="B277" t="s">
        <v>1187</v>
      </c>
      <c r="C277" t="s">
        <v>24</v>
      </c>
      <c r="D277">
        <v>32</v>
      </c>
      <c r="E277" t="s">
        <v>393</v>
      </c>
      <c r="F277">
        <v>66</v>
      </c>
      <c r="G277">
        <v>44</v>
      </c>
      <c r="H277">
        <v>24.3</v>
      </c>
      <c r="I277">
        <v>5.4</v>
      </c>
      <c r="J277">
        <v>12</v>
      </c>
      <c r="K277">
        <v>45.1</v>
      </c>
      <c r="L277">
        <v>2.5</v>
      </c>
      <c r="M277">
        <v>6</v>
      </c>
      <c r="N277">
        <v>41.7</v>
      </c>
      <c r="O277">
        <v>1.4</v>
      </c>
      <c r="P277">
        <v>1.5</v>
      </c>
      <c r="Q277">
        <v>92.8</v>
      </c>
      <c r="R277">
        <v>0.8</v>
      </c>
      <c r="S277">
        <v>2.9</v>
      </c>
      <c r="T277">
        <v>3.7</v>
      </c>
      <c r="U277">
        <v>0.8</v>
      </c>
      <c r="V277">
        <v>2.8</v>
      </c>
      <c r="W277">
        <v>0.4</v>
      </c>
      <c r="X277">
        <v>0.1</v>
      </c>
      <c r="Y277">
        <v>0.9</v>
      </c>
      <c r="Z277">
        <v>1.8</v>
      </c>
      <c r="AA277">
        <v>14.7</v>
      </c>
      <c r="AC277" s="10">
        <f t="shared" si="4"/>
        <v>19.7</v>
      </c>
    </row>
    <row r="278" spans="1:29" x14ac:dyDescent="0.25">
      <c r="A278" t="str">
        <f>CONCATENATE(B278," ",E278)</f>
        <v>R. Rubio MEM</v>
      </c>
      <c r="B278" t="s">
        <v>1210</v>
      </c>
      <c r="C278" t="s">
        <v>26</v>
      </c>
      <c r="D278">
        <v>34</v>
      </c>
      <c r="E278" t="s">
        <v>170</v>
      </c>
      <c r="F278">
        <v>82</v>
      </c>
      <c r="G278">
        <v>82</v>
      </c>
      <c r="H278">
        <v>28.7</v>
      </c>
      <c r="I278">
        <v>4.4000000000000004</v>
      </c>
      <c r="J278">
        <v>10.8</v>
      </c>
      <c r="K278">
        <v>40.700000000000003</v>
      </c>
      <c r="L278">
        <v>2</v>
      </c>
      <c r="M278">
        <v>5.0999999999999996</v>
      </c>
      <c r="N278">
        <v>38.5</v>
      </c>
      <c r="O278">
        <v>2.1</v>
      </c>
      <c r="P278">
        <v>2.2999999999999998</v>
      </c>
      <c r="Q278">
        <v>92.6</v>
      </c>
      <c r="R278">
        <v>0.5</v>
      </c>
      <c r="S278">
        <v>2.2000000000000002</v>
      </c>
      <c r="T278">
        <v>2.8</v>
      </c>
      <c r="U278">
        <v>8.1</v>
      </c>
      <c r="V278">
        <v>2.4</v>
      </c>
      <c r="W278">
        <v>0.3</v>
      </c>
      <c r="X278">
        <v>0.2</v>
      </c>
      <c r="Y278">
        <v>0.8</v>
      </c>
      <c r="Z278">
        <v>1.8</v>
      </c>
      <c r="AA278">
        <v>12.9</v>
      </c>
      <c r="AC278" s="10">
        <f t="shared" si="4"/>
        <v>24.3</v>
      </c>
    </row>
    <row r="279" spans="1:29" x14ac:dyDescent="0.25">
      <c r="A279" t="str">
        <f>CONCATENATE(B279," ",E279)</f>
        <v>R. Smith SEA</v>
      </c>
      <c r="B279" t="s">
        <v>135</v>
      </c>
      <c r="C279" t="s">
        <v>24</v>
      </c>
      <c r="D279">
        <v>27</v>
      </c>
      <c r="E279" t="s">
        <v>36</v>
      </c>
      <c r="F279">
        <v>82</v>
      </c>
      <c r="G279">
        <v>41</v>
      </c>
      <c r="H279">
        <v>26.6</v>
      </c>
      <c r="I279">
        <v>4.2</v>
      </c>
      <c r="J279">
        <v>10.199999999999999</v>
      </c>
      <c r="K279">
        <v>40.799999999999997</v>
      </c>
      <c r="L279">
        <v>1.1000000000000001</v>
      </c>
      <c r="M279">
        <v>3.8</v>
      </c>
      <c r="N279">
        <v>29.6</v>
      </c>
      <c r="O279">
        <v>1.7</v>
      </c>
      <c r="P279">
        <v>2</v>
      </c>
      <c r="Q279">
        <v>86.9</v>
      </c>
      <c r="R279">
        <v>1.2</v>
      </c>
      <c r="S279">
        <v>4</v>
      </c>
      <c r="T279">
        <v>5.3</v>
      </c>
      <c r="U279">
        <v>2.4</v>
      </c>
      <c r="V279">
        <v>2.4</v>
      </c>
      <c r="W279">
        <v>1</v>
      </c>
      <c r="X279">
        <v>0.3</v>
      </c>
      <c r="Y279">
        <v>0.9</v>
      </c>
      <c r="Z279">
        <v>1.3</v>
      </c>
      <c r="AA279">
        <v>11.2</v>
      </c>
      <c r="AC279" s="10">
        <f t="shared" si="4"/>
        <v>20.2</v>
      </c>
    </row>
    <row r="280" spans="1:29" x14ac:dyDescent="0.25">
      <c r="A280" t="str">
        <f>CONCATENATE(B280," ",E280)</f>
        <v>R. Vaughn PHX</v>
      </c>
      <c r="B280" t="s">
        <v>1282</v>
      </c>
      <c r="C280" t="s">
        <v>37</v>
      </c>
      <c r="D280">
        <v>28</v>
      </c>
      <c r="E280" t="s">
        <v>200</v>
      </c>
      <c r="F280">
        <v>82</v>
      </c>
      <c r="G280">
        <v>12</v>
      </c>
      <c r="H280">
        <v>20.399999999999999</v>
      </c>
      <c r="I280">
        <v>3.3</v>
      </c>
      <c r="J280">
        <v>7.9</v>
      </c>
      <c r="K280">
        <v>42.2</v>
      </c>
      <c r="L280">
        <v>1.2</v>
      </c>
      <c r="M280">
        <v>3.2</v>
      </c>
      <c r="N280">
        <v>38.4</v>
      </c>
      <c r="O280">
        <v>0.8</v>
      </c>
      <c r="P280">
        <v>0.9</v>
      </c>
      <c r="Q280">
        <v>84.2</v>
      </c>
      <c r="R280">
        <v>0.7</v>
      </c>
      <c r="S280">
        <v>2.4</v>
      </c>
      <c r="T280">
        <v>3.1</v>
      </c>
      <c r="U280">
        <v>0.8</v>
      </c>
      <c r="V280">
        <v>2</v>
      </c>
      <c r="W280">
        <v>0.6</v>
      </c>
      <c r="X280">
        <v>0.2</v>
      </c>
      <c r="Y280">
        <v>0.6</v>
      </c>
      <c r="Z280">
        <v>1.3</v>
      </c>
      <c r="AA280">
        <v>8.6</v>
      </c>
      <c r="AC280" s="10">
        <f t="shared" si="4"/>
        <v>13.299999999999999</v>
      </c>
    </row>
    <row r="281" spans="1:29" x14ac:dyDescent="0.25">
      <c r="A281" t="str">
        <f>CONCATENATE(B281," ",E281)</f>
        <v>R. Westbrook NOP</v>
      </c>
      <c r="B281" t="s">
        <v>1193</v>
      </c>
      <c r="C281" t="s">
        <v>22</v>
      </c>
      <c r="D281">
        <v>36</v>
      </c>
      <c r="E281" t="s">
        <v>151</v>
      </c>
      <c r="F281">
        <v>82</v>
      </c>
      <c r="G281">
        <v>82</v>
      </c>
      <c r="H281">
        <v>30</v>
      </c>
      <c r="I281">
        <v>4.7</v>
      </c>
      <c r="J281">
        <v>11.5</v>
      </c>
      <c r="K281">
        <v>40.5</v>
      </c>
      <c r="L281">
        <v>1.5</v>
      </c>
      <c r="M281">
        <v>4.4000000000000004</v>
      </c>
      <c r="N281">
        <v>34.5</v>
      </c>
      <c r="O281">
        <v>3.2</v>
      </c>
      <c r="P281">
        <v>3.7</v>
      </c>
      <c r="Q281">
        <v>87</v>
      </c>
      <c r="R281">
        <v>1</v>
      </c>
      <c r="S281">
        <v>3.5</v>
      </c>
      <c r="T281">
        <v>4.5</v>
      </c>
      <c r="U281">
        <v>9.5</v>
      </c>
      <c r="V281">
        <v>2.5</v>
      </c>
      <c r="W281">
        <v>0.3</v>
      </c>
      <c r="X281">
        <v>0.1</v>
      </c>
      <c r="Y281">
        <v>0.9</v>
      </c>
      <c r="Z281">
        <v>1.8</v>
      </c>
      <c r="AA281">
        <v>14.1</v>
      </c>
      <c r="AC281" s="10">
        <f t="shared" si="4"/>
        <v>28.5</v>
      </c>
    </row>
    <row r="282" spans="1:29" x14ac:dyDescent="0.25">
      <c r="A282" t="str">
        <f>CONCATENATE(B282," ",E282)</f>
        <v>R. Williams OKC</v>
      </c>
      <c r="B282" t="s">
        <v>1207</v>
      </c>
      <c r="C282" t="s">
        <v>34</v>
      </c>
      <c r="D282">
        <v>27</v>
      </c>
      <c r="E282" t="s">
        <v>229</v>
      </c>
      <c r="F282">
        <v>65</v>
      </c>
      <c r="G282">
        <v>65</v>
      </c>
      <c r="H282">
        <v>27.6</v>
      </c>
      <c r="I282">
        <v>4.8</v>
      </c>
      <c r="J282">
        <v>11</v>
      </c>
      <c r="K282">
        <v>43.4</v>
      </c>
      <c r="L282">
        <v>0.8</v>
      </c>
      <c r="M282">
        <v>3.2</v>
      </c>
      <c r="N282">
        <v>26</v>
      </c>
      <c r="O282">
        <v>2.7</v>
      </c>
      <c r="P282">
        <v>3.2</v>
      </c>
      <c r="Q282">
        <v>85.9</v>
      </c>
      <c r="R282">
        <v>1.7</v>
      </c>
      <c r="S282">
        <v>4.7</v>
      </c>
      <c r="T282">
        <v>6.4</v>
      </c>
      <c r="U282">
        <v>2</v>
      </c>
      <c r="V282">
        <v>3.4</v>
      </c>
      <c r="W282">
        <v>1.5</v>
      </c>
      <c r="X282">
        <v>0.9</v>
      </c>
      <c r="Y282">
        <v>0.9</v>
      </c>
      <c r="Z282">
        <v>1.5</v>
      </c>
      <c r="AA282">
        <v>13.1</v>
      </c>
      <c r="AC282" s="10">
        <f t="shared" si="4"/>
        <v>23.9</v>
      </c>
    </row>
    <row r="283" spans="1:29" x14ac:dyDescent="0.25">
      <c r="A283" t="str">
        <f>CONCATENATE(B283," ",E283)</f>
        <v>S. Cooper ATL</v>
      </c>
      <c r="B283" t="s">
        <v>1197</v>
      </c>
      <c r="C283" t="s">
        <v>26</v>
      </c>
      <c r="D283">
        <v>23</v>
      </c>
      <c r="E283" t="s">
        <v>28</v>
      </c>
      <c r="F283">
        <v>82</v>
      </c>
      <c r="G283">
        <v>82</v>
      </c>
      <c r="H283">
        <v>30.8</v>
      </c>
      <c r="I283">
        <v>4.9000000000000004</v>
      </c>
      <c r="J283">
        <v>10.3</v>
      </c>
      <c r="K283">
        <v>47.1</v>
      </c>
      <c r="L283">
        <v>1.9</v>
      </c>
      <c r="M283">
        <v>4.7</v>
      </c>
      <c r="N283">
        <v>39.299999999999997</v>
      </c>
      <c r="O283">
        <v>2.2000000000000002</v>
      </c>
      <c r="P283">
        <v>2.7</v>
      </c>
      <c r="Q283">
        <v>82.5</v>
      </c>
      <c r="R283">
        <v>0.6</v>
      </c>
      <c r="S283">
        <v>2.6</v>
      </c>
      <c r="T283">
        <v>3.2</v>
      </c>
      <c r="U283">
        <v>9.5</v>
      </c>
      <c r="V283">
        <v>1.8</v>
      </c>
      <c r="W283">
        <v>1.2</v>
      </c>
      <c r="X283">
        <v>0.2</v>
      </c>
      <c r="Y283">
        <v>0.7</v>
      </c>
      <c r="Z283">
        <v>0.6</v>
      </c>
      <c r="AA283">
        <v>13.8</v>
      </c>
      <c r="AC283" s="10">
        <f t="shared" si="4"/>
        <v>27.9</v>
      </c>
    </row>
    <row r="284" spans="1:29" x14ac:dyDescent="0.25">
      <c r="A284" t="str">
        <f>CONCATENATE(B284," ",E284)</f>
        <v>S. Curry GSW</v>
      </c>
      <c r="B284" t="s">
        <v>1113</v>
      </c>
      <c r="C284" t="s">
        <v>22</v>
      </c>
      <c r="D284">
        <v>36</v>
      </c>
      <c r="E284" t="s">
        <v>35</v>
      </c>
      <c r="F284">
        <v>80</v>
      </c>
      <c r="G284">
        <v>80</v>
      </c>
      <c r="H284">
        <v>37.299999999999997</v>
      </c>
      <c r="I284">
        <v>9.6999999999999993</v>
      </c>
      <c r="J284">
        <v>21.1</v>
      </c>
      <c r="K284">
        <v>46.1</v>
      </c>
      <c r="L284">
        <v>5.0999999999999996</v>
      </c>
      <c r="M284">
        <v>12.3</v>
      </c>
      <c r="N284">
        <v>41.4</v>
      </c>
      <c r="O284">
        <v>3.9</v>
      </c>
      <c r="P284">
        <v>4.2</v>
      </c>
      <c r="Q284">
        <v>92.5</v>
      </c>
      <c r="R284">
        <v>0.7</v>
      </c>
      <c r="S284">
        <v>3.1</v>
      </c>
      <c r="T284">
        <v>3.8</v>
      </c>
      <c r="U284">
        <v>8.4</v>
      </c>
      <c r="V284">
        <v>3.1</v>
      </c>
      <c r="W284">
        <v>0.5</v>
      </c>
      <c r="X284">
        <v>0.2</v>
      </c>
      <c r="Y284">
        <v>1.2</v>
      </c>
      <c r="Z284">
        <v>1.9</v>
      </c>
      <c r="AA284">
        <v>28.4</v>
      </c>
      <c r="AC284" s="10">
        <f t="shared" si="4"/>
        <v>41.3</v>
      </c>
    </row>
    <row r="285" spans="1:29" x14ac:dyDescent="0.25">
      <c r="A285" t="str">
        <f>CONCATENATE(B285," ",E285)</f>
        <v>S. Dinwiddie WAS</v>
      </c>
      <c r="B285" t="s">
        <v>1435</v>
      </c>
      <c r="C285" t="s">
        <v>22</v>
      </c>
      <c r="D285">
        <v>31</v>
      </c>
      <c r="E285" t="s">
        <v>185</v>
      </c>
      <c r="F285">
        <v>67</v>
      </c>
      <c r="G285">
        <v>0</v>
      </c>
      <c r="H285">
        <v>9.4</v>
      </c>
      <c r="I285">
        <v>0.7</v>
      </c>
      <c r="J285">
        <v>2.5</v>
      </c>
      <c r="K285">
        <v>28.6</v>
      </c>
      <c r="L285">
        <v>0.2</v>
      </c>
      <c r="M285">
        <v>1</v>
      </c>
      <c r="N285">
        <v>22.1</v>
      </c>
      <c r="O285">
        <v>0.6</v>
      </c>
      <c r="P285">
        <v>0.7</v>
      </c>
      <c r="Q285">
        <v>83.3</v>
      </c>
      <c r="R285">
        <v>0.1</v>
      </c>
      <c r="S285">
        <v>0.7</v>
      </c>
      <c r="T285">
        <v>0.8</v>
      </c>
      <c r="U285">
        <v>1</v>
      </c>
      <c r="V285">
        <v>0.6</v>
      </c>
      <c r="W285">
        <v>0.1</v>
      </c>
      <c r="X285">
        <v>0</v>
      </c>
      <c r="Y285">
        <v>0.2</v>
      </c>
      <c r="Z285">
        <v>1</v>
      </c>
      <c r="AA285">
        <v>2.2999999999999998</v>
      </c>
      <c r="AC285" s="10">
        <f t="shared" si="4"/>
        <v>4.2</v>
      </c>
    </row>
    <row r="286" spans="1:29" x14ac:dyDescent="0.25">
      <c r="A286" t="str">
        <f>CONCATENATE(B286," ",E286)</f>
        <v>S. Doumbouya MIA</v>
      </c>
      <c r="B286" t="s">
        <v>1397</v>
      </c>
      <c r="C286" t="s">
        <v>34</v>
      </c>
      <c r="D286">
        <v>24</v>
      </c>
      <c r="E286" t="s">
        <v>225</v>
      </c>
      <c r="F286">
        <v>79</v>
      </c>
      <c r="G286">
        <v>0</v>
      </c>
      <c r="H286">
        <v>14.5</v>
      </c>
      <c r="I286">
        <v>1.5</v>
      </c>
      <c r="J286">
        <v>3.3</v>
      </c>
      <c r="K286">
        <v>46.1</v>
      </c>
      <c r="L286">
        <v>0.3</v>
      </c>
      <c r="M286">
        <v>0.9</v>
      </c>
      <c r="N286">
        <v>30.9</v>
      </c>
      <c r="O286">
        <v>0.5</v>
      </c>
      <c r="P286">
        <v>1</v>
      </c>
      <c r="Q286">
        <v>50</v>
      </c>
      <c r="R286">
        <v>0.7</v>
      </c>
      <c r="S286">
        <v>2.1</v>
      </c>
      <c r="T286">
        <v>2.8</v>
      </c>
      <c r="U286">
        <v>0.4</v>
      </c>
      <c r="V286">
        <v>0.3</v>
      </c>
      <c r="W286">
        <v>0.5</v>
      </c>
      <c r="X286">
        <v>0.6</v>
      </c>
      <c r="Y286">
        <v>0.1</v>
      </c>
      <c r="Z286">
        <v>1.1000000000000001</v>
      </c>
      <c r="AA286">
        <v>3.8</v>
      </c>
      <c r="AC286" s="10">
        <f t="shared" si="4"/>
        <v>8.1</v>
      </c>
    </row>
    <row r="287" spans="1:29" x14ac:dyDescent="0.25">
      <c r="A287" t="str">
        <f>CONCATENATE(B287," ",E287)</f>
        <v>S. Feygay KC</v>
      </c>
      <c r="B287" t="s">
        <v>1414</v>
      </c>
      <c r="C287" t="s">
        <v>26</v>
      </c>
      <c r="D287">
        <v>21</v>
      </c>
      <c r="E287" t="s">
        <v>393</v>
      </c>
      <c r="F287">
        <v>80</v>
      </c>
      <c r="G287">
        <v>0</v>
      </c>
      <c r="H287">
        <v>11.7</v>
      </c>
      <c r="I287">
        <v>1.2</v>
      </c>
      <c r="J287">
        <v>2.9</v>
      </c>
      <c r="K287">
        <v>42.1</v>
      </c>
      <c r="L287">
        <v>0.4</v>
      </c>
      <c r="M287">
        <v>1</v>
      </c>
      <c r="N287">
        <v>40.299999999999997</v>
      </c>
      <c r="O287">
        <v>0.6</v>
      </c>
      <c r="P287">
        <v>1</v>
      </c>
      <c r="Q287">
        <v>64.900000000000006</v>
      </c>
      <c r="R287">
        <v>0.2</v>
      </c>
      <c r="S287">
        <v>0.8</v>
      </c>
      <c r="T287">
        <v>1</v>
      </c>
      <c r="U287">
        <v>1.2</v>
      </c>
      <c r="V287">
        <v>0.6</v>
      </c>
      <c r="W287">
        <v>0.4</v>
      </c>
      <c r="X287">
        <v>0</v>
      </c>
      <c r="Y287">
        <v>0.3</v>
      </c>
      <c r="Z287">
        <v>0.2</v>
      </c>
      <c r="AA287">
        <v>3.4</v>
      </c>
      <c r="AC287" s="10">
        <f t="shared" si="4"/>
        <v>6</v>
      </c>
    </row>
    <row r="288" spans="1:29" x14ac:dyDescent="0.25">
      <c r="A288" t="str">
        <f>CONCATENATE(B288," ",E288)</f>
        <v>S. Gilgeous-Alexander SAC</v>
      </c>
      <c r="B288" t="s">
        <v>1423</v>
      </c>
      <c r="C288" t="s">
        <v>22</v>
      </c>
      <c r="D288">
        <v>26</v>
      </c>
      <c r="E288" t="s">
        <v>215</v>
      </c>
      <c r="F288">
        <v>67</v>
      </c>
      <c r="G288">
        <v>0</v>
      </c>
      <c r="H288">
        <v>12.1</v>
      </c>
      <c r="I288">
        <v>1.2</v>
      </c>
      <c r="J288">
        <v>2.6</v>
      </c>
      <c r="K288">
        <v>46</v>
      </c>
      <c r="L288">
        <v>0.2</v>
      </c>
      <c r="M288">
        <v>0.7</v>
      </c>
      <c r="N288">
        <v>34</v>
      </c>
      <c r="O288">
        <v>0.3</v>
      </c>
      <c r="P288">
        <v>0.5</v>
      </c>
      <c r="Q288">
        <v>57.6</v>
      </c>
      <c r="R288">
        <v>0.3</v>
      </c>
      <c r="S288">
        <v>1.2</v>
      </c>
      <c r="T288">
        <v>1.5</v>
      </c>
      <c r="U288">
        <v>0.4</v>
      </c>
      <c r="V288">
        <v>0.4</v>
      </c>
      <c r="W288">
        <v>0.7</v>
      </c>
      <c r="X288">
        <v>0.2</v>
      </c>
      <c r="Y288">
        <v>0.1</v>
      </c>
      <c r="Z288">
        <v>0.3</v>
      </c>
      <c r="AA288">
        <v>2.9</v>
      </c>
      <c r="AC288" s="10">
        <f t="shared" si="4"/>
        <v>5.7</v>
      </c>
    </row>
    <row r="289" spans="1:29" x14ac:dyDescent="0.25">
      <c r="A289" t="str">
        <f>CONCATENATE(B289," ",E289)</f>
        <v>S. Ibaka MEM</v>
      </c>
      <c r="B289" t="s">
        <v>1405</v>
      </c>
      <c r="C289" t="s">
        <v>40</v>
      </c>
      <c r="D289">
        <v>35</v>
      </c>
      <c r="E289" t="s">
        <v>170</v>
      </c>
      <c r="F289">
        <v>71</v>
      </c>
      <c r="G289">
        <v>0</v>
      </c>
      <c r="H289">
        <v>10.3</v>
      </c>
      <c r="I289">
        <v>1.3</v>
      </c>
      <c r="J289">
        <v>3.4</v>
      </c>
      <c r="K289">
        <v>37.4</v>
      </c>
      <c r="L289">
        <v>0.5</v>
      </c>
      <c r="M289">
        <v>1.4</v>
      </c>
      <c r="N289">
        <v>36.6</v>
      </c>
      <c r="O289">
        <v>0.5</v>
      </c>
      <c r="P289">
        <v>0.6</v>
      </c>
      <c r="Q289">
        <v>76.099999999999994</v>
      </c>
      <c r="R289">
        <v>0.6</v>
      </c>
      <c r="S289">
        <v>1.4</v>
      </c>
      <c r="T289">
        <v>2.1</v>
      </c>
      <c r="U289">
        <v>0.3</v>
      </c>
      <c r="V289">
        <v>0.5</v>
      </c>
      <c r="W289">
        <v>0.3</v>
      </c>
      <c r="X289">
        <v>0</v>
      </c>
      <c r="Y289">
        <v>0.3</v>
      </c>
      <c r="Z289">
        <v>1.1000000000000001</v>
      </c>
      <c r="AA289">
        <v>3.5</v>
      </c>
      <c r="AC289" s="10">
        <f t="shared" si="4"/>
        <v>6.1999999999999993</v>
      </c>
    </row>
    <row r="290" spans="1:29" x14ac:dyDescent="0.25">
      <c r="A290" t="str">
        <f>CONCATENATE(B290," ",E290)</f>
        <v>S. Johnson HOU</v>
      </c>
      <c r="B290" t="s">
        <v>134</v>
      </c>
      <c r="C290" t="s">
        <v>24</v>
      </c>
      <c r="D290">
        <v>28</v>
      </c>
      <c r="E290" t="s">
        <v>128</v>
      </c>
      <c r="F290">
        <v>82</v>
      </c>
      <c r="G290">
        <v>82</v>
      </c>
      <c r="H290">
        <v>36.6</v>
      </c>
      <c r="I290">
        <v>8.6</v>
      </c>
      <c r="J290">
        <v>18.2</v>
      </c>
      <c r="K290">
        <v>47</v>
      </c>
      <c r="L290">
        <v>4.2</v>
      </c>
      <c r="M290">
        <v>9.9</v>
      </c>
      <c r="N290">
        <v>42.1</v>
      </c>
      <c r="O290">
        <v>3.8</v>
      </c>
      <c r="P290">
        <v>4.0999999999999996</v>
      </c>
      <c r="Q290">
        <v>94.6</v>
      </c>
      <c r="R290">
        <v>1.4</v>
      </c>
      <c r="S290">
        <v>5.3</v>
      </c>
      <c r="T290">
        <v>6.7</v>
      </c>
      <c r="U290">
        <v>4.2</v>
      </c>
      <c r="V290">
        <v>2.8</v>
      </c>
      <c r="W290">
        <v>1.3</v>
      </c>
      <c r="X290">
        <v>0.5</v>
      </c>
      <c r="Y290">
        <v>1.5</v>
      </c>
      <c r="Z290">
        <v>1.3</v>
      </c>
      <c r="AA290">
        <v>25.2</v>
      </c>
      <c r="AC290" s="10">
        <f t="shared" si="4"/>
        <v>37.9</v>
      </c>
    </row>
    <row r="291" spans="1:29" x14ac:dyDescent="0.25">
      <c r="A291" t="str">
        <f>CONCATENATE(B291," ",E291)</f>
        <v>S. Labissiere WAS</v>
      </c>
      <c r="B291" t="s">
        <v>1354</v>
      </c>
      <c r="C291" t="s">
        <v>40</v>
      </c>
      <c r="D291">
        <v>28</v>
      </c>
      <c r="E291" t="s">
        <v>185</v>
      </c>
      <c r="F291">
        <v>82</v>
      </c>
      <c r="G291">
        <v>5</v>
      </c>
      <c r="H291">
        <v>19.100000000000001</v>
      </c>
      <c r="I291">
        <v>2.2999999999999998</v>
      </c>
      <c r="J291">
        <v>4.5999999999999996</v>
      </c>
      <c r="K291">
        <v>51.1</v>
      </c>
      <c r="L291">
        <v>0</v>
      </c>
      <c r="M291">
        <v>0</v>
      </c>
      <c r="N291">
        <v>0</v>
      </c>
      <c r="O291">
        <v>1</v>
      </c>
      <c r="P291">
        <v>1.4</v>
      </c>
      <c r="Q291">
        <v>73.900000000000006</v>
      </c>
      <c r="R291">
        <v>0.9</v>
      </c>
      <c r="S291">
        <v>2.9</v>
      </c>
      <c r="T291">
        <v>3.7</v>
      </c>
      <c r="U291">
        <v>0.6</v>
      </c>
      <c r="V291">
        <v>1.6</v>
      </c>
      <c r="W291">
        <v>0.9</v>
      </c>
      <c r="X291">
        <v>1.2</v>
      </c>
      <c r="Y291">
        <v>0.3</v>
      </c>
      <c r="Z291">
        <v>1.4</v>
      </c>
      <c r="AA291">
        <v>5.7</v>
      </c>
      <c r="AC291" s="10">
        <f t="shared" si="4"/>
        <v>12.100000000000001</v>
      </c>
    </row>
    <row r="292" spans="1:29" x14ac:dyDescent="0.25">
      <c r="A292" t="str">
        <f>CONCATENATE(B292," ",E292)</f>
        <v>S. Lewis CLE</v>
      </c>
      <c r="B292" t="s">
        <v>1279</v>
      </c>
      <c r="C292" t="s">
        <v>29</v>
      </c>
      <c r="D292">
        <v>24</v>
      </c>
      <c r="E292" t="s">
        <v>38</v>
      </c>
      <c r="F292">
        <v>82</v>
      </c>
      <c r="G292">
        <v>28</v>
      </c>
      <c r="H292">
        <v>21.9</v>
      </c>
      <c r="I292">
        <v>3.3</v>
      </c>
      <c r="J292">
        <v>6.6</v>
      </c>
      <c r="K292">
        <v>49.6</v>
      </c>
      <c r="L292">
        <v>0.8</v>
      </c>
      <c r="M292">
        <v>2.4</v>
      </c>
      <c r="N292">
        <v>35.6</v>
      </c>
      <c r="O292">
        <v>1.7</v>
      </c>
      <c r="P292">
        <v>2.2999999999999998</v>
      </c>
      <c r="Q292">
        <v>73.7</v>
      </c>
      <c r="R292">
        <v>0.7</v>
      </c>
      <c r="S292">
        <v>2.7</v>
      </c>
      <c r="T292">
        <v>3.3</v>
      </c>
      <c r="U292">
        <v>1</v>
      </c>
      <c r="V292">
        <v>0.8</v>
      </c>
      <c r="W292">
        <v>1.1000000000000001</v>
      </c>
      <c r="X292">
        <v>0.4</v>
      </c>
      <c r="Y292">
        <v>0.5</v>
      </c>
      <c r="Z292">
        <v>0.7</v>
      </c>
      <c r="AA292">
        <v>9</v>
      </c>
      <c r="AC292" s="10">
        <f t="shared" si="4"/>
        <v>14.8</v>
      </c>
    </row>
    <row r="293" spans="1:29" x14ac:dyDescent="0.25">
      <c r="A293" t="str">
        <f>CONCATENATE(B293," ",E293)</f>
        <v>S. Martinez DAL</v>
      </c>
      <c r="B293" t="s">
        <v>1388</v>
      </c>
      <c r="C293" t="s">
        <v>24</v>
      </c>
      <c r="D293">
        <v>25</v>
      </c>
      <c r="E293" t="s">
        <v>27</v>
      </c>
      <c r="F293">
        <v>81</v>
      </c>
      <c r="G293">
        <v>0</v>
      </c>
      <c r="H293">
        <v>10.3</v>
      </c>
      <c r="I293">
        <v>1.4</v>
      </c>
      <c r="J293">
        <v>3.3</v>
      </c>
      <c r="K293">
        <v>42.9</v>
      </c>
      <c r="L293">
        <v>0.5</v>
      </c>
      <c r="M293">
        <v>1.4</v>
      </c>
      <c r="N293">
        <v>37.9</v>
      </c>
      <c r="O293">
        <v>0.7</v>
      </c>
      <c r="P293">
        <v>0.9</v>
      </c>
      <c r="Q293">
        <v>78.400000000000006</v>
      </c>
      <c r="R293">
        <v>0.4</v>
      </c>
      <c r="S293">
        <v>1.2</v>
      </c>
      <c r="T293">
        <v>1.6</v>
      </c>
      <c r="U293">
        <v>0.5</v>
      </c>
      <c r="V293">
        <v>0.9</v>
      </c>
      <c r="W293">
        <v>0.2</v>
      </c>
      <c r="X293">
        <v>0.3</v>
      </c>
      <c r="Y293">
        <v>0.3</v>
      </c>
      <c r="Z293">
        <v>0.8</v>
      </c>
      <c r="AA293">
        <v>4.0999999999999996</v>
      </c>
      <c r="AC293" s="10">
        <f t="shared" si="4"/>
        <v>6.6999999999999993</v>
      </c>
    </row>
    <row r="294" spans="1:29" x14ac:dyDescent="0.25">
      <c r="A294" t="str">
        <f>CONCATENATE(B294," ",E294)</f>
        <v>S. Milton SAC</v>
      </c>
      <c r="B294" t="s">
        <v>1392</v>
      </c>
      <c r="C294" t="s">
        <v>37</v>
      </c>
      <c r="D294">
        <v>28</v>
      </c>
      <c r="E294" t="s">
        <v>215</v>
      </c>
      <c r="F294">
        <v>80</v>
      </c>
      <c r="G294">
        <v>0</v>
      </c>
      <c r="H294">
        <v>10.3</v>
      </c>
      <c r="I294">
        <v>1.4</v>
      </c>
      <c r="J294">
        <v>3.2</v>
      </c>
      <c r="K294">
        <v>44.7</v>
      </c>
      <c r="L294">
        <v>0.6</v>
      </c>
      <c r="M294">
        <v>1.4</v>
      </c>
      <c r="N294">
        <v>42.6</v>
      </c>
      <c r="O294">
        <v>0.5</v>
      </c>
      <c r="P294">
        <v>0.5</v>
      </c>
      <c r="Q294">
        <v>95.1</v>
      </c>
      <c r="R294">
        <v>0.3</v>
      </c>
      <c r="S294">
        <v>0.9</v>
      </c>
      <c r="T294">
        <v>1.2</v>
      </c>
      <c r="U294">
        <v>0.4</v>
      </c>
      <c r="V294">
        <v>0.4</v>
      </c>
      <c r="W294">
        <v>0.2</v>
      </c>
      <c r="X294">
        <v>0.1</v>
      </c>
      <c r="Y294">
        <v>0.2</v>
      </c>
      <c r="Z294">
        <v>0.6</v>
      </c>
      <c r="AA294">
        <v>3.9</v>
      </c>
      <c r="AC294" s="10">
        <f t="shared" si="4"/>
        <v>5.8000000000000007</v>
      </c>
    </row>
    <row r="295" spans="1:29" x14ac:dyDescent="0.25">
      <c r="A295" t="str">
        <f>CONCATENATE(B295," ",E295)</f>
        <v>S. O'Neal IND</v>
      </c>
      <c r="B295" t="s">
        <v>1271</v>
      </c>
      <c r="C295" t="s">
        <v>40</v>
      </c>
      <c r="D295">
        <v>24</v>
      </c>
      <c r="E295" t="s">
        <v>43</v>
      </c>
      <c r="F295">
        <v>81</v>
      </c>
      <c r="G295">
        <v>68</v>
      </c>
      <c r="H295">
        <v>23.8</v>
      </c>
      <c r="I295">
        <v>3.4</v>
      </c>
      <c r="J295">
        <v>7.2</v>
      </c>
      <c r="K295">
        <v>46.3</v>
      </c>
      <c r="L295">
        <v>0.8</v>
      </c>
      <c r="M295">
        <v>2.2000000000000002</v>
      </c>
      <c r="N295">
        <v>33.9</v>
      </c>
      <c r="O295">
        <v>1.8</v>
      </c>
      <c r="P295">
        <v>2.6</v>
      </c>
      <c r="Q295">
        <v>71.5</v>
      </c>
      <c r="R295">
        <v>1.3</v>
      </c>
      <c r="S295">
        <v>3.5</v>
      </c>
      <c r="T295">
        <v>4.8</v>
      </c>
      <c r="U295">
        <v>0.9</v>
      </c>
      <c r="V295">
        <v>1.4</v>
      </c>
      <c r="W295">
        <v>0.6</v>
      </c>
      <c r="X295">
        <v>0.7</v>
      </c>
      <c r="Y295">
        <v>0.4</v>
      </c>
      <c r="Z295">
        <v>1.7</v>
      </c>
      <c r="AA295">
        <v>9.3000000000000007</v>
      </c>
      <c r="AC295" s="10">
        <f t="shared" si="4"/>
        <v>16.3</v>
      </c>
    </row>
    <row r="296" spans="1:29" x14ac:dyDescent="0.25">
      <c r="A296" t="str">
        <f>CONCATENATE(B296," ",E296)</f>
        <v>S. O'Neal IND</v>
      </c>
      <c r="B296" t="s">
        <v>1271</v>
      </c>
      <c r="C296" t="s">
        <v>29</v>
      </c>
      <c r="D296">
        <v>21</v>
      </c>
      <c r="E296" t="s">
        <v>43</v>
      </c>
      <c r="F296">
        <v>76</v>
      </c>
      <c r="G296">
        <v>0</v>
      </c>
      <c r="H296">
        <v>9.6</v>
      </c>
      <c r="I296">
        <v>1</v>
      </c>
      <c r="J296">
        <v>2.2999999999999998</v>
      </c>
      <c r="K296">
        <v>45</v>
      </c>
      <c r="L296">
        <v>0.3</v>
      </c>
      <c r="M296">
        <v>0.9</v>
      </c>
      <c r="N296">
        <v>34.799999999999997</v>
      </c>
      <c r="O296">
        <v>0.4</v>
      </c>
      <c r="P296">
        <v>0.6</v>
      </c>
      <c r="Q296">
        <v>69</v>
      </c>
      <c r="R296">
        <v>0.3</v>
      </c>
      <c r="S296">
        <v>1</v>
      </c>
      <c r="T296">
        <v>1.3</v>
      </c>
      <c r="U296">
        <v>0.3</v>
      </c>
      <c r="V296">
        <v>0.2</v>
      </c>
      <c r="W296">
        <v>0.2</v>
      </c>
      <c r="X296">
        <v>0.2</v>
      </c>
      <c r="Y296">
        <v>0.1</v>
      </c>
      <c r="Z296">
        <v>0.7</v>
      </c>
      <c r="AA296">
        <v>2.7</v>
      </c>
      <c r="AC296" s="10">
        <f t="shared" si="4"/>
        <v>4.7</v>
      </c>
    </row>
    <row r="297" spans="1:29" x14ac:dyDescent="0.25">
      <c r="A297" t="str">
        <f>CONCATENATE(B297," ",E297)</f>
        <v>S. Pippen Jr. CHI</v>
      </c>
      <c r="B297" t="s">
        <v>1413</v>
      </c>
      <c r="C297" t="s">
        <v>22</v>
      </c>
      <c r="D297">
        <v>23</v>
      </c>
      <c r="E297" t="s">
        <v>31</v>
      </c>
      <c r="F297">
        <v>81</v>
      </c>
      <c r="G297">
        <v>0</v>
      </c>
      <c r="H297">
        <v>11.7</v>
      </c>
      <c r="I297">
        <v>1.3</v>
      </c>
      <c r="J297">
        <v>2.8</v>
      </c>
      <c r="K297">
        <v>45.2</v>
      </c>
      <c r="L297">
        <v>0.3</v>
      </c>
      <c r="M297">
        <v>0.9</v>
      </c>
      <c r="N297">
        <v>37.299999999999997</v>
      </c>
      <c r="O297">
        <v>0.5</v>
      </c>
      <c r="P297">
        <v>0.6</v>
      </c>
      <c r="Q297">
        <v>78.7</v>
      </c>
      <c r="R297">
        <v>0.2</v>
      </c>
      <c r="S297">
        <v>0.8</v>
      </c>
      <c r="T297">
        <v>1</v>
      </c>
      <c r="U297">
        <v>0.5</v>
      </c>
      <c r="V297">
        <v>0.5</v>
      </c>
      <c r="W297">
        <v>0.4</v>
      </c>
      <c r="X297">
        <v>0</v>
      </c>
      <c r="Y297">
        <v>0.2</v>
      </c>
      <c r="Z297">
        <v>0.5</v>
      </c>
      <c r="AA297">
        <v>3.4</v>
      </c>
      <c r="AC297" s="10">
        <f t="shared" si="4"/>
        <v>5.3</v>
      </c>
    </row>
    <row r="298" spans="1:29" x14ac:dyDescent="0.25">
      <c r="A298" t="str">
        <f>CONCATENATE(B298," ",E298)</f>
        <v>S. Singh Bhamara BOS</v>
      </c>
      <c r="B298" t="s">
        <v>1188</v>
      </c>
      <c r="C298" t="s">
        <v>23</v>
      </c>
      <c r="D298">
        <v>29</v>
      </c>
      <c r="E298" t="s">
        <v>39</v>
      </c>
      <c r="F298">
        <v>82</v>
      </c>
      <c r="G298">
        <v>70</v>
      </c>
      <c r="H298">
        <v>26.7</v>
      </c>
      <c r="I298">
        <v>5.5</v>
      </c>
      <c r="J298">
        <v>11.9</v>
      </c>
      <c r="K298">
        <v>46.1</v>
      </c>
      <c r="L298">
        <v>1.6</v>
      </c>
      <c r="M298">
        <v>4.2</v>
      </c>
      <c r="N298">
        <v>36.9</v>
      </c>
      <c r="O298">
        <v>2.1</v>
      </c>
      <c r="P298">
        <v>2.2000000000000002</v>
      </c>
      <c r="Q298">
        <v>95.1</v>
      </c>
      <c r="R298">
        <v>2.1</v>
      </c>
      <c r="S298">
        <v>4.9000000000000004</v>
      </c>
      <c r="T298">
        <v>7</v>
      </c>
      <c r="U298">
        <v>1</v>
      </c>
      <c r="V298">
        <v>3.1</v>
      </c>
      <c r="W298">
        <v>1</v>
      </c>
      <c r="X298">
        <v>0.6</v>
      </c>
      <c r="Y298">
        <v>0.6</v>
      </c>
      <c r="Z298">
        <v>2.1</v>
      </c>
      <c r="AA298">
        <v>14.7</v>
      </c>
      <c r="AC298" s="10">
        <f t="shared" si="4"/>
        <v>24.299999999999997</v>
      </c>
    </row>
    <row r="299" spans="1:29" x14ac:dyDescent="0.25">
      <c r="A299" t="str">
        <f>CONCATENATE(B299," ",E299)</f>
        <v>S. Yusta BKN</v>
      </c>
      <c r="B299" t="s">
        <v>1242</v>
      </c>
      <c r="C299" t="s">
        <v>29</v>
      </c>
      <c r="D299">
        <v>27</v>
      </c>
      <c r="E299" t="s">
        <v>173</v>
      </c>
      <c r="F299">
        <v>67</v>
      </c>
      <c r="G299">
        <v>17</v>
      </c>
      <c r="H299">
        <v>23.6</v>
      </c>
      <c r="I299">
        <v>4.0999999999999996</v>
      </c>
      <c r="J299">
        <v>9.6999999999999993</v>
      </c>
      <c r="K299">
        <v>42.5</v>
      </c>
      <c r="L299">
        <v>1.6</v>
      </c>
      <c r="M299">
        <v>4.3</v>
      </c>
      <c r="N299">
        <v>36.5</v>
      </c>
      <c r="O299">
        <v>1.1000000000000001</v>
      </c>
      <c r="P299">
        <v>1.4</v>
      </c>
      <c r="Q299">
        <v>82.4</v>
      </c>
      <c r="R299">
        <v>0.9</v>
      </c>
      <c r="S299">
        <v>3.2</v>
      </c>
      <c r="T299">
        <v>4.0999999999999996</v>
      </c>
      <c r="U299">
        <v>1.1000000000000001</v>
      </c>
      <c r="V299">
        <v>1.9</v>
      </c>
      <c r="W299">
        <v>0.4</v>
      </c>
      <c r="X299">
        <v>0.4</v>
      </c>
      <c r="Y299">
        <v>0.5</v>
      </c>
      <c r="Z299">
        <v>1.8</v>
      </c>
      <c r="AA299">
        <v>10.9</v>
      </c>
      <c r="AC299" s="10">
        <f t="shared" si="4"/>
        <v>16.899999999999999</v>
      </c>
    </row>
    <row r="300" spans="1:29" x14ac:dyDescent="0.25">
      <c r="A300" t="str">
        <f>CONCATENATE(B300," ",E300)</f>
        <v>T. Bey DAL</v>
      </c>
      <c r="B300" t="s">
        <v>1281</v>
      </c>
      <c r="C300" t="s">
        <v>29</v>
      </c>
      <c r="D300">
        <v>26</v>
      </c>
      <c r="E300" t="s">
        <v>27</v>
      </c>
      <c r="F300">
        <v>80</v>
      </c>
      <c r="G300">
        <v>80</v>
      </c>
      <c r="H300">
        <v>25.8</v>
      </c>
      <c r="I300">
        <v>3.1</v>
      </c>
      <c r="J300">
        <v>6.4</v>
      </c>
      <c r="K300">
        <v>47.8</v>
      </c>
      <c r="L300">
        <v>1</v>
      </c>
      <c r="M300">
        <v>2.2000000000000002</v>
      </c>
      <c r="N300">
        <v>45.8</v>
      </c>
      <c r="O300">
        <v>1.5</v>
      </c>
      <c r="P300">
        <v>2</v>
      </c>
      <c r="Q300">
        <v>75.599999999999994</v>
      </c>
      <c r="R300">
        <v>1.2</v>
      </c>
      <c r="S300">
        <v>4</v>
      </c>
      <c r="T300">
        <v>5.3</v>
      </c>
      <c r="U300">
        <v>1.5</v>
      </c>
      <c r="V300">
        <v>1.8</v>
      </c>
      <c r="W300">
        <v>1.4</v>
      </c>
      <c r="X300">
        <v>0.8</v>
      </c>
      <c r="Y300">
        <v>0.4</v>
      </c>
      <c r="Z300">
        <v>1.4</v>
      </c>
      <c r="AA300">
        <v>8.6999999999999993</v>
      </c>
      <c r="AC300" s="10">
        <f t="shared" si="4"/>
        <v>17.7</v>
      </c>
    </row>
    <row r="301" spans="1:29" x14ac:dyDescent="0.25">
      <c r="A301" t="str">
        <f>CONCATENATE(B301," ",E301)</f>
        <v>T. Bradley MEM</v>
      </c>
      <c r="B301" t="s">
        <v>1328</v>
      </c>
      <c r="C301" t="s">
        <v>40</v>
      </c>
      <c r="D301">
        <v>26</v>
      </c>
      <c r="E301" t="s">
        <v>170</v>
      </c>
      <c r="F301">
        <v>79</v>
      </c>
      <c r="G301">
        <v>17</v>
      </c>
      <c r="H301">
        <v>22.3</v>
      </c>
      <c r="I301">
        <v>2.4</v>
      </c>
      <c r="J301">
        <v>5.4</v>
      </c>
      <c r="K301">
        <v>45.1</v>
      </c>
      <c r="L301">
        <v>0.6</v>
      </c>
      <c r="M301">
        <v>1.7</v>
      </c>
      <c r="N301">
        <v>36.6</v>
      </c>
      <c r="O301">
        <v>1.2</v>
      </c>
      <c r="P301">
        <v>1.6</v>
      </c>
      <c r="Q301">
        <v>76</v>
      </c>
      <c r="R301">
        <v>1.2</v>
      </c>
      <c r="S301">
        <v>3.7</v>
      </c>
      <c r="T301">
        <v>4.9000000000000004</v>
      </c>
      <c r="U301">
        <v>0.8</v>
      </c>
      <c r="V301">
        <v>0.8</v>
      </c>
      <c r="W301">
        <v>1.7</v>
      </c>
      <c r="X301">
        <v>0.6</v>
      </c>
      <c r="Y301">
        <v>0.4</v>
      </c>
      <c r="Z301">
        <v>1</v>
      </c>
      <c r="AA301">
        <v>6.7</v>
      </c>
      <c r="AC301" s="10">
        <f t="shared" si="4"/>
        <v>14.700000000000001</v>
      </c>
    </row>
    <row r="302" spans="1:29" x14ac:dyDescent="0.25">
      <c r="A302" t="str">
        <f>CONCATENATE(B302," ",E302)</f>
        <v>T. Brown Jr. PHI</v>
      </c>
      <c r="B302" t="s">
        <v>1209</v>
      </c>
      <c r="C302" t="s">
        <v>24</v>
      </c>
      <c r="D302">
        <v>25</v>
      </c>
      <c r="E302" t="s">
        <v>25</v>
      </c>
      <c r="F302">
        <v>82</v>
      </c>
      <c r="G302">
        <v>82</v>
      </c>
      <c r="H302">
        <v>29.9</v>
      </c>
      <c r="I302">
        <v>4.5</v>
      </c>
      <c r="J302">
        <v>9.5</v>
      </c>
      <c r="K302">
        <v>47</v>
      </c>
      <c r="L302">
        <v>1.5</v>
      </c>
      <c r="M302">
        <v>4.0999999999999996</v>
      </c>
      <c r="N302">
        <v>37.4</v>
      </c>
      <c r="O302">
        <v>2.6</v>
      </c>
      <c r="P302">
        <v>3.2</v>
      </c>
      <c r="Q302">
        <v>79.2</v>
      </c>
      <c r="R302">
        <v>1.3</v>
      </c>
      <c r="S302">
        <v>4.0999999999999996</v>
      </c>
      <c r="T302">
        <v>5.4</v>
      </c>
      <c r="U302">
        <v>5.4</v>
      </c>
      <c r="V302">
        <v>0.9</v>
      </c>
      <c r="W302">
        <v>2.1</v>
      </c>
      <c r="X302">
        <v>0.8</v>
      </c>
      <c r="Y302">
        <v>0.7</v>
      </c>
      <c r="Z302">
        <v>1</v>
      </c>
      <c r="AA302">
        <v>13</v>
      </c>
      <c r="AC302" s="10">
        <f t="shared" si="4"/>
        <v>26.700000000000003</v>
      </c>
    </row>
    <row r="303" spans="1:29" x14ac:dyDescent="0.25">
      <c r="A303" t="str">
        <f>CONCATENATE(B303," ",E303)</f>
        <v>T. Bryant MIA</v>
      </c>
      <c r="B303" t="s">
        <v>1336</v>
      </c>
      <c r="C303" t="s">
        <v>23</v>
      </c>
      <c r="D303">
        <v>27</v>
      </c>
      <c r="E303" t="s">
        <v>225</v>
      </c>
      <c r="F303">
        <v>79</v>
      </c>
      <c r="G303">
        <v>18</v>
      </c>
      <c r="H303">
        <v>21.3</v>
      </c>
      <c r="I303">
        <v>2.4</v>
      </c>
      <c r="J303">
        <v>5</v>
      </c>
      <c r="K303">
        <v>47</v>
      </c>
      <c r="L303">
        <v>0</v>
      </c>
      <c r="M303">
        <v>0</v>
      </c>
      <c r="N303">
        <v>0</v>
      </c>
      <c r="O303">
        <v>1.6</v>
      </c>
      <c r="P303">
        <v>2.1</v>
      </c>
      <c r="Q303">
        <v>80.2</v>
      </c>
      <c r="R303">
        <v>1.5</v>
      </c>
      <c r="S303">
        <v>4.2</v>
      </c>
      <c r="T303">
        <v>5.7</v>
      </c>
      <c r="U303">
        <v>0.7</v>
      </c>
      <c r="V303">
        <v>2</v>
      </c>
      <c r="W303">
        <v>0.6</v>
      </c>
      <c r="X303">
        <v>1</v>
      </c>
      <c r="Y303">
        <v>0.4</v>
      </c>
      <c r="Z303">
        <v>1.8</v>
      </c>
      <c r="AA303">
        <v>6.4</v>
      </c>
      <c r="AC303" s="10">
        <f t="shared" si="4"/>
        <v>14.399999999999999</v>
      </c>
    </row>
    <row r="304" spans="1:29" x14ac:dyDescent="0.25">
      <c r="A304" t="str">
        <f>CONCATENATE(B304," ",E304)</f>
        <v>T. Burke NYK</v>
      </c>
      <c r="B304" t="s">
        <v>1195</v>
      </c>
      <c r="C304" t="s">
        <v>26</v>
      </c>
      <c r="D304">
        <v>32</v>
      </c>
      <c r="E304" t="s">
        <v>45</v>
      </c>
      <c r="F304">
        <v>78</v>
      </c>
      <c r="G304">
        <v>78</v>
      </c>
      <c r="H304">
        <v>28.6</v>
      </c>
      <c r="I304">
        <v>5.0999999999999996</v>
      </c>
      <c r="J304">
        <v>11.7</v>
      </c>
      <c r="K304">
        <v>44</v>
      </c>
      <c r="L304">
        <v>2.1</v>
      </c>
      <c r="M304">
        <v>5.5</v>
      </c>
      <c r="N304">
        <v>38.6</v>
      </c>
      <c r="O304">
        <v>1.4</v>
      </c>
      <c r="P304">
        <v>1.5</v>
      </c>
      <c r="Q304">
        <v>94.9</v>
      </c>
      <c r="R304">
        <v>0.5</v>
      </c>
      <c r="S304">
        <v>2.1</v>
      </c>
      <c r="T304">
        <v>2.6</v>
      </c>
      <c r="U304">
        <v>6.5</v>
      </c>
      <c r="V304">
        <v>2.2000000000000002</v>
      </c>
      <c r="W304">
        <v>0.4</v>
      </c>
      <c r="X304">
        <v>0.1</v>
      </c>
      <c r="Y304">
        <v>0.8</v>
      </c>
      <c r="Z304">
        <v>1.3</v>
      </c>
      <c r="AA304">
        <v>13.8</v>
      </c>
      <c r="AC304" s="10">
        <f t="shared" si="4"/>
        <v>23.400000000000002</v>
      </c>
    </row>
    <row r="305" spans="1:29" x14ac:dyDescent="0.25">
      <c r="A305" t="str">
        <f>CONCATENATE(B305," ",E305)</f>
        <v>T. Clarke POR</v>
      </c>
      <c r="B305" t="s">
        <v>1264</v>
      </c>
      <c r="C305" t="s">
        <v>37</v>
      </c>
      <c r="D305">
        <v>23</v>
      </c>
      <c r="E305" t="s">
        <v>126</v>
      </c>
      <c r="F305">
        <v>82</v>
      </c>
      <c r="G305">
        <v>1</v>
      </c>
      <c r="H305">
        <v>20.8</v>
      </c>
      <c r="I305">
        <v>3.5</v>
      </c>
      <c r="J305">
        <v>7.6</v>
      </c>
      <c r="K305">
        <v>46.5</v>
      </c>
      <c r="L305">
        <v>0.9</v>
      </c>
      <c r="M305">
        <v>2.5</v>
      </c>
      <c r="N305">
        <v>35.299999999999997</v>
      </c>
      <c r="O305">
        <v>1.6</v>
      </c>
      <c r="P305">
        <v>2.2999999999999998</v>
      </c>
      <c r="Q305">
        <v>70.900000000000006</v>
      </c>
      <c r="R305">
        <v>0.7</v>
      </c>
      <c r="S305">
        <v>2.5</v>
      </c>
      <c r="T305">
        <v>3.2</v>
      </c>
      <c r="U305">
        <v>1.3</v>
      </c>
      <c r="V305">
        <v>0.6</v>
      </c>
      <c r="W305">
        <v>0.7</v>
      </c>
      <c r="X305">
        <v>0.5</v>
      </c>
      <c r="Y305">
        <v>0.6</v>
      </c>
      <c r="Z305">
        <v>0.8</v>
      </c>
      <c r="AA305">
        <v>9.6</v>
      </c>
      <c r="AC305" s="10">
        <f t="shared" si="4"/>
        <v>15.3</v>
      </c>
    </row>
    <row r="306" spans="1:29" x14ac:dyDescent="0.25">
      <c r="A306" t="str">
        <f>CONCATENATE(B306," ",E306)</f>
        <v>T. Duncan Jr. LAL</v>
      </c>
      <c r="B306" t="s">
        <v>1428</v>
      </c>
      <c r="C306" t="s">
        <v>32</v>
      </c>
      <c r="D306">
        <v>24</v>
      </c>
      <c r="E306" t="s">
        <v>41</v>
      </c>
      <c r="F306">
        <v>73</v>
      </c>
      <c r="G306">
        <v>0</v>
      </c>
      <c r="H306">
        <v>8.5</v>
      </c>
      <c r="I306">
        <v>0.9</v>
      </c>
      <c r="J306">
        <v>1.9</v>
      </c>
      <c r="K306">
        <v>47.5</v>
      </c>
      <c r="L306">
        <v>0</v>
      </c>
      <c r="M306">
        <v>0</v>
      </c>
      <c r="N306">
        <v>0</v>
      </c>
      <c r="O306">
        <v>1</v>
      </c>
      <c r="P306">
        <v>1.1000000000000001</v>
      </c>
      <c r="Q306">
        <v>86.7</v>
      </c>
      <c r="R306">
        <v>0.4</v>
      </c>
      <c r="S306">
        <v>1.4</v>
      </c>
      <c r="T306">
        <v>1.8</v>
      </c>
      <c r="U306">
        <v>0.4</v>
      </c>
      <c r="V306">
        <v>0.4</v>
      </c>
      <c r="W306">
        <v>0.2</v>
      </c>
      <c r="X306">
        <v>0.2</v>
      </c>
      <c r="Y306">
        <v>0.1</v>
      </c>
      <c r="Z306">
        <v>0.6</v>
      </c>
      <c r="AA306">
        <v>2.8</v>
      </c>
      <c r="AC306" s="10">
        <f t="shared" si="4"/>
        <v>5.4</v>
      </c>
    </row>
    <row r="307" spans="1:29" x14ac:dyDescent="0.25">
      <c r="A307" t="str">
        <f>CONCATENATE(B307," ",E307)</f>
        <v>T. Duval UTA</v>
      </c>
      <c r="B307" t="s">
        <v>1174</v>
      </c>
      <c r="C307" t="s">
        <v>26</v>
      </c>
      <c r="D307">
        <v>26</v>
      </c>
      <c r="E307" t="s">
        <v>127</v>
      </c>
      <c r="F307">
        <v>82</v>
      </c>
      <c r="G307">
        <v>82</v>
      </c>
      <c r="H307">
        <v>34</v>
      </c>
      <c r="I307">
        <v>5.3</v>
      </c>
      <c r="J307">
        <v>11.3</v>
      </c>
      <c r="K307">
        <v>46.3</v>
      </c>
      <c r="L307">
        <v>2.2000000000000002</v>
      </c>
      <c r="M307">
        <v>5.7</v>
      </c>
      <c r="N307">
        <v>38.1</v>
      </c>
      <c r="O307">
        <v>3.2</v>
      </c>
      <c r="P307">
        <v>4.3</v>
      </c>
      <c r="Q307">
        <v>73.2</v>
      </c>
      <c r="R307">
        <v>0.8</v>
      </c>
      <c r="S307">
        <v>3.4</v>
      </c>
      <c r="T307">
        <v>4.0999999999999996</v>
      </c>
      <c r="U307">
        <v>9.1</v>
      </c>
      <c r="V307">
        <v>1.1000000000000001</v>
      </c>
      <c r="W307">
        <v>1.5</v>
      </c>
      <c r="X307">
        <v>0.3</v>
      </c>
      <c r="Y307">
        <v>1</v>
      </c>
      <c r="Z307">
        <v>0.6</v>
      </c>
      <c r="AA307">
        <v>15.8</v>
      </c>
      <c r="AC307" s="10">
        <f t="shared" si="4"/>
        <v>30.800000000000004</v>
      </c>
    </row>
    <row r="308" spans="1:29" x14ac:dyDescent="0.25">
      <c r="A308" t="str">
        <f>CONCATENATE(B308," ",E308)</f>
        <v>T. Ferguson PHX</v>
      </c>
      <c r="B308" t="s">
        <v>1156</v>
      </c>
      <c r="C308" t="s">
        <v>24</v>
      </c>
      <c r="D308">
        <v>26</v>
      </c>
      <c r="E308" t="s">
        <v>200</v>
      </c>
      <c r="F308">
        <v>79</v>
      </c>
      <c r="G308">
        <v>79</v>
      </c>
      <c r="H308">
        <v>31.9</v>
      </c>
      <c r="I308">
        <v>6.1</v>
      </c>
      <c r="J308">
        <v>13.2</v>
      </c>
      <c r="K308">
        <v>46.5</v>
      </c>
      <c r="L308">
        <v>2.5</v>
      </c>
      <c r="M308">
        <v>6.3</v>
      </c>
      <c r="N308">
        <v>39.4</v>
      </c>
      <c r="O308">
        <v>3.4</v>
      </c>
      <c r="P308">
        <v>3.8</v>
      </c>
      <c r="Q308">
        <v>89.9</v>
      </c>
      <c r="R308">
        <v>1.4</v>
      </c>
      <c r="S308">
        <v>3.8</v>
      </c>
      <c r="T308">
        <v>5.2</v>
      </c>
      <c r="U308">
        <v>2</v>
      </c>
      <c r="V308">
        <v>1.7</v>
      </c>
      <c r="W308">
        <v>1.7</v>
      </c>
      <c r="X308">
        <v>1</v>
      </c>
      <c r="Y308">
        <v>0.8</v>
      </c>
      <c r="Z308">
        <v>1.1000000000000001</v>
      </c>
      <c r="AA308">
        <v>18.100000000000001</v>
      </c>
      <c r="AC308" s="10">
        <f t="shared" si="4"/>
        <v>28</v>
      </c>
    </row>
    <row r="309" spans="1:29" x14ac:dyDescent="0.25">
      <c r="A309" t="str">
        <f>CONCATENATE(B309," ",E309)</f>
        <v>T. Haliburton DET</v>
      </c>
      <c r="B309" t="s">
        <v>1432</v>
      </c>
      <c r="C309" t="s">
        <v>26</v>
      </c>
      <c r="D309">
        <v>24</v>
      </c>
      <c r="E309" t="s">
        <v>46</v>
      </c>
      <c r="F309">
        <v>66</v>
      </c>
      <c r="G309">
        <v>0</v>
      </c>
      <c r="H309">
        <v>7.5</v>
      </c>
      <c r="I309">
        <v>1</v>
      </c>
      <c r="J309">
        <v>2.2999999999999998</v>
      </c>
      <c r="K309">
        <v>43.6</v>
      </c>
      <c r="L309">
        <v>0.2</v>
      </c>
      <c r="M309">
        <v>0.7</v>
      </c>
      <c r="N309">
        <v>33.299999999999997</v>
      </c>
      <c r="O309">
        <v>0.5</v>
      </c>
      <c r="P309">
        <v>0.6</v>
      </c>
      <c r="Q309">
        <v>78</v>
      </c>
      <c r="R309">
        <v>0.2</v>
      </c>
      <c r="S309">
        <v>0.6</v>
      </c>
      <c r="T309">
        <v>0.7</v>
      </c>
      <c r="U309">
        <v>0.5</v>
      </c>
      <c r="V309">
        <v>0.4</v>
      </c>
      <c r="W309">
        <v>0.3</v>
      </c>
      <c r="X309">
        <v>0.1</v>
      </c>
      <c r="Y309">
        <v>0.2</v>
      </c>
      <c r="Z309">
        <v>0.2</v>
      </c>
      <c r="AA309">
        <v>2.7</v>
      </c>
      <c r="AC309" s="10">
        <f t="shared" si="4"/>
        <v>4.3</v>
      </c>
    </row>
    <row r="310" spans="1:29" x14ac:dyDescent="0.25">
      <c r="A310" t="str">
        <f>CONCATENATE(B310," ",E310)</f>
        <v>T. Harris LAC</v>
      </c>
      <c r="B310" t="s">
        <v>1291</v>
      </c>
      <c r="C310" t="s">
        <v>24</v>
      </c>
      <c r="D310">
        <v>32</v>
      </c>
      <c r="E310" t="s">
        <v>42</v>
      </c>
      <c r="F310">
        <v>69</v>
      </c>
      <c r="G310">
        <v>5</v>
      </c>
      <c r="H310">
        <v>19.8</v>
      </c>
      <c r="I310">
        <v>2.9</v>
      </c>
      <c r="J310">
        <v>7.6</v>
      </c>
      <c r="K310">
        <v>38.1</v>
      </c>
      <c r="L310">
        <v>1.1000000000000001</v>
      </c>
      <c r="M310">
        <v>3.1</v>
      </c>
      <c r="N310">
        <v>34.4</v>
      </c>
      <c r="O310">
        <v>1.3</v>
      </c>
      <c r="P310">
        <v>1.9</v>
      </c>
      <c r="Q310">
        <v>70.5</v>
      </c>
      <c r="R310">
        <v>0.7</v>
      </c>
      <c r="S310">
        <v>2.2999999999999998</v>
      </c>
      <c r="T310">
        <v>3</v>
      </c>
      <c r="U310">
        <v>1</v>
      </c>
      <c r="V310">
        <v>1.2</v>
      </c>
      <c r="W310">
        <v>0.2</v>
      </c>
      <c r="X310">
        <v>0.1</v>
      </c>
      <c r="Y310">
        <v>0.4</v>
      </c>
      <c r="Z310">
        <v>1.9</v>
      </c>
      <c r="AA310">
        <v>8.1999999999999993</v>
      </c>
      <c r="AC310" s="10">
        <f t="shared" si="4"/>
        <v>12.499999999999998</v>
      </c>
    </row>
    <row r="311" spans="1:29" x14ac:dyDescent="0.25">
      <c r="A311" t="str">
        <f>CONCATENATE(B311," ",E311)</f>
        <v>T. Harvey WAS</v>
      </c>
      <c r="B311" t="s">
        <v>1182</v>
      </c>
      <c r="C311" t="s">
        <v>26</v>
      </c>
      <c r="D311">
        <v>31</v>
      </c>
      <c r="E311" t="s">
        <v>185</v>
      </c>
      <c r="F311">
        <v>82</v>
      </c>
      <c r="G311">
        <v>82</v>
      </c>
      <c r="H311">
        <v>27.8</v>
      </c>
      <c r="I311">
        <v>5.4</v>
      </c>
      <c r="J311">
        <v>12.2</v>
      </c>
      <c r="K311">
        <v>43.8</v>
      </c>
      <c r="L311">
        <v>1.9</v>
      </c>
      <c r="M311">
        <v>5.5</v>
      </c>
      <c r="N311">
        <v>34.700000000000003</v>
      </c>
      <c r="O311">
        <v>2.2999999999999998</v>
      </c>
      <c r="P311">
        <v>2.5</v>
      </c>
      <c r="Q311">
        <v>92.3</v>
      </c>
      <c r="R311">
        <v>0.8</v>
      </c>
      <c r="S311">
        <v>2.6</v>
      </c>
      <c r="T311">
        <v>3.4</v>
      </c>
      <c r="U311">
        <v>2.7</v>
      </c>
      <c r="V311">
        <v>1.5</v>
      </c>
      <c r="W311">
        <v>1.4</v>
      </c>
      <c r="X311">
        <v>0.1</v>
      </c>
      <c r="Y311">
        <v>1</v>
      </c>
      <c r="Z311">
        <v>0.7</v>
      </c>
      <c r="AA311">
        <v>14.9</v>
      </c>
      <c r="AC311" s="10">
        <f t="shared" si="4"/>
        <v>22.499999999999996</v>
      </c>
    </row>
    <row r="312" spans="1:29" x14ac:dyDescent="0.25">
      <c r="A312" t="str">
        <f>CONCATENATE(B312," ",E312)</f>
        <v>T. Herro BKN</v>
      </c>
      <c r="B312" t="s">
        <v>1185</v>
      </c>
      <c r="C312" t="s">
        <v>37</v>
      </c>
      <c r="D312">
        <v>24</v>
      </c>
      <c r="E312" t="s">
        <v>173</v>
      </c>
      <c r="F312">
        <v>56</v>
      </c>
      <c r="G312">
        <v>56</v>
      </c>
      <c r="H312">
        <v>28.6</v>
      </c>
      <c r="I312">
        <v>5.3</v>
      </c>
      <c r="J312">
        <v>11.6</v>
      </c>
      <c r="K312">
        <v>45.5</v>
      </c>
      <c r="L312">
        <v>2.2000000000000002</v>
      </c>
      <c r="M312">
        <v>5.5</v>
      </c>
      <c r="N312">
        <v>40.5</v>
      </c>
      <c r="O312">
        <v>2</v>
      </c>
      <c r="P312">
        <v>2.2000000000000002</v>
      </c>
      <c r="Q312">
        <v>90.2</v>
      </c>
      <c r="R312">
        <v>1.2</v>
      </c>
      <c r="S312">
        <v>3.7</v>
      </c>
      <c r="T312">
        <v>4.9000000000000004</v>
      </c>
      <c r="U312">
        <v>3.4</v>
      </c>
      <c r="V312">
        <v>1.5</v>
      </c>
      <c r="W312">
        <v>1.3</v>
      </c>
      <c r="X312">
        <v>0.4</v>
      </c>
      <c r="Y312">
        <v>0.7</v>
      </c>
      <c r="Z312">
        <v>1.1000000000000001</v>
      </c>
      <c r="AA312">
        <v>14.8</v>
      </c>
      <c r="AC312" s="10">
        <f t="shared" si="4"/>
        <v>24.799999999999997</v>
      </c>
    </row>
    <row r="313" spans="1:29" x14ac:dyDescent="0.25">
      <c r="A313" t="str">
        <f>CONCATENATE(B313," ",E313)</f>
        <v>T. Holton SEA</v>
      </c>
      <c r="B313" t="s">
        <v>1370</v>
      </c>
      <c r="C313" t="s">
        <v>24</v>
      </c>
      <c r="D313">
        <v>22</v>
      </c>
      <c r="E313" t="s">
        <v>36</v>
      </c>
      <c r="F313">
        <v>78</v>
      </c>
      <c r="G313">
        <v>0</v>
      </c>
      <c r="H313">
        <v>15.7</v>
      </c>
      <c r="I313">
        <v>1.9</v>
      </c>
      <c r="J313">
        <v>5.2</v>
      </c>
      <c r="K313">
        <v>36</v>
      </c>
      <c r="L313">
        <v>0.4</v>
      </c>
      <c r="M313">
        <v>1.6</v>
      </c>
      <c r="N313">
        <v>25</v>
      </c>
      <c r="O313">
        <v>0.7</v>
      </c>
      <c r="P313">
        <v>1.2</v>
      </c>
      <c r="Q313">
        <v>62.6</v>
      </c>
      <c r="R313">
        <v>0.4</v>
      </c>
      <c r="S313">
        <v>1.4</v>
      </c>
      <c r="T313">
        <v>1.8</v>
      </c>
      <c r="U313">
        <v>0.6</v>
      </c>
      <c r="V313">
        <v>1.3</v>
      </c>
      <c r="W313">
        <v>0.5</v>
      </c>
      <c r="X313">
        <v>0</v>
      </c>
      <c r="Y313">
        <v>0.4</v>
      </c>
      <c r="Z313">
        <v>0.7</v>
      </c>
      <c r="AA313">
        <v>4.9000000000000004</v>
      </c>
      <c r="AC313" s="10">
        <f t="shared" si="4"/>
        <v>7.8</v>
      </c>
    </row>
    <row r="314" spans="1:29" x14ac:dyDescent="0.25">
      <c r="A314" t="str">
        <f>CONCATENATE(B314," ",E314)</f>
        <v>T. Jerome GSW</v>
      </c>
      <c r="B314" t="s">
        <v>1288</v>
      </c>
      <c r="C314" t="s">
        <v>26</v>
      </c>
      <c r="D314">
        <v>27</v>
      </c>
      <c r="E314" t="s">
        <v>35</v>
      </c>
      <c r="F314">
        <v>82</v>
      </c>
      <c r="G314">
        <v>82</v>
      </c>
      <c r="H314">
        <v>25.4</v>
      </c>
      <c r="I314">
        <v>2.9</v>
      </c>
      <c r="J314">
        <v>6.9</v>
      </c>
      <c r="K314">
        <v>41.8</v>
      </c>
      <c r="L314">
        <v>1</v>
      </c>
      <c r="M314">
        <v>2.8</v>
      </c>
      <c r="N314">
        <v>36.1</v>
      </c>
      <c r="O314">
        <v>1.5</v>
      </c>
      <c r="P314">
        <v>1.9</v>
      </c>
      <c r="Q314">
        <v>81.8</v>
      </c>
      <c r="R314">
        <v>0.9</v>
      </c>
      <c r="S314">
        <v>3.1</v>
      </c>
      <c r="T314">
        <v>4</v>
      </c>
      <c r="U314">
        <v>4.8</v>
      </c>
      <c r="V314">
        <v>1.2</v>
      </c>
      <c r="W314">
        <v>1.6</v>
      </c>
      <c r="X314">
        <v>0.1</v>
      </c>
      <c r="Y314">
        <v>0.5</v>
      </c>
      <c r="Z314">
        <v>0.6</v>
      </c>
      <c r="AA314">
        <v>8.3000000000000007</v>
      </c>
      <c r="AC314" s="10">
        <f t="shared" si="4"/>
        <v>18.8</v>
      </c>
    </row>
    <row r="315" spans="1:29" x14ac:dyDescent="0.25">
      <c r="A315" t="str">
        <f>CONCATENATE(B315," ",E315)</f>
        <v>T. Jones MEM</v>
      </c>
      <c r="B315" t="s">
        <v>1186</v>
      </c>
      <c r="C315" t="s">
        <v>26</v>
      </c>
      <c r="D315">
        <v>28</v>
      </c>
      <c r="E315" t="s">
        <v>170</v>
      </c>
      <c r="F315">
        <v>75</v>
      </c>
      <c r="G315">
        <v>75</v>
      </c>
      <c r="H315">
        <v>28.8</v>
      </c>
      <c r="I315">
        <v>4.0999999999999996</v>
      </c>
      <c r="J315">
        <v>9.8000000000000007</v>
      </c>
      <c r="K315">
        <v>42.3</v>
      </c>
      <c r="L315">
        <v>1.6</v>
      </c>
      <c r="M315">
        <v>4.7</v>
      </c>
      <c r="N315">
        <v>34.799999999999997</v>
      </c>
      <c r="O315">
        <v>2.2000000000000002</v>
      </c>
      <c r="P315">
        <v>2.2999999999999998</v>
      </c>
      <c r="Q315">
        <v>96.5</v>
      </c>
      <c r="R315">
        <v>0.4</v>
      </c>
      <c r="S315">
        <v>2</v>
      </c>
      <c r="T315">
        <v>2.4</v>
      </c>
      <c r="U315">
        <v>5.0999999999999996</v>
      </c>
      <c r="V315">
        <v>1.4</v>
      </c>
      <c r="W315">
        <v>1.3</v>
      </c>
      <c r="X315">
        <v>0.2</v>
      </c>
      <c r="Y315">
        <v>0.8</v>
      </c>
      <c r="Z315">
        <v>0.6</v>
      </c>
      <c r="AA315">
        <v>12.1</v>
      </c>
      <c r="AC315" s="10">
        <f t="shared" si="4"/>
        <v>21.099999999999998</v>
      </c>
    </row>
    <row r="316" spans="1:29" x14ac:dyDescent="0.25">
      <c r="A316" t="str">
        <f>CONCATENATE(B316," ",E316)</f>
        <v>T. Jones POR</v>
      </c>
      <c r="B316" t="s">
        <v>1186</v>
      </c>
      <c r="C316" t="s">
        <v>26</v>
      </c>
      <c r="D316">
        <v>24</v>
      </c>
      <c r="E316" t="s">
        <v>126</v>
      </c>
      <c r="F316">
        <v>82</v>
      </c>
      <c r="G316">
        <v>82</v>
      </c>
      <c r="H316">
        <v>31.8</v>
      </c>
      <c r="I316">
        <v>5.3</v>
      </c>
      <c r="J316">
        <v>11.9</v>
      </c>
      <c r="K316">
        <v>44.4</v>
      </c>
      <c r="L316">
        <v>2.1</v>
      </c>
      <c r="M316">
        <v>5.5</v>
      </c>
      <c r="N316">
        <v>38.299999999999997</v>
      </c>
      <c r="O316">
        <v>2.1</v>
      </c>
      <c r="P316">
        <v>2.5</v>
      </c>
      <c r="Q316">
        <v>86.6</v>
      </c>
      <c r="R316">
        <v>0.7</v>
      </c>
      <c r="S316">
        <v>3.3</v>
      </c>
      <c r="T316">
        <v>4</v>
      </c>
      <c r="U316">
        <v>7.7</v>
      </c>
      <c r="V316">
        <v>2.6</v>
      </c>
      <c r="W316">
        <v>2.2999999999999998</v>
      </c>
      <c r="X316">
        <v>0.3</v>
      </c>
      <c r="Y316">
        <v>0.7</v>
      </c>
      <c r="Z316">
        <v>0.4</v>
      </c>
      <c r="AA316">
        <v>14.8</v>
      </c>
      <c r="AC316" s="10">
        <f t="shared" si="4"/>
        <v>29.1</v>
      </c>
    </row>
    <row r="317" spans="1:29" x14ac:dyDescent="0.25">
      <c r="A317" t="str">
        <f>CONCATENATE(B317," ",E317)</f>
        <v>T. Kuzmik KC</v>
      </c>
      <c r="B317" t="s">
        <v>1303</v>
      </c>
      <c r="C317" t="s">
        <v>29</v>
      </c>
      <c r="D317">
        <v>24</v>
      </c>
      <c r="E317" t="s">
        <v>393</v>
      </c>
      <c r="F317">
        <v>82</v>
      </c>
      <c r="G317">
        <v>29</v>
      </c>
      <c r="H317">
        <v>22.7</v>
      </c>
      <c r="I317">
        <v>2.8</v>
      </c>
      <c r="J317">
        <v>7.1</v>
      </c>
      <c r="K317">
        <v>38.700000000000003</v>
      </c>
      <c r="L317">
        <v>0.9</v>
      </c>
      <c r="M317">
        <v>2.6</v>
      </c>
      <c r="N317">
        <v>34</v>
      </c>
      <c r="O317">
        <v>1.3</v>
      </c>
      <c r="P317">
        <v>1.7</v>
      </c>
      <c r="Q317">
        <v>79</v>
      </c>
      <c r="R317">
        <v>0.6</v>
      </c>
      <c r="S317">
        <v>2.4</v>
      </c>
      <c r="T317">
        <v>3</v>
      </c>
      <c r="U317">
        <v>3.1</v>
      </c>
      <c r="V317">
        <v>1.5</v>
      </c>
      <c r="W317">
        <v>0.9</v>
      </c>
      <c r="X317">
        <v>0.3</v>
      </c>
      <c r="Y317">
        <v>0.5</v>
      </c>
      <c r="Z317">
        <v>0.9</v>
      </c>
      <c r="AA317">
        <v>7.7</v>
      </c>
      <c r="AC317" s="10">
        <f t="shared" si="4"/>
        <v>15</v>
      </c>
    </row>
    <row r="318" spans="1:29" x14ac:dyDescent="0.25">
      <c r="A318" t="str">
        <f>CONCATENATE(B318," ",E318)</f>
        <v>T. Leaf SAC</v>
      </c>
      <c r="B318" t="s">
        <v>1250</v>
      </c>
      <c r="C318" t="s">
        <v>32</v>
      </c>
      <c r="D318">
        <v>27</v>
      </c>
      <c r="E318" t="s">
        <v>215</v>
      </c>
      <c r="F318">
        <v>80</v>
      </c>
      <c r="G318">
        <v>51</v>
      </c>
      <c r="H318">
        <v>27.2</v>
      </c>
      <c r="I318">
        <v>3.8</v>
      </c>
      <c r="J318">
        <v>9.4</v>
      </c>
      <c r="K318">
        <v>40.299999999999997</v>
      </c>
      <c r="L318">
        <v>1.8</v>
      </c>
      <c r="M318">
        <v>4.5999999999999996</v>
      </c>
      <c r="N318">
        <v>39.200000000000003</v>
      </c>
      <c r="O318">
        <v>1.1000000000000001</v>
      </c>
      <c r="P318">
        <v>1.8</v>
      </c>
      <c r="Q318">
        <v>61.6</v>
      </c>
      <c r="R318">
        <v>1.5</v>
      </c>
      <c r="S318">
        <v>4.5999999999999996</v>
      </c>
      <c r="T318">
        <v>6.1</v>
      </c>
      <c r="U318">
        <v>1</v>
      </c>
      <c r="V318">
        <v>1.3</v>
      </c>
      <c r="W318">
        <v>0.7</v>
      </c>
      <c r="X318">
        <v>0.5</v>
      </c>
      <c r="Y318">
        <v>0.7</v>
      </c>
      <c r="Z318">
        <v>2.1</v>
      </c>
      <c r="AA318">
        <v>10.6</v>
      </c>
      <c r="AC318" s="10">
        <f t="shared" si="4"/>
        <v>18.899999999999999</v>
      </c>
    </row>
    <row r="319" spans="1:29" x14ac:dyDescent="0.25">
      <c r="A319" t="str">
        <f>CONCATENATE(B319," ",E319)</f>
        <v>T. Luwawu WAS</v>
      </c>
      <c r="B319" t="s">
        <v>1384</v>
      </c>
      <c r="C319" t="s">
        <v>29</v>
      </c>
      <c r="D319">
        <v>31</v>
      </c>
      <c r="E319" t="s">
        <v>185</v>
      </c>
      <c r="F319">
        <v>65</v>
      </c>
      <c r="G319">
        <v>0</v>
      </c>
      <c r="H319">
        <v>12.7</v>
      </c>
      <c r="I319">
        <v>1.4</v>
      </c>
      <c r="J319">
        <v>3.6</v>
      </c>
      <c r="K319">
        <v>38.799999999999997</v>
      </c>
      <c r="L319">
        <v>0.5</v>
      </c>
      <c r="M319">
        <v>1.5</v>
      </c>
      <c r="N319">
        <v>34.4</v>
      </c>
      <c r="O319">
        <v>0.8</v>
      </c>
      <c r="P319">
        <v>0.9</v>
      </c>
      <c r="Q319">
        <v>90</v>
      </c>
      <c r="R319">
        <v>0.3</v>
      </c>
      <c r="S319">
        <v>1.3</v>
      </c>
      <c r="T319">
        <v>1.6</v>
      </c>
      <c r="U319">
        <v>0.6</v>
      </c>
      <c r="V319">
        <v>1</v>
      </c>
      <c r="W319">
        <v>0.2</v>
      </c>
      <c r="X319">
        <v>0.1</v>
      </c>
      <c r="Y319">
        <v>0.4</v>
      </c>
      <c r="Z319">
        <v>0.9</v>
      </c>
      <c r="AA319">
        <v>4.0999999999999996</v>
      </c>
      <c r="AC319" s="10">
        <f t="shared" si="4"/>
        <v>6.6</v>
      </c>
    </row>
    <row r="320" spans="1:29" x14ac:dyDescent="0.25">
      <c r="A320" t="str">
        <f>CONCATENATE(B320," ",E320)</f>
        <v>T. Lydon HOU</v>
      </c>
      <c r="B320" t="s">
        <v>1215</v>
      </c>
      <c r="C320" t="s">
        <v>34</v>
      </c>
      <c r="D320">
        <v>28</v>
      </c>
      <c r="E320" t="s">
        <v>128</v>
      </c>
      <c r="F320">
        <v>82</v>
      </c>
      <c r="G320">
        <v>82</v>
      </c>
      <c r="H320">
        <v>26.3</v>
      </c>
      <c r="I320">
        <v>4.5999999999999996</v>
      </c>
      <c r="J320">
        <v>10.7</v>
      </c>
      <c r="K320">
        <v>43.2</v>
      </c>
      <c r="L320">
        <v>1.8</v>
      </c>
      <c r="M320">
        <v>5</v>
      </c>
      <c r="N320">
        <v>35.6</v>
      </c>
      <c r="O320">
        <v>1.7</v>
      </c>
      <c r="P320">
        <v>1.9</v>
      </c>
      <c r="Q320">
        <v>92.1</v>
      </c>
      <c r="R320">
        <v>1.2</v>
      </c>
      <c r="S320">
        <v>3.7</v>
      </c>
      <c r="T320">
        <v>4.9000000000000004</v>
      </c>
      <c r="U320">
        <v>1.4</v>
      </c>
      <c r="V320">
        <v>1.9</v>
      </c>
      <c r="W320">
        <v>0.4</v>
      </c>
      <c r="X320">
        <v>0.4</v>
      </c>
      <c r="Y320">
        <v>1</v>
      </c>
      <c r="Z320">
        <v>2</v>
      </c>
      <c r="AA320">
        <v>12.8</v>
      </c>
      <c r="AC320" s="10">
        <f t="shared" si="4"/>
        <v>19.900000000000002</v>
      </c>
    </row>
    <row r="321" spans="1:29" x14ac:dyDescent="0.25">
      <c r="A321" t="str">
        <f>CONCATENATE(B321," ",E321)</f>
        <v>T. Maker DAL</v>
      </c>
      <c r="B321" t="s">
        <v>1133</v>
      </c>
      <c r="C321" t="s">
        <v>40</v>
      </c>
      <c r="D321">
        <v>27</v>
      </c>
      <c r="E321" t="s">
        <v>27</v>
      </c>
      <c r="F321">
        <v>66</v>
      </c>
      <c r="G321">
        <v>66</v>
      </c>
      <c r="H321">
        <v>34.299999999999997</v>
      </c>
      <c r="I321">
        <v>7.4</v>
      </c>
      <c r="J321">
        <v>15.6</v>
      </c>
      <c r="K321">
        <v>47.3</v>
      </c>
      <c r="L321">
        <v>2.9</v>
      </c>
      <c r="M321">
        <v>7.9</v>
      </c>
      <c r="N321">
        <v>37</v>
      </c>
      <c r="O321">
        <v>4.9000000000000004</v>
      </c>
      <c r="P321">
        <v>5.2</v>
      </c>
      <c r="Q321">
        <v>93.3</v>
      </c>
      <c r="R321">
        <v>2.7</v>
      </c>
      <c r="S321">
        <v>6.4</v>
      </c>
      <c r="T321">
        <v>9.1999999999999993</v>
      </c>
      <c r="U321">
        <v>2.2000000000000002</v>
      </c>
      <c r="V321">
        <v>3.2</v>
      </c>
      <c r="W321">
        <v>1.5</v>
      </c>
      <c r="X321">
        <v>2.5</v>
      </c>
      <c r="Y321">
        <v>1.4</v>
      </c>
      <c r="Z321">
        <v>2.2999999999999998</v>
      </c>
      <c r="AA321">
        <v>22.5</v>
      </c>
      <c r="AC321" s="10">
        <f t="shared" si="4"/>
        <v>37.9</v>
      </c>
    </row>
    <row r="322" spans="1:29" x14ac:dyDescent="0.25">
      <c r="A322" t="str">
        <f>CONCATENATE(B322," ",E322)</f>
        <v>T. Maledon SAS</v>
      </c>
      <c r="B322" t="s">
        <v>1286</v>
      </c>
      <c r="C322" t="s">
        <v>29</v>
      </c>
      <c r="D322">
        <v>23</v>
      </c>
      <c r="E322" t="s">
        <v>30</v>
      </c>
      <c r="F322">
        <v>81</v>
      </c>
      <c r="G322">
        <v>31</v>
      </c>
      <c r="H322">
        <v>24.3</v>
      </c>
      <c r="I322">
        <v>3.1</v>
      </c>
      <c r="J322">
        <v>6.7</v>
      </c>
      <c r="K322">
        <v>47.1</v>
      </c>
      <c r="L322">
        <v>1</v>
      </c>
      <c r="M322">
        <v>2.8</v>
      </c>
      <c r="N322">
        <v>37.4</v>
      </c>
      <c r="O322">
        <v>1.1000000000000001</v>
      </c>
      <c r="P322">
        <v>1.4</v>
      </c>
      <c r="Q322">
        <v>77.5</v>
      </c>
      <c r="R322">
        <v>0.9</v>
      </c>
      <c r="S322">
        <v>2.8</v>
      </c>
      <c r="T322">
        <v>3.6</v>
      </c>
      <c r="U322">
        <v>1.9</v>
      </c>
      <c r="V322">
        <v>1.7</v>
      </c>
      <c r="W322">
        <v>1.2</v>
      </c>
      <c r="X322">
        <v>0.6</v>
      </c>
      <c r="Y322">
        <v>0.4</v>
      </c>
      <c r="Z322">
        <v>1.1000000000000001</v>
      </c>
      <c r="AA322">
        <v>8.4</v>
      </c>
      <c r="AC322" s="10">
        <f t="shared" si="4"/>
        <v>15.7</v>
      </c>
    </row>
    <row r="323" spans="1:29" x14ac:dyDescent="0.25">
      <c r="A323" t="str">
        <f>CONCATENATE(B323," ",E323)</f>
        <v>T. Mann PHI</v>
      </c>
      <c r="B323" t="s">
        <v>1345</v>
      </c>
      <c r="C323" t="s">
        <v>26</v>
      </c>
      <c r="D323">
        <v>23</v>
      </c>
      <c r="E323" t="s">
        <v>25</v>
      </c>
      <c r="F323">
        <v>82</v>
      </c>
      <c r="G323">
        <v>0</v>
      </c>
      <c r="H323">
        <v>18.8</v>
      </c>
      <c r="I323">
        <v>2.1</v>
      </c>
      <c r="J323">
        <v>4.7</v>
      </c>
      <c r="K323">
        <v>44.3</v>
      </c>
      <c r="L323">
        <v>0.9</v>
      </c>
      <c r="M323">
        <v>2.2000000000000002</v>
      </c>
      <c r="N323">
        <v>38.799999999999997</v>
      </c>
      <c r="O323">
        <v>1</v>
      </c>
      <c r="P323">
        <v>1.3</v>
      </c>
      <c r="Q323">
        <v>75</v>
      </c>
      <c r="R323">
        <v>0.5</v>
      </c>
      <c r="S323">
        <v>1.4</v>
      </c>
      <c r="T323">
        <v>1.8</v>
      </c>
      <c r="U323">
        <v>2.1</v>
      </c>
      <c r="V323">
        <v>0.3</v>
      </c>
      <c r="W323">
        <v>0.6</v>
      </c>
      <c r="X323">
        <v>0.1</v>
      </c>
      <c r="Y323">
        <v>0.4</v>
      </c>
      <c r="Z323">
        <v>0.6</v>
      </c>
      <c r="AA323">
        <v>6</v>
      </c>
      <c r="AC323" s="10">
        <f t="shared" ref="AC323:AC350" si="5">+AA323+X323+W323+U323+T323</f>
        <v>10.6</v>
      </c>
    </row>
    <row r="324" spans="1:29" x14ac:dyDescent="0.25">
      <c r="A324" t="str">
        <f>CONCATENATE(B324," ",E324)</f>
        <v>T. Maxey DEN</v>
      </c>
      <c r="B324" t="s">
        <v>1365</v>
      </c>
      <c r="C324" t="s">
        <v>22</v>
      </c>
      <c r="D324">
        <v>24</v>
      </c>
      <c r="E324" t="s">
        <v>33</v>
      </c>
      <c r="F324">
        <v>72</v>
      </c>
      <c r="G324">
        <v>0</v>
      </c>
      <c r="H324">
        <v>19.5</v>
      </c>
      <c r="I324">
        <v>1.9</v>
      </c>
      <c r="J324">
        <v>4.5999999999999996</v>
      </c>
      <c r="K324">
        <v>40.700000000000003</v>
      </c>
      <c r="L324">
        <v>0.5</v>
      </c>
      <c r="M324">
        <v>1.3</v>
      </c>
      <c r="N324">
        <v>35.4</v>
      </c>
      <c r="O324">
        <v>0.9</v>
      </c>
      <c r="P324">
        <v>1.1000000000000001</v>
      </c>
      <c r="Q324">
        <v>82.5</v>
      </c>
      <c r="R324">
        <v>0.3</v>
      </c>
      <c r="S324">
        <v>1.3</v>
      </c>
      <c r="T324">
        <v>1.6</v>
      </c>
      <c r="U324">
        <v>1.1000000000000001</v>
      </c>
      <c r="V324">
        <v>0.8</v>
      </c>
      <c r="W324">
        <v>0.3</v>
      </c>
      <c r="X324">
        <v>0.1</v>
      </c>
      <c r="Y324">
        <v>0.4</v>
      </c>
      <c r="Z324">
        <v>1</v>
      </c>
      <c r="AA324">
        <v>5.2</v>
      </c>
      <c r="AC324" s="10">
        <f t="shared" si="5"/>
        <v>8.2999999999999989</v>
      </c>
    </row>
    <row r="325" spans="1:29" x14ac:dyDescent="0.25">
      <c r="A325" t="str">
        <f>CONCATENATE(B325," ",E325)</f>
        <v>T. Prince MIA</v>
      </c>
      <c r="B325" t="s">
        <v>1139</v>
      </c>
      <c r="C325" t="s">
        <v>24</v>
      </c>
      <c r="D325">
        <v>30</v>
      </c>
      <c r="E325" t="s">
        <v>225</v>
      </c>
      <c r="F325">
        <v>75</v>
      </c>
      <c r="G325">
        <v>75</v>
      </c>
      <c r="H325">
        <v>33.299999999999997</v>
      </c>
      <c r="I325">
        <v>7.4</v>
      </c>
      <c r="J325">
        <v>16.8</v>
      </c>
      <c r="K325">
        <v>43.7</v>
      </c>
      <c r="L325">
        <v>2.9</v>
      </c>
      <c r="M325">
        <v>8.1</v>
      </c>
      <c r="N325">
        <v>35.5</v>
      </c>
      <c r="O325">
        <v>3.2</v>
      </c>
      <c r="P325">
        <v>3.3</v>
      </c>
      <c r="Q325">
        <v>95.2</v>
      </c>
      <c r="R325">
        <v>1.9</v>
      </c>
      <c r="S325">
        <v>5.3</v>
      </c>
      <c r="T325">
        <v>7.2</v>
      </c>
      <c r="U325">
        <v>2.7</v>
      </c>
      <c r="V325">
        <v>4.3</v>
      </c>
      <c r="W325">
        <v>1</v>
      </c>
      <c r="X325">
        <v>0.5</v>
      </c>
      <c r="Y325">
        <v>0.9</v>
      </c>
      <c r="Z325">
        <v>1.5</v>
      </c>
      <c r="AA325">
        <v>20.8</v>
      </c>
      <c r="AC325" s="10">
        <f t="shared" si="5"/>
        <v>32.200000000000003</v>
      </c>
    </row>
    <row r="326" spans="1:29" x14ac:dyDescent="0.25">
      <c r="A326" t="str">
        <f>CONCATENATE(B326," ",E326)</f>
        <v>T. Ross ATL</v>
      </c>
      <c r="B326" t="s">
        <v>1232</v>
      </c>
      <c r="C326" t="s">
        <v>29</v>
      </c>
      <c r="D326">
        <v>33</v>
      </c>
      <c r="E326" t="s">
        <v>28</v>
      </c>
      <c r="F326">
        <v>82</v>
      </c>
      <c r="G326">
        <v>3</v>
      </c>
      <c r="H326">
        <v>21.5</v>
      </c>
      <c r="I326">
        <v>4.2</v>
      </c>
      <c r="J326">
        <v>9.3000000000000007</v>
      </c>
      <c r="K326">
        <v>45.5</v>
      </c>
      <c r="L326">
        <v>1.5</v>
      </c>
      <c r="M326">
        <v>3.9</v>
      </c>
      <c r="N326">
        <v>38.1</v>
      </c>
      <c r="O326">
        <v>1.7</v>
      </c>
      <c r="P326">
        <v>2</v>
      </c>
      <c r="Q326">
        <v>85.3</v>
      </c>
      <c r="R326">
        <v>0.7</v>
      </c>
      <c r="S326">
        <v>2.2999999999999998</v>
      </c>
      <c r="T326">
        <v>3</v>
      </c>
      <c r="U326">
        <v>1.2</v>
      </c>
      <c r="V326">
        <v>1.1000000000000001</v>
      </c>
      <c r="W326">
        <v>0.2</v>
      </c>
      <c r="X326">
        <v>0.1</v>
      </c>
      <c r="Y326">
        <v>0.7</v>
      </c>
      <c r="Z326">
        <v>2</v>
      </c>
      <c r="AA326">
        <v>11.7</v>
      </c>
      <c r="AC326" s="10">
        <f t="shared" si="5"/>
        <v>16.199999999999996</v>
      </c>
    </row>
    <row r="327" spans="1:29" x14ac:dyDescent="0.25">
      <c r="A327" t="str">
        <f>CONCATENATE(B327," ",E327)</f>
        <v>T. Ulis MIN</v>
      </c>
      <c r="B327" t="s">
        <v>1170</v>
      </c>
      <c r="C327" t="s">
        <v>26</v>
      </c>
      <c r="D327">
        <v>28</v>
      </c>
      <c r="E327" t="s">
        <v>137</v>
      </c>
      <c r="F327">
        <v>82</v>
      </c>
      <c r="G327">
        <v>82</v>
      </c>
      <c r="H327">
        <v>31.2</v>
      </c>
      <c r="I327">
        <v>5.6</v>
      </c>
      <c r="J327">
        <v>12</v>
      </c>
      <c r="K327">
        <v>47</v>
      </c>
      <c r="L327">
        <v>2.5</v>
      </c>
      <c r="M327">
        <v>5.6</v>
      </c>
      <c r="N327">
        <v>44.1</v>
      </c>
      <c r="O327">
        <v>2.1</v>
      </c>
      <c r="P327">
        <v>2.2000000000000002</v>
      </c>
      <c r="Q327">
        <v>93.5</v>
      </c>
      <c r="R327">
        <v>0.5</v>
      </c>
      <c r="S327">
        <v>1.5</v>
      </c>
      <c r="T327">
        <v>1.9</v>
      </c>
      <c r="U327">
        <v>6.8</v>
      </c>
      <c r="V327">
        <v>2.1</v>
      </c>
      <c r="W327">
        <v>0.7</v>
      </c>
      <c r="X327">
        <v>0.1</v>
      </c>
      <c r="Y327">
        <v>0.8</v>
      </c>
      <c r="Z327">
        <v>0.6</v>
      </c>
      <c r="AA327">
        <v>15.9</v>
      </c>
      <c r="AC327" s="10">
        <f t="shared" si="5"/>
        <v>25.4</v>
      </c>
    </row>
    <row r="328" spans="1:29" x14ac:dyDescent="0.25">
      <c r="A328" t="str">
        <f>CONCATENATE(B328," ",E328)</f>
        <v>T. Warren SEA</v>
      </c>
      <c r="B328" t="s">
        <v>1223</v>
      </c>
      <c r="C328" t="s">
        <v>24</v>
      </c>
      <c r="D328">
        <v>31</v>
      </c>
      <c r="E328" t="s">
        <v>36</v>
      </c>
      <c r="F328">
        <v>82</v>
      </c>
      <c r="G328">
        <v>68</v>
      </c>
      <c r="H328">
        <v>27.7</v>
      </c>
      <c r="I328">
        <v>4.5999999999999996</v>
      </c>
      <c r="J328">
        <v>12</v>
      </c>
      <c r="K328">
        <v>37.9</v>
      </c>
      <c r="L328">
        <v>1.5</v>
      </c>
      <c r="M328">
        <v>5.0999999999999996</v>
      </c>
      <c r="N328">
        <v>28.8</v>
      </c>
      <c r="O328">
        <v>1.7</v>
      </c>
      <c r="P328">
        <v>2.2000000000000002</v>
      </c>
      <c r="Q328">
        <v>77.5</v>
      </c>
      <c r="R328">
        <v>1.5</v>
      </c>
      <c r="S328">
        <v>4.2</v>
      </c>
      <c r="T328">
        <v>5.7</v>
      </c>
      <c r="U328">
        <v>1.7</v>
      </c>
      <c r="V328">
        <v>1</v>
      </c>
      <c r="W328">
        <v>1</v>
      </c>
      <c r="X328">
        <v>0.2</v>
      </c>
      <c r="Y328">
        <v>0.8</v>
      </c>
      <c r="Z328">
        <v>1.7</v>
      </c>
      <c r="AA328">
        <v>12.3</v>
      </c>
      <c r="AC328" s="10">
        <f t="shared" si="5"/>
        <v>20.9</v>
      </c>
    </row>
    <row r="329" spans="1:29" x14ac:dyDescent="0.25">
      <c r="A329" t="str">
        <f>CONCATENATE(B329," ",E329)</f>
        <v>T. Wroten MIL</v>
      </c>
      <c r="B329" t="s">
        <v>1318</v>
      </c>
      <c r="C329" t="s">
        <v>22</v>
      </c>
      <c r="D329">
        <v>31</v>
      </c>
      <c r="E329" t="s">
        <v>44</v>
      </c>
      <c r="F329">
        <v>70</v>
      </c>
      <c r="G329">
        <v>0</v>
      </c>
      <c r="H329">
        <v>17.8</v>
      </c>
      <c r="I329">
        <v>2.6</v>
      </c>
      <c r="J329">
        <v>5.4</v>
      </c>
      <c r="K329">
        <v>47.1</v>
      </c>
      <c r="L329">
        <v>1.1000000000000001</v>
      </c>
      <c r="M329">
        <v>2.5</v>
      </c>
      <c r="N329">
        <v>42.8</v>
      </c>
      <c r="O329">
        <v>1</v>
      </c>
      <c r="P329">
        <v>1.4</v>
      </c>
      <c r="Q329">
        <v>76.8</v>
      </c>
      <c r="R329">
        <v>0.3</v>
      </c>
      <c r="S329">
        <v>1.2</v>
      </c>
      <c r="T329">
        <v>1.5</v>
      </c>
      <c r="U329">
        <v>2.2000000000000002</v>
      </c>
      <c r="V329">
        <v>1.2</v>
      </c>
      <c r="W329">
        <v>0.4</v>
      </c>
      <c r="X329">
        <v>0.2</v>
      </c>
      <c r="Y329">
        <v>0.4</v>
      </c>
      <c r="Z329">
        <v>1.5</v>
      </c>
      <c r="AA329">
        <v>7.2</v>
      </c>
      <c r="AC329" s="10">
        <f t="shared" si="5"/>
        <v>11.5</v>
      </c>
    </row>
    <row r="330" spans="1:29" x14ac:dyDescent="0.25">
      <c r="A330" t="str">
        <f>CONCATENATE(B330," ",E330)</f>
        <v>T. Young NYK</v>
      </c>
      <c r="B330" t="s">
        <v>1117</v>
      </c>
      <c r="C330" t="s">
        <v>26</v>
      </c>
      <c r="D330">
        <v>26</v>
      </c>
      <c r="E330" t="s">
        <v>45</v>
      </c>
      <c r="F330">
        <v>82</v>
      </c>
      <c r="G330">
        <v>82</v>
      </c>
      <c r="H330">
        <v>36.1</v>
      </c>
      <c r="I330">
        <v>8.6</v>
      </c>
      <c r="J330">
        <v>17.399999999999999</v>
      </c>
      <c r="K330">
        <v>49.3</v>
      </c>
      <c r="L330">
        <v>4.7</v>
      </c>
      <c r="M330">
        <v>10.3</v>
      </c>
      <c r="N330">
        <v>45.4</v>
      </c>
      <c r="O330">
        <v>4.7</v>
      </c>
      <c r="P330">
        <v>5.2</v>
      </c>
      <c r="Q330">
        <v>90.7</v>
      </c>
      <c r="R330">
        <v>0.7</v>
      </c>
      <c r="S330">
        <v>2.7</v>
      </c>
      <c r="T330">
        <v>3.3</v>
      </c>
      <c r="U330">
        <v>9.5</v>
      </c>
      <c r="V330">
        <v>2.6</v>
      </c>
      <c r="W330">
        <v>0.6</v>
      </c>
      <c r="X330">
        <v>0.2</v>
      </c>
      <c r="Y330">
        <v>1.1000000000000001</v>
      </c>
      <c r="Z330">
        <v>1.2</v>
      </c>
      <c r="AA330">
        <v>26.5</v>
      </c>
      <c r="AC330" s="10">
        <f t="shared" si="5"/>
        <v>40.099999999999994</v>
      </c>
    </row>
    <row r="331" spans="1:29" x14ac:dyDescent="0.25">
      <c r="A331" t="str">
        <f>CONCATENATE(B331," ",E331)</f>
        <v>U. Azubuike POR</v>
      </c>
      <c r="B331" t="s">
        <v>1427</v>
      </c>
      <c r="C331" t="s">
        <v>23</v>
      </c>
      <c r="D331">
        <v>25</v>
      </c>
      <c r="E331" t="s">
        <v>126</v>
      </c>
      <c r="F331">
        <v>65</v>
      </c>
      <c r="G331">
        <v>0</v>
      </c>
      <c r="H331">
        <v>7.9</v>
      </c>
      <c r="I331">
        <v>1.2</v>
      </c>
      <c r="J331">
        <v>2.2000000000000002</v>
      </c>
      <c r="K331">
        <v>54.2</v>
      </c>
      <c r="L331">
        <v>0</v>
      </c>
      <c r="M331">
        <v>0</v>
      </c>
      <c r="N331">
        <v>0</v>
      </c>
      <c r="O331">
        <v>0.4</v>
      </c>
      <c r="P331">
        <v>0.9</v>
      </c>
      <c r="Q331">
        <v>49.2</v>
      </c>
      <c r="R331">
        <v>0.8</v>
      </c>
      <c r="S331">
        <v>1.5</v>
      </c>
      <c r="T331">
        <v>2.2000000000000002</v>
      </c>
      <c r="U331">
        <v>0.3</v>
      </c>
      <c r="V331">
        <v>0.6</v>
      </c>
      <c r="W331">
        <v>0.3</v>
      </c>
      <c r="X331">
        <v>0.4</v>
      </c>
      <c r="Y331">
        <v>0.1</v>
      </c>
      <c r="Z331">
        <v>0.9</v>
      </c>
      <c r="AA331">
        <v>2.8</v>
      </c>
      <c r="AC331" s="10">
        <f t="shared" si="5"/>
        <v>6</v>
      </c>
    </row>
    <row r="332" spans="1:29" x14ac:dyDescent="0.25">
      <c r="A332" t="str">
        <f>CONCATENATE(B332," ",E332)</f>
        <v>U. De Pol POR</v>
      </c>
      <c r="B332" t="s">
        <v>1368</v>
      </c>
      <c r="C332" t="s">
        <v>32</v>
      </c>
      <c r="D332">
        <v>26</v>
      </c>
      <c r="E332" t="s">
        <v>126</v>
      </c>
      <c r="F332">
        <v>76</v>
      </c>
      <c r="G332">
        <v>0</v>
      </c>
      <c r="H332">
        <v>13.6</v>
      </c>
      <c r="I332">
        <v>1.6</v>
      </c>
      <c r="J332">
        <v>4</v>
      </c>
      <c r="K332">
        <v>41.1</v>
      </c>
      <c r="L332">
        <v>0.7</v>
      </c>
      <c r="M332">
        <v>1.9</v>
      </c>
      <c r="N332">
        <v>38.299999999999997</v>
      </c>
      <c r="O332">
        <v>1</v>
      </c>
      <c r="P332">
        <v>1.1000000000000001</v>
      </c>
      <c r="Q332">
        <v>90.1</v>
      </c>
      <c r="R332">
        <v>0.3</v>
      </c>
      <c r="S332">
        <v>1.4</v>
      </c>
      <c r="T332">
        <v>1.8</v>
      </c>
      <c r="U332">
        <v>0.4</v>
      </c>
      <c r="V332">
        <v>0.3</v>
      </c>
      <c r="W332">
        <v>0.1</v>
      </c>
      <c r="X332">
        <v>0.2</v>
      </c>
      <c r="Y332">
        <v>0.2</v>
      </c>
      <c r="Z332">
        <v>1.5</v>
      </c>
      <c r="AA332">
        <v>5</v>
      </c>
      <c r="AC332" s="10">
        <f t="shared" si="5"/>
        <v>7.5</v>
      </c>
    </row>
    <row r="333" spans="1:29" x14ac:dyDescent="0.25">
      <c r="A333" t="str">
        <f>CONCATENATE(B333," ",E333)</f>
        <v>U. Garuba MIN</v>
      </c>
      <c r="B333" t="s">
        <v>1369</v>
      </c>
      <c r="C333" t="s">
        <v>40</v>
      </c>
      <c r="D333">
        <v>22</v>
      </c>
      <c r="E333" t="s">
        <v>137</v>
      </c>
      <c r="F333">
        <v>81</v>
      </c>
      <c r="G333">
        <v>0</v>
      </c>
      <c r="H333">
        <v>20</v>
      </c>
      <c r="I333">
        <v>1.9</v>
      </c>
      <c r="J333">
        <v>4.3</v>
      </c>
      <c r="K333">
        <v>44.4</v>
      </c>
      <c r="L333">
        <v>0.4</v>
      </c>
      <c r="M333">
        <v>1.3</v>
      </c>
      <c r="N333">
        <v>34</v>
      </c>
      <c r="O333">
        <v>0.7</v>
      </c>
      <c r="P333">
        <v>1</v>
      </c>
      <c r="Q333">
        <v>70.2</v>
      </c>
      <c r="R333">
        <v>1.1000000000000001</v>
      </c>
      <c r="S333">
        <v>3.4</v>
      </c>
      <c r="T333">
        <v>4.5</v>
      </c>
      <c r="U333">
        <v>0.8</v>
      </c>
      <c r="V333">
        <v>0.8</v>
      </c>
      <c r="W333">
        <v>0.8</v>
      </c>
      <c r="X333">
        <v>0.8</v>
      </c>
      <c r="Y333">
        <v>0.3</v>
      </c>
      <c r="Z333">
        <v>1.5</v>
      </c>
      <c r="AA333">
        <v>5</v>
      </c>
      <c r="AC333" s="10">
        <f t="shared" si="5"/>
        <v>11.899999999999999</v>
      </c>
    </row>
    <row r="334" spans="1:29" x14ac:dyDescent="0.25">
      <c r="A334" t="str">
        <f>CONCATENATE(B334," ",E334)</f>
        <v>V. Carey Jr. POR</v>
      </c>
      <c r="B334" t="s">
        <v>1382</v>
      </c>
      <c r="C334" t="s">
        <v>40</v>
      </c>
      <c r="D334">
        <v>23</v>
      </c>
      <c r="E334" t="s">
        <v>126</v>
      </c>
      <c r="F334">
        <v>80</v>
      </c>
      <c r="G334">
        <v>0</v>
      </c>
      <c r="H334">
        <v>9.6999999999999993</v>
      </c>
      <c r="I334">
        <v>1.5</v>
      </c>
      <c r="J334">
        <v>3.7</v>
      </c>
      <c r="K334">
        <v>40.299999999999997</v>
      </c>
      <c r="L334">
        <v>0.3</v>
      </c>
      <c r="M334">
        <v>1.4</v>
      </c>
      <c r="N334">
        <v>18.600000000000001</v>
      </c>
      <c r="O334">
        <v>0.9</v>
      </c>
      <c r="P334">
        <v>1.2</v>
      </c>
      <c r="Q334">
        <v>77.7</v>
      </c>
      <c r="R334">
        <v>0.6</v>
      </c>
      <c r="S334">
        <v>1.4</v>
      </c>
      <c r="T334">
        <v>2</v>
      </c>
      <c r="U334">
        <v>0.2</v>
      </c>
      <c r="V334">
        <v>0.8</v>
      </c>
      <c r="W334">
        <v>0.2</v>
      </c>
      <c r="X334">
        <v>0.4</v>
      </c>
      <c r="Y334">
        <v>0.3</v>
      </c>
      <c r="Z334">
        <v>1.1000000000000001</v>
      </c>
      <c r="AA334">
        <v>4.2</v>
      </c>
      <c r="AC334" s="10">
        <f t="shared" si="5"/>
        <v>7.0000000000000009</v>
      </c>
    </row>
    <row r="335" spans="1:29" x14ac:dyDescent="0.25">
      <c r="A335" t="str">
        <f>CONCATENATE(B335," ",E335)</f>
        <v>V. Carter Jr. NYK</v>
      </c>
      <c r="B335" t="s">
        <v>1386</v>
      </c>
      <c r="C335" t="s">
        <v>24</v>
      </c>
      <c r="D335">
        <v>25</v>
      </c>
      <c r="E335" t="s">
        <v>45</v>
      </c>
      <c r="F335">
        <v>82</v>
      </c>
      <c r="G335">
        <v>0</v>
      </c>
      <c r="H335">
        <v>18.399999999999999</v>
      </c>
      <c r="I335">
        <v>1.6</v>
      </c>
      <c r="J335">
        <v>3.1</v>
      </c>
      <c r="K335">
        <v>50.8</v>
      </c>
      <c r="L335">
        <v>0.2</v>
      </c>
      <c r="M335">
        <v>0.8</v>
      </c>
      <c r="N335">
        <v>28.6</v>
      </c>
      <c r="O335">
        <v>0.7</v>
      </c>
      <c r="P335">
        <v>0.9</v>
      </c>
      <c r="Q335">
        <v>78.900000000000006</v>
      </c>
      <c r="R335">
        <v>0.5</v>
      </c>
      <c r="S335">
        <v>1.7</v>
      </c>
      <c r="T335">
        <v>2.1</v>
      </c>
      <c r="U335">
        <v>0.7</v>
      </c>
      <c r="V335">
        <v>0.3</v>
      </c>
      <c r="W335">
        <v>0.7</v>
      </c>
      <c r="X335">
        <v>1.2</v>
      </c>
      <c r="Y335">
        <v>0.2</v>
      </c>
      <c r="Z335">
        <v>1.3</v>
      </c>
      <c r="AA335">
        <v>4.0999999999999996</v>
      </c>
      <c r="AC335" s="10">
        <f t="shared" si="5"/>
        <v>8.8000000000000007</v>
      </c>
    </row>
    <row r="336" spans="1:29" x14ac:dyDescent="0.25">
      <c r="A336" t="str">
        <f>CONCATENATE(B336," ",E336)</f>
        <v>V. Charalampopoulos DEN</v>
      </c>
      <c r="B336" t="s">
        <v>1438</v>
      </c>
      <c r="C336" t="s">
        <v>24</v>
      </c>
      <c r="D336">
        <v>27</v>
      </c>
      <c r="E336" t="s">
        <v>33</v>
      </c>
      <c r="F336">
        <v>75</v>
      </c>
      <c r="G336">
        <v>0</v>
      </c>
      <c r="H336">
        <v>9.5</v>
      </c>
      <c r="I336">
        <v>0.9</v>
      </c>
      <c r="J336">
        <v>2.2999999999999998</v>
      </c>
      <c r="K336">
        <v>38.4</v>
      </c>
      <c r="L336">
        <v>0.2</v>
      </c>
      <c r="M336">
        <v>0.7</v>
      </c>
      <c r="N336">
        <v>28.8</v>
      </c>
      <c r="O336">
        <v>0.4</v>
      </c>
      <c r="P336">
        <v>0.6</v>
      </c>
      <c r="Q336">
        <v>65.099999999999994</v>
      </c>
      <c r="R336">
        <v>0.4</v>
      </c>
      <c r="S336">
        <v>1.1000000000000001</v>
      </c>
      <c r="T336">
        <v>1.4</v>
      </c>
      <c r="U336">
        <v>0.4</v>
      </c>
      <c r="V336">
        <v>0.5</v>
      </c>
      <c r="W336">
        <v>0.1</v>
      </c>
      <c r="X336">
        <v>0.1</v>
      </c>
      <c r="Y336">
        <v>0.2</v>
      </c>
      <c r="Z336">
        <v>1.1000000000000001</v>
      </c>
      <c r="AA336">
        <v>2.2999999999999998</v>
      </c>
      <c r="AC336" s="10">
        <f t="shared" si="5"/>
        <v>4.3</v>
      </c>
    </row>
    <row r="337" spans="1:29" x14ac:dyDescent="0.25">
      <c r="A337" t="str">
        <f>CONCATENATE(B337," ",E337)</f>
        <v>V. Oladipo IND</v>
      </c>
      <c r="B337" t="s">
        <v>1302</v>
      </c>
      <c r="C337" t="s">
        <v>37</v>
      </c>
      <c r="D337">
        <v>31</v>
      </c>
      <c r="E337" t="s">
        <v>43</v>
      </c>
      <c r="F337">
        <v>73</v>
      </c>
      <c r="G337">
        <v>16</v>
      </c>
      <c r="H337">
        <v>21.6</v>
      </c>
      <c r="I337">
        <v>2.8</v>
      </c>
      <c r="J337">
        <v>6.9</v>
      </c>
      <c r="K337">
        <v>40.4</v>
      </c>
      <c r="L337">
        <v>0.7</v>
      </c>
      <c r="M337">
        <v>2.2999999999999998</v>
      </c>
      <c r="N337">
        <v>31.5</v>
      </c>
      <c r="O337">
        <v>1.4</v>
      </c>
      <c r="P337">
        <v>1.8</v>
      </c>
      <c r="Q337">
        <v>74.400000000000006</v>
      </c>
      <c r="R337">
        <v>0.8</v>
      </c>
      <c r="S337">
        <v>2.5</v>
      </c>
      <c r="T337">
        <v>3.3</v>
      </c>
      <c r="U337">
        <v>0.9</v>
      </c>
      <c r="V337">
        <v>0.3</v>
      </c>
      <c r="W337">
        <v>0.9</v>
      </c>
      <c r="X337">
        <v>0.3</v>
      </c>
      <c r="Y337">
        <v>0.5</v>
      </c>
      <c r="Z337">
        <v>1.8</v>
      </c>
      <c r="AA337">
        <v>7.7</v>
      </c>
      <c r="AC337" s="10">
        <f t="shared" si="5"/>
        <v>13.100000000000001</v>
      </c>
    </row>
    <row r="338" spans="1:29" x14ac:dyDescent="0.25">
      <c r="A338" t="str">
        <f>CONCATENATE(B338," ",E338)</f>
        <v>W. Baker HOU</v>
      </c>
      <c r="B338" t="s">
        <v>1431</v>
      </c>
      <c r="C338" t="s">
        <v>40</v>
      </c>
      <c r="D338">
        <v>24</v>
      </c>
      <c r="E338" t="s">
        <v>128</v>
      </c>
      <c r="F338">
        <v>74</v>
      </c>
      <c r="G338">
        <v>0</v>
      </c>
      <c r="H338">
        <v>8.1999999999999993</v>
      </c>
      <c r="I338">
        <v>1</v>
      </c>
      <c r="J338">
        <v>2.2999999999999998</v>
      </c>
      <c r="K338">
        <v>45.5</v>
      </c>
      <c r="L338">
        <v>0.2</v>
      </c>
      <c r="M338">
        <v>0.6</v>
      </c>
      <c r="N338">
        <v>34.9</v>
      </c>
      <c r="O338">
        <v>0.5</v>
      </c>
      <c r="P338">
        <v>0.7</v>
      </c>
      <c r="Q338">
        <v>72</v>
      </c>
      <c r="R338">
        <v>0.4</v>
      </c>
      <c r="S338">
        <v>1.1000000000000001</v>
      </c>
      <c r="T338">
        <v>1.5</v>
      </c>
      <c r="U338">
        <v>0.4</v>
      </c>
      <c r="V338">
        <v>0.6</v>
      </c>
      <c r="W338">
        <v>0.1</v>
      </c>
      <c r="X338">
        <v>0.3</v>
      </c>
      <c r="Y338">
        <v>0.1</v>
      </c>
      <c r="Z338">
        <v>0.7</v>
      </c>
      <c r="AA338">
        <v>2.7</v>
      </c>
      <c r="AC338" s="10">
        <f t="shared" si="5"/>
        <v>5</v>
      </c>
    </row>
    <row r="339" spans="1:29" x14ac:dyDescent="0.25">
      <c r="A339" t="str">
        <f>CONCATENATE(B339," ",E339)</f>
        <v>W. Baldwin MIA</v>
      </c>
      <c r="B339" t="s">
        <v>1265</v>
      </c>
      <c r="C339" t="s">
        <v>22</v>
      </c>
      <c r="D339">
        <v>28</v>
      </c>
      <c r="E339" t="s">
        <v>225</v>
      </c>
      <c r="F339">
        <v>82</v>
      </c>
      <c r="G339">
        <v>16</v>
      </c>
      <c r="H339">
        <v>21.7</v>
      </c>
      <c r="I339">
        <v>3.3</v>
      </c>
      <c r="J339">
        <v>8.1999999999999993</v>
      </c>
      <c r="K339">
        <v>40.200000000000003</v>
      </c>
      <c r="L339">
        <v>1.3</v>
      </c>
      <c r="M339">
        <v>3.8</v>
      </c>
      <c r="N339">
        <v>35.1</v>
      </c>
      <c r="O339">
        <v>1.5</v>
      </c>
      <c r="P339">
        <v>1.9</v>
      </c>
      <c r="Q339">
        <v>79.5</v>
      </c>
      <c r="R339">
        <v>0.5</v>
      </c>
      <c r="S339">
        <v>1.8</v>
      </c>
      <c r="T339">
        <v>2.2000000000000002</v>
      </c>
      <c r="U339">
        <v>2.6</v>
      </c>
      <c r="V339">
        <v>1.6</v>
      </c>
      <c r="W339">
        <v>0.8</v>
      </c>
      <c r="X339">
        <v>0.1</v>
      </c>
      <c r="Y339">
        <v>0.6</v>
      </c>
      <c r="Z339">
        <v>0.6</v>
      </c>
      <c r="AA339">
        <v>9.5</v>
      </c>
      <c r="AC339" s="10">
        <f t="shared" si="5"/>
        <v>15.2</v>
      </c>
    </row>
    <row r="340" spans="1:29" x14ac:dyDescent="0.25">
      <c r="A340" t="str">
        <f>CONCATENATE(B340," ",E340)</f>
        <v>W. Carter Jr. BOS</v>
      </c>
      <c r="B340" t="s">
        <v>1163</v>
      </c>
      <c r="C340" t="s">
        <v>40</v>
      </c>
      <c r="D340">
        <v>25</v>
      </c>
      <c r="E340" t="s">
        <v>39</v>
      </c>
      <c r="F340">
        <v>80</v>
      </c>
      <c r="G340">
        <v>80</v>
      </c>
      <c r="H340">
        <v>29.7</v>
      </c>
      <c r="I340">
        <v>5.4</v>
      </c>
      <c r="J340">
        <v>11.9</v>
      </c>
      <c r="K340">
        <v>45.6</v>
      </c>
      <c r="L340">
        <v>2</v>
      </c>
      <c r="M340">
        <v>5.6</v>
      </c>
      <c r="N340">
        <v>35.299999999999997</v>
      </c>
      <c r="O340">
        <v>3.7</v>
      </c>
      <c r="P340">
        <v>3.9</v>
      </c>
      <c r="Q340">
        <v>95.5</v>
      </c>
      <c r="R340">
        <v>2.2000000000000002</v>
      </c>
      <c r="S340">
        <v>6</v>
      </c>
      <c r="T340">
        <v>8.1</v>
      </c>
      <c r="U340">
        <v>1.1000000000000001</v>
      </c>
      <c r="V340">
        <v>2.2000000000000002</v>
      </c>
      <c r="W340">
        <v>2.1</v>
      </c>
      <c r="X340">
        <v>2.1</v>
      </c>
      <c r="Y340">
        <v>0.7</v>
      </c>
      <c r="Z340">
        <v>1.2</v>
      </c>
      <c r="AA340">
        <v>16.600000000000001</v>
      </c>
      <c r="AC340" s="10">
        <f t="shared" si="5"/>
        <v>30.000000000000007</v>
      </c>
    </row>
    <row r="341" spans="1:29" x14ac:dyDescent="0.25">
      <c r="A341" t="str">
        <f>CONCATENATE(B341," ",E341)</f>
        <v>W. Selden ORL</v>
      </c>
      <c r="B341" t="s">
        <v>1220</v>
      </c>
      <c r="C341" t="s">
        <v>37</v>
      </c>
      <c r="D341">
        <v>30</v>
      </c>
      <c r="E341" t="s">
        <v>163</v>
      </c>
      <c r="F341">
        <v>82</v>
      </c>
      <c r="G341">
        <v>0</v>
      </c>
      <c r="H341">
        <v>23.3</v>
      </c>
      <c r="I341">
        <v>4.4000000000000004</v>
      </c>
      <c r="J341">
        <v>9.9</v>
      </c>
      <c r="K341">
        <v>44.7</v>
      </c>
      <c r="L341">
        <v>2.1</v>
      </c>
      <c r="M341">
        <v>5</v>
      </c>
      <c r="N341">
        <v>42.1</v>
      </c>
      <c r="O341">
        <v>1.6</v>
      </c>
      <c r="P341">
        <v>1.7</v>
      </c>
      <c r="Q341">
        <v>95.7</v>
      </c>
      <c r="R341">
        <v>0.7</v>
      </c>
      <c r="S341">
        <v>2.2999999999999998</v>
      </c>
      <c r="T341">
        <v>3</v>
      </c>
      <c r="U341">
        <v>1.7</v>
      </c>
      <c r="V341">
        <v>1.2</v>
      </c>
      <c r="W341">
        <v>0.7</v>
      </c>
      <c r="X341">
        <v>0.1</v>
      </c>
      <c r="Y341">
        <v>0.5</v>
      </c>
      <c r="Z341">
        <v>1.3</v>
      </c>
      <c r="AA341">
        <v>12.5</v>
      </c>
      <c r="AC341" s="10">
        <f t="shared" si="5"/>
        <v>18</v>
      </c>
    </row>
    <row r="342" spans="1:29" x14ac:dyDescent="0.25">
      <c r="A342" t="str">
        <f>CONCATENATE(B342," ",E342)</f>
        <v>Wesley DEN</v>
      </c>
      <c r="B342" t="s">
        <v>1443</v>
      </c>
      <c r="C342" t="s">
        <v>26</v>
      </c>
      <c r="D342">
        <v>21</v>
      </c>
      <c r="E342" t="s">
        <v>33</v>
      </c>
      <c r="F342">
        <v>72</v>
      </c>
      <c r="G342">
        <v>0</v>
      </c>
      <c r="H342">
        <v>8.6999999999999993</v>
      </c>
      <c r="I342">
        <v>0.7</v>
      </c>
      <c r="J342">
        <v>1.8</v>
      </c>
      <c r="K342">
        <v>38.5</v>
      </c>
      <c r="L342">
        <v>0</v>
      </c>
      <c r="M342">
        <v>0</v>
      </c>
      <c r="N342">
        <v>0</v>
      </c>
      <c r="O342">
        <v>0.2</v>
      </c>
      <c r="P342">
        <v>0.3</v>
      </c>
      <c r="Q342">
        <v>71.400000000000006</v>
      </c>
      <c r="R342">
        <v>0.1</v>
      </c>
      <c r="S342">
        <v>0.5</v>
      </c>
      <c r="T342">
        <v>0.7</v>
      </c>
      <c r="U342">
        <v>2.4</v>
      </c>
      <c r="V342">
        <v>0.5</v>
      </c>
      <c r="W342">
        <v>0.2</v>
      </c>
      <c r="X342">
        <v>0</v>
      </c>
      <c r="Y342">
        <v>0.1</v>
      </c>
      <c r="Z342">
        <v>0.3</v>
      </c>
      <c r="AA342">
        <v>1.6</v>
      </c>
      <c r="AC342" s="10">
        <f t="shared" si="5"/>
        <v>4.9000000000000004</v>
      </c>
    </row>
    <row r="343" spans="1:29" x14ac:dyDescent="0.25">
      <c r="A343" t="str">
        <f>CONCATENATE(B343," ",E343)</f>
        <v>X. Green TOR</v>
      </c>
      <c r="B343" t="s">
        <v>1346</v>
      </c>
      <c r="C343" t="s">
        <v>29</v>
      </c>
      <c r="D343">
        <v>22</v>
      </c>
      <c r="E343" t="s">
        <v>254</v>
      </c>
      <c r="F343">
        <v>69</v>
      </c>
      <c r="G343">
        <v>0</v>
      </c>
      <c r="H343">
        <v>17.899999999999999</v>
      </c>
      <c r="I343">
        <v>2.2000000000000002</v>
      </c>
      <c r="J343">
        <v>5.0999999999999996</v>
      </c>
      <c r="K343">
        <v>43.9</v>
      </c>
      <c r="L343">
        <v>0.6</v>
      </c>
      <c r="M343">
        <v>1.7</v>
      </c>
      <c r="N343">
        <v>32.799999999999997</v>
      </c>
      <c r="O343">
        <v>1</v>
      </c>
      <c r="P343">
        <v>1.3</v>
      </c>
      <c r="Q343">
        <v>73.099999999999994</v>
      </c>
      <c r="R343">
        <v>0.7</v>
      </c>
      <c r="S343">
        <v>1.9</v>
      </c>
      <c r="T343">
        <v>2.6</v>
      </c>
      <c r="U343">
        <v>0.6</v>
      </c>
      <c r="V343">
        <v>1.2</v>
      </c>
      <c r="W343">
        <v>1.1000000000000001</v>
      </c>
      <c r="X343">
        <v>0.5</v>
      </c>
      <c r="Y343">
        <v>0.3</v>
      </c>
      <c r="Z343">
        <v>0.5</v>
      </c>
      <c r="AA343">
        <v>6</v>
      </c>
      <c r="AC343" s="10">
        <f t="shared" si="5"/>
        <v>10.799999999999999</v>
      </c>
    </row>
    <row r="344" spans="1:29" x14ac:dyDescent="0.25">
      <c r="A344" t="str">
        <f>CONCATENATE(B344," ",E344)</f>
        <v>Z. Harmon TOR</v>
      </c>
      <c r="B344" t="s">
        <v>1221</v>
      </c>
      <c r="C344" t="s">
        <v>26</v>
      </c>
      <c r="D344">
        <v>22</v>
      </c>
      <c r="E344" t="s">
        <v>254</v>
      </c>
      <c r="F344">
        <v>79</v>
      </c>
      <c r="G344">
        <v>79</v>
      </c>
      <c r="H344">
        <v>28.6</v>
      </c>
      <c r="I344">
        <v>4.3</v>
      </c>
      <c r="J344">
        <v>10.4</v>
      </c>
      <c r="K344">
        <v>41.4</v>
      </c>
      <c r="L344">
        <v>1.2</v>
      </c>
      <c r="M344">
        <v>3.7</v>
      </c>
      <c r="N344">
        <v>33.200000000000003</v>
      </c>
      <c r="O344">
        <v>2.5</v>
      </c>
      <c r="P344">
        <v>2.7</v>
      </c>
      <c r="Q344">
        <v>93.4</v>
      </c>
      <c r="R344">
        <v>0.5</v>
      </c>
      <c r="S344">
        <v>1.8</v>
      </c>
      <c r="T344">
        <v>2.2999999999999998</v>
      </c>
      <c r="U344">
        <v>6.8</v>
      </c>
      <c r="V344">
        <v>2.5</v>
      </c>
      <c r="W344">
        <v>1</v>
      </c>
      <c r="X344">
        <v>0.1</v>
      </c>
      <c r="Y344">
        <v>0.8</v>
      </c>
      <c r="Z344">
        <v>0.8</v>
      </c>
      <c r="AA344">
        <v>12.4</v>
      </c>
      <c r="AC344" s="10">
        <f t="shared" si="5"/>
        <v>22.6</v>
      </c>
    </row>
    <row r="345" spans="1:29" x14ac:dyDescent="0.25">
      <c r="A345" t="str">
        <f>CONCATENATE(B345," ",E345)</f>
        <v>Z. LaVine SAS</v>
      </c>
      <c r="B345" t="s">
        <v>1119</v>
      </c>
      <c r="C345" t="s">
        <v>37</v>
      </c>
      <c r="D345">
        <v>29</v>
      </c>
      <c r="E345" t="s">
        <v>30</v>
      </c>
      <c r="F345">
        <v>75</v>
      </c>
      <c r="G345">
        <v>75</v>
      </c>
      <c r="H345">
        <v>37.1</v>
      </c>
      <c r="I345">
        <v>8.6</v>
      </c>
      <c r="J345">
        <v>17.899999999999999</v>
      </c>
      <c r="K345">
        <v>48</v>
      </c>
      <c r="L345">
        <v>3.7</v>
      </c>
      <c r="M345">
        <v>9.1999999999999993</v>
      </c>
      <c r="N345">
        <v>40.299999999999997</v>
      </c>
      <c r="O345">
        <v>4.5999999999999996</v>
      </c>
      <c r="P345">
        <v>4.8</v>
      </c>
      <c r="Q345">
        <v>96.4</v>
      </c>
      <c r="R345">
        <v>1</v>
      </c>
      <c r="S345">
        <v>3.8</v>
      </c>
      <c r="T345">
        <v>4.8</v>
      </c>
      <c r="U345">
        <v>2.2000000000000002</v>
      </c>
      <c r="V345">
        <v>1.6</v>
      </c>
      <c r="W345">
        <v>1.7</v>
      </c>
      <c r="X345">
        <v>1</v>
      </c>
      <c r="Y345">
        <v>1.2</v>
      </c>
      <c r="Z345">
        <v>1</v>
      </c>
      <c r="AA345">
        <v>25.5</v>
      </c>
      <c r="AC345" s="10">
        <f t="shared" si="5"/>
        <v>35.199999999999996</v>
      </c>
    </row>
    <row r="346" spans="1:29" x14ac:dyDescent="0.25">
      <c r="A346" t="str">
        <f>CONCATENATE(B346," ",E346)</f>
        <v>Z. Norvell Jr. BKN</v>
      </c>
      <c r="B346" t="s">
        <v>1308</v>
      </c>
      <c r="C346" t="s">
        <v>24</v>
      </c>
      <c r="D346">
        <v>27</v>
      </c>
      <c r="E346" t="s">
        <v>173</v>
      </c>
      <c r="F346">
        <v>82</v>
      </c>
      <c r="G346">
        <v>4</v>
      </c>
      <c r="H346">
        <v>16.5</v>
      </c>
      <c r="I346">
        <v>2.7</v>
      </c>
      <c r="J346">
        <v>5.9</v>
      </c>
      <c r="K346">
        <v>46.1</v>
      </c>
      <c r="L346">
        <v>1.2</v>
      </c>
      <c r="M346">
        <v>2.7</v>
      </c>
      <c r="N346">
        <v>43.2</v>
      </c>
      <c r="O346">
        <v>0.9</v>
      </c>
      <c r="P346">
        <v>1.2</v>
      </c>
      <c r="Q346">
        <v>76.5</v>
      </c>
      <c r="R346">
        <v>0.6</v>
      </c>
      <c r="S346">
        <v>2</v>
      </c>
      <c r="T346">
        <v>2.6</v>
      </c>
      <c r="U346">
        <v>0.6</v>
      </c>
      <c r="V346">
        <v>1</v>
      </c>
      <c r="W346">
        <v>0.3</v>
      </c>
      <c r="X346">
        <v>0.3</v>
      </c>
      <c r="Y346">
        <v>0.4</v>
      </c>
      <c r="Z346">
        <v>1</v>
      </c>
      <c r="AA346">
        <v>7.5</v>
      </c>
      <c r="AC346" s="10">
        <f t="shared" si="5"/>
        <v>11.299999999999999</v>
      </c>
    </row>
    <row r="347" spans="1:29" x14ac:dyDescent="0.25">
      <c r="A347" t="str">
        <f>CONCATENATE(B347," ",E347)</f>
        <v>Z. Smith PHI</v>
      </c>
      <c r="B347" t="s">
        <v>1433</v>
      </c>
      <c r="C347" t="s">
        <v>37</v>
      </c>
      <c r="D347">
        <v>25</v>
      </c>
      <c r="E347" t="s">
        <v>25</v>
      </c>
      <c r="F347">
        <v>65</v>
      </c>
      <c r="G347">
        <v>0</v>
      </c>
      <c r="H347">
        <v>7.8</v>
      </c>
      <c r="I347">
        <v>1</v>
      </c>
      <c r="J347">
        <v>2.2999999999999998</v>
      </c>
      <c r="K347">
        <v>41.3</v>
      </c>
      <c r="L347">
        <v>0.3</v>
      </c>
      <c r="M347">
        <v>0.8</v>
      </c>
      <c r="N347">
        <v>30.9</v>
      </c>
      <c r="O347">
        <v>0.4</v>
      </c>
      <c r="P347">
        <v>0.5</v>
      </c>
      <c r="Q347">
        <v>83.3</v>
      </c>
      <c r="R347">
        <v>0.3</v>
      </c>
      <c r="S347">
        <v>0.8</v>
      </c>
      <c r="T347">
        <v>1.1000000000000001</v>
      </c>
      <c r="U347">
        <v>0.4</v>
      </c>
      <c r="V347">
        <v>0.5</v>
      </c>
      <c r="W347">
        <v>0.3</v>
      </c>
      <c r="X347">
        <v>0.2</v>
      </c>
      <c r="Y347">
        <v>0.1</v>
      </c>
      <c r="Z347">
        <v>0.4</v>
      </c>
      <c r="AA347">
        <v>2.6</v>
      </c>
      <c r="AC347" s="10">
        <f t="shared" si="5"/>
        <v>4.5999999999999996</v>
      </c>
    </row>
    <row r="348" spans="1:29" x14ac:dyDescent="0.25">
      <c r="A348" t="str">
        <f>CONCATENATE(B348," ",E348)</f>
        <v>Z. Wade MIA</v>
      </c>
      <c r="B348" t="s">
        <v>1218</v>
      </c>
      <c r="C348" t="s">
        <v>22</v>
      </c>
      <c r="D348">
        <v>22</v>
      </c>
      <c r="E348" t="s">
        <v>225</v>
      </c>
      <c r="F348">
        <v>82</v>
      </c>
      <c r="G348">
        <v>82</v>
      </c>
      <c r="H348">
        <v>30.1</v>
      </c>
      <c r="I348">
        <v>4.5</v>
      </c>
      <c r="J348">
        <v>10.3</v>
      </c>
      <c r="K348">
        <v>43.7</v>
      </c>
      <c r="L348">
        <v>1.5</v>
      </c>
      <c r="M348">
        <v>4.0999999999999996</v>
      </c>
      <c r="N348">
        <v>35.4</v>
      </c>
      <c r="O348">
        <v>2.2000000000000002</v>
      </c>
      <c r="P348">
        <v>2.7</v>
      </c>
      <c r="Q348">
        <v>81.8</v>
      </c>
      <c r="R348">
        <v>0.9</v>
      </c>
      <c r="S348">
        <v>3.2</v>
      </c>
      <c r="T348">
        <v>4</v>
      </c>
      <c r="U348">
        <v>4</v>
      </c>
      <c r="V348">
        <v>1.4</v>
      </c>
      <c r="W348">
        <v>1.2</v>
      </c>
      <c r="X348">
        <v>0.4</v>
      </c>
      <c r="Y348">
        <v>0.6</v>
      </c>
      <c r="Z348">
        <v>0.8</v>
      </c>
      <c r="AA348">
        <v>12.6</v>
      </c>
      <c r="AC348" s="10">
        <f t="shared" si="5"/>
        <v>22.2</v>
      </c>
    </row>
    <row r="349" spans="1:29" x14ac:dyDescent="0.25">
      <c r="A349" t="str">
        <f>CONCATENATE(B349," ",E349)</f>
        <v>Z. Williams OKC</v>
      </c>
      <c r="B349" t="s">
        <v>1357</v>
      </c>
      <c r="C349" t="s">
        <v>29</v>
      </c>
      <c r="D349">
        <v>23</v>
      </c>
      <c r="E349" t="s">
        <v>229</v>
      </c>
      <c r="F349">
        <v>82</v>
      </c>
      <c r="G349">
        <v>0</v>
      </c>
      <c r="H349">
        <v>18.5</v>
      </c>
      <c r="I349">
        <v>2.1</v>
      </c>
      <c r="J349">
        <v>5</v>
      </c>
      <c r="K349">
        <v>42.6</v>
      </c>
      <c r="L349">
        <v>0.4</v>
      </c>
      <c r="M349">
        <v>1.3</v>
      </c>
      <c r="N349">
        <v>26.6</v>
      </c>
      <c r="O349">
        <v>1</v>
      </c>
      <c r="P349">
        <v>1.4</v>
      </c>
      <c r="Q349">
        <v>73.3</v>
      </c>
      <c r="R349">
        <v>0.5</v>
      </c>
      <c r="S349">
        <v>1.8</v>
      </c>
      <c r="T349">
        <v>2.2999999999999998</v>
      </c>
      <c r="U349">
        <v>0.7</v>
      </c>
      <c r="V349">
        <v>0.7</v>
      </c>
      <c r="W349">
        <v>0.6</v>
      </c>
      <c r="X349">
        <v>0.2</v>
      </c>
      <c r="Y349">
        <v>0.4</v>
      </c>
      <c r="Z349">
        <v>0.8</v>
      </c>
      <c r="AA349">
        <v>5.6</v>
      </c>
      <c r="AC349" s="10">
        <f t="shared" si="5"/>
        <v>9.3999999999999986</v>
      </c>
    </row>
    <row r="350" spans="1:29" x14ac:dyDescent="0.25">
      <c r="A350" t="str">
        <f>CONCATENATE(B350," ",E350)</f>
        <v>Z. Williamson POR</v>
      </c>
      <c r="B350" t="s">
        <v>1134</v>
      </c>
      <c r="C350" t="s">
        <v>34</v>
      </c>
      <c r="D350">
        <v>24</v>
      </c>
      <c r="E350" t="s">
        <v>126</v>
      </c>
      <c r="F350">
        <v>80</v>
      </c>
      <c r="G350">
        <v>80</v>
      </c>
      <c r="H350">
        <v>36.299999999999997</v>
      </c>
      <c r="I350">
        <v>7</v>
      </c>
      <c r="J350">
        <v>14.7</v>
      </c>
      <c r="K350">
        <v>47.9</v>
      </c>
      <c r="L350">
        <v>1.8</v>
      </c>
      <c r="M350">
        <v>5.3</v>
      </c>
      <c r="N350">
        <v>34.799999999999997</v>
      </c>
      <c r="O350">
        <v>5.9</v>
      </c>
      <c r="P350">
        <v>8.1</v>
      </c>
      <c r="Q350">
        <v>72.8</v>
      </c>
      <c r="R350">
        <v>2.5</v>
      </c>
      <c r="S350">
        <v>5.9</v>
      </c>
      <c r="T350">
        <v>8.4</v>
      </c>
      <c r="U350">
        <v>2.2999999999999998</v>
      </c>
      <c r="V350">
        <v>2.6</v>
      </c>
      <c r="W350">
        <v>3</v>
      </c>
      <c r="X350">
        <v>1</v>
      </c>
      <c r="Y350">
        <v>1</v>
      </c>
      <c r="Z350">
        <v>0.7</v>
      </c>
      <c r="AA350">
        <v>21.8</v>
      </c>
      <c r="AC350" s="10">
        <f t="shared" si="5"/>
        <v>36.5</v>
      </c>
    </row>
  </sheetData>
  <sortState ref="A2:AA350">
    <sortCondition ref="A2:A350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0"/>
  <sheetViews>
    <sheetView topLeftCell="A132" workbookViewId="0">
      <selection activeCell="B147" sqref="B147"/>
    </sheetView>
  </sheetViews>
  <sheetFormatPr defaultRowHeight="15" x14ac:dyDescent="0.25"/>
  <cols>
    <col min="1" max="1" width="19.7109375" bestFit="1" customWidth="1"/>
    <col min="2" max="2" width="15.5703125" bestFit="1" customWidth="1"/>
    <col min="3" max="3" width="3.85546875" bestFit="1" customWidth="1"/>
    <col min="4" max="4" width="4.140625" bestFit="1" customWidth="1"/>
    <col min="5" max="5" width="5.5703125" bestFit="1" customWidth="1"/>
    <col min="6" max="6" width="2.85546875" bestFit="1" customWidth="1"/>
    <col min="7" max="7" width="3.140625" bestFit="1" customWidth="1"/>
    <col min="8" max="10" width="4.85546875" bestFit="1" customWidth="1"/>
    <col min="11" max="12" width="5.85546875" bestFit="1" customWidth="1"/>
    <col min="13" max="13" width="5" bestFit="1" customWidth="1"/>
    <col min="14" max="14" width="4.85546875" bestFit="1" customWidth="1"/>
    <col min="15" max="15" width="5.42578125" bestFit="1" customWidth="1"/>
    <col min="16" max="16" width="6.42578125" bestFit="1" customWidth="1"/>
    <col min="17" max="19" width="4.85546875" bestFit="1" customWidth="1"/>
    <col min="20" max="20" width="6" bestFit="1" customWidth="1"/>
    <col min="21" max="21" width="5.85546875" bestFit="1" customWidth="1"/>
    <col min="22" max="23" width="5.5703125" bestFit="1" customWidth="1"/>
    <col min="24" max="24" width="5.140625" bestFit="1" customWidth="1"/>
    <col min="25" max="25" width="5.42578125" bestFit="1" customWidth="1"/>
    <col min="26" max="26" width="6" bestFit="1" customWidth="1"/>
    <col min="27" max="27" width="5.85546875" bestFit="1" customWidth="1"/>
    <col min="28" max="28" width="5.42578125" bestFit="1" customWidth="1"/>
  </cols>
  <sheetData>
    <row r="1" spans="1:28" x14ac:dyDescent="0.25">
      <c r="A1" t="s">
        <v>108</v>
      </c>
      <c r="B1" t="s">
        <v>0</v>
      </c>
      <c r="C1" t="s">
        <v>1</v>
      </c>
      <c r="D1" t="s">
        <v>3</v>
      </c>
      <c r="E1" t="s">
        <v>2</v>
      </c>
      <c r="F1" t="s">
        <v>22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</row>
    <row r="2" spans="1:28" x14ac:dyDescent="0.25">
      <c r="A2" t="str">
        <f>CONCATENATE(B2," ",E2)</f>
        <v>A. Bennett UTA</v>
      </c>
      <c r="B2" t="s">
        <v>1344</v>
      </c>
      <c r="C2" t="s">
        <v>32</v>
      </c>
      <c r="D2">
        <v>31</v>
      </c>
      <c r="E2" t="s">
        <v>127</v>
      </c>
      <c r="F2">
        <v>82</v>
      </c>
      <c r="G2">
        <v>0</v>
      </c>
      <c r="H2">
        <v>15.2</v>
      </c>
      <c r="I2">
        <v>6</v>
      </c>
      <c r="J2">
        <v>-2.7</v>
      </c>
      <c r="K2">
        <v>88.3</v>
      </c>
      <c r="L2">
        <v>110.5</v>
      </c>
      <c r="M2">
        <v>-2</v>
      </c>
      <c r="N2">
        <v>1.4</v>
      </c>
      <c r="O2">
        <v>-0.7</v>
      </c>
      <c r="P2">
        <v>-2.5000000000000001E-2</v>
      </c>
      <c r="Q2">
        <v>50.8</v>
      </c>
      <c r="R2">
        <v>37</v>
      </c>
      <c r="S2">
        <v>12</v>
      </c>
      <c r="T2">
        <v>5.4</v>
      </c>
      <c r="U2">
        <v>17.399999999999999</v>
      </c>
      <c r="V2">
        <v>11.6</v>
      </c>
      <c r="W2">
        <v>4.7</v>
      </c>
      <c r="X2">
        <v>0.9</v>
      </c>
      <c r="Y2">
        <v>0.7</v>
      </c>
      <c r="Z2">
        <v>12.8</v>
      </c>
      <c r="AA2">
        <v>20.8</v>
      </c>
      <c r="AB2">
        <v>3</v>
      </c>
    </row>
    <row r="3" spans="1:28" x14ac:dyDescent="0.25">
      <c r="A3" t="str">
        <f>CONCATENATE(B3," ",E3)</f>
        <v>A. Davis OKC</v>
      </c>
      <c r="B3" t="s">
        <v>1208</v>
      </c>
      <c r="C3" t="s">
        <v>40</v>
      </c>
      <c r="D3">
        <v>31</v>
      </c>
      <c r="E3" t="s">
        <v>229</v>
      </c>
      <c r="F3">
        <v>81</v>
      </c>
      <c r="G3">
        <v>81</v>
      </c>
      <c r="H3">
        <v>26.8</v>
      </c>
      <c r="I3">
        <v>16.7</v>
      </c>
      <c r="J3">
        <v>4.9000000000000004</v>
      </c>
      <c r="K3">
        <v>110.1</v>
      </c>
      <c r="L3">
        <v>109.7</v>
      </c>
      <c r="M3">
        <v>2.2000000000000002</v>
      </c>
      <c r="N3">
        <v>2.6</v>
      </c>
      <c r="O3">
        <v>4.9000000000000004</v>
      </c>
      <c r="P3">
        <v>0.107</v>
      </c>
      <c r="Q3">
        <v>55.4</v>
      </c>
      <c r="R3">
        <v>0</v>
      </c>
      <c r="S3">
        <v>37.299999999999997</v>
      </c>
      <c r="T3">
        <v>7.6</v>
      </c>
      <c r="U3">
        <v>21.5</v>
      </c>
      <c r="V3">
        <v>14.6</v>
      </c>
      <c r="W3">
        <v>18.600000000000001</v>
      </c>
      <c r="X3">
        <v>1.5</v>
      </c>
      <c r="Y3">
        <v>1.9</v>
      </c>
      <c r="Z3">
        <v>8.3000000000000007</v>
      </c>
      <c r="AA3">
        <v>22</v>
      </c>
      <c r="AB3">
        <v>-2.4</v>
      </c>
    </row>
    <row r="4" spans="1:28" x14ac:dyDescent="0.25">
      <c r="A4" t="str">
        <f>CONCATENATE(B4," ",E4)</f>
        <v>A. Drummond CLE</v>
      </c>
      <c r="B4" t="s">
        <v>1237</v>
      </c>
      <c r="C4" t="s">
        <v>40</v>
      </c>
      <c r="D4">
        <v>31</v>
      </c>
      <c r="E4" t="s">
        <v>38</v>
      </c>
      <c r="F4">
        <v>82</v>
      </c>
      <c r="G4">
        <v>56</v>
      </c>
      <c r="H4">
        <v>25.5</v>
      </c>
      <c r="I4">
        <v>16.7</v>
      </c>
      <c r="J4">
        <v>4.7</v>
      </c>
      <c r="K4">
        <v>101.9</v>
      </c>
      <c r="L4">
        <v>103.5</v>
      </c>
      <c r="M4">
        <v>-0.1</v>
      </c>
      <c r="N4">
        <v>4.0999999999999996</v>
      </c>
      <c r="O4">
        <v>3.9</v>
      </c>
      <c r="P4">
        <v>0.09</v>
      </c>
      <c r="Q4">
        <v>55</v>
      </c>
      <c r="R4">
        <v>30</v>
      </c>
      <c r="S4">
        <v>36.799999999999997</v>
      </c>
      <c r="T4">
        <v>13.1</v>
      </c>
      <c r="U4">
        <v>28.2</v>
      </c>
      <c r="V4">
        <v>20.7</v>
      </c>
      <c r="W4">
        <v>4</v>
      </c>
      <c r="X4">
        <v>2.9</v>
      </c>
      <c r="Y4">
        <v>5.2</v>
      </c>
      <c r="Z4">
        <v>10.8</v>
      </c>
      <c r="AA4">
        <v>21</v>
      </c>
      <c r="AB4">
        <v>0.3</v>
      </c>
    </row>
    <row r="5" spans="1:28" x14ac:dyDescent="0.25">
      <c r="A5" t="str">
        <f>CONCATENATE(B5," ",E5)</f>
        <v>A. Edwards BOS</v>
      </c>
      <c r="B5" t="s">
        <v>1353</v>
      </c>
      <c r="C5" t="s">
        <v>37</v>
      </c>
      <c r="D5">
        <v>23</v>
      </c>
      <c r="E5" t="s">
        <v>39</v>
      </c>
      <c r="F5">
        <v>81</v>
      </c>
      <c r="G5">
        <v>0</v>
      </c>
      <c r="H5">
        <v>16</v>
      </c>
      <c r="I5">
        <v>12.6</v>
      </c>
      <c r="J5">
        <v>1.1000000000000001</v>
      </c>
      <c r="K5">
        <v>112</v>
      </c>
      <c r="L5">
        <v>113.7</v>
      </c>
      <c r="M5">
        <v>1.1000000000000001</v>
      </c>
      <c r="N5">
        <v>1</v>
      </c>
      <c r="O5">
        <v>2.1</v>
      </c>
      <c r="P5">
        <v>7.8E-2</v>
      </c>
      <c r="Q5">
        <v>53</v>
      </c>
      <c r="R5">
        <v>42.1</v>
      </c>
      <c r="S5">
        <v>30.7</v>
      </c>
      <c r="T5">
        <v>3.4</v>
      </c>
      <c r="U5">
        <v>12.4</v>
      </c>
      <c r="V5">
        <v>7.8</v>
      </c>
      <c r="W5">
        <v>11.7</v>
      </c>
      <c r="X5">
        <v>2.2000000000000002</v>
      </c>
      <c r="Y5">
        <v>0.7</v>
      </c>
      <c r="Z5">
        <v>4.8</v>
      </c>
      <c r="AA5">
        <v>15.9</v>
      </c>
      <c r="AB5">
        <v>-3.2</v>
      </c>
    </row>
    <row r="6" spans="1:28" x14ac:dyDescent="0.25">
      <c r="A6" t="str">
        <f>CONCATENATE(B6," ",E6)</f>
        <v>A. Gaffney MEM</v>
      </c>
      <c r="B6" t="s">
        <v>1437</v>
      </c>
      <c r="C6" t="s">
        <v>34</v>
      </c>
      <c r="D6">
        <v>24</v>
      </c>
      <c r="E6" t="s">
        <v>170</v>
      </c>
      <c r="F6">
        <v>75</v>
      </c>
      <c r="G6">
        <v>0</v>
      </c>
      <c r="H6">
        <v>8.1999999999999993</v>
      </c>
      <c r="I6">
        <v>7.2</v>
      </c>
      <c r="J6">
        <v>-0.9</v>
      </c>
      <c r="K6">
        <v>93.1</v>
      </c>
      <c r="L6">
        <v>108.9</v>
      </c>
      <c r="M6">
        <v>-0.5</v>
      </c>
      <c r="N6">
        <v>0.8</v>
      </c>
      <c r="O6">
        <v>0.3</v>
      </c>
      <c r="P6">
        <v>2.7E-2</v>
      </c>
      <c r="Q6">
        <v>50.3</v>
      </c>
      <c r="R6">
        <v>32.200000000000003</v>
      </c>
      <c r="S6">
        <v>33.6</v>
      </c>
      <c r="T6">
        <v>2.2999999999999998</v>
      </c>
      <c r="U6">
        <v>15.5</v>
      </c>
      <c r="V6">
        <v>9.1</v>
      </c>
      <c r="W6">
        <v>4.8</v>
      </c>
      <c r="X6">
        <v>1.4</v>
      </c>
      <c r="Y6">
        <v>3.3</v>
      </c>
      <c r="Z6">
        <v>9.6</v>
      </c>
      <c r="AA6">
        <v>14.2</v>
      </c>
      <c r="AB6">
        <v>1.4</v>
      </c>
    </row>
    <row r="7" spans="1:28" x14ac:dyDescent="0.25">
      <c r="A7" t="str">
        <f>CONCATENATE(B7," ",E7)</f>
        <v>A. Gomez ATL</v>
      </c>
      <c r="B7" t="s">
        <v>1330</v>
      </c>
      <c r="C7" t="s">
        <v>26</v>
      </c>
      <c r="D7">
        <v>21</v>
      </c>
      <c r="E7" t="s">
        <v>28</v>
      </c>
      <c r="F7">
        <v>82</v>
      </c>
      <c r="G7">
        <v>0</v>
      </c>
      <c r="H7">
        <v>12</v>
      </c>
      <c r="I7">
        <v>13.1</v>
      </c>
      <c r="J7">
        <v>0.8</v>
      </c>
      <c r="K7">
        <v>111</v>
      </c>
      <c r="L7">
        <v>122</v>
      </c>
      <c r="M7">
        <v>1</v>
      </c>
      <c r="N7">
        <v>-0.2</v>
      </c>
      <c r="O7">
        <v>0.8</v>
      </c>
      <c r="P7">
        <v>3.6999999999999998E-2</v>
      </c>
      <c r="Q7">
        <v>56.8</v>
      </c>
      <c r="R7">
        <v>36.1</v>
      </c>
      <c r="S7">
        <v>19.899999999999999</v>
      </c>
      <c r="T7">
        <v>1.5</v>
      </c>
      <c r="U7">
        <v>5.0999999999999996</v>
      </c>
      <c r="V7">
        <v>3.3</v>
      </c>
      <c r="W7">
        <v>4.0999999999999996</v>
      </c>
      <c r="X7">
        <v>0.7</v>
      </c>
      <c r="Y7">
        <v>0.4</v>
      </c>
      <c r="Z7">
        <v>2.9</v>
      </c>
      <c r="AA7">
        <v>22.3</v>
      </c>
      <c r="AB7">
        <v>0.1</v>
      </c>
    </row>
    <row r="8" spans="1:28" x14ac:dyDescent="0.25">
      <c r="A8" t="str">
        <f>CONCATENATE(B8," ",E8)</f>
        <v>A. Goodwin LAL</v>
      </c>
      <c r="B8" t="s">
        <v>1425</v>
      </c>
      <c r="C8" t="s">
        <v>37</v>
      </c>
      <c r="D8">
        <v>30</v>
      </c>
      <c r="E8" t="s">
        <v>41</v>
      </c>
      <c r="F8">
        <v>71</v>
      </c>
      <c r="G8">
        <v>0</v>
      </c>
      <c r="H8">
        <v>9.3000000000000007</v>
      </c>
      <c r="I8">
        <v>6.3</v>
      </c>
      <c r="J8">
        <v>-1.1000000000000001</v>
      </c>
      <c r="K8">
        <v>93.4</v>
      </c>
      <c r="L8">
        <v>112.4</v>
      </c>
      <c r="M8">
        <v>-0.6</v>
      </c>
      <c r="N8">
        <v>0.6</v>
      </c>
      <c r="O8">
        <v>0</v>
      </c>
      <c r="P8">
        <v>1E-3</v>
      </c>
      <c r="Q8">
        <v>45.7</v>
      </c>
      <c r="R8">
        <v>37.5</v>
      </c>
      <c r="S8">
        <v>16.5</v>
      </c>
      <c r="T8">
        <v>2.2000000000000002</v>
      </c>
      <c r="U8">
        <v>8.1999999999999993</v>
      </c>
      <c r="V8">
        <v>5.2</v>
      </c>
      <c r="W8">
        <v>15.7</v>
      </c>
      <c r="X8">
        <v>1.1000000000000001</v>
      </c>
      <c r="Y8">
        <v>1</v>
      </c>
      <c r="Z8">
        <v>10</v>
      </c>
      <c r="AA8">
        <v>16.600000000000001</v>
      </c>
      <c r="AB8">
        <v>-0.3</v>
      </c>
    </row>
    <row r="9" spans="1:28" x14ac:dyDescent="0.25">
      <c r="A9" t="str">
        <f>CONCATENATE(B9," ",E9)</f>
        <v>A. Hagans NYK</v>
      </c>
      <c r="B9" t="s">
        <v>1439</v>
      </c>
      <c r="C9" t="s">
        <v>26</v>
      </c>
      <c r="D9">
        <v>24</v>
      </c>
      <c r="E9" t="s">
        <v>45</v>
      </c>
      <c r="F9">
        <v>68</v>
      </c>
      <c r="G9">
        <v>0</v>
      </c>
      <c r="H9">
        <v>6.9</v>
      </c>
      <c r="I9">
        <v>8.3000000000000007</v>
      </c>
      <c r="J9">
        <v>-0.5</v>
      </c>
      <c r="K9">
        <v>96.5</v>
      </c>
      <c r="L9">
        <v>116.3</v>
      </c>
      <c r="M9">
        <v>-0.3</v>
      </c>
      <c r="N9">
        <v>0.2</v>
      </c>
      <c r="O9">
        <v>-0.1</v>
      </c>
      <c r="P9">
        <v>-6.0000000000000001E-3</v>
      </c>
      <c r="Q9">
        <v>51.5</v>
      </c>
      <c r="R9">
        <v>20.3</v>
      </c>
      <c r="S9">
        <v>26.3</v>
      </c>
      <c r="T9">
        <v>2.5</v>
      </c>
      <c r="U9">
        <v>11.2</v>
      </c>
      <c r="V9">
        <v>6.9</v>
      </c>
      <c r="W9">
        <v>10.8</v>
      </c>
      <c r="X9">
        <v>2.1</v>
      </c>
      <c r="Y9">
        <v>0</v>
      </c>
      <c r="Z9">
        <v>11.8</v>
      </c>
      <c r="AA9">
        <v>16.7</v>
      </c>
      <c r="AB9">
        <v>1.5</v>
      </c>
    </row>
    <row r="10" spans="1:28" x14ac:dyDescent="0.25">
      <c r="A10" t="str">
        <f>CONCATENATE(B10," ",E10)</f>
        <v>A. Igiehon CHI</v>
      </c>
      <c r="B10" t="s">
        <v>1325</v>
      </c>
      <c r="C10" t="s">
        <v>40</v>
      </c>
      <c r="D10">
        <v>24</v>
      </c>
      <c r="E10" t="s">
        <v>31</v>
      </c>
      <c r="F10">
        <v>82</v>
      </c>
      <c r="G10">
        <v>0</v>
      </c>
      <c r="H10">
        <v>22.1</v>
      </c>
      <c r="I10">
        <v>10.5</v>
      </c>
      <c r="J10">
        <v>-0.4</v>
      </c>
      <c r="K10">
        <v>91.3</v>
      </c>
      <c r="L10">
        <v>103.8</v>
      </c>
      <c r="M10">
        <v>-2.1</v>
      </c>
      <c r="N10">
        <v>3.5</v>
      </c>
      <c r="O10">
        <v>1.4</v>
      </c>
      <c r="P10">
        <v>3.5999999999999997E-2</v>
      </c>
      <c r="Q10">
        <v>50.3</v>
      </c>
      <c r="R10">
        <v>26.9</v>
      </c>
      <c r="S10">
        <v>25.3</v>
      </c>
      <c r="T10">
        <v>8.1</v>
      </c>
      <c r="U10">
        <v>17.8</v>
      </c>
      <c r="V10">
        <v>13</v>
      </c>
      <c r="W10">
        <v>5.5</v>
      </c>
      <c r="X10">
        <v>2</v>
      </c>
      <c r="Y10">
        <v>6.9</v>
      </c>
      <c r="Z10">
        <v>13.9</v>
      </c>
      <c r="AA10">
        <v>17.7</v>
      </c>
      <c r="AB10">
        <v>3.8</v>
      </c>
    </row>
    <row r="11" spans="1:28" x14ac:dyDescent="0.25">
      <c r="A11" t="str">
        <f>CONCATENATE(B11," ",E11)</f>
        <v>A. Ingram MIN</v>
      </c>
      <c r="B11" t="s">
        <v>1415</v>
      </c>
      <c r="C11" t="s">
        <v>22</v>
      </c>
      <c r="D11">
        <v>23</v>
      </c>
      <c r="E11" t="s">
        <v>137</v>
      </c>
      <c r="F11">
        <v>78</v>
      </c>
      <c r="G11">
        <v>0</v>
      </c>
      <c r="H11">
        <v>11.6</v>
      </c>
      <c r="I11">
        <v>7.7</v>
      </c>
      <c r="J11">
        <v>-1.1000000000000001</v>
      </c>
      <c r="K11">
        <v>108.7</v>
      </c>
      <c r="L11">
        <v>115.3</v>
      </c>
      <c r="M11">
        <v>0.4</v>
      </c>
      <c r="N11">
        <v>0.5</v>
      </c>
      <c r="O11">
        <v>0.9</v>
      </c>
      <c r="P11">
        <v>0.05</v>
      </c>
      <c r="Q11">
        <v>52.4</v>
      </c>
      <c r="R11">
        <v>45.5</v>
      </c>
      <c r="S11">
        <v>17.600000000000001</v>
      </c>
      <c r="T11">
        <v>2.7</v>
      </c>
      <c r="U11">
        <v>10.8</v>
      </c>
      <c r="V11">
        <v>6.8</v>
      </c>
      <c r="W11">
        <v>7.8</v>
      </c>
      <c r="X11">
        <v>1.4</v>
      </c>
      <c r="Y11">
        <v>0.6</v>
      </c>
      <c r="Z11">
        <v>5.8</v>
      </c>
      <c r="AA11">
        <v>13.1</v>
      </c>
      <c r="AB11">
        <v>1</v>
      </c>
    </row>
    <row r="12" spans="1:28" x14ac:dyDescent="0.25">
      <c r="A12" t="str">
        <f>CONCATENATE(B12," ",E12)</f>
        <v>A. Lawson IND</v>
      </c>
      <c r="B12" t="s">
        <v>1241</v>
      </c>
      <c r="C12" t="s">
        <v>37</v>
      </c>
      <c r="D12">
        <v>24</v>
      </c>
      <c r="E12" t="s">
        <v>43</v>
      </c>
      <c r="F12">
        <v>79</v>
      </c>
      <c r="G12">
        <v>66</v>
      </c>
      <c r="H12">
        <v>26.3</v>
      </c>
      <c r="I12">
        <v>17</v>
      </c>
      <c r="J12">
        <v>5.3</v>
      </c>
      <c r="K12">
        <v>112.1</v>
      </c>
      <c r="L12">
        <v>109.8</v>
      </c>
      <c r="M12">
        <v>2.2000000000000002</v>
      </c>
      <c r="N12">
        <v>2.5</v>
      </c>
      <c r="O12">
        <v>4.7</v>
      </c>
      <c r="P12">
        <v>0.108</v>
      </c>
      <c r="Q12">
        <v>55.4</v>
      </c>
      <c r="R12">
        <v>39.799999999999997</v>
      </c>
      <c r="S12">
        <v>25.6</v>
      </c>
      <c r="T12">
        <v>5.3</v>
      </c>
      <c r="U12">
        <v>17.7</v>
      </c>
      <c r="V12">
        <v>11.4</v>
      </c>
      <c r="W12">
        <v>13.8</v>
      </c>
      <c r="X12">
        <v>3.3</v>
      </c>
      <c r="Y12">
        <v>1.9</v>
      </c>
      <c r="Z12">
        <v>6.3</v>
      </c>
      <c r="AA12">
        <v>18.5</v>
      </c>
      <c r="AB12">
        <v>-4</v>
      </c>
    </row>
    <row r="13" spans="1:28" x14ac:dyDescent="0.25">
      <c r="A13" t="str">
        <f>CONCATENATE(B13," ",E13)</f>
        <v>A. Len WAS</v>
      </c>
      <c r="B13" t="s">
        <v>1312</v>
      </c>
      <c r="C13" t="s">
        <v>23</v>
      </c>
      <c r="D13">
        <v>31</v>
      </c>
      <c r="E13" t="s">
        <v>185</v>
      </c>
      <c r="F13">
        <v>78</v>
      </c>
      <c r="G13">
        <v>12</v>
      </c>
      <c r="H13">
        <v>19.5</v>
      </c>
      <c r="I13">
        <v>8.9</v>
      </c>
      <c r="J13">
        <v>-1</v>
      </c>
      <c r="K13">
        <v>92.7</v>
      </c>
      <c r="L13">
        <v>112.1</v>
      </c>
      <c r="M13">
        <v>-1.6</v>
      </c>
      <c r="N13">
        <v>1.4</v>
      </c>
      <c r="O13">
        <v>-0.1</v>
      </c>
      <c r="P13">
        <v>-4.0000000000000001E-3</v>
      </c>
      <c r="Q13">
        <v>52.9</v>
      </c>
      <c r="R13">
        <v>0</v>
      </c>
      <c r="S13">
        <v>25.9</v>
      </c>
      <c r="T13">
        <v>6.1</v>
      </c>
      <c r="U13">
        <v>22.4</v>
      </c>
      <c r="V13">
        <v>14.1</v>
      </c>
      <c r="W13">
        <v>3.7</v>
      </c>
      <c r="X13">
        <v>0.5</v>
      </c>
      <c r="Y13">
        <v>4.9000000000000004</v>
      </c>
      <c r="Z13">
        <v>11.4</v>
      </c>
      <c r="AA13">
        <v>18.899999999999999</v>
      </c>
      <c r="AB13">
        <v>-4.0999999999999996</v>
      </c>
    </row>
    <row r="14" spans="1:28" x14ac:dyDescent="0.25">
      <c r="A14" t="str">
        <f>CONCATENATE(B14," ",E14)</f>
        <v>A. Miller POR</v>
      </c>
      <c r="B14" t="s">
        <v>1204</v>
      </c>
      <c r="C14" t="s">
        <v>26</v>
      </c>
      <c r="D14">
        <v>22</v>
      </c>
      <c r="E14" t="s">
        <v>126</v>
      </c>
      <c r="F14">
        <v>72</v>
      </c>
      <c r="G14">
        <v>72</v>
      </c>
      <c r="H14">
        <v>30.6</v>
      </c>
      <c r="I14">
        <v>19.7</v>
      </c>
      <c r="J14">
        <v>7.7</v>
      </c>
      <c r="K14">
        <v>132.30000000000001</v>
      </c>
      <c r="L14">
        <v>109.2</v>
      </c>
      <c r="M14">
        <v>7.3</v>
      </c>
      <c r="N14">
        <v>2.8</v>
      </c>
      <c r="O14">
        <v>10.1</v>
      </c>
      <c r="P14">
        <v>0.22</v>
      </c>
      <c r="Q14">
        <v>61.9</v>
      </c>
      <c r="R14">
        <v>44.9</v>
      </c>
      <c r="S14">
        <v>39.1</v>
      </c>
      <c r="T14">
        <v>3</v>
      </c>
      <c r="U14">
        <v>12.4</v>
      </c>
      <c r="V14">
        <v>7.7</v>
      </c>
      <c r="W14">
        <v>36.200000000000003</v>
      </c>
      <c r="X14">
        <v>1.5</v>
      </c>
      <c r="Y14">
        <v>0.5</v>
      </c>
      <c r="Z14">
        <v>7</v>
      </c>
      <c r="AA14">
        <v>17</v>
      </c>
      <c r="AB14">
        <v>4.7</v>
      </c>
    </row>
    <row r="15" spans="1:28" x14ac:dyDescent="0.25">
      <c r="A15" t="str">
        <f>CONCATENATE(B15," ",E15)</f>
        <v>A. Nembhard BOS</v>
      </c>
      <c r="B15" t="s">
        <v>1375</v>
      </c>
      <c r="C15" t="s">
        <v>22</v>
      </c>
      <c r="D15">
        <v>24</v>
      </c>
      <c r="E15" t="s">
        <v>39</v>
      </c>
      <c r="F15">
        <v>79</v>
      </c>
      <c r="G15">
        <v>0</v>
      </c>
      <c r="H15">
        <v>20.2</v>
      </c>
      <c r="I15">
        <v>13.2</v>
      </c>
      <c r="J15">
        <v>1.5</v>
      </c>
      <c r="K15">
        <v>121</v>
      </c>
      <c r="L15">
        <v>116.8</v>
      </c>
      <c r="M15">
        <v>2.7</v>
      </c>
      <c r="N15">
        <v>0.6</v>
      </c>
      <c r="O15">
        <v>3.4</v>
      </c>
      <c r="P15">
        <v>0.10100000000000001</v>
      </c>
      <c r="Q15">
        <v>49.3</v>
      </c>
      <c r="R15">
        <v>36.1</v>
      </c>
      <c r="S15">
        <v>27.8</v>
      </c>
      <c r="T15">
        <v>2.6</v>
      </c>
      <c r="U15">
        <v>9.8000000000000007</v>
      </c>
      <c r="V15">
        <v>6.1</v>
      </c>
      <c r="W15">
        <v>42.8</v>
      </c>
      <c r="X15">
        <v>1.2</v>
      </c>
      <c r="Y15">
        <v>0.4</v>
      </c>
      <c r="Z15">
        <v>12.1</v>
      </c>
      <c r="AA15">
        <v>12.5</v>
      </c>
      <c r="AB15">
        <v>-4.3</v>
      </c>
    </row>
    <row r="16" spans="1:28" x14ac:dyDescent="0.25">
      <c r="A16" t="str">
        <f>CONCATENATE(B16," ",E16)</f>
        <v>A. Patterson NOP</v>
      </c>
      <c r="B16" t="s">
        <v>1380</v>
      </c>
      <c r="C16" t="s">
        <v>37</v>
      </c>
      <c r="D16">
        <v>23</v>
      </c>
      <c r="E16" t="s">
        <v>151</v>
      </c>
      <c r="F16">
        <v>80</v>
      </c>
      <c r="G16">
        <v>0</v>
      </c>
      <c r="H16">
        <v>14.5</v>
      </c>
      <c r="I16">
        <v>7.2</v>
      </c>
      <c r="J16">
        <v>-1.5</v>
      </c>
      <c r="K16">
        <v>99.7</v>
      </c>
      <c r="L16">
        <v>114.4</v>
      </c>
      <c r="M16">
        <v>-0.2</v>
      </c>
      <c r="N16">
        <v>0.8</v>
      </c>
      <c r="O16">
        <v>0.5</v>
      </c>
      <c r="P16">
        <v>2.1999999999999999E-2</v>
      </c>
      <c r="Q16">
        <v>52.5</v>
      </c>
      <c r="R16">
        <v>41.1</v>
      </c>
      <c r="S16">
        <v>34.700000000000003</v>
      </c>
      <c r="T16">
        <v>3.5</v>
      </c>
      <c r="U16">
        <v>13.2</v>
      </c>
      <c r="V16">
        <v>8.3000000000000007</v>
      </c>
      <c r="W16">
        <v>5.0999999999999996</v>
      </c>
      <c r="X16">
        <v>1.1000000000000001</v>
      </c>
      <c r="Y16">
        <v>1.4</v>
      </c>
      <c r="Z16">
        <v>9.1</v>
      </c>
      <c r="AA16">
        <v>14.3</v>
      </c>
      <c r="AB16">
        <v>0.2</v>
      </c>
    </row>
    <row r="17" spans="1:28" x14ac:dyDescent="0.25">
      <c r="A17" t="str">
        <f>CONCATENATE(B17," ",E17)</f>
        <v>A. Simons LAC</v>
      </c>
      <c r="B17" t="s">
        <v>1379</v>
      </c>
      <c r="C17" t="s">
        <v>37</v>
      </c>
      <c r="D17">
        <v>25</v>
      </c>
      <c r="E17" t="s">
        <v>42</v>
      </c>
      <c r="F17">
        <v>81</v>
      </c>
      <c r="G17">
        <v>0</v>
      </c>
      <c r="H17">
        <v>15.3</v>
      </c>
      <c r="I17">
        <v>9.1</v>
      </c>
      <c r="J17">
        <v>-0.7</v>
      </c>
      <c r="K17">
        <v>102.5</v>
      </c>
      <c r="L17">
        <v>113.1</v>
      </c>
      <c r="M17">
        <v>0</v>
      </c>
      <c r="N17">
        <v>1</v>
      </c>
      <c r="O17">
        <v>1</v>
      </c>
      <c r="P17">
        <v>0.04</v>
      </c>
      <c r="Q17">
        <v>48.1</v>
      </c>
      <c r="R17">
        <v>40.799999999999997</v>
      </c>
      <c r="S17">
        <v>18.8</v>
      </c>
      <c r="T17">
        <v>3.6</v>
      </c>
      <c r="U17">
        <v>10.6</v>
      </c>
      <c r="V17">
        <v>7.1</v>
      </c>
      <c r="W17">
        <v>17.100000000000001</v>
      </c>
      <c r="X17">
        <v>1.1000000000000001</v>
      </c>
      <c r="Y17">
        <v>0.7</v>
      </c>
      <c r="Z17">
        <v>7.3</v>
      </c>
      <c r="AA17">
        <v>14.7</v>
      </c>
      <c r="AB17">
        <v>-3.2</v>
      </c>
    </row>
    <row r="18" spans="1:28" x14ac:dyDescent="0.25">
      <c r="A18" t="str">
        <f>CONCATENATE(B18," ",E18)</f>
        <v>A. Trier UTA</v>
      </c>
      <c r="B18" t="s">
        <v>1421</v>
      </c>
      <c r="C18" t="s">
        <v>37</v>
      </c>
      <c r="D18">
        <v>28</v>
      </c>
      <c r="E18" t="s">
        <v>127</v>
      </c>
      <c r="F18">
        <v>76</v>
      </c>
      <c r="G18">
        <v>0</v>
      </c>
      <c r="H18">
        <v>9.6</v>
      </c>
      <c r="I18">
        <v>6</v>
      </c>
      <c r="J18">
        <v>-1.3</v>
      </c>
      <c r="K18">
        <v>103.2</v>
      </c>
      <c r="L18">
        <v>113.1</v>
      </c>
      <c r="M18">
        <v>0.1</v>
      </c>
      <c r="N18">
        <v>0.6</v>
      </c>
      <c r="O18">
        <v>0.7</v>
      </c>
      <c r="P18">
        <v>4.2999999999999997E-2</v>
      </c>
      <c r="Q18">
        <v>51.5</v>
      </c>
      <c r="R18">
        <v>46</v>
      </c>
      <c r="S18">
        <v>21.8</v>
      </c>
      <c r="T18">
        <v>2.1</v>
      </c>
      <c r="U18">
        <v>7.4</v>
      </c>
      <c r="V18">
        <v>4.9000000000000004</v>
      </c>
      <c r="W18">
        <v>3.5</v>
      </c>
      <c r="X18">
        <v>1.1000000000000001</v>
      </c>
      <c r="Y18">
        <v>0.5</v>
      </c>
      <c r="Z18">
        <v>5.4</v>
      </c>
      <c r="AA18">
        <v>14.3</v>
      </c>
      <c r="AB18">
        <v>0.2</v>
      </c>
    </row>
    <row r="19" spans="1:28" x14ac:dyDescent="0.25">
      <c r="A19" t="str">
        <f>CONCATENATE(B19," ",E19)</f>
        <v>A. Wiggins WAS</v>
      </c>
      <c r="B19" t="s">
        <v>1125</v>
      </c>
      <c r="C19" t="s">
        <v>24</v>
      </c>
      <c r="D19">
        <v>29</v>
      </c>
      <c r="E19" t="s">
        <v>185</v>
      </c>
      <c r="F19">
        <v>75</v>
      </c>
      <c r="G19">
        <v>75</v>
      </c>
      <c r="H19">
        <v>36.200000000000003</v>
      </c>
      <c r="I19">
        <v>20.100000000000001</v>
      </c>
      <c r="J19">
        <v>10.4</v>
      </c>
      <c r="K19">
        <v>115.2</v>
      </c>
      <c r="L19">
        <v>112.3</v>
      </c>
      <c r="M19">
        <v>4.9000000000000004</v>
      </c>
      <c r="N19">
        <v>2.5</v>
      </c>
      <c r="O19">
        <v>7.4</v>
      </c>
      <c r="P19">
        <v>0.13100000000000001</v>
      </c>
      <c r="Q19">
        <v>58.9</v>
      </c>
      <c r="R19">
        <v>44</v>
      </c>
      <c r="S19">
        <v>31.3</v>
      </c>
      <c r="T19">
        <v>5.4</v>
      </c>
      <c r="U19">
        <v>16.399999999999999</v>
      </c>
      <c r="V19">
        <v>10.8</v>
      </c>
      <c r="W19">
        <v>6.6</v>
      </c>
      <c r="X19">
        <v>1.6</v>
      </c>
      <c r="Y19">
        <v>3.5</v>
      </c>
      <c r="Z19">
        <v>4.9000000000000004</v>
      </c>
      <c r="AA19">
        <v>25.9</v>
      </c>
      <c r="AB19">
        <v>-5.4</v>
      </c>
    </row>
    <row r="20" spans="1:28" x14ac:dyDescent="0.25">
      <c r="A20" t="str">
        <f>CONCATENATE(B20," ",E20)</f>
        <v>A. Wiley IND</v>
      </c>
      <c r="B20" t="s">
        <v>1270</v>
      </c>
      <c r="C20" t="s">
        <v>23</v>
      </c>
      <c r="D20">
        <v>25</v>
      </c>
      <c r="E20" t="s">
        <v>43</v>
      </c>
      <c r="F20">
        <v>82</v>
      </c>
      <c r="G20">
        <v>13</v>
      </c>
      <c r="H20">
        <v>23.8</v>
      </c>
      <c r="I20">
        <v>12.9</v>
      </c>
      <c r="J20">
        <v>1.8</v>
      </c>
      <c r="K20">
        <v>93</v>
      </c>
      <c r="L20">
        <v>107.3</v>
      </c>
      <c r="M20">
        <v>-2.1</v>
      </c>
      <c r="N20">
        <v>2.9</v>
      </c>
      <c r="O20">
        <v>0.8</v>
      </c>
      <c r="P20">
        <v>1.9E-2</v>
      </c>
      <c r="Q20">
        <v>54.2</v>
      </c>
      <c r="R20">
        <v>27.2</v>
      </c>
      <c r="S20">
        <v>23.5</v>
      </c>
      <c r="T20">
        <v>8.4</v>
      </c>
      <c r="U20">
        <v>21.2</v>
      </c>
      <c r="V20">
        <v>14.7</v>
      </c>
      <c r="W20">
        <v>4.9000000000000004</v>
      </c>
      <c r="X20">
        <v>2.5</v>
      </c>
      <c r="Y20">
        <v>7.5</v>
      </c>
      <c r="Z20">
        <v>14</v>
      </c>
      <c r="AA20">
        <v>19.899999999999999</v>
      </c>
      <c r="AB20">
        <v>-2.8</v>
      </c>
    </row>
    <row r="21" spans="1:28" x14ac:dyDescent="0.25">
      <c r="A21" t="str">
        <f>CONCATENATE(B21," ",E21)</f>
        <v>A. Zizic GSW</v>
      </c>
      <c r="B21" t="s">
        <v>1262</v>
      </c>
      <c r="C21" t="s">
        <v>23</v>
      </c>
      <c r="D21">
        <v>27</v>
      </c>
      <c r="E21" t="s">
        <v>35</v>
      </c>
      <c r="F21">
        <v>82</v>
      </c>
      <c r="G21">
        <v>4</v>
      </c>
      <c r="H21">
        <v>23.1</v>
      </c>
      <c r="I21">
        <v>11.6</v>
      </c>
      <c r="J21">
        <v>0.7</v>
      </c>
      <c r="K21">
        <v>102.2</v>
      </c>
      <c r="L21">
        <v>114</v>
      </c>
      <c r="M21">
        <v>0</v>
      </c>
      <c r="N21">
        <v>1.4</v>
      </c>
      <c r="O21">
        <v>1.3</v>
      </c>
      <c r="P21">
        <v>3.4000000000000002E-2</v>
      </c>
      <c r="Q21">
        <v>57.8</v>
      </c>
      <c r="R21">
        <v>0</v>
      </c>
      <c r="S21">
        <v>42.4</v>
      </c>
      <c r="T21">
        <v>7.8</v>
      </c>
      <c r="U21">
        <v>22.1</v>
      </c>
      <c r="V21">
        <v>14.9</v>
      </c>
      <c r="W21">
        <v>13.3</v>
      </c>
      <c r="X21">
        <v>0.8</v>
      </c>
      <c r="Y21">
        <v>3</v>
      </c>
      <c r="Z21">
        <v>15.5</v>
      </c>
      <c r="AA21">
        <v>20.5</v>
      </c>
      <c r="AB21">
        <v>-1.1000000000000001</v>
      </c>
    </row>
    <row r="22" spans="1:28" x14ac:dyDescent="0.25">
      <c r="A22" t="str">
        <f>CONCATENATE(B22," ",E22)</f>
        <v>B. Beal MIA</v>
      </c>
      <c r="B22" t="s">
        <v>1167</v>
      </c>
      <c r="C22" t="s">
        <v>37</v>
      </c>
      <c r="D22">
        <v>31</v>
      </c>
      <c r="E22" t="s">
        <v>225</v>
      </c>
      <c r="F22">
        <v>79</v>
      </c>
      <c r="G22">
        <v>79</v>
      </c>
      <c r="H22">
        <v>28</v>
      </c>
      <c r="I22">
        <v>16.899999999999999</v>
      </c>
      <c r="J22">
        <v>5.7</v>
      </c>
      <c r="K22">
        <v>115.3</v>
      </c>
      <c r="L22">
        <v>118.6</v>
      </c>
      <c r="M22">
        <v>4.3</v>
      </c>
      <c r="N22">
        <v>0.4</v>
      </c>
      <c r="O22">
        <v>4.7</v>
      </c>
      <c r="P22">
        <v>0.10100000000000001</v>
      </c>
      <c r="Q22">
        <v>59.3</v>
      </c>
      <c r="R22">
        <v>47.1</v>
      </c>
      <c r="S22">
        <v>31.4</v>
      </c>
      <c r="T22">
        <v>3</v>
      </c>
      <c r="U22">
        <v>11.4</v>
      </c>
      <c r="V22">
        <v>7.1</v>
      </c>
      <c r="W22">
        <v>30.7</v>
      </c>
      <c r="X22">
        <v>0.5</v>
      </c>
      <c r="Y22">
        <v>0.4</v>
      </c>
      <c r="Z22">
        <v>8.6</v>
      </c>
      <c r="AA22">
        <v>25</v>
      </c>
      <c r="AB22">
        <v>-3.2</v>
      </c>
    </row>
    <row r="23" spans="1:28" x14ac:dyDescent="0.25">
      <c r="A23" t="str">
        <f>CONCATENATE(B23," ",E23)</f>
        <v>B. Bol NYK</v>
      </c>
      <c r="B23" t="s">
        <v>1416</v>
      </c>
      <c r="C23" t="s">
        <v>23</v>
      </c>
      <c r="D23">
        <v>25</v>
      </c>
      <c r="E23" t="s">
        <v>45</v>
      </c>
      <c r="F23">
        <v>79</v>
      </c>
      <c r="G23">
        <v>0</v>
      </c>
      <c r="H23">
        <v>9.9</v>
      </c>
      <c r="I23">
        <v>13.3</v>
      </c>
      <c r="J23">
        <v>0.8</v>
      </c>
      <c r="K23">
        <v>114.9</v>
      </c>
      <c r="L23">
        <v>110.5</v>
      </c>
      <c r="M23">
        <v>0.8</v>
      </c>
      <c r="N23">
        <v>0.9</v>
      </c>
      <c r="O23">
        <v>1.7</v>
      </c>
      <c r="P23">
        <v>0.10299999999999999</v>
      </c>
      <c r="Q23">
        <v>57.2</v>
      </c>
      <c r="R23">
        <v>40.1</v>
      </c>
      <c r="S23">
        <v>20.3</v>
      </c>
      <c r="T23">
        <v>7.7</v>
      </c>
      <c r="U23">
        <v>22.2</v>
      </c>
      <c r="V23">
        <v>15</v>
      </c>
      <c r="W23">
        <v>5.0999999999999996</v>
      </c>
      <c r="X23">
        <v>1.6</v>
      </c>
      <c r="Y23">
        <v>5.7</v>
      </c>
      <c r="Z23">
        <v>6.4</v>
      </c>
      <c r="AA23">
        <v>14</v>
      </c>
      <c r="AB23">
        <v>1.1000000000000001</v>
      </c>
    </row>
    <row r="24" spans="1:28" x14ac:dyDescent="0.25">
      <c r="A24" t="str">
        <f>CONCATENATE(B24," ",E24)</f>
        <v>B. Boston NYK</v>
      </c>
      <c r="B24" t="s">
        <v>1408</v>
      </c>
      <c r="C24" t="s">
        <v>29</v>
      </c>
      <c r="D24">
        <v>23</v>
      </c>
      <c r="E24" t="s">
        <v>45</v>
      </c>
      <c r="F24">
        <v>81</v>
      </c>
      <c r="G24">
        <v>0</v>
      </c>
      <c r="H24">
        <v>11.3</v>
      </c>
      <c r="I24">
        <v>8.1999999999999993</v>
      </c>
      <c r="J24">
        <v>-0.8</v>
      </c>
      <c r="K24">
        <v>105.2</v>
      </c>
      <c r="L24">
        <v>117</v>
      </c>
      <c r="M24">
        <v>0.2</v>
      </c>
      <c r="N24">
        <v>0.3</v>
      </c>
      <c r="O24">
        <v>0.6</v>
      </c>
      <c r="P24">
        <v>2.9000000000000001E-2</v>
      </c>
      <c r="Q24">
        <v>52.6</v>
      </c>
      <c r="R24">
        <v>39</v>
      </c>
      <c r="S24">
        <v>14.2</v>
      </c>
      <c r="T24">
        <v>4.2</v>
      </c>
      <c r="U24">
        <v>13</v>
      </c>
      <c r="V24">
        <v>8.6999999999999993</v>
      </c>
      <c r="W24">
        <v>6.9</v>
      </c>
      <c r="X24">
        <v>1.2</v>
      </c>
      <c r="Y24">
        <v>1</v>
      </c>
      <c r="Z24">
        <v>6.7</v>
      </c>
      <c r="AA24">
        <v>14.4</v>
      </c>
      <c r="AB24">
        <v>1.4</v>
      </c>
    </row>
    <row r="25" spans="1:28" x14ac:dyDescent="0.25">
      <c r="A25" t="str">
        <f>CONCATENATE(B25," ",E25)</f>
        <v>B. Clarke PHX</v>
      </c>
      <c r="B25" t="s">
        <v>1314</v>
      </c>
      <c r="C25" t="s">
        <v>40</v>
      </c>
      <c r="D25">
        <v>28</v>
      </c>
      <c r="E25" t="s">
        <v>200</v>
      </c>
      <c r="F25">
        <v>82</v>
      </c>
      <c r="G25">
        <v>5</v>
      </c>
      <c r="H25">
        <v>21.2</v>
      </c>
      <c r="I25">
        <v>10.7</v>
      </c>
      <c r="J25">
        <v>-0.2</v>
      </c>
      <c r="K25">
        <v>94.6</v>
      </c>
      <c r="L25">
        <v>107.7</v>
      </c>
      <c r="M25">
        <v>-1.4</v>
      </c>
      <c r="N25">
        <v>2.5</v>
      </c>
      <c r="O25">
        <v>1.1000000000000001</v>
      </c>
      <c r="P25">
        <v>3.2000000000000001E-2</v>
      </c>
      <c r="Q25">
        <v>48.8</v>
      </c>
      <c r="R25">
        <v>28.3</v>
      </c>
      <c r="S25">
        <v>31.4</v>
      </c>
      <c r="T25">
        <v>4.4000000000000004</v>
      </c>
      <c r="U25">
        <v>13.4</v>
      </c>
      <c r="V25">
        <v>8.9</v>
      </c>
      <c r="W25">
        <v>6.1</v>
      </c>
      <c r="X25">
        <v>2.9</v>
      </c>
      <c r="Y25">
        <v>2.4</v>
      </c>
      <c r="Z25">
        <v>8.1999999999999993</v>
      </c>
      <c r="AA25">
        <v>17.7</v>
      </c>
      <c r="AB25">
        <v>-1.4</v>
      </c>
    </row>
    <row r="26" spans="1:28" x14ac:dyDescent="0.25">
      <c r="A26" t="str">
        <f>CONCATENATE(B26," ",E26)</f>
        <v>B. Fernando UTA</v>
      </c>
      <c r="B26" t="s">
        <v>1181</v>
      </c>
      <c r="C26" t="s">
        <v>23</v>
      </c>
      <c r="D26">
        <v>26</v>
      </c>
      <c r="E26" t="s">
        <v>127</v>
      </c>
      <c r="F26">
        <v>79</v>
      </c>
      <c r="G26">
        <v>79</v>
      </c>
      <c r="H26">
        <v>28.8</v>
      </c>
      <c r="I26">
        <v>16.7</v>
      </c>
      <c r="J26">
        <v>5.5</v>
      </c>
      <c r="K26">
        <v>106.8</v>
      </c>
      <c r="L26">
        <v>104.1</v>
      </c>
      <c r="M26">
        <v>1.4</v>
      </c>
      <c r="N26">
        <v>4.3</v>
      </c>
      <c r="O26">
        <v>5.6</v>
      </c>
      <c r="P26">
        <v>0.11899999999999999</v>
      </c>
      <c r="Q26">
        <v>60.5</v>
      </c>
      <c r="R26">
        <v>39</v>
      </c>
      <c r="S26">
        <v>23.1</v>
      </c>
      <c r="T26">
        <v>9.1</v>
      </c>
      <c r="U26">
        <v>21.4</v>
      </c>
      <c r="V26">
        <v>15.5</v>
      </c>
      <c r="W26">
        <v>8.8000000000000007</v>
      </c>
      <c r="X26">
        <v>2</v>
      </c>
      <c r="Y26">
        <v>5</v>
      </c>
      <c r="Z26">
        <v>12.3</v>
      </c>
      <c r="AA26">
        <v>23</v>
      </c>
      <c r="AB26">
        <v>7.3</v>
      </c>
    </row>
    <row r="27" spans="1:28" x14ac:dyDescent="0.25">
      <c r="A27" t="str">
        <f>CONCATENATE(B27," ",E27)</f>
        <v>B. Griffin CLE</v>
      </c>
      <c r="B27" t="s">
        <v>1429</v>
      </c>
      <c r="C27" t="s">
        <v>40</v>
      </c>
      <c r="D27">
        <v>35</v>
      </c>
      <c r="E27" t="s">
        <v>38</v>
      </c>
      <c r="F27">
        <v>74</v>
      </c>
      <c r="G27">
        <v>0</v>
      </c>
      <c r="H27">
        <v>8.9</v>
      </c>
      <c r="I27">
        <v>4.9000000000000004</v>
      </c>
      <c r="J27">
        <v>-1.6</v>
      </c>
      <c r="K27">
        <v>90.1</v>
      </c>
      <c r="L27">
        <v>114.4</v>
      </c>
      <c r="M27">
        <v>-0.8</v>
      </c>
      <c r="N27">
        <v>0.4</v>
      </c>
      <c r="O27">
        <v>-0.4</v>
      </c>
      <c r="P27">
        <v>-2.5999999999999999E-2</v>
      </c>
      <c r="Q27">
        <v>45</v>
      </c>
      <c r="R27">
        <v>21.6</v>
      </c>
      <c r="S27">
        <v>22.5</v>
      </c>
      <c r="T27">
        <v>7.3</v>
      </c>
      <c r="U27">
        <v>18.2</v>
      </c>
      <c r="V27">
        <v>12.7</v>
      </c>
      <c r="W27">
        <v>4.2</v>
      </c>
      <c r="X27">
        <v>0.4</v>
      </c>
      <c r="Y27">
        <v>1.2</v>
      </c>
      <c r="Z27">
        <v>8.5</v>
      </c>
      <c r="AA27">
        <v>17.2</v>
      </c>
      <c r="AB27">
        <v>-1.6</v>
      </c>
    </row>
    <row r="28" spans="1:28" x14ac:dyDescent="0.25">
      <c r="A28" t="str">
        <f>CONCATENATE(B28," ",E28)</f>
        <v>B. Hield BKN</v>
      </c>
      <c r="B28" t="s">
        <v>1247</v>
      </c>
      <c r="C28" t="s">
        <v>37</v>
      </c>
      <c r="D28">
        <v>31</v>
      </c>
      <c r="E28" t="s">
        <v>173</v>
      </c>
      <c r="F28">
        <v>75</v>
      </c>
      <c r="G28">
        <v>57</v>
      </c>
      <c r="H28">
        <v>25.2</v>
      </c>
      <c r="I28">
        <v>12.1</v>
      </c>
      <c r="J28">
        <v>1.2</v>
      </c>
      <c r="K28">
        <v>113</v>
      </c>
      <c r="L28">
        <v>118.5</v>
      </c>
      <c r="M28">
        <v>2.1</v>
      </c>
      <c r="N28">
        <v>0.3</v>
      </c>
      <c r="O28">
        <v>2.5</v>
      </c>
      <c r="P28">
        <v>6.3E-2</v>
      </c>
      <c r="Q28">
        <v>54</v>
      </c>
      <c r="R28">
        <v>45.9</v>
      </c>
      <c r="S28">
        <v>17.3</v>
      </c>
      <c r="T28">
        <v>3</v>
      </c>
      <c r="U28">
        <v>10.3</v>
      </c>
      <c r="V28">
        <v>6.6</v>
      </c>
      <c r="W28">
        <v>15.1</v>
      </c>
      <c r="X28">
        <v>1</v>
      </c>
      <c r="Y28">
        <v>0.3</v>
      </c>
      <c r="Z28">
        <v>4.8</v>
      </c>
      <c r="AA28">
        <v>18.399999999999999</v>
      </c>
      <c r="AB28">
        <v>-2.5</v>
      </c>
    </row>
    <row r="29" spans="1:28" x14ac:dyDescent="0.25">
      <c r="A29" t="str">
        <f>CONCATENATE(B29," ",E29)</f>
        <v>B. Ingram LAL</v>
      </c>
      <c r="B29" t="s">
        <v>1160</v>
      </c>
      <c r="C29" t="s">
        <v>37</v>
      </c>
      <c r="D29">
        <v>27</v>
      </c>
      <c r="E29" t="s">
        <v>41</v>
      </c>
      <c r="F29">
        <v>82</v>
      </c>
      <c r="G29">
        <v>82</v>
      </c>
      <c r="H29">
        <v>33</v>
      </c>
      <c r="I29">
        <v>20.7</v>
      </c>
      <c r="J29">
        <v>11</v>
      </c>
      <c r="K29">
        <v>121.5</v>
      </c>
      <c r="L29">
        <v>108.4</v>
      </c>
      <c r="M29">
        <v>7.2</v>
      </c>
      <c r="N29">
        <v>3.7</v>
      </c>
      <c r="O29">
        <v>10.9</v>
      </c>
      <c r="P29">
        <v>0.19400000000000001</v>
      </c>
      <c r="Q29">
        <v>57.8</v>
      </c>
      <c r="R29">
        <v>45.7</v>
      </c>
      <c r="S29">
        <v>35</v>
      </c>
      <c r="T29">
        <v>5.0999999999999996</v>
      </c>
      <c r="U29">
        <v>15.6</v>
      </c>
      <c r="V29">
        <v>10.4</v>
      </c>
      <c r="W29">
        <v>34.200000000000003</v>
      </c>
      <c r="X29">
        <v>1.6</v>
      </c>
      <c r="Y29">
        <v>2.2999999999999998</v>
      </c>
      <c r="Z29">
        <v>7.6</v>
      </c>
      <c r="AA29">
        <v>22.5</v>
      </c>
      <c r="AB29">
        <v>2.9</v>
      </c>
    </row>
    <row r="30" spans="1:28" x14ac:dyDescent="0.25">
      <c r="A30" t="str">
        <f>CONCATENATE(B30," ",E30)</f>
        <v>B. Manek ATL</v>
      </c>
      <c r="B30" t="s">
        <v>1339</v>
      </c>
      <c r="C30" t="s">
        <v>34</v>
      </c>
      <c r="D30">
        <v>26</v>
      </c>
      <c r="E30" t="s">
        <v>28</v>
      </c>
      <c r="F30">
        <v>80</v>
      </c>
      <c r="G30">
        <v>0</v>
      </c>
      <c r="H30">
        <v>13.5</v>
      </c>
      <c r="I30">
        <v>8.8000000000000007</v>
      </c>
      <c r="J30">
        <v>-0.9</v>
      </c>
      <c r="K30">
        <v>102.4</v>
      </c>
      <c r="L30">
        <v>119</v>
      </c>
      <c r="M30">
        <v>0</v>
      </c>
      <c r="N30">
        <v>0.1</v>
      </c>
      <c r="O30">
        <v>0.2</v>
      </c>
      <c r="P30">
        <v>7.0000000000000001E-3</v>
      </c>
      <c r="Q30">
        <v>55.9</v>
      </c>
      <c r="R30">
        <v>53.8</v>
      </c>
      <c r="S30">
        <v>16.3</v>
      </c>
      <c r="T30">
        <v>2.7</v>
      </c>
      <c r="U30">
        <v>12.9</v>
      </c>
      <c r="V30">
        <v>7.8</v>
      </c>
      <c r="W30">
        <v>5</v>
      </c>
      <c r="X30">
        <v>0.7</v>
      </c>
      <c r="Y30">
        <v>1.7</v>
      </c>
      <c r="Z30">
        <v>7.4</v>
      </c>
      <c r="AA30">
        <v>20.9</v>
      </c>
      <c r="AB30">
        <v>1.2</v>
      </c>
    </row>
    <row r="31" spans="1:28" x14ac:dyDescent="0.25">
      <c r="A31" t="str">
        <f>CONCATENATE(B31," ",E31)</f>
        <v>B. McLemore CLE</v>
      </c>
      <c r="B31" t="s">
        <v>1395</v>
      </c>
      <c r="C31" t="s">
        <v>37</v>
      </c>
      <c r="D31">
        <v>31</v>
      </c>
      <c r="E31" t="s">
        <v>38</v>
      </c>
      <c r="F31">
        <v>80</v>
      </c>
      <c r="G31">
        <v>0</v>
      </c>
      <c r="H31">
        <v>9.8000000000000007</v>
      </c>
      <c r="I31">
        <v>7.3</v>
      </c>
      <c r="J31">
        <v>-1</v>
      </c>
      <c r="K31">
        <v>102.1</v>
      </c>
      <c r="L31">
        <v>117.5</v>
      </c>
      <c r="M31">
        <v>0</v>
      </c>
      <c r="N31">
        <v>0.2</v>
      </c>
      <c r="O31">
        <v>0.2</v>
      </c>
      <c r="P31">
        <v>1.2999999999999999E-2</v>
      </c>
      <c r="Q31">
        <v>54.6</v>
      </c>
      <c r="R31">
        <v>39.200000000000003</v>
      </c>
      <c r="S31">
        <v>11.3</v>
      </c>
      <c r="T31">
        <v>1.3</v>
      </c>
      <c r="U31">
        <v>7.8</v>
      </c>
      <c r="V31">
        <v>4.5999999999999996</v>
      </c>
      <c r="W31">
        <v>4.9000000000000004</v>
      </c>
      <c r="X31">
        <v>0.7</v>
      </c>
      <c r="Y31">
        <v>0.1</v>
      </c>
      <c r="Z31">
        <v>5.9</v>
      </c>
      <c r="AA31">
        <v>17.100000000000001</v>
      </c>
      <c r="AB31">
        <v>-1.6</v>
      </c>
    </row>
    <row r="32" spans="1:28" x14ac:dyDescent="0.25">
      <c r="A32" t="str">
        <f>CONCATENATE(B32," ",E32)</f>
        <v>B. Penn-Johnson PHI</v>
      </c>
      <c r="B32" t="s">
        <v>1180</v>
      </c>
      <c r="C32" t="s">
        <v>32</v>
      </c>
      <c r="D32">
        <v>24</v>
      </c>
      <c r="E32" t="s">
        <v>25</v>
      </c>
      <c r="F32">
        <v>78</v>
      </c>
      <c r="G32">
        <v>78</v>
      </c>
      <c r="H32">
        <v>27.9</v>
      </c>
      <c r="I32">
        <v>17.600000000000001</v>
      </c>
      <c r="J32">
        <v>5.3</v>
      </c>
      <c r="K32">
        <v>98.6</v>
      </c>
      <c r="L32">
        <v>101.6</v>
      </c>
      <c r="M32">
        <v>-1.2</v>
      </c>
      <c r="N32">
        <v>4.7</v>
      </c>
      <c r="O32">
        <v>3.5</v>
      </c>
      <c r="P32">
        <v>7.6999999999999999E-2</v>
      </c>
      <c r="Q32">
        <v>55.5</v>
      </c>
      <c r="R32">
        <v>37.299999999999997</v>
      </c>
      <c r="S32">
        <v>36.5</v>
      </c>
      <c r="T32">
        <v>7.8</v>
      </c>
      <c r="U32">
        <v>18.399999999999999</v>
      </c>
      <c r="V32">
        <v>13.1</v>
      </c>
      <c r="W32">
        <v>10.199999999999999</v>
      </c>
      <c r="X32">
        <v>2.5</v>
      </c>
      <c r="Y32">
        <v>8.9</v>
      </c>
      <c r="Z32">
        <v>12.2</v>
      </c>
      <c r="AA32">
        <v>26.4</v>
      </c>
      <c r="AB32">
        <v>3.2</v>
      </c>
    </row>
    <row r="33" spans="1:28" x14ac:dyDescent="0.25">
      <c r="A33" t="str">
        <f>CONCATENATE(B33," ",E33)</f>
        <v>B. Simanic MIL</v>
      </c>
      <c r="B33" t="s">
        <v>1230</v>
      </c>
      <c r="C33" t="s">
        <v>32</v>
      </c>
      <c r="D33">
        <v>26</v>
      </c>
      <c r="E33" t="s">
        <v>44</v>
      </c>
      <c r="F33">
        <v>80</v>
      </c>
      <c r="G33">
        <v>80</v>
      </c>
      <c r="H33">
        <v>22</v>
      </c>
      <c r="I33">
        <v>15.9</v>
      </c>
      <c r="J33">
        <v>3.1</v>
      </c>
      <c r="K33">
        <v>110.1</v>
      </c>
      <c r="L33">
        <v>110.1</v>
      </c>
      <c r="M33">
        <v>1.8</v>
      </c>
      <c r="N33">
        <v>2.1</v>
      </c>
      <c r="O33">
        <v>3.9</v>
      </c>
      <c r="P33">
        <v>0.106</v>
      </c>
      <c r="Q33">
        <v>63.7</v>
      </c>
      <c r="R33">
        <v>44.3</v>
      </c>
      <c r="S33">
        <v>18</v>
      </c>
      <c r="T33">
        <v>5.5</v>
      </c>
      <c r="U33">
        <v>15.6</v>
      </c>
      <c r="V33">
        <v>10.7</v>
      </c>
      <c r="W33">
        <v>13.6</v>
      </c>
      <c r="X33">
        <v>1.4</v>
      </c>
      <c r="Y33">
        <v>2.9</v>
      </c>
      <c r="Z33">
        <v>12.2</v>
      </c>
      <c r="AA33">
        <v>23</v>
      </c>
      <c r="AB33">
        <v>2.5</v>
      </c>
    </row>
    <row r="34" spans="1:28" x14ac:dyDescent="0.25">
      <c r="A34" t="str">
        <f>CONCATENATE(B34," ",E34)</f>
        <v>B. Simmons MEM</v>
      </c>
      <c r="B34" t="s">
        <v>1147</v>
      </c>
      <c r="C34" t="s">
        <v>34</v>
      </c>
      <c r="D34">
        <v>28</v>
      </c>
      <c r="E34" t="s">
        <v>170</v>
      </c>
      <c r="F34">
        <v>82</v>
      </c>
      <c r="G34">
        <v>82</v>
      </c>
      <c r="H34">
        <v>34</v>
      </c>
      <c r="I34">
        <v>23.2</v>
      </c>
      <c r="J34">
        <v>13.5</v>
      </c>
      <c r="K34">
        <v>125.1</v>
      </c>
      <c r="L34">
        <v>107.5</v>
      </c>
      <c r="M34">
        <v>9</v>
      </c>
      <c r="N34">
        <v>4.0999999999999996</v>
      </c>
      <c r="O34">
        <v>13.1</v>
      </c>
      <c r="P34">
        <v>0.22600000000000001</v>
      </c>
      <c r="Q34">
        <v>62.3</v>
      </c>
      <c r="R34">
        <v>0</v>
      </c>
      <c r="S34">
        <v>54.1</v>
      </c>
      <c r="T34">
        <v>6.9</v>
      </c>
      <c r="U34">
        <v>19.5</v>
      </c>
      <c r="V34">
        <v>13.4</v>
      </c>
      <c r="W34">
        <v>27</v>
      </c>
      <c r="X34">
        <v>2</v>
      </c>
      <c r="Y34">
        <v>1.7</v>
      </c>
      <c r="Z34">
        <v>8.8000000000000007</v>
      </c>
      <c r="AA34">
        <v>22.9</v>
      </c>
      <c r="AB34">
        <v>8.8000000000000007</v>
      </c>
    </row>
    <row r="35" spans="1:28" x14ac:dyDescent="0.25">
      <c r="A35" t="str">
        <f>CONCATENATE(B35," ",E35)</f>
        <v>C. Anthony PHX</v>
      </c>
      <c r="B35" t="s">
        <v>1155</v>
      </c>
      <c r="C35" t="s">
        <v>26</v>
      </c>
      <c r="D35">
        <v>24</v>
      </c>
      <c r="E35" t="s">
        <v>200</v>
      </c>
      <c r="F35">
        <v>78</v>
      </c>
      <c r="G35">
        <v>78</v>
      </c>
      <c r="H35">
        <v>35</v>
      </c>
      <c r="I35">
        <v>23.8</v>
      </c>
      <c r="J35">
        <v>13.9</v>
      </c>
      <c r="K35">
        <v>124.6</v>
      </c>
      <c r="L35">
        <v>109.3</v>
      </c>
      <c r="M35">
        <v>8.8000000000000007</v>
      </c>
      <c r="N35">
        <v>3.4</v>
      </c>
      <c r="O35">
        <v>12.3</v>
      </c>
      <c r="P35">
        <v>0.216</v>
      </c>
      <c r="Q35">
        <v>55.3</v>
      </c>
      <c r="R35">
        <v>42.7</v>
      </c>
      <c r="S35">
        <v>29.2</v>
      </c>
      <c r="T35">
        <v>3.3</v>
      </c>
      <c r="U35">
        <v>13.6</v>
      </c>
      <c r="V35">
        <v>8.5</v>
      </c>
      <c r="W35">
        <v>48.3</v>
      </c>
      <c r="X35">
        <v>2.7</v>
      </c>
      <c r="Y35">
        <v>0.7</v>
      </c>
      <c r="Z35">
        <v>6.2</v>
      </c>
      <c r="AA35">
        <v>22.5</v>
      </c>
      <c r="AB35">
        <v>2.7</v>
      </c>
    </row>
    <row r="36" spans="1:28" x14ac:dyDescent="0.25">
      <c r="A36" t="str">
        <f>CONCATENATE(B36," ",E36)</f>
        <v>C. Bassey BKN</v>
      </c>
      <c r="B36" t="s">
        <v>1341</v>
      </c>
      <c r="C36" t="s">
        <v>23</v>
      </c>
      <c r="D36">
        <v>24</v>
      </c>
      <c r="E36" t="s">
        <v>173</v>
      </c>
      <c r="F36">
        <v>43</v>
      </c>
      <c r="G36">
        <v>0</v>
      </c>
      <c r="H36">
        <v>20.5</v>
      </c>
      <c r="I36">
        <v>13.9</v>
      </c>
      <c r="J36">
        <v>1.2</v>
      </c>
      <c r="K36">
        <v>91.2</v>
      </c>
      <c r="L36">
        <v>104.1</v>
      </c>
      <c r="M36">
        <v>-0.9</v>
      </c>
      <c r="N36">
        <v>1.6</v>
      </c>
      <c r="O36">
        <v>0.7</v>
      </c>
      <c r="P36">
        <v>3.9E-2</v>
      </c>
      <c r="Q36">
        <v>49.2</v>
      </c>
      <c r="R36">
        <v>29.3</v>
      </c>
      <c r="S36">
        <v>26.9</v>
      </c>
      <c r="T36">
        <v>8.9</v>
      </c>
      <c r="U36">
        <v>20.399999999999999</v>
      </c>
      <c r="V36">
        <v>14.6</v>
      </c>
      <c r="W36">
        <v>2.9</v>
      </c>
      <c r="X36">
        <v>4.0999999999999996</v>
      </c>
      <c r="Y36">
        <v>7.5</v>
      </c>
      <c r="Z36">
        <v>12.2</v>
      </c>
      <c r="AA36">
        <v>16.3</v>
      </c>
      <c r="AB36">
        <v>-2</v>
      </c>
    </row>
    <row r="37" spans="1:28" x14ac:dyDescent="0.25">
      <c r="A37" t="str">
        <f>CONCATENATE(B37," ",E37)</f>
        <v>C. Capela OKC</v>
      </c>
      <c r="B37" t="s">
        <v>1192</v>
      </c>
      <c r="C37" t="s">
        <v>32</v>
      </c>
      <c r="D37">
        <v>30</v>
      </c>
      <c r="E37" t="s">
        <v>229</v>
      </c>
      <c r="F37">
        <v>82</v>
      </c>
      <c r="G37">
        <v>82</v>
      </c>
      <c r="H37">
        <v>26.5</v>
      </c>
      <c r="I37">
        <v>17.600000000000001</v>
      </c>
      <c r="J37">
        <v>5.3</v>
      </c>
      <c r="K37">
        <v>108.5</v>
      </c>
      <c r="L37">
        <v>107.1</v>
      </c>
      <c r="M37">
        <v>1.7</v>
      </c>
      <c r="N37">
        <v>3.3</v>
      </c>
      <c r="O37">
        <v>5.0999999999999996</v>
      </c>
      <c r="P37">
        <v>0.112</v>
      </c>
      <c r="Q37">
        <v>58.1</v>
      </c>
      <c r="R37">
        <v>0</v>
      </c>
      <c r="S37">
        <v>42.5</v>
      </c>
      <c r="T37">
        <v>8.5</v>
      </c>
      <c r="U37">
        <v>19.8</v>
      </c>
      <c r="V37">
        <v>14.2</v>
      </c>
      <c r="W37">
        <v>3.5</v>
      </c>
      <c r="X37">
        <v>2.6</v>
      </c>
      <c r="Y37">
        <v>2.8</v>
      </c>
      <c r="Z37">
        <v>8.1</v>
      </c>
      <c r="AA37">
        <v>23.2</v>
      </c>
      <c r="AB37">
        <v>-1.7</v>
      </c>
    </row>
    <row r="38" spans="1:28" x14ac:dyDescent="0.25">
      <c r="A38" t="str">
        <f>CONCATENATE(B38," ",E38)</f>
        <v>C. Cunningham SAC</v>
      </c>
      <c r="B38" t="s">
        <v>1234</v>
      </c>
      <c r="C38" t="s">
        <v>22</v>
      </c>
      <c r="D38">
        <v>23</v>
      </c>
      <c r="E38" t="s">
        <v>215</v>
      </c>
      <c r="F38">
        <v>82</v>
      </c>
      <c r="G38">
        <v>61</v>
      </c>
      <c r="H38">
        <v>28.1</v>
      </c>
      <c r="I38">
        <v>14</v>
      </c>
      <c r="J38">
        <v>3</v>
      </c>
      <c r="K38">
        <v>103.2</v>
      </c>
      <c r="L38">
        <v>113.7</v>
      </c>
      <c r="M38">
        <v>0.2</v>
      </c>
      <c r="N38">
        <v>1.7</v>
      </c>
      <c r="O38">
        <v>2</v>
      </c>
      <c r="P38">
        <v>4.1000000000000002E-2</v>
      </c>
      <c r="Q38">
        <v>54.8</v>
      </c>
      <c r="R38">
        <v>37.9</v>
      </c>
      <c r="S38">
        <v>19.8</v>
      </c>
      <c r="T38">
        <v>4.9000000000000004</v>
      </c>
      <c r="U38">
        <v>11.9</v>
      </c>
      <c r="V38">
        <v>8.4</v>
      </c>
      <c r="W38">
        <v>20.9</v>
      </c>
      <c r="X38">
        <v>2.2000000000000002</v>
      </c>
      <c r="Y38">
        <v>2.2999999999999998</v>
      </c>
      <c r="Z38">
        <v>12.1</v>
      </c>
      <c r="AA38">
        <v>20.399999999999999</v>
      </c>
      <c r="AB38">
        <v>-4.5999999999999996</v>
      </c>
    </row>
    <row r="39" spans="1:28" x14ac:dyDescent="0.25">
      <c r="A39" t="str">
        <f>CONCATENATE(B39," ",E39)</f>
        <v>C. Daniels OKC</v>
      </c>
      <c r="B39" t="s">
        <v>1305</v>
      </c>
      <c r="C39" t="s">
        <v>22</v>
      </c>
      <c r="D39">
        <v>22</v>
      </c>
      <c r="E39" t="s">
        <v>229</v>
      </c>
      <c r="F39">
        <v>82</v>
      </c>
      <c r="G39">
        <v>82</v>
      </c>
      <c r="H39">
        <v>23.5</v>
      </c>
      <c r="I39">
        <v>12.2</v>
      </c>
      <c r="J39">
        <v>1.1000000000000001</v>
      </c>
      <c r="K39">
        <v>120.9</v>
      </c>
      <c r="L39">
        <v>115.7</v>
      </c>
      <c r="M39">
        <v>3</v>
      </c>
      <c r="N39">
        <v>1</v>
      </c>
      <c r="O39">
        <v>4</v>
      </c>
      <c r="P39">
        <v>9.9000000000000005E-2</v>
      </c>
      <c r="Q39">
        <v>55</v>
      </c>
      <c r="R39">
        <v>47.3</v>
      </c>
      <c r="S39">
        <v>22.5</v>
      </c>
      <c r="T39">
        <v>1.7</v>
      </c>
      <c r="U39">
        <v>6.8</v>
      </c>
      <c r="V39">
        <v>4.3</v>
      </c>
      <c r="W39">
        <v>20.100000000000001</v>
      </c>
      <c r="X39">
        <v>1</v>
      </c>
      <c r="Y39">
        <v>0.5</v>
      </c>
      <c r="Z39">
        <v>3.9</v>
      </c>
      <c r="AA39">
        <v>13.9</v>
      </c>
      <c r="AB39">
        <v>-0.8</v>
      </c>
    </row>
    <row r="40" spans="1:28" x14ac:dyDescent="0.25">
      <c r="A40" t="str">
        <f>CONCATENATE(B40," ",E40)</f>
        <v>C. Edwards DAL</v>
      </c>
      <c r="B40" t="s">
        <v>1169</v>
      </c>
      <c r="C40" t="s">
        <v>22</v>
      </c>
      <c r="D40">
        <v>26</v>
      </c>
      <c r="E40" t="s">
        <v>27</v>
      </c>
      <c r="F40">
        <v>78</v>
      </c>
      <c r="G40">
        <v>78</v>
      </c>
      <c r="H40">
        <v>31.7</v>
      </c>
      <c r="I40">
        <v>16.100000000000001</v>
      </c>
      <c r="J40">
        <v>5.3</v>
      </c>
      <c r="K40">
        <v>125.4</v>
      </c>
      <c r="L40">
        <v>113.6</v>
      </c>
      <c r="M40">
        <v>5.8</v>
      </c>
      <c r="N40">
        <v>1.9</v>
      </c>
      <c r="O40">
        <v>7.7</v>
      </c>
      <c r="P40">
        <v>0.15</v>
      </c>
      <c r="Q40">
        <v>58.9</v>
      </c>
      <c r="R40">
        <v>54.1</v>
      </c>
      <c r="S40">
        <v>17.3</v>
      </c>
      <c r="T40">
        <v>1.4</v>
      </c>
      <c r="U40">
        <v>6.3</v>
      </c>
      <c r="V40">
        <v>3.9</v>
      </c>
      <c r="W40">
        <v>10</v>
      </c>
      <c r="X40">
        <v>1.6</v>
      </c>
      <c r="Y40">
        <v>0.8</v>
      </c>
      <c r="Z40">
        <v>1.7</v>
      </c>
      <c r="AA40">
        <v>19.2</v>
      </c>
      <c r="AB40">
        <v>6</v>
      </c>
    </row>
    <row r="41" spans="1:28" x14ac:dyDescent="0.25">
      <c r="A41" t="str">
        <f>CONCATENATE(B41," ",E41)</f>
        <v>C. Elleby BOS</v>
      </c>
      <c r="B41" t="s">
        <v>1400</v>
      </c>
      <c r="C41" t="s">
        <v>22</v>
      </c>
      <c r="D41">
        <v>24</v>
      </c>
      <c r="E41" t="s">
        <v>39</v>
      </c>
      <c r="F41">
        <v>81</v>
      </c>
      <c r="G41">
        <v>0</v>
      </c>
      <c r="H41">
        <v>14.1</v>
      </c>
      <c r="I41">
        <v>8.9</v>
      </c>
      <c r="J41">
        <v>-0.8</v>
      </c>
      <c r="K41">
        <v>108.4</v>
      </c>
      <c r="L41">
        <v>114.4</v>
      </c>
      <c r="M41">
        <v>0.5</v>
      </c>
      <c r="N41">
        <v>0.8</v>
      </c>
      <c r="O41">
        <v>1.2</v>
      </c>
      <c r="P41">
        <v>5.1999999999999998E-2</v>
      </c>
      <c r="Q41">
        <v>47.5</v>
      </c>
      <c r="R41">
        <v>33.6</v>
      </c>
      <c r="S41">
        <v>25.4</v>
      </c>
      <c r="T41">
        <v>3.9</v>
      </c>
      <c r="U41">
        <v>12.2</v>
      </c>
      <c r="V41">
        <v>7.9</v>
      </c>
      <c r="W41">
        <v>5.7</v>
      </c>
      <c r="X41">
        <v>1.8</v>
      </c>
      <c r="Y41">
        <v>0.8</v>
      </c>
      <c r="Z41">
        <v>1.9</v>
      </c>
      <c r="AA41">
        <v>12.3</v>
      </c>
      <c r="AB41">
        <v>-2.4</v>
      </c>
    </row>
    <row r="42" spans="1:28" x14ac:dyDescent="0.25">
      <c r="A42" t="str">
        <f>CONCATENATE(B42," ",E42)</f>
        <v>C. Hood ORL</v>
      </c>
      <c r="B42" t="s">
        <v>1337</v>
      </c>
      <c r="C42" t="s">
        <v>29</v>
      </c>
      <c r="D42">
        <v>26</v>
      </c>
      <c r="E42" t="s">
        <v>163</v>
      </c>
      <c r="F42">
        <v>82</v>
      </c>
      <c r="G42">
        <v>0</v>
      </c>
      <c r="H42">
        <v>18.399999999999999</v>
      </c>
      <c r="I42">
        <v>15.6</v>
      </c>
      <c r="J42">
        <v>3.1</v>
      </c>
      <c r="K42">
        <v>124</v>
      </c>
      <c r="L42">
        <v>104.1</v>
      </c>
      <c r="M42">
        <v>2.2999999999999998</v>
      </c>
      <c r="N42">
        <v>2.8</v>
      </c>
      <c r="O42">
        <v>5.0999999999999996</v>
      </c>
      <c r="P42">
        <v>0.16300000000000001</v>
      </c>
      <c r="Q42">
        <v>62.3</v>
      </c>
      <c r="R42">
        <v>54.8</v>
      </c>
      <c r="S42">
        <v>18.399999999999999</v>
      </c>
      <c r="T42">
        <v>4</v>
      </c>
      <c r="U42">
        <v>14.8</v>
      </c>
      <c r="V42">
        <v>9.4</v>
      </c>
      <c r="W42">
        <v>3.7</v>
      </c>
      <c r="X42">
        <v>3.8</v>
      </c>
      <c r="Y42">
        <v>1.4</v>
      </c>
      <c r="Z42">
        <v>3.4</v>
      </c>
      <c r="AA42">
        <v>12.9</v>
      </c>
      <c r="AB42">
        <v>3.1</v>
      </c>
    </row>
    <row r="43" spans="1:28" x14ac:dyDescent="0.25">
      <c r="A43" t="str">
        <f>CONCATENATE(B43," ",E43)</f>
        <v>C. LeVert DET</v>
      </c>
      <c r="B43" t="s">
        <v>1253</v>
      </c>
      <c r="C43" t="s">
        <v>29</v>
      </c>
      <c r="D43">
        <v>30</v>
      </c>
      <c r="E43" t="s">
        <v>46</v>
      </c>
      <c r="F43">
        <v>79</v>
      </c>
      <c r="G43">
        <v>37</v>
      </c>
      <c r="H43">
        <v>23.3</v>
      </c>
      <c r="I43">
        <v>14</v>
      </c>
      <c r="J43">
        <v>2.6</v>
      </c>
      <c r="K43">
        <v>118.6</v>
      </c>
      <c r="L43">
        <v>116.4</v>
      </c>
      <c r="M43">
        <v>3</v>
      </c>
      <c r="N43">
        <v>0.8</v>
      </c>
      <c r="O43">
        <v>3.8</v>
      </c>
      <c r="P43">
        <v>9.8000000000000004E-2</v>
      </c>
      <c r="Q43">
        <v>57.6</v>
      </c>
      <c r="R43">
        <v>51.5</v>
      </c>
      <c r="S43">
        <v>19.8</v>
      </c>
      <c r="T43">
        <v>3.1</v>
      </c>
      <c r="U43">
        <v>10.4</v>
      </c>
      <c r="V43">
        <v>6.7</v>
      </c>
      <c r="W43">
        <v>10.5</v>
      </c>
      <c r="X43">
        <v>1.7</v>
      </c>
      <c r="Y43">
        <v>0.7</v>
      </c>
      <c r="Z43">
        <v>3.4</v>
      </c>
      <c r="AA43">
        <v>17.8</v>
      </c>
      <c r="AB43">
        <v>-1.9</v>
      </c>
    </row>
    <row r="44" spans="1:28" x14ac:dyDescent="0.25">
      <c r="A44" t="str">
        <f>CONCATENATE(B44," ",E44)</f>
        <v>C. Livingston PHI</v>
      </c>
      <c r="B44" t="s">
        <v>1347</v>
      </c>
      <c r="C44" t="s">
        <v>29</v>
      </c>
      <c r="D44">
        <v>20</v>
      </c>
      <c r="E44" t="s">
        <v>25</v>
      </c>
      <c r="F44">
        <v>75</v>
      </c>
      <c r="G44">
        <v>0</v>
      </c>
      <c r="H44">
        <v>16.600000000000001</v>
      </c>
      <c r="I44">
        <v>11</v>
      </c>
      <c r="J44">
        <v>0.3</v>
      </c>
      <c r="K44">
        <v>108.6</v>
      </c>
      <c r="L44">
        <v>109.4</v>
      </c>
      <c r="M44">
        <v>0.7</v>
      </c>
      <c r="N44">
        <v>1.6</v>
      </c>
      <c r="O44">
        <v>2.2000000000000002</v>
      </c>
      <c r="P44">
        <v>8.5000000000000006E-2</v>
      </c>
      <c r="Q44">
        <v>57</v>
      </c>
      <c r="R44">
        <v>28.2</v>
      </c>
      <c r="S44">
        <v>29.4</v>
      </c>
      <c r="T44">
        <v>2.9</v>
      </c>
      <c r="U44">
        <v>11.7</v>
      </c>
      <c r="V44">
        <v>7.2</v>
      </c>
      <c r="W44">
        <v>4.4000000000000004</v>
      </c>
      <c r="X44">
        <v>1.3</v>
      </c>
      <c r="Y44">
        <v>3.7</v>
      </c>
      <c r="Z44">
        <v>6.3</v>
      </c>
      <c r="AA44">
        <v>15.2</v>
      </c>
      <c r="AB44">
        <v>1.2</v>
      </c>
    </row>
    <row r="45" spans="1:28" x14ac:dyDescent="0.25">
      <c r="A45" t="str">
        <f>CONCATENATE(B45," ",E45)</f>
        <v>C. Morsell IND</v>
      </c>
      <c r="B45" t="s">
        <v>1244</v>
      </c>
      <c r="C45" t="s">
        <v>26</v>
      </c>
      <c r="D45">
        <v>23</v>
      </c>
      <c r="E45" t="s">
        <v>43</v>
      </c>
      <c r="F45">
        <v>82</v>
      </c>
      <c r="G45">
        <v>6</v>
      </c>
      <c r="H45">
        <v>23.1</v>
      </c>
      <c r="I45">
        <v>16.899999999999999</v>
      </c>
      <c r="J45">
        <v>4.4000000000000004</v>
      </c>
      <c r="K45">
        <v>116.7</v>
      </c>
      <c r="L45">
        <v>115.6</v>
      </c>
      <c r="M45">
        <v>3.2</v>
      </c>
      <c r="N45">
        <v>1</v>
      </c>
      <c r="O45">
        <v>4.2</v>
      </c>
      <c r="P45">
        <v>0.105</v>
      </c>
      <c r="Q45">
        <v>57.2</v>
      </c>
      <c r="R45">
        <v>45.7</v>
      </c>
      <c r="S45">
        <v>23.3</v>
      </c>
      <c r="T45">
        <v>2.2999999999999998</v>
      </c>
      <c r="U45">
        <v>10.7</v>
      </c>
      <c r="V45">
        <v>6.4</v>
      </c>
      <c r="W45">
        <v>21.9</v>
      </c>
      <c r="X45">
        <v>2.1</v>
      </c>
      <c r="Y45">
        <v>0.7</v>
      </c>
      <c r="Z45">
        <v>5.4</v>
      </c>
      <c r="AA45">
        <v>19.8</v>
      </c>
      <c r="AB45">
        <v>-1.7</v>
      </c>
    </row>
    <row r="46" spans="1:28" x14ac:dyDescent="0.25">
      <c r="A46" t="str">
        <f>CONCATENATE(B46," ",E46)</f>
        <v>C. Okeke MIL</v>
      </c>
      <c r="B46" t="s">
        <v>1293</v>
      </c>
      <c r="C46" t="s">
        <v>29</v>
      </c>
      <c r="D46">
        <v>26</v>
      </c>
      <c r="E46" t="s">
        <v>44</v>
      </c>
      <c r="F46">
        <v>82</v>
      </c>
      <c r="G46">
        <v>2</v>
      </c>
      <c r="H46">
        <v>20.9</v>
      </c>
      <c r="I46">
        <v>16.8</v>
      </c>
      <c r="J46">
        <v>4.3</v>
      </c>
      <c r="K46">
        <v>119.3</v>
      </c>
      <c r="L46">
        <v>104.6</v>
      </c>
      <c r="M46">
        <v>2.7</v>
      </c>
      <c r="N46">
        <v>3.1</v>
      </c>
      <c r="O46">
        <v>5.8</v>
      </c>
      <c r="P46">
        <v>0.16200000000000001</v>
      </c>
      <c r="Q46">
        <v>59.5</v>
      </c>
      <c r="R46">
        <v>42.1</v>
      </c>
      <c r="S46">
        <v>22.7</v>
      </c>
      <c r="T46">
        <v>8.6999999999999993</v>
      </c>
      <c r="U46">
        <v>20.3</v>
      </c>
      <c r="V46">
        <v>14.7</v>
      </c>
      <c r="W46">
        <v>5.2</v>
      </c>
      <c r="X46">
        <v>3</v>
      </c>
      <c r="Y46">
        <v>3.8</v>
      </c>
      <c r="Z46">
        <v>6.1</v>
      </c>
      <c r="AA46">
        <v>16</v>
      </c>
      <c r="AB46">
        <v>3.7</v>
      </c>
    </row>
    <row r="47" spans="1:28" x14ac:dyDescent="0.25">
      <c r="A47" t="str">
        <f>CONCATENATE(B47," ",E47)</f>
        <v>C. Oliver BKN</v>
      </c>
      <c r="B47" t="s">
        <v>1184</v>
      </c>
      <c r="C47" t="s">
        <v>32</v>
      </c>
      <c r="D47">
        <v>26</v>
      </c>
      <c r="E47" t="s">
        <v>173</v>
      </c>
      <c r="F47">
        <v>69</v>
      </c>
      <c r="G47">
        <v>69</v>
      </c>
      <c r="H47">
        <v>28.9</v>
      </c>
      <c r="I47">
        <v>14</v>
      </c>
      <c r="J47">
        <v>2</v>
      </c>
      <c r="K47">
        <v>102.9</v>
      </c>
      <c r="L47">
        <v>113.6</v>
      </c>
      <c r="M47">
        <v>0.2</v>
      </c>
      <c r="N47">
        <v>1.5</v>
      </c>
      <c r="O47">
        <v>1.7</v>
      </c>
      <c r="P47">
        <v>4.1000000000000002E-2</v>
      </c>
      <c r="Q47">
        <v>56.8</v>
      </c>
      <c r="R47">
        <v>32.5</v>
      </c>
      <c r="S47">
        <v>26.6</v>
      </c>
      <c r="T47">
        <v>7</v>
      </c>
      <c r="U47">
        <v>19.100000000000001</v>
      </c>
      <c r="V47">
        <v>13</v>
      </c>
      <c r="W47">
        <v>5.9</v>
      </c>
      <c r="X47">
        <v>1.5</v>
      </c>
      <c r="Y47">
        <v>2.2999999999999998</v>
      </c>
      <c r="Z47">
        <v>9.8000000000000007</v>
      </c>
      <c r="AA47">
        <v>23</v>
      </c>
      <c r="AB47">
        <v>-2.4</v>
      </c>
    </row>
    <row r="48" spans="1:28" x14ac:dyDescent="0.25">
      <c r="A48" t="str">
        <f>CONCATENATE(B48," ",E48)</f>
        <v>C. Omoruyi LAC</v>
      </c>
      <c r="B48" t="s">
        <v>1407</v>
      </c>
      <c r="C48" t="s">
        <v>23</v>
      </c>
      <c r="D48">
        <v>23</v>
      </c>
      <c r="E48" t="s">
        <v>42</v>
      </c>
      <c r="F48">
        <v>76</v>
      </c>
      <c r="G48">
        <v>0</v>
      </c>
      <c r="H48">
        <v>11</v>
      </c>
      <c r="I48">
        <v>10.4</v>
      </c>
      <c r="J48">
        <v>-0.1</v>
      </c>
      <c r="K48">
        <v>89.2</v>
      </c>
      <c r="L48">
        <v>105.1</v>
      </c>
      <c r="M48">
        <v>-1.2</v>
      </c>
      <c r="N48">
        <v>1.5</v>
      </c>
      <c r="O48">
        <v>0.3</v>
      </c>
      <c r="P48">
        <v>1.7999999999999999E-2</v>
      </c>
      <c r="Q48">
        <v>53.2</v>
      </c>
      <c r="R48">
        <v>0</v>
      </c>
      <c r="S48">
        <v>53.2</v>
      </c>
      <c r="T48">
        <v>9.8000000000000007</v>
      </c>
      <c r="U48">
        <v>21.1</v>
      </c>
      <c r="V48">
        <v>15.5</v>
      </c>
      <c r="W48">
        <v>3.6</v>
      </c>
      <c r="X48">
        <v>1.5</v>
      </c>
      <c r="Y48">
        <v>6.6</v>
      </c>
      <c r="Z48">
        <v>17.3</v>
      </c>
      <c r="AA48">
        <v>17.5</v>
      </c>
      <c r="AB48">
        <v>-1.1000000000000001</v>
      </c>
    </row>
    <row r="49" spans="1:28" x14ac:dyDescent="0.25">
      <c r="A49" t="str">
        <f>CONCATENATE(B49," ",E49)</f>
        <v>C. Payne SEA</v>
      </c>
      <c r="B49" t="s">
        <v>1183</v>
      </c>
      <c r="C49" t="s">
        <v>26</v>
      </c>
      <c r="D49">
        <v>30</v>
      </c>
      <c r="E49" t="s">
        <v>36</v>
      </c>
      <c r="F49">
        <v>78</v>
      </c>
      <c r="G49">
        <v>78</v>
      </c>
      <c r="H49">
        <v>39.299999999999997</v>
      </c>
      <c r="I49">
        <v>9.6999999999999993</v>
      </c>
      <c r="J49">
        <v>-1.6</v>
      </c>
      <c r="K49">
        <v>93.3</v>
      </c>
      <c r="L49">
        <v>124.8</v>
      </c>
      <c r="M49">
        <v>-3.9</v>
      </c>
      <c r="N49">
        <v>-1.7</v>
      </c>
      <c r="O49">
        <v>-5.5</v>
      </c>
      <c r="P49">
        <v>-8.6999999999999994E-2</v>
      </c>
      <c r="Q49">
        <v>46.4</v>
      </c>
      <c r="R49">
        <v>44.1</v>
      </c>
      <c r="S49">
        <v>15.1</v>
      </c>
      <c r="T49">
        <v>1.1000000000000001</v>
      </c>
      <c r="U49">
        <v>5.2</v>
      </c>
      <c r="V49">
        <v>3.1</v>
      </c>
      <c r="W49">
        <v>42.5</v>
      </c>
      <c r="X49">
        <v>0.8</v>
      </c>
      <c r="Y49">
        <v>0.6</v>
      </c>
      <c r="Z49">
        <v>12.9</v>
      </c>
      <c r="AA49">
        <v>22.4</v>
      </c>
      <c r="AB49">
        <v>-19.7</v>
      </c>
    </row>
    <row r="50" spans="1:28" x14ac:dyDescent="0.25">
      <c r="A50" t="str">
        <f>CONCATENATE(B50," ",E50)</f>
        <v>C. Reddish NOP</v>
      </c>
      <c r="B50" t="s">
        <v>1162</v>
      </c>
      <c r="C50" t="s">
        <v>29</v>
      </c>
      <c r="D50">
        <v>25</v>
      </c>
      <c r="E50" t="s">
        <v>151</v>
      </c>
      <c r="F50">
        <v>69</v>
      </c>
      <c r="G50">
        <v>69</v>
      </c>
      <c r="H50">
        <v>34.4</v>
      </c>
      <c r="I50">
        <v>18.5</v>
      </c>
      <c r="J50">
        <v>7.6</v>
      </c>
      <c r="K50">
        <v>119.9</v>
      </c>
      <c r="L50">
        <v>109.1</v>
      </c>
      <c r="M50">
        <v>4.5999999999999996</v>
      </c>
      <c r="N50">
        <v>3.1</v>
      </c>
      <c r="O50">
        <v>7.6</v>
      </c>
      <c r="P50">
        <v>0.154</v>
      </c>
      <c r="Q50">
        <v>60.9</v>
      </c>
      <c r="R50">
        <v>44</v>
      </c>
      <c r="S50">
        <v>32.299999999999997</v>
      </c>
      <c r="T50">
        <v>6.3</v>
      </c>
      <c r="U50">
        <v>16.600000000000001</v>
      </c>
      <c r="V50">
        <v>11.4</v>
      </c>
      <c r="W50">
        <v>9.9</v>
      </c>
      <c r="X50">
        <v>2.5</v>
      </c>
      <c r="Y50">
        <v>3</v>
      </c>
      <c r="Z50">
        <v>6.3</v>
      </c>
      <c r="AA50">
        <v>19.3</v>
      </c>
      <c r="AB50">
        <v>1.8</v>
      </c>
    </row>
    <row r="51" spans="1:28" x14ac:dyDescent="0.25">
      <c r="A51" t="str">
        <f>CONCATENATE(B51," ",E51)</f>
        <v>C. Smith HOU</v>
      </c>
      <c r="B51" t="s">
        <v>1338</v>
      </c>
      <c r="C51" t="s">
        <v>29</v>
      </c>
      <c r="D51">
        <v>25</v>
      </c>
      <c r="E51" t="s">
        <v>128</v>
      </c>
      <c r="F51">
        <v>79</v>
      </c>
      <c r="G51">
        <v>3</v>
      </c>
      <c r="H51">
        <v>17.8</v>
      </c>
      <c r="I51">
        <v>11</v>
      </c>
      <c r="J51">
        <v>0.3</v>
      </c>
      <c r="K51">
        <v>110.3</v>
      </c>
      <c r="L51">
        <v>113.9</v>
      </c>
      <c r="M51">
        <v>0.9</v>
      </c>
      <c r="N51">
        <v>1</v>
      </c>
      <c r="O51">
        <v>1.9</v>
      </c>
      <c r="P51">
        <v>6.6000000000000003E-2</v>
      </c>
      <c r="Q51">
        <v>57.2</v>
      </c>
      <c r="R51">
        <v>36.200000000000003</v>
      </c>
      <c r="S51">
        <v>27.8</v>
      </c>
      <c r="T51">
        <v>3</v>
      </c>
      <c r="U51">
        <v>10.9</v>
      </c>
      <c r="V51">
        <v>7</v>
      </c>
      <c r="W51">
        <v>4</v>
      </c>
      <c r="X51">
        <v>1.4</v>
      </c>
      <c r="Y51">
        <v>3</v>
      </c>
      <c r="Z51">
        <v>5.8</v>
      </c>
      <c r="AA51">
        <v>15.1</v>
      </c>
      <c r="AB51">
        <v>-0.4</v>
      </c>
    </row>
    <row r="52" spans="1:28" x14ac:dyDescent="0.25">
      <c r="A52" t="str">
        <f>CONCATENATE(B52," ",E52)</f>
        <v>C. Swanigan GSW</v>
      </c>
      <c r="B52" t="s">
        <v>1251</v>
      </c>
      <c r="C52" t="s">
        <v>32</v>
      </c>
      <c r="D52">
        <v>27</v>
      </c>
      <c r="E52" t="s">
        <v>35</v>
      </c>
      <c r="F52">
        <v>82</v>
      </c>
      <c r="G52">
        <v>82</v>
      </c>
      <c r="H52">
        <v>26.6</v>
      </c>
      <c r="I52">
        <v>10.9</v>
      </c>
      <c r="J52">
        <v>-0.5</v>
      </c>
      <c r="K52">
        <v>91.5</v>
      </c>
      <c r="L52">
        <v>111</v>
      </c>
      <c r="M52">
        <v>-2.9</v>
      </c>
      <c r="N52">
        <v>2.2999999999999998</v>
      </c>
      <c r="O52">
        <v>-0.5</v>
      </c>
      <c r="P52">
        <v>-1.2E-2</v>
      </c>
      <c r="Q52">
        <v>52.7</v>
      </c>
      <c r="R52">
        <v>28.6</v>
      </c>
      <c r="S52">
        <v>19.8</v>
      </c>
      <c r="T52">
        <v>7</v>
      </c>
      <c r="U52">
        <v>19.899999999999999</v>
      </c>
      <c r="V52">
        <v>13.4</v>
      </c>
      <c r="W52">
        <v>7.3</v>
      </c>
      <c r="X52">
        <v>2.7</v>
      </c>
      <c r="Y52">
        <v>2</v>
      </c>
      <c r="Z52">
        <v>14.3</v>
      </c>
      <c r="AA52">
        <v>20.7</v>
      </c>
      <c r="AB52">
        <v>-0.8</v>
      </c>
    </row>
    <row r="53" spans="1:28" x14ac:dyDescent="0.25">
      <c r="A53" t="str">
        <f>CONCATENATE(B53," ",E53)</f>
        <v>C. Thomas TOR</v>
      </c>
      <c r="B53" t="s">
        <v>1217</v>
      </c>
      <c r="C53" t="s">
        <v>37</v>
      </c>
      <c r="D53">
        <v>23</v>
      </c>
      <c r="E53" t="s">
        <v>254</v>
      </c>
      <c r="F53">
        <v>71</v>
      </c>
      <c r="G53">
        <v>71</v>
      </c>
      <c r="H53">
        <v>26.9</v>
      </c>
      <c r="I53">
        <v>9.6</v>
      </c>
      <c r="J53">
        <v>-0.7</v>
      </c>
      <c r="K53">
        <v>96.5</v>
      </c>
      <c r="L53">
        <v>119</v>
      </c>
      <c r="M53">
        <v>-1.4</v>
      </c>
      <c r="N53">
        <v>0.2</v>
      </c>
      <c r="O53">
        <v>-1.2</v>
      </c>
      <c r="P53">
        <v>-0.03</v>
      </c>
      <c r="Q53">
        <v>52.2</v>
      </c>
      <c r="R53">
        <v>41.2</v>
      </c>
      <c r="S53">
        <v>23.4</v>
      </c>
      <c r="T53">
        <v>1</v>
      </c>
      <c r="U53">
        <v>6.6</v>
      </c>
      <c r="V53">
        <v>3.7</v>
      </c>
      <c r="W53">
        <v>13.3</v>
      </c>
      <c r="X53">
        <v>1.2</v>
      </c>
      <c r="Y53">
        <v>0.8</v>
      </c>
      <c r="Z53">
        <v>8.1</v>
      </c>
      <c r="AA53">
        <v>22.7</v>
      </c>
      <c r="AB53">
        <v>-6.2</v>
      </c>
    </row>
    <row r="54" spans="1:28" x14ac:dyDescent="0.25">
      <c r="A54" t="str">
        <f>CONCATENATE(B54," ",E54)</f>
        <v>C. Vanover UTA</v>
      </c>
      <c r="B54" t="s">
        <v>1418</v>
      </c>
      <c r="C54" t="s">
        <v>23</v>
      </c>
      <c r="D54">
        <v>25</v>
      </c>
      <c r="E54" t="s">
        <v>127</v>
      </c>
      <c r="F54">
        <v>77</v>
      </c>
      <c r="G54">
        <v>0</v>
      </c>
      <c r="H54">
        <v>9.5</v>
      </c>
      <c r="I54">
        <v>8.1999999999999993</v>
      </c>
      <c r="J54">
        <v>-0.7</v>
      </c>
      <c r="K54">
        <v>107.7</v>
      </c>
      <c r="L54">
        <v>109.8</v>
      </c>
      <c r="M54">
        <v>0.3</v>
      </c>
      <c r="N54">
        <v>0.9</v>
      </c>
      <c r="O54">
        <v>1.2</v>
      </c>
      <c r="P54">
        <v>7.8E-2</v>
      </c>
      <c r="Q54">
        <v>62.5</v>
      </c>
      <c r="R54">
        <v>44.4</v>
      </c>
      <c r="S54">
        <v>19</v>
      </c>
      <c r="T54">
        <v>3.3</v>
      </c>
      <c r="U54">
        <v>14.5</v>
      </c>
      <c r="V54">
        <v>9.1</v>
      </c>
      <c r="W54">
        <v>4.8</v>
      </c>
      <c r="X54">
        <v>0.5</v>
      </c>
      <c r="Y54">
        <v>4.3</v>
      </c>
      <c r="Z54">
        <v>10.5</v>
      </c>
      <c r="AA54">
        <v>14.5</v>
      </c>
      <c r="AB54">
        <v>0.8</v>
      </c>
    </row>
    <row r="55" spans="1:28" x14ac:dyDescent="0.25">
      <c r="A55" t="str">
        <f>CONCATENATE(B55," ",E55)</f>
        <v>C. Walker IND</v>
      </c>
      <c r="B55" t="s">
        <v>1261</v>
      </c>
      <c r="C55" t="s">
        <v>34</v>
      </c>
      <c r="D55">
        <v>23</v>
      </c>
      <c r="E55" t="s">
        <v>43</v>
      </c>
      <c r="F55">
        <v>82</v>
      </c>
      <c r="G55">
        <v>69</v>
      </c>
      <c r="H55">
        <v>25.3</v>
      </c>
      <c r="I55">
        <v>11.6</v>
      </c>
      <c r="J55">
        <v>0.5</v>
      </c>
      <c r="K55">
        <v>98.7</v>
      </c>
      <c r="L55">
        <v>112.1</v>
      </c>
      <c r="M55">
        <v>-0.8</v>
      </c>
      <c r="N55">
        <v>1.9</v>
      </c>
      <c r="O55">
        <v>1.1000000000000001</v>
      </c>
      <c r="P55">
        <v>2.5999999999999999E-2</v>
      </c>
      <c r="Q55">
        <v>52</v>
      </c>
      <c r="R55">
        <v>33.799999999999997</v>
      </c>
      <c r="S55">
        <v>25.5</v>
      </c>
      <c r="T55">
        <v>6.2</v>
      </c>
      <c r="U55">
        <v>18.600000000000001</v>
      </c>
      <c r="V55">
        <v>12.3</v>
      </c>
      <c r="W55">
        <v>5.6</v>
      </c>
      <c r="X55">
        <v>1.7</v>
      </c>
      <c r="Y55">
        <v>3.9</v>
      </c>
      <c r="Z55">
        <v>8.4</v>
      </c>
      <c r="AA55">
        <v>18.8</v>
      </c>
      <c r="AB55">
        <v>-2.9</v>
      </c>
    </row>
    <row r="56" spans="1:28" x14ac:dyDescent="0.25">
      <c r="A56" t="str">
        <f>CONCATENATE(B56," ",E56)</f>
        <v>C. White NOP</v>
      </c>
      <c r="B56" t="s">
        <v>1280</v>
      </c>
      <c r="C56" t="s">
        <v>22</v>
      </c>
      <c r="D56">
        <v>24</v>
      </c>
      <c r="E56" t="s">
        <v>151</v>
      </c>
      <c r="F56">
        <v>80</v>
      </c>
      <c r="G56">
        <v>80</v>
      </c>
      <c r="H56">
        <v>26.2</v>
      </c>
      <c r="I56">
        <v>10.5</v>
      </c>
      <c r="J56">
        <v>-0.2</v>
      </c>
      <c r="K56">
        <v>116.3</v>
      </c>
      <c r="L56">
        <v>115.1</v>
      </c>
      <c r="M56">
        <v>2.2999999999999998</v>
      </c>
      <c r="N56">
        <v>1.2</v>
      </c>
      <c r="O56">
        <v>3.5</v>
      </c>
      <c r="P56">
        <v>8.1000000000000003E-2</v>
      </c>
      <c r="Q56">
        <v>54.1</v>
      </c>
      <c r="R56">
        <v>41.7</v>
      </c>
      <c r="S56">
        <v>23.1</v>
      </c>
      <c r="T56">
        <v>2.8</v>
      </c>
      <c r="U56">
        <v>8.8000000000000007</v>
      </c>
      <c r="V56">
        <v>5.8</v>
      </c>
      <c r="W56">
        <v>10</v>
      </c>
      <c r="X56">
        <v>1.5</v>
      </c>
      <c r="Y56">
        <v>0.6</v>
      </c>
      <c r="Z56">
        <v>3.6</v>
      </c>
      <c r="AA56">
        <v>13.9</v>
      </c>
      <c r="AB56">
        <v>2</v>
      </c>
    </row>
    <row r="57" spans="1:28" x14ac:dyDescent="0.25">
      <c r="A57" t="str">
        <f>CONCATENATE(B57," ",E57)</f>
        <v>C. Winston NOP</v>
      </c>
      <c r="B57" t="s">
        <v>1203</v>
      </c>
      <c r="C57" t="s">
        <v>26</v>
      </c>
      <c r="D57">
        <v>27</v>
      </c>
      <c r="E57" t="s">
        <v>151</v>
      </c>
      <c r="F57">
        <v>79</v>
      </c>
      <c r="G57">
        <v>3</v>
      </c>
      <c r="H57">
        <v>25.1</v>
      </c>
      <c r="I57">
        <v>20.399999999999999</v>
      </c>
      <c r="J57">
        <v>7.4</v>
      </c>
      <c r="K57">
        <v>130.69999999999999</v>
      </c>
      <c r="L57">
        <v>116</v>
      </c>
      <c r="M57">
        <v>7.2</v>
      </c>
      <c r="N57">
        <v>1</v>
      </c>
      <c r="O57">
        <v>8.1</v>
      </c>
      <c r="P57">
        <v>0.19700000000000001</v>
      </c>
      <c r="Q57">
        <v>59.8</v>
      </c>
      <c r="R57">
        <v>40.799999999999997</v>
      </c>
      <c r="S57">
        <v>25.2</v>
      </c>
      <c r="T57">
        <v>1.7</v>
      </c>
      <c r="U57">
        <v>8.4</v>
      </c>
      <c r="V57">
        <v>5.0999999999999996</v>
      </c>
      <c r="W57">
        <v>39.200000000000003</v>
      </c>
      <c r="X57">
        <v>1.2</v>
      </c>
      <c r="Y57">
        <v>0.4</v>
      </c>
      <c r="Z57">
        <v>5.3</v>
      </c>
      <c r="AA57">
        <v>20.7</v>
      </c>
      <c r="AB57">
        <v>0.2</v>
      </c>
    </row>
    <row r="58" spans="1:28" x14ac:dyDescent="0.25">
      <c r="A58" t="str">
        <f>CONCATENATE(B58," ",E58)</f>
        <v>C. Wjab DAL</v>
      </c>
      <c r="B58" t="s">
        <v>1351</v>
      </c>
      <c r="C58" t="s">
        <v>24</v>
      </c>
      <c r="D58">
        <v>21</v>
      </c>
      <c r="E58" t="s">
        <v>27</v>
      </c>
      <c r="F58">
        <v>82</v>
      </c>
      <c r="G58">
        <v>0</v>
      </c>
      <c r="H58">
        <v>16.8</v>
      </c>
      <c r="I58">
        <v>10.199999999999999</v>
      </c>
      <c r="J58">
        <v>-0.2</v>
      </c>
      <c r="K58">
        <v>110.3</v>
      </c>
      <c r="L58">
        <v>111.9</v>
      </c>
      <c r="M58">
        <v>1</v>
      </c>
      <c r="N58">
        <v>1.3</v>
      </c>
      <c r="O58">
        <v>2.2999999999999998</v>
      </c>
      <c r="P58">
        <v>0.08</v>
      </c>
      <c r="Q58">
        <v>55.7</v>
      </c>
      <c r="R58">
        <v>39.200000000000003</v>
      </c>
      <c r="S58">
        <v>21.8</v>
      </c>
      <c r="T58">
        <v>5.6</v>
      </c>
      <c r="U58">
        <v>14.1</v>
      </c>
      <c r="V58">
        <v>9.9</v>
      </c>
      <c r="W58">
        <v>6.6</v>
      </c>
      <c r="X58">
        <v>1</v>
      </c>
      <c r="Y58">
        <v>1.7</v>
      </c>
      <c r="Z58">
        <v>7.4</v>
      </c>
      <c r="AA58">
        <v>15.4</v>
      </c>
      <c r="AB58">
        <v>3.7</v>
      </c>
    </row>
    <row r="59" spans="1:28" x14ac:dyDescent="0.25">
      <c r="A59" t="str">
        <f>CONCATENATE(B59," ",E59)</f>
        <v>C. Wood ORL</v>
      </c>
      <c r="B59" t="s">
        <v>1189</v>
      </c>
      <c r="C59" t="s">
        <v>32</v>
      </c>
      <c r="D59">
        <v>30</v>
      </c>
      <c r="E59" t="s">
        <v>163</v>
      </c>
      <c r="F59">
        <v>75</v>
      </c>
      <c r="G59">
        <v>75</v>
      </c>
      <c r="H59">
        <v>28.2</v>
      </c>
      <c r="I59">
        <v>15.8</v>
      </c>
      <c r="J59">
        <v>3.6</v>
      </c>
      <c r="K59">
        <v>113.4</v>
      </c>
      <c r="L59">
        <v>107.9</v>
      </c>
      <c r="M59">
        <v>2.9</v>
      </c>
      <c r="N59">
        <v>3</v>
      </c>
      <c r="O59">
        <v>5.9</v>
      </c>
      <c r="P59">
        <v>0.13400000000000001</v>
      </c>
      <c r="Q59">
        <v>57.7</v>
      </c>
      <c r="R59">
        <v>39.799999999999997</v>
      </c>
      <c r="S59">
        <v>22.8</v>
      </c>
      <c r="T59">
        <v>6.1</v>
      </c>
      <c r="U59">
        <v>21.2</v>
      </c>
      <c r="V59">
        <v>13.7</v>
      </c>
      <c r="W59">
        <v>10.9</v>
      </c>
      <c r="X59">
        <v>1.1000000000000001</v>
      </c>
      <c r="Y59">
        <v>2.2000000000000002</v>
      </c>
      <c r="Z59">
        <v>6.7</v>
      </c>
      <c r="AA59">
        <v>21.8</v>
      </c>
      <c r="AB59">
        <v>5.6</v>
      </c>
    </row>
    <row r="60" spans="1:28" x14ac:dyDescent="0.25">
      <c r="A60" t="str">
        <f>CONCATENATE(B60," ",E60)</f>
        <v>C. Xydakis SEA</v>
      </c>
      <c r="B60" t="s">
        <v>1424</v>
      </c>
      <c r="C60" t="s">
        <v>32</v>
      </c>
      <c r="D60">
        <v>21</v>
      </c>
      <c r="E60" t="s">
        <v>36</v>
      </c>
      <c r="F60">
        <v>73</v>
      </c>
      <c r="G60">
        <v>0</v>
      </c>
      <c r="H60">
        <v>8.4</v>
      </c>
      <c r="I60">
        <v>3.7</v>
      </c>
      <c r="J60">
        <v>-1.9</v>
      </c>
      <c r="K60">
        <v>79.3</v>
      </c>
      <c r="L60">
        <v>122.6</v>
      </c>
      <c r="M60">
        <v>-1.7</v>
      </c>
      <c r="N60">
        <v>-0.2</v>
      </c>
      <c r="O60">
        <v>-1.9</v>
      </c>
      <c r="P60">
        <v>-0.14599999999999999</v>
      </c>
      <c r="Q60">
        <v>52.2</v>
      </c>
      <c r="R60">
        <v>40.4</v>
      </c>
      <c r="S60">
        <v>18.100000000000001</v>
      </c>
      <c r="T60">
        <v>4.7</v>
      </c>
      <c r="U60">
        <v>12.9</v>
      </c>
      <c r="V60">
        <v>8.6</v>
      </c>
      <c r="W60">
        <v>8.3000000000000007</v>
      </c>
      <c r="X60">
        <v>0.6</v>
      </c>
      <c r="Y60">
        <v>1.5</v>
      </c>
      <c r="Z60">
        <v>20.2</v>
      </c>
      <c r="AA60">
        <v>20.399999999999999</v>
      </c>
      <c r="AB60">
        <v>-4.2</v>
      </c>
    </row>
    <row r="61" spans="1:28" x14ac:dyDescent="0.25">
      <c r="A61" t="str">
        <f>CONCATENATE(B61," ",E61)</f>
        <v>D.  Melton IND</v>
      </c>
      <c r="B61" t="s">
        <v>1158</v>
      </c>
      <c r="C61" t="s">
        <v>22</v>
      </c>
      <c r="D61">
        <v>26</v>
      </c>
      <c r="E61" t="s">
        <v>43</v>
      </c>
      <c r="F61">
        <v>77</v>
      </c>
      <c r="G61">
        <v>77</v>
      </c>
      <c r="H61">
        <v>31.6</v>
      </c>
      <c r="I61">
        <v>17.100000000000001</v>
      </c>
      <c r="J61">
        <v>6.2</v>
      </c>
      <c r="K61">
        <v>112.1</v>
      </c>
      <c r="L61">
        <v>115.9</v>
      </c>
      <c r="M61">
        <v>3.2</v>
      </c>
      <c r="N61">
        <v>1.2</v>
      </c>
      <c r="O61">
        <v>4.4000000000000004</v>
      </c>
      <c r="P61">
        <v>8.6999999999999994E-2</v>
      </c>
      <c r="Q61">
        <v>58.8</v>
      </c>
      <c r="R61">
        <v>47.7</v>
      </c>
      <c r="S61">
        <v>17.7</v>
      </c>
      <c r="T61">
        <v>4.0999999999999996</v>
      </c>
      <c r="U61">
        <v>13.2</v>
      </c>
      <c r="V61">
        <v>8.5</v>
      </c>
      <c r="W61">
        <v>18.3</v>
      </c>
      <c r="X61">
        <v>1.6</v>
      </c>
      <c r="Y61">
        <v>1</v>
      </c>
      <c r="Z61">
        <v>7.7</v>
      </c>
      <c r="AA61">
        <v>23.5</v>
      </c>
      <c r="AB61">
        <v>-2.2000000000000002</v>
      </c>
    </row>
    <row r="62" spans="1:28" x14ac:dyDescent="0.25">
      <c r="A62" t="str">
        <f>CONCATENATE(B62," ",E62)</f>
        <v>D. Ayton CLE</v>
      </c>
      <c r="B62" t="s">
        <v>1141</v>
      </c>
      <c r="C62" t="s">
        <v>23</v>
      </c>
      <c r="D62">
        <v>26</v>
      </c>
      <c r="E62" t="s">
        <v>38</v>
      </c>
      <c r="F62">
        <v>80</v>
      </c>
      <c r="G62">
        <v>80</v>
      </c>
      <c r="H62">
        <v>32.9</v>
      </c>
      <c r="I62">
        <v>21.7</v>
      </c>
      <c r="J62">
        <v>11.7</v>
      </c>
      <c r="K62">
        <v>115.2</v>
      </c>
      <c r="L62">
        <v>106</v>
      </c>
      <c r="M62">
        <v>4.5999999999999996</v>
      </c>
      <c r="N62">
        <v>4.3</v>
      </c>
      <c r="O62">
        <v>8.9</v>
      </c>
      <c r="P62">
        <v>0.16200000000000001</v>
      </c>
      <c r="Q62">
        <v>63.7</v>
      </c>
      <c r="R62">
        <v>28</v>
      </c>
      <c r="S62">
        <v>45.8</v>
      </c>
      <c r="T62">
        <v>8</v>
      </c>
      <c r="U62">
        <v>21.3</v>
      </c>
      <c r="V62">
        <v>14.7</v>
      </c>
      <c r="W62">
        <v>4.0999999999999996</v>
      </c>
      <c r="X62">
        <v>2.2999999999999998</v>
      </c>
      <c r="Y62">
        <v>6.5</v>
      </c>
      <c r="Z62">
        <v>8.6999999999999993</v>
      </c>
      <c r="AA62">
        <v>24.1</v>
      </c>
      <c r="AB62">
        <v>0.1</v>
      </c>
    </row>
    <row r="63" spans="1:28" x14ac:dyDescent="0.25">
      <c r="A63" t="str">
        <f>CONCATENATE(B63," ",E63)</f>
        <v>D. Bacon MIA</v>
      </c>
      <c r="B63" t="s">
        <v>1403</v>
      </c>
      <c r="C63" t="s">
        <v>37</v>
      </c>
      <c r="D63">
        <v>29</v>
      </c>
      <c r="E63" t="s">
        <v>225</v>
      </c>
      <c r="F63">
        <v>69</v>
      </c>
      <c r="G63">
        <v>0</v>
      </c>
      <c r="H63">
        <v>11.8</v>
      </c>
      <c r="I63">
        <v>3.4</v>
      </c>
      <c r="J63">
        <v>-2.2999999999999998</v>
      </c>
      <c r="K63">
        <v>82.5</v>
      </c>
      <c r="L63">
        <v>118</v>
      </c>
      <c r="M63">
        <v>-1.7</v>
      </c>
      <c r="N63">
        <v>0.2</v>
      </c>
      <c r="O63">
        <v>-1.5</v>
      </c>
      <c r="P63">
        <v>-8.7999999999999995E-2</v>
      </c>
      <c r="Q63">
        <v>47.4</v>
      </c>
      <c r="R63">
        <v>37.1</v>
      </c>
      <c r="S63">
        <v>21.7</v>
      </c>
      <c r="T63">
        <v>4.0999999999999996</v>
      </c>
      <c r="U63">
        <v>11.6</v>
      </c>
      <c r="V63">
        <v>7.8</v>
      </c>
      <c r="W63">
        <v>6</v>
      </c>
      <c r="X63">
        <v>0.7</v>
      </c>
      <c r="Y63">
        <v>0.6</v>
      </c>
      <c r="Z63">
        <v>14.6</v>
      </c>
      <c r="AA63">
        <v>18.2</v>
      </c>
      <c r="AB63">
        <v>-3.7</v>
      </c>
    </row>
    <row r="64" spans="1:28" x14ac:dyDescent="0.25">
      <c r="A64" t="str">
        <f>CONCATENATE(B64," ",E64)</f>
        <v>D. Bembry KC</v>
      </c>
      <c r="B64" t="s">
        <v>1334</v>
      </c>
      <c r="C64" t="s">
        <v>29</v>
      </c>
      <c r="D64">
        <v>30</v>
      </c>
      <c r="E64" t="s">
        <v>393</v>
      </c>
      <c r="F64">
        <v>70</v>
      </c>
      <c r="G64">
        <v>0</v>
      </c>
      <c r="H64">
        <v>16</v>
      </c>
      <c r="I64">
        <v>7.6</v>
      </c>
      <c r="J64">
        <v>-1.3</v>
      </c>
      <c r="K64">
        <v>93</v>
      </c>
      <c r="L64">
        <v>117.9</v>
      </c>
      <c r="M64">
        <v>-1.2</v>
      </c>
      <c r="N64">
        <v>0.3</v>
      </c>
      <c r="O64">
        <v>-0.9</v>
      </c>
      <c r="P64">
        <v>-3.9E-2</v>
      </c>
      <c r="Q64">
        <v>49.4</v>
      </c>
      <c r="R64">
        <v>40.200000000000003</v>
      </c>
      <c r="S64">
        <v>14.6</v>
      </c>
      <c r="T64">
        <v>2.1</v>
      </c>
      <c r="U64">
        <v>8.1999999999999993</v>
      </c>
      <c r="V64">
        <v>5.2</v>
      </c>
      <c r="W64">
        <v>10.4</v>
      </c>
      <c r="X64">
        <v>1.4</v>
      </c>
      <c r="Y64">
        <v>0.1</v>
      </c>
      <c r="Z64">
        <v>8.1999999999999993</v>
      </c>
      <c r="AA64">
        <v>20.6</v>
      </c>
      <c r="AB64">
        <v>-4</v>
      </c>
    </row>
    <row r="65" spans="1:28" x14ac:dyDescent="0.25">
      <c r="A65" t="str">
        <f>CONCATENATE(B65," ",E65)</f>
        <v>D. Bender BOS</v>
      </c>
      <c r="B65" t="s">
        <v>1216</v>
      </c>
      <c r="C65" t="s">
        <v>23</v>
      </c>
      <c r="D65">
        <v>27</v>
      </c>
      <c r="E65" t="s">
        <v>39</v>
      </c>
      <c r="F65">
        <v>77</v>
      </c>
      <c r="G65">
        <v>77</v>
      </c>
      <c r="H65">
        <v>26.9</v>
      </c>
      <c r="I65">
        <v>15.6</v>
      </c>
      <c r="J65">
        <v>4.2</v>
      </c>
      <c r="K65">
        <v>103.5</v>
      </c>
      <c r="L65">
        <v>108.2</v>
      </c>
      <c r="M65">
        <v>0.3</v>
      </c>
      <c r="N65">
        <v>2.9</v>
      </c>
      <c r="O65">
        <v>3.2</v>
      </c>
      <c r="P65">
        <v>7.3999999999999996E-2</v>
      </c>
      <c r="Q65">
        <v>54.6</v>
      </c>
      <c r="R65">
        <v>38</v>
      </c>
      <c r="S65">
        <v>26.6</v>
      </c>
      <c r="T65">
        <v>8.6</v>
      </c>
      <c r="U65">
        <v>20.3</v>
      </c>
      <c r="V65">
        <v>14.2</v>
      </c>
      <c r="W65">
        <v>4.9000000000000004</v>
      </c>
      <c r="X65">
        <v>2.7</v>
      </c>
      <c r="Y65">
        <v>4.2</v>
      </c>
      <c r="Z65">
        <v>8.6999999999999993</v>
      </c>
      <c r="AA65">
        <v>21.7</v>
      </c>
      <c r="AB65">
        <v>-1.6</v>
      </c>
    </row>
    <row r="66" spans="1:28" x14ac:dyDescent="0.25">
      <c r="A66" t="str">
        <f>CONCATENATE(B66," ",E66)</f>
        <v>D. Booker MEM</v>
      </c>
      <c r="B66" t="s">
        <v>1137</v>
      </c>
      <c r="C66" t="s">
        <v>37</v>
      </c>
      <c r="D66">
        <v>28</v>
      </c>
      <c r="E66" t="s">
        <v>170</v>
      </c>
      <c r="F66">
        <v>72</v>
      </c>
      <c r="G66">
        <v>72</v>
      </c>
      <c r="H66">
        <v>33.799999999999997</v>
      </c>
      <c r="I66">
        <v>19.100000000000001</v>
      </c>
      <c r="J66">
        <v>8.3000000000000007</v>
      </c>
      <c r="K66">
        <v>127.9</v>
      </c>
      <c r="L66">
        <v>114.1</v>
      </c>
      <c r="M66">
        <v>7.7</v>
      </c>
      <c r="N66">
        <v>1.7</v>
      </c>
      <c r="O66">
        <v>9.4</v>
      </c>
      <c r="P66">
        <v>0.186</v>
      </c>
      <c r="Q66">
        <v>64.3</v>
      </c>
      <c r="R66">
        <v>55.6</v>
      </c>
      <c r="S66">
        <v>22.3</v>
      </c>
      <c r="T66">
        <v>3</v>
      </c>
      <c r="U66">
        <v>9.1</v>
      </c>
      <c r="V66">
        <v>6.2</v>
      </c>
      <c r="W66">
        <v>14.2</v>
      </c>
      <c r="X66">
        <v>0.7</v>
      </c>
      <c r="Y66">
        <v>0.8</v>
      </c>
      <c r="Z66">
        <v>4.5</v>
      </c>
      <c r="AA66">
        <v>22.6</v>
      </c>
      <c r="AB66">
        <v>9.8000000000000007</v>
      </c>
    </row>
    <row r="67" spans="1:28" x14ac:dyDescent="0.25">
      <c r="A67" t="str">
        <f>CONCATENATE(B67," ",E67)</f>
        <v>D. Carton PHX</v>
      </c>
      <c r="B67" t="s">
        <v>1363</v>
      </c>
      <c r="C67" t="s">
        <v>26</v>
      </c>
      <c r="D67">
        <v>24</v>
      </c>
      <c r="E67" t="s">
        <v>200</v>
      </c>
      <c r="F67">
        <v>79</v>
      </c>
      <c r="G67">
        <v>0</v>
      </c>
      <c r="H67">
        <v>15.5</v>
      </c>
      <c r="I67">
        <v>12.1</v>
      </c>
      <c r="J67">
        <v>0.5</v>
      </c>
      <c r="K67">
        <v>101.3</v>
      </c>
      <c r="L67">
        <v>110.5</v>
      </c>
      <c r="M67">
        <v>-0.1</v>
      </c>
      <c r="N67">
        <v>1.4</v>
      </c>
      <c r="O67">
        <v>1.2</v>
      </c>
      <c r="P67">
        <v>4.9000000000000002E-2</v>
      </c>
      <c r="Q67">
        <v>51.8</v>
      </c>
      <c r="R67">
        <v>37.4</v>
      </c>
      <c r="S67">
        <v>17.5</v>
      </c>
      <c r="T67">
        <v>2</v>
      </c>
      <c r="U67">
        <v>8.1999999999999993</v>
      </c>
      <c r="V67">
        <v>5.0999999999999996</v>
      </c>
      <c r="W67">
        <v>21.7</v>
      </c>
      <c r="X67">
        <v>3</v>
      </c>
      <c r="Y67">
        <v>0.5</v>
      </c>
      <c r="Z67">
        <v>11.2</v>
      </c>
      <c r="AA67">
        <v>17.100000000000001</v>
      </c>
      <c r="AB67">
        <v>-0.5</v>
      </c>
    </row>
    <row r="68" spans="1:28" x14ac:dyDescent="0.25">
      <c r="A68" t="str">
        <f>CONCATENATE(B68," ",E68)</f>
        <v>D. Cousins SAC</v>
      </c>
      <c r="B68" t="s">
        <v>1240</v>
      </c>
      <c r="C68" t="s">
        <v>23</v>
      </c>
      <c r="D68">
        <v>34</v>
      </c>
      <c r="E68" t="s">
        <v>215</v>
      </c>
      <c r="F68">
        <v>77</v>
      </c>
      <c r="G68">
        <v>77</v>
      </c>
      <c r="H68">
        <v>26.7</v>
      </c>
      <c r="I68">
        <v>13.1</v>
      </c>
      <c r="J68">
        <v>2.1</v>
      </c>
      <c r="K68">
        <v>110</v>
      </c>
      <c r="L68">
        <v>113.1</v>
      </c>
      <c r="M68">
        <v>1.8</v>
      </c>
      <c r="N68">
        <v>1.7</v>
      </c>
      <c r="O68">
        <v>3.4</v>
      </c>
      <c r="P68">
        <v>0.08</v>
      </c>
      <c r="Q68">
        <v>55.7</v>
      </c>
      <c r="R68">
        <v>37.9</v>
      </c>
      <c r="S68">
        <v>27.9</v>
      </c>
      <c r="T68">
        <v>7.8</v>
      </c>
      <c r="U68">
        <v>23.5</v>
      </c>
      <c r="V68">
        <v>15.7</v>
      </c>
      <c r="W68">
        <v>12.3</v>
      </c>
      <c r="X68">
        <v>1</v>
      </c>
      <c r="Y68">
        <v>2.5</v>
      </c>
      <c r="Z68">
        <v>8.5</v>
      </c>
      <c r="AA68">
        <v>19</v>
      </c>
      <c r="AB68">
        <v>-4.2</v>
      </c>
    </row>
    <row r="69" spans="1:28" x14ac:dyDescent="0.25">
      <c r="A69" t="str">
        <f>CONCATENATE(B69," ",E69)</f>
        <v>D. Davis LAC</v>
      </c>
      <c r="B69" t="s">
        <v>1373</v>
      </c>
      <c r="C69" t="s">
        <v>32</v>
      </c>
      <c r="D69">
        <v>28</v>
      </c>
      <c r="E69" t="s">
        <v>42</v>
      </c>
      <c r="F69">
        <v>69</v>
      </c>
      <c r="G69">
        <v>0</v>
      </c>
      <c r="H69">
        <v>13.4</v>
      </c>
      <c r="I69">
        <v>4.8</v>
      </c>
      <c r="J69">
        <v>-2.5</v>
      </c>
      <c r="K69">
        <v>75.900000000000006</v>
      </c>
      <c r="L69">
        <v>109.1</v>
      </c>
      <c r="M69">
        <v>-3.3</v>
      </c>
      <c r="N69">
        <v>1.2</v>
      </c>
      <c r="O69">
        <v>-2.1</v>
      </c>
      <c r="P69">
        <v>-0.108</v>
      </c>
      <c r="Q69">
        <v>47.2</v>
      </c>
      <c r="R69">
        <v>0</v>
      </c>
      <c r="S69">
        <v>22.6</v>
      </c>
      <c r="T69">
        <v>8</v>
      </c>
      <c r="U69">
        <v>19.399999999999999</v>
      </c>
      <c r="V69">
        <v>13.8</v>
      </c>
      <c r="W69">
        <v>4.5</v>
      </c>
      <c r="X69">
        <v>1.5</v>
      </c>
      <c r="Y69">
        <v>0.9</v>
      </c>
      <c r="Z69">
        <v>19.600000000000001</v>
      </c>
      <c r="AA69">
        <v>22.8</v>
      </c>
      <c r="AB69">
        <v>-2.9</v>
      </c>
    </row>
    <row r="70" spans="1:28" x14ac:dyDescent="0.25">
      <c r="A70" t="str">
        <f>CONCATENATE(B70," ",E70)</f>
        <v>D. DeRozan TOR</v>
      </c>
      <c r="B70" t="s">
        <v>1389</v>
      </c>
      <c r="C70" t="s">
        <v>29</v>
      </c>
      <c r="D70">
        <v>35</v>
      </c>
      <c r="E70" t="s">
        <v>254</v>
      </c>
      <c r="F70">
        <v>81</v>
      </c>
      <c r="G70">
        <v>0</v>
      </c>
      <c r="H70">
        <v>11.9</v>
      </c>
      <c r="I70">
        <v>10.3</v>
      </c>
      <c r="J70">
        <v>-0.1</v>
      </c>
      <c r="K70">
        <v>107.9</v>
      </c>
      <c r="L70">
        <v>116.5</v>
      </c>
      <c r="M70">
        <v>0.5</v>
      </c>
      <c r="N70">
        <v>0.4</v>
      </c>
      <c r="O70">
        <v>0.9</v>
      </c>
      <c r="P70">
        <v>4.5999999999999999E-2</v>
      </c>
      <c r="Q70">
        <v>47.3</v>
      </c>
      <c r="R70">
        <v>30.9</v>
      </c>
      <c r="S70">
        <v>33.9</v>
      </c>
      <c r="T70">
        <v>4.4000000000000004</v>
      </c>
      <c r="U70">
        <v>13.8</v>
      </c>
      <c r="V70">
        <v>9</v>
      </c>
      <c r="W70">
        <v>16.100000000000001</v>
      </c>
      <c r="X70">
        <v>1.3</v>
      </c>
      <c r="Y70">
        <v>0.7</v>
      </c>
      <c r="Z70">
        <v>3.2</v>
      </c>
      <c r="AA70">
        <v>16.3</v>
      </c>
      <c r="AB70">
        <v>-3.4</v>
      </c>
    </row>
    <row r="71" spans="1:28" x14ac:dyDescent="0.25">
      <c r="A71" t="str">
        <f>CONCATENATE(B71," ",E71)</f>
        <v>D. Dotson LAL</v>
      </c>
      <c r="B71" t="s">
        <v>1326</v>
      </c>
      <c r="C71" t="s">
        <v>26</v>
      </c>
      <c r="D71">
        <v>25</v>
      </c>
      <c r="E71" t="s">
        <v>41</v>
      </c>
      <c r="F71">
        <v>81</v>
      </c>
      <c r="G71">
        <v>0</v>
      </c>
      <c r="H71">
        <v>17.600000000000001</v>
      </c>
      <c r="I71">
        <v>12.6</v>
      </c>
      <c r="J71">
        <v>0.9</v>
      </c>
      <c r="K71">
        <v>109</v>
      </c>
      <c r="L71">
        <v>112.6</v>
      </c>
      <c r="M71">
        <v>1.1000000000000001</v>
      </c>
      <c r="N71">
        <v>1.2</v>
      </c>
      <c r="O71">
        <v>2.2999999999999998</v>
      </c>
      <c r="P71">
        <v>7.9000000000000001E-2</v>
      </c>
      <c r="Q71">
        <v>57.1</v>
      </c>
      <c r="R71">
        <v>37.200000000000003</v>
      </c>
      <c r="S71">
        <v>27.4</v>
      </c>
      <c r="T71">
        <v>2.2000000000000002</v>
      </c>
      <c r="U71">
        <v>9</v>
      </c>
      <c r="V71">
        <v>5.6</v>
      </c>
      <c r="W71">
        <v>26</v>
      </c>
      <c r="X71">
        <v>1.1000000000000001</v>
      </c>
      <c r="Y71">
        <v>0.3</v>
      </c>
      <c r="Z71">
        <v>12.1</v>
      </c>
      <c r="AA71">
        <v>18.7</v>
      </c>
      <c r="AB71">
        <v>1.3</v>
      </c>
    </row>
    <row r="72" spans="1:28" x14ac:dyDescent="0.25">
      <c r="A72" t="str">
        <f>CONCATENATE(B72," ",E72)</f>
        <v>D. Favors LAL</v>
      </c>
      <c r="B72" t="s">
        <v>1377</v>
      </c>
      <c r="C72" t="s">
        <v>40</v>
      </c>
      <c r="D72">
        <v>33</v>
      </c>
      <c r="E72" t="s">
        <v>41</v>
      </c>
      <c r="F72">
        <v>82</v>
      </c>
      <c r="G72">
        <v>0</v>
      </c>
      <c r="H72">
        <v>12.3</v>
      </c>
      <c r="I72">
        <v>6.2</v>
      </c>
      <c r="J72">
        <v>-2</v>
      </c>
      <c r="K72">
        <v>87.3</v>
      </c>
      <c r="L72">
        <v>110.5</v>
      </c>
      <c r="M72">
        <v>-1.8</v>
      </c>
      <c r="N72">
        <v>1.1000000000000001</v>
      </c>
      <c r="O72">
        <v>-0.7</v>
      </c>
      <c r="P72">
        <v>-3.4000000000000002E-2</v>
      </c>
      <c r="Q72">
        <v>45.3</v>
      </c>
      <c r="R72">
        <v>0</v>
      </c>
      <c r="S72">
        <v>16</v>
      </c>
      <c r="T72">
        <v>8.5</v>
      </c>
      <c r="U72">
        <v>20.9</v>
      </c>
      <c r="V72">
        <v>14.7</v>
      </c>
      <c r="W72">
        <v>8.8000000000000007</v>
      </c>
      <c r="X72">
        <v>0.4</v>
      </c>
      <c r="Y72">
        <v>0.6</v>
      </c>
      <c r="Z72">
        <v>11.8</v>
      </c>
      <c r="AA72">
        <v>20.7</v>
      </c>
      <c r="AB72">
        <v>0</v>
      </c>
    </row>
    <row r="73" spans="1:28" x14ac:dyDescent="0.25">
      <c r="A73" t="str">
        <f>CONCATENATE(B73," ",E73)</f>
        <v>D. Fox DEN</v>
      </c>
      <c r="B73" t="s">
        <v>1224</v>
      </c>
      <c r="C73" t="s">
        <v>26</v>
      </c>
      <c r="D73">
        <v>27</v>
      </c>
      <c r="E73" t="s">
        <v>33</v>
      </c>
      <c r="F73">
        <v>82</v>
      </c>
      <c r="G73">
        <v>82</v>
      </c>
      <c r="H73">
        <v>31.8</v>
      </c>
      <c r="I73">
        <v>17.899999999999999</v>
      </c>
      <c r="J73">
        <v>7.1</v>
      </c>
      <c r="K73">
        <v>119</v>
      </c>
      <c r="L73">
        <v>113.4</v>
      </c>
      <c r="M73">
        <v>5.0999999999999996</v>
      </c>
      <c r="N73">
        <v>2</v>
      </c>
      <c r="O73">
        <v>7.1</v>
      </c>
      <c r="P73">
        <v>0.13</v>
      </c>
      <c r="Q73">
        <v>52.9</v>
      </c>
      <c r="R73">
        <v>32.299999999999997</v>
      </c>
      <c r="S73">
        <v>36.799999999999997</v>
      </c>
      <c r="T73">
        <v>2.4</v>
      </c>
      <c r="U73">
        <v>9.6999999999999993</v>
      </c>
      <c r="V73">
        <v>5.9</v>
      </c>
      <c r="W73">
        <v>37.5</v>
      </c>
      <c r="X73">
        <v>2.9</v>
      </c>
      <c r="Y73">
        <v>0.5</v>
      </c>
      <c r="Z73">
        <v>7.1</v>
      </c>
      <c r="AA73">
        <v>18.100000000000001</v>
      </c>
      <c r="AB73">
        <v>-3.9</v>
      </c>
    </row>
    <row r="74" spans="1:28" x14ac:dyDescent="0.25">
      <c r="A74" t="str">
        <f>CONCATENATE(B74," ",E74)</f>
        <v>D. Gafford HOU</v>
      </c>
      <c r="B74" t="s">
        <v>1239</v>
      </c>
      <c r="C74" t="s">
        <v>40</v>
      </c>
      <c r="D74">
        <v>26</v>
      </c>
      <c r="E74" t="s">
        <v>128</v>
      </c>
      <c r="F74">
        <v>80</v>
      </c>
      <c r="G74">
        <v>80</v>
      </c>
      <c r="H74">
        <v>28.4</v>
      </c>
      <c r="I74">
        <v>16</v>
      </c>
      <c r="J74">
        <v>4.5</v>
      </c>
      <c r="K74">
        <v>107.1</v>
      </c>
      <c r="L74">
        <v>105.6</v>
      </c>
      <c r="M74">
        <v>1.1000000000000001</v>
      </c>
      <c r="N74">
        <v>3.8</v>
      </c>
      <c r="O74">
        <v>4.9000000000000004</v>
      </c>
      <c r="P74">
        <v>0.104</v>
      </c>
      <c r="Q74">
        <v>53.1</v>
      </c>
      <c r="R74">
        <v>29.3</v>
      </c>
      <c r="S74">
        <v>41.9</v>
      </c>
      <c r="T74">
        <v>6.7</v>
      </c>
      <c r="U74">
        <v>18.2</v>
      </c>
      <c r="V74">
        <v>12.5</v>
      </c>
      <c r="W74">
        <v>4.8</v>
      </c>
      <c r="X74">
        <v>3.4</v>
      </c>
      <c r="Y74">
        <v>5.8</v>
      </c>
      <c r="Z74">
        <v>5.5</v>
      </c>
      <c r="AA74">
        <v>17.7</v>
      </c>
      <c r="AB74">
        <v>-0.8</v>
      </c>
    </row>
    <row r="75" spans="1:28" x14ac:dyDescent="0.25">
      <c r="A75" t="str">
        <f>CONCATENATE(B75," ",E75)</f>
        <v>D. Graham OKC</v>
      </c>
      <c r="B75" t="s">
        <v>1273</v>
      </c>
      <c r="C75" t="s">
        <v>26</v>
      </c>
      <c r="D75">
        <v>29</v>
      </c>
      <c r="E75" t="s">
        <v>229</v>
      </c>
      <c r="F75">
        <v>79</v>
      </c>
      <c r="G75">
        <v>0</v>
      </c>
      <c r="H75">
        <v>29.9</v>
      </c>
      <c r="I75">
        <v>8.6</v>
      </c>
      <c r="J75">
        <v>-2.2999999999999998</v>
      </c>
      <c r="K75">
        <v>99.8</v>
      </c>
      <c r="L75">
        <v>115.3</v>
      </c>
      <c r="M75">
        <v>-0.6</v>
      </c>
      <c r="N75">
        <v>1.3</v>
      </c>
      <c r="O75">
        <v>0.8</v>
      </c>
      <c r="P75">
        <v>1.6E-2</v>
      </c>
      <c r="Q75">
        <v>48.8</v>
      </c>
      <c r="R75">
        <v>37.6</v>
      </c>
      <c r="S75">
        <v>24.5</v>
      </c>
      <c r="T75">
        <v>1.5</v>
      </c>
      <c r="U75">
        <v>6.8</v>
      </c>
      <c r="V75">
        <v>4.2</v>
      </c>
      <c r="W75">
        <v>18.8</v>
      </c>
      <c r="X75">
        <v>1.2</v>
      </c>
      <c r="Y75">
        <v>0.7</v>
      </c>
      <c r="Z75">
        <v>8.8000000000000007</v>
      </c>
      <c r="AA75">
        <v>16</v>
      </c>
      <c r="AB75">
        <v>-4.3</v>
      </c>
    </row>
    <row r="76" spans="1:28" x14ac:dyDescent="0.25">
      <c r="A76" t="str">
        <f>CONCATENATE(B76," ",E76)</f>
        <v>D. Green NYK</v>
      </c>
      <c r="B76" t="s">
        <v>1256</v>
      </c>
      <c r="C76" t="s">
        <v>24</v>
      </c>
      <c r="D76">
        <v>33</v>
      </c>
      <c r="E76" t="s">
        <v>45</v>
      </c>
      <c r="F76">
        <v>79</v>
      </c>
      <c r="G76">
        <v>79</v>
      </c>
      <c r="H76">
        <v>25.3</v>
      </c>
      <c r="I76">
        <v>12.3</v>
      </c>
      <c r="J76">
        <v>1.4</v>
      </c>
      <c r="K76">
        <v>97.5</v>
      </c>
      <c r="L76">
        <v>110.5</v>
      </c>
      <c r="M76">
        <v>-1.3</v>
      </c>
      <c r="N76">
        <v>2.2000000000000002</v>
      </c>
      <c r="O76">
        <v>1</v>
      </c>
      <c r="P76">
        <v>2.4E-2</v>
      </c>
      <c r="Q76">
        <v>54.8</v>
      </c>
      <c r="R76">
        <v>41.1</v>
      </c>
      <c r="S76">
        <v>14.9</v>
      </c>
      <c r="T76">
        <v>9.1999999999999993</v>
      </c>
      <c r="U76">
        <v>23.5</v>
      </c>
      <c r="V76">
        <v>16.399999999999999</v>
      </c>
      <c r="W76">
        <v>14.5</v>
      </c>
      <c r="X76">
        <v>2.6</v>
      </c>
      <c r="Y76">
        <v>1.6</v>
      </c>
      <c r="Z76">
        <v>16.7</v>
      </c>
      <c r="AA76">
        <v>21.2</v>
      </c>
      <c r="AB76">
        <v>1.3</v>
      </c>
    </row>
    <row r="77" spans="1:28" x14ac:dyDescent="0.25">
      <c r="A77" t="str">
        <f>CONCATENATE(B77," ",E77)</f>
        <v>D. Hunter ORL</v>
      </c>
      <c r="B77" t="s">
        <v>1317</v>
      </c>
      <c r="C77" t="s">
        <v>29</v>
      </c>
      <c r="D77">
        <v>27</v>
      </c>
      <c r="E77" t="s">
        <v>163</v>
      </c>
      <c r="F77">
        <v>82</v>
      </c>
      <c r="G77">
        <v>6</v>
      </c>
      <c r="H77">
        <v>19.399999999999999</v>
      </c>
      <c r="I77">
        <v>11.8</v>
      </c>
      <c r="J77">
        <v>0.8</v>
      </c>
      <c r="K77">
        <v>111.7</v>
      </c>
      <c r="L77">
        <v>109.4</v>
      </c>
      <c r="M77">
        <v>1.3</v>
      </c>
      <c r="N77">
        <v>2</v>
      </c>
      <c r="O77">
        <v>3.3</v>
      </c>
      <c r="P77">
        <v>9.9000000000000005E-2</v>
      </c>
      <c r="Q77">
        <v>56.4</v>
      </c>
      <c r="R77">
        <v>46.9</v>
      </c>
      <c r="S77">
        <v>22.1</v>
      </c>
      <c r="T77">
        <v>4.2</v>
      </c>
      <c r="U77">
        <v>12.8</v>
      </c>
      <c r="V77">
        <v>8.5</v>
      </c>
      <c r="W77">
        <v>4.9000000000000004</v>
      </c>
      <c r="X77">
        <v>1.7</v>
      </c>
      <c r="Y77">
        <v>1.7</v>
      </c>
      <c r="Z77">
        <v>5.3</v>
      </c>
      <c r="AA77">
        <v>15.9</v>
      </c>
      <c r="AB77">
        <v>3.2</v>
      </c>
    </row>
    <row r="78" spans="1:28" x14ac:dyDescent="0.25">
      <c r="A78" t="str">
        <f>CONCATENATE(B78," ",E78)</f>
        <v>D. Inglis SAS</v>
      </c>
      <c r="B78" t="s">
        <v>1214</v>
      </c>
      <c r="C78" t="s">
        <v>24</v>
      </c>
      <c r="D78">
        <v>29</v>
      </c>
      <c r="E78" t="s">
        <v>30</v>
      </c>
      <c r="F78">
        <v>71</v>
      </c>
      <c r="G78">
        <v>71</v>
      </c>
      <c r="H78">
        <v>27.7</v>
      </c>
      <c r="I78">
        <v>10.1</v>
      </c>
      <c r="J78">
        <v>-0.3</v>
      </c>
      <c r="K78">
        <v>101.1</v>
      </c>
      <c r="L78">
        <v>113.7</v>
      </c>
      <c r="M78">
        <v>-0.3</v>
      </c>
      <c r="N78">
        <v>1.5</v>
      </c>
      <c r="O78">
        <v>1.2</v>
      </c>
      <c r="P78">
        <v>2.9000000000000001E-2</v>
      </c>
      <c r="Q78">
        <v>56.3</v>
      </c>
      <c r="R78">
        <v>47</v>
      </c>
      <c r="S78">
        <v>21.7</v>
      </c>
      <c r="T78">
        <v>3.7</v>
      </c>
      <c r="U78">
        <v>13.7</v>
      </c>
      <c r="V78">
        <v>8.8000000000000007</v>
      </c>
      <c r="W78">
        <v>9</v>
      </c>
      <c r="X78">
        <v>1.2</v>
      </c>
      <c r="Y78">
        <v>0.9</v>
      </c>
      <c r="Z78">
        <v>10.5</v>
      </c>
      <c r="AA78">
        <v>21.3</v>
      </c>
      <c r="AB78">
        <v>2.9</v>
      </c>
    </row>
    <row r="79" spans="1:28" x14ac:dyDescent="0.25">
      <c r="A79" t="str">
        <f>CONCATENATE(B79," ",E79)</f>
        <v>D. Jackson CHA</v>
      </c>
      <c r="B79" t="s">
        <v>1378</v>
      </c>
      <c r="C79" t="s">
        <v>26</v>
      </c>
      <c r="D79">
        <v>30</v>
      </c>
      <c r="E79" t="s">
        <v>145</v>
      </c>
      <c r="F79">
        <v>82</v>
      </c>
      <c r="G79">
        <v>1</v>
      </c>
      <c r="H79">
        <v>15.9</v>
      </c>
      <c r="I79">
        <v>11.7</v>
      </c>
      <c r="J79">
        <v>0.4</v>
      </c>
      <c r="K79">
        <v>129.5</v>
      </c>
      <c r="L79">
        <v>115.7</v>
      </c>
      <c r="M79">
        <v>3.1</v>
      </c>
      <c r="N79">
        <v>0.7</v>
      </c>
      <c r="O79">
        <v>3.8</v>
      </c>
      <c r="P79">
        <v>0.14000000000000001</v>
      </c>
      <c r="Q79">
        <v>55.9</v>
      </c>
      <c r="R79">
        <v>42.3</v>
      </c>
      <c r="S79">
        <v>26.8</v>
      </c>
      <c r="T79">
        <v>1.5</v>
      </c>
      <c r="U79">
        <v>8.6</v>
      </c>
      <c r="V79">
        <v>5.0999999999999996</v>
      </c>
      <c r="W79">
        <v>30.1</v>
      </c>
      <c r="X79">
        <v>0.4</v>
      </c>
      <c r="Y79">
        <v>0.2</v>
      </c>
      <c r="Z79">
        <v>9.4</v>
      </c>
      <c r="AA79">
        <v>12.6</v>
      </c>
      <c r="AB79">
        <v>3.6</v>
      </c>
    </row>
    <row r="80" spans="1:28" x14ac:dyDescent="0.25">
      <c r="A80" t="str">
        <f>CONCATENATE(B80," ",E80)</f>
        <v>D. Jones WAS</v>
      </c>
      <c r="B80" t="s">
        <v>1335</v>
      </c>
      <c r="C80" t="s">
        <v>23</v>
      </c>
      <c r="D80">
        <v>29</v>
      </c>
      <c r="E80" t="s">
        <v>185</v>
      </c>
      <c r="F80">
        <v>77</v>
      </c>
      <c r="G80">
        <v>3</v>
      </c>
      <c r="H80">
        <v>21.6</v>
      </c>
      <c r="I80">
        <v>9.9</v>
      </c>
      <c r="J80">
        <v>-0.4</v>
      </c>
      <c r="K80">
        <v>91.1</v>
      </c>
      <c r="L80">
        <v>108.9</v>
      </c>
      <c r="M80">
        <v>-1.8</v>
      </c>
      <c r="N80">
        <v>2.2000000000000002</v>
      </c>
      <c r="O80">
        <v>0.4</v>
      </c>
      <c r="P80">
        <v>1.0999999999999999E-2</v>
      </c>
      <c r="Q80">
        <v>48.3</v>
      </c>
      <c r="R80">
        <v>23.8</v>
      </c>
      <c r="S80">
        <v>22.7</v>
      </c>
      <c r="T80">
        <v>8.4</v>
      </c>
      <c r="U80">
        <v>21.7</v>
      </c>
      <c r="V80">
        <v>15</v>
      </c>
      <c r="W80">
        <v>4.4000000000000004</v>
      </c>
      <c r="X80">
        <v>1.8</v>
      </c>
      <c r="Y80">
        <v>5.7</v>
      </c>
      <c r="Z80">
        <v>11.8</v>
      </c>
      <c r="AA80">
        <v>16.399999999999999</v>
      </c>
      <c r="AB80">
        <v>-3.5</v>
      </c>
    </row>
    <row r="81" spans="1:28" x14ac:dyDescent="0.25">
      <c r="A81" t="str">
        <f>CONCATENATE(B81," ",E81)</f>
        <v>D. Kersey IND</v>
      </c>
      <c r="B81" t="s">
        <v>1352</v>
      </c>
      <c r="C81" t="s">
        <v>32</v>
      </c>
      <c r="D81">
        <v>22</v>
      </c>
      <c r="E81" t="s">
        <v>43</v>
      </c>
      <c r="F81">
        <v>82</v>
      </c>
      <c r="G81">
        <v>13</v>
      </c>
      <c r="H81">
        <v>18.899999999999999</v>
      </c>
      <c r="I81">
        <v>8.6999999999999993</v>
      </c>
      <c r="J81">
        <v>-1.7</v>
      </c>
      <c r="K81">
        <v>102.3</v>
      </c>
      <c r="L81">
        <v>115.7</v>
      </c>
      <c r="M81">
        <v>0</v>
      </c>
      <c r="N81">
        <v>0.8</v>
      </c>
      <c r="O81">
        <v>0.8</v>
      </c>
      <c r="P81">
        <v>2.4E-2</v>
      </c>
      <c r="Q81">
        <v>49</v>
      </c>
      <c r="R81">
        <v>34.700000000000003</v>
      </c>
      <c r="S81">
        <v>16.3</v>
      </c>
      <c r="T81">
        <v>2.7</v>
      </c>
      <c r="U81">
        <v>10.8</v>
      </c>
      <c r="V81">
        <v>6.7</v>
      </c>
      <c r="W81">
        <v>5.0999999999999996</v>
      </c>
      <c r="X81">
        <v>1.8</v>
      </c>
      <c r="Y81">
        <v>1.3</v>
      </c>
      <c r="Z81">
        <v>3.1</v>
      </c>
      <c r="AA81">
        <v>14.7</v>
      </c>
      <c r="AB81">
        <v>-2.9</v>
      </c>
    </row>
    <row r="82" spans="1:28" x14ac:dyDescent="0.25">
      <c r="A82" t="str">
        <f>CONCATENATE(B82," ",E82)</f>
        <v>D. Lillard DET</v>
      </c>
      <c r="B82" t="s">
        <v>1124</v>
      </c>
      <c r="C82" t="s">
        <v>26</v>
      </c>
      <c r="D82">
        <v>34</v>
      </c>
      <c r="E82" t="s">
        <v>46</v>
      </c>
      <c r="F82">
        <v>69</v>
      </c>
      <c r="G82">
        <v>69</v>
      </c>
      <c r="H82">
        <v>31.5</v>
      </c>
      <c r="I82">
        <v>23.3</v>
      </c>
      <c r="J82">
        <v>10.6</v>
      </c>
      <c r="K82">
        <v>123.2</v>
      </c>
      <c r="L82">
        <v>119.3</v>
      </c>
      <c r="M82">
        <v>7.9</v>
      </c>
      <c r="N82">
        <v>0.2</v>
      </c>
      <c r="O82">
        <v>8.1</v>
      </c>
      <c r="P82">
        <v>0.17899999999999999</v>
      </c>
      <c r="Q82">
        <v>60.7</v>
      </c>
      <c r="R82">
        <v>52.3</v>
      </c>
      <c r="S82">
        <v>21.5</v>
      </c>
      <c r="T82">
        <v>2.1</v>
      </c>
      <c r="U82">
        <v>9.1</v>
      </c>
      <c r="V82">
        <v>5.6</v>
      </c>
      <c r="W82">
        <v>38.4</v>
      </c>
      <c r="X82">
        <v>0.6</v>
      </c>
      <c r="Y82">
        <v>0.6</v>
      </c>
      <c r="Z82">
        <v>5.6</v>
      </c>
      <c r="AA82">
        <v>29.8</v>
      </c>
      <c r="AB82">
        <v>-2.4</v>
      </c>
    </row>
    <row r="83" spans="1:28" x14ac:dyDescent="0.25">
      <c r="A83" t="str">
        <f>CONCATENATE(B83," ",E83)</f>
        <v>D. Mitchell DAL</v>
      </c>
      <c r="B83" t="s">
        <v>1131</v>
      </c>
      <c r="C83" t="s">
        <v>37</v>
      </c>
      <c r="D83">
        <v>28</v>
      </c>
      <c r="E83" t="s">
        <v>27</v>
      </c>
      <c r="F83">
        <v>79</v>
      </c>
      <c r="G83">
        <v>79</v>
      </c>
      <c r="H83">
        <v>35.4</v>
      </c>
      <c r="I83">
        <v>23</v>
      </c>
      <c r="J83">
        <v>13.9</v>
      </c>
      <c r="K83">
        <v>128.80000000000001</v>
      </c>
      <c r="L83">
        <v>110.2</v>
      </c>
      <c r="M83">
        <v>9.9</v>
      </c>
      <c r="N83">
        <v>3.3</v>
      </c>
      <c r="O83">
        <v>13.1</v>
      </c>
      <c r="P83">
        <v>0.22500000000000001</v>
      </c>
      <c r="Q83">
        <v>62.4</v>
      </c>
      <c r="R83">
        <v>50.5</v>
      </c>
      <c r="S83">
        <v>25.4</v>
      </c>
      <c r="T83">
        <v>2</v>
      </c>
      <c r="U83">
        <v>9</v>
      </c>
      <c r="V83">
        <v>5.5</v>
      </c>
      <c r="W83">
        <v>21.1</v>
      </c>
      <c r="X83">
        <v>2.7</v>
      </c>
      <c r="Y83">
        <v>0.9</v>
      </c>
      <c r="Z83">
        <v>4.0999999999999996</v>
      </c>
      <c r="AA83">
        <v>23.6</v>
      </c>
      <c r="AB83">
        <v>7.7</v>
      </c>
    </row>
    <row r="84" spans="1:28" x14ac:dyDescent="0.25">
      <c r="A84" t="str">
        <f>CONCATENATE(B84," ",E84)</f>
        <v>D. Nowitzki Jr. SAS</v>
      </c>
      <c r="B84" t="s">
        <v>1364</v>
      </c>
      <c r="C84" t="s">
        <v>40</v>
      </c>
      <c r="D84">
        <v>27</v>
      </c>
      <c r="E84" t="s">
        <v>30</v>
      </c>
      <c r="F84">
        <v>82</v>
      </c>
      <c r="G84">
        <v>3</v>
      </c>
      <c r="H84">
        <v>18.600000000000001</v>
      </c>
      <c r="I84">
        <v>8.1999999999999993</v>
      </c>
      <c r="J84">
        <v>-1.7</v>
      </c>
      <c r="K84">
        <v>106.9</v>
      </c>
      <c r="L84">
        <v>112.1</v>
      </c>
      <c r="M84">
        <v>0.5</v>
      </c>
      <c r="N84">
        <v>1.4</v>
      </c>
      <c r="O84">
        <v>2</v>
      </c>
      <c r="P84">
        <v>6.2E-2</v>
      </c>
      <c r="Q84">
        <v>53</v>
      </c>
      <c r="R84">
        <v>41</v>
      </c>
      <c r="S84">
        <v>14.3</v>
      </c>
      <c r="T84">
        <v>7.4</v>
      </c>
      <c r="U84">
        <v>16.399999999999999</v>
      </c>
      <c r="V84">
        <v>11.9</v>
      </c>
      <c r="W84">
        <v>4.9000000000000004</v>
      </c>
      <c r="X84">
        <v>0.7</v>
      </c>
      <c r="Y84">
        <v>3.7</v>
      </c>
      <c r="Z84">
        <v>7.7</v>
      </c>
      <c r="AA84">
        <v>13.1</v>
      </c>
      <c r="AB84">
        <v>-2.2999999999999998</v>
      </c>
    </row>
    <row r="85" spans="1:28" x14ac:dyDescent="0.25">
      <c r="A85" t="str">
        <f>CONCATENATE(B85," ",E85)</f>
        <v>D. Russell CLE</v>
      </c>
      <c r="B85" t="s">
        <v>1150</v>
      </c>
      <c r="C85" t="s">
        <v>22</v>
      </c>
      <c r="D85">
        <v>28</v>
      </c>
      <c r="E85" t="s">
        <v>38</v>
      </c>
      <c r="F85">
        <v>82</v>
      </c>
      <c r="G85">
        <v>82</v>
      </c>
      <c r="H85">
        <v>36.5</v>
      </c>
      <c r="I85">
        <v>18.5</v>
      </c>
      <c r="J85">
        <v>9.1999999999999993</v>
      </c>
      <c r="K85">
        <v>120.5</v>
      </c>
      <c r="L85">
        <v>113.7</v>
      </c>
      <c r="M85">
        <v>6.7</v>
      </c>
      <c r="N85">
        <v>2.2000000000000002</v>
      </c>
      <c r="O85">
        <v>8.9</v>
      </c>
      <c r="P85">
        <v>0.14299999999999999</v>
      </c>
      <c r="Q85">
        <v>58.5</v>
      </c>
      <c r="R85">
        <v>50.5</v>
      </c>
      <c r="S85">
        <v>23.8</v>
      </c>
      <c r="T85">
        <v>2.1</v>
      </c>
      <c r="U85">
        <v>9</v>
      </c>
      <c r="V85">
        <v>5.6</v>
      </c>
      <c r="W85">
        <v>24.7</v>
      </c>
      <c r="X85">
        <v>2.1</v>
      </c>
      <c r="Y85">
        <v>0.8</v>
      </c>
      <c r="Z85">
        <v>5.4</v>
      </c>
      <c r="AA85">
        <v>21</v>
      </c>
      <c r="AB85">
        <v>-1.6</v>
      </c>
    </row>
    <row r="86" spans="1:28" x14ac:dyDescent="0.25">
      <c r="A86" t="str">
        <f>CONCATENATE(B86," ",E86)</f>
        <v>D. Sabonis LAL</v>
      </c>
      <c r="B86" t="s">
        <v>1275</v>
      </c>
      <c r="C86" t="s">
        <v>32</v>
      </c>
      <c r="D86">
        <v>28</v>
      </c>
      <c r="E86" t="s">
        <v>41</v>
      </c>
      <c r="F86">
        <v>82</v>
      </c>
      <c r="G86">
        <v>13</v>
      </c>
      <c r="H86">
        <v>21</v>
      </c>
      <c r="I86">
        <v>12.8</v>
      </c>
      <c r="J86">
        <v>0.9</v>
      </c>
      <c r="K86">
        <v>105.5</v>
      </c>
      <c r="L86">
        <v>108.3</v>
      </c>
      <c r="M86">
        <v>0.6</v>
      </c>
      <c r="N86">
        <v>2.4</v>
      </c>
      <c r="O86">
        <v>3</v>
      </c>
      <c r="P86">
        <v>8.4000000000000005E-2</v>
      </c>
      <c r="Q86">
        <v>55.5</v>
      </c>
      <c r="R86">
        <v>38.299999999999997</v>
      </c>
      <c r="S86">
        <v>32.200000000000003</v>
      </c>
      <c r="T86">
        <v>7.5</v>
      </c>
      <c r="U86">
        <v>19.8</v>
      </c>
      <c r="V86">
        <v>13.7</v>
      </c>
      <c r="W86">
        <v>9</v>
      </c>
      <c r="X86">
        <v>1.3</v>
      </c>
      <c r="Y86">
        <v>1.4</v>
      </c>
      <c r="Z86">
        <v>9.8000000000000007</v>
      </c>
      <c r="AA86">
        <v>20</v>
      </c>
      <c r="AB86">
        <v>1.4</v>
      </c>
    </row>
    <row r="87" spans="1:28" x14ac:dyDescent="0.25">
      <c r="A87" t="str">
        <f>CONCATENATE(B87," ",E87)</f>
        <v>D. Sirvydis DET</v>
      </c>
      <c r="B87" t="s">
        <v>1411</v>
      </c>
      <c r="C87" t="s">
        <v>22</v>
      </c>
      <c r="D87">
        <v>24</v>
      </c>
      <c r="E87" t="s">
        <v>46</v>
      </c>
      <c r="F87">
        <v>78</v>
      </c>
      <c r="G87">
        <v>0</v>
      </c>
      <c r="H87">
        <v>9.6</v>
      </c>
      <c r="I87">
        <v>7</v>
      </c>
      <c r="J87">
        <v>-1.1000000000000001</v>
      </c>
      <c r="K87">
        <v>93</v>
      </c>
      <c r="L87">
        <v>116.6</v>
      </c>
      <c r="M87">
        <v>-0.7</v>
      </c>
      <c r="N87">
        <v>0.3</v>
      </c>
      <c r="O87">
        <v>-0.4</v>
      </c>
      <c r="P87">
        <v>-2.1999999999999999E-2</v>
      </c>
      <c r="Q87">
        <v>54.4</v>
      </c>
      <c r="R87">
        <v>35.9</v>
      </c>
      <c r="S87">
        <v>21.4</v>
      </c>
      <c r="T87">
        <v>2</v>
      </c>
      <c r="U87">
        <v>11.7</v>
      </c>
      <c r="V87">
        <v>6.8</v>
      </c>
      <c r="W87">
        <v>5.4</v>
      </c>
      <c r="X87">
        <v>1.4</v>
      </c>
      <c r="Y87">
        <v>1.1000000000000001</v>
      </c>
      <c r="Z87">
        <v>11.4</v>
      </c>
      <c r="AA87">
        <v>17</v>
      </c>
      <c r="AB87">
        <v>-1.3</v>
      </c>
    </row>
    <row r="88" spans="1:28" x14ac:dyDescent="0.25">
      <c r="A88" t="str">
        <f>CONCATENATE(B88," ",E88)</f>
        <v>D. Smith HOU</v>
      </c>
      <c r="B88" t="s">
        <v>131</v>
      </c>
      <c r="C88" t="s">
        <v>26</v>
      </c>
      <c r="D88">
        <v>27</v>
      </c>
      <c r="E88" t="s">
        <v>128</v>
      </c>
      <c r="F88">
        <v>82</v>
      </c>
      <c r="G88">
        <v>82</v>
      </c>
      <c r="H88">
        <v>37.700000000000003</v>
      </c>
      <c r="I88">
        <v>21.8</v>
      </c>
      <c r="J88">
        <v>13.2</v>
      </c>
      <c r="K88">
        <v>119.9</v>
      </c>
      <c r="L88">
        <v>115</v>
      </c>
      <c r="M88">
        <v>8.8000000000000007</v>
      </c>
      <c r="N88">
        <v>1.8</v>
      </c>
      <c r="O88">
        <v>10.6</v>
      </c>
      <c r="P88">
        <v>0.16400000000000001</v>
      </c>
      <c r="Q88">
        <v>58.4</v>
      </c>
      <c r="R88">
        <v>45.8</v>
      </c>
      <c r="S88">
        <v>30</v>
      </c>
      <c r="T88">
        <v>3.3</v>
      </c>
      <c r="U88">
        <v>10.199999999999999</v>
      </c>
      <c r="V88">
        <v>6.8</v>
      </c>
      <c r="W88">
        <v>41.7</v>
      </c>
      <c r="X88">
        <v>1.8</v>
      </c>
      <c r="Y88">
        <v>0.5</v>
      </c>
      <c r="Z88">
        <v>9</v>
      </c>
      <c r="AA88">
        <v>25.8</v>
      </c>
      <c r="AB88">
        <v>1</v>
      </c>
    </row>
    <row r="89" spans="1:28" x14ac:dyDescent="0.25">
      <c r="A89" t="str">
        <f>CONCATENATE(B89," ",E89)</f>
        <v>D. Stone SAC</v>
      </c>
      <c r="B89" t="s">
        <v>1260</v>
      </c>
      <c r="C89" t="s">
        <v>32</v>
      </c>
      <c r="D89">
        <v>27</v>
      </c>
      <c r="E89" t="s">
        <v>215</v>
      </c>
      <c r="F89">
        <v>82</v>
      </c>
      <c r="G89">
        <v>0</v>
      </c>
      <c r="H89">
        <v>22.9</v>
      </c>
      <c r="I89">
        <v>13.3</v>
      </c>
      <c r="J89">
        <v>1.3</v>
      </c>
      <c r="K89">
        <v>95.2</v>
      </c>
      <c r="L89">
        <v>111.2</v>
      </c>
      <c r="M89">
        <v>-1.8</v>
      </c>
      <c r="N89">
        <v>2</v>
      </c>
      <c r="O89">
        <v>0.2</v>
      </c>
      <c r="P89">
        <v>5.0000000000000001E-3</v>
      </c>
      <c r="Q89">
        <v>58.5</v>
      </c>
      <c r="R89">
        <v>0</v>
      </c>
      <c r="S89">
        <v>35.1</v>
      </c>
      <c r="T89">
        <v>7.8</v>
      </c>
      <c r="U89">
        <v>19.5</v>
      </c>
      <c r="V89">
        <v>13.7</v>
      </c>
      <c r="W89">
        <v>11.7</v>
      </c>
      <c r="X89">
        <v>2.2999999999999998</v>
      </c>
      <c r="Y89">
        <v>2.9</v>
      </c>
      <c r="Z89">
        <v>19.100000000000001</v>
      </c>
      <c r="AA89">
        <v>21.9</v>
      </c>
      <c r="AB89">
        <v>-2.9</v>
      </c>
    </row>
    <row r="90" spans="1:28" x14ac:dyDescent="0.25">
      <c r="A90" t="str">
        <f>CONCATENATE(B90," ",E90)</f>
        <v>D. Valentine CLE</v>
      </c>
      <c r="B90" t="s">
        <v>133</v>
      </c>
      <c r="C90" t="s">
        <v>37</v>
      </c>
      <c r="D90">
        <v>31</v>
      </c>
      <c r="E90" t="s">
        <v>38</v>
      </c>
      <c r="F90">
        <v>67</v>
      </c>
      <c r="G90">
        <v>0</v>
      </c>
      <c r="H90">
        <v>7.1</v>
      </c>
      <c r="I90">
        <v>6.2</v>
      </c>
      <c r="J90">
        <v>-0.8</v>
      </c>
      <c r="K90">
        <v>98.3</v>
      </c>
      <c r="L90">
        <v>117.1</v>
      </c>
      <c r="M90">
        <v>-0.2</v>
      </c>
      <c r="N90">
        <v>0.2</v>
      </c>
      <c r="O90">
        <v>0</v>
      </c>
      <c r="P90">
        <v>1E-3</v>
      </c>
      <c r="Q90">
        <v>48.6</v>
      </c>
      <c r="R90">
        <v>41.2</v>
      </c>
      <c r="S90">
        <v>13.2</v>
      </c>
      <c r="T90">
        <v>1.7</v>
      </c>
      <c r="U90">
        <v>7.6</v>
      </c>
      <c r="V90">
        <v>4.5999999999999996</v>
      </c>
      <c r="W90">
        <v>8.4</v>
      </c>
      <c r="X90">
        <v>0.9</v>
      </c>
      <c r="Y90">
        <v>0.2</v>
      </c>
      <c r="Z90">
        <v>5.9</v>
      </c>
      <c r="AA90">
        <v>14.5</v>
      </c>
      <c r="AB90">
        <v>-0.9</v>
      </c>
    </row>
    <row r="91" spans="1:28" x14ac:dyDescent="0.25">
      <c r="A91" t="str">
        <f>CONCATENATE(B91," ",E91)</f>
        <v>D. White BKN</v>
      </c>
      <c r="B91" t="s">
        <v>1296</v>
      </c>
      <c r="C91" t="s">
        <v>22</v>
      </c>
      <c r="D91">
        <v>30</v>
      </c>
      <c r="E91" t="s">
        <v>173</v>
      </c>
      <c r="F91">
        <v>80</v>
      </c>
      <c r="G91">
        <v>18</v>
      </c>
      <c r="H91">
        <v>20.5</v>
      </c>
      <c r="I91">
        <v>9.4</v>
      </c>
      <c r="J91">
        <v>-0.9</v>
      </c>
      <c r="K91">
        <v>104.4</v>
      </c>
      <c r="L91">
        <v>120</v>
      </c>
      <c r="M91">
        <v>0.4</v>
      </c>
      <c r="N91">
        <v>0</v>
      </c>
      <c r="O91">
        <v>0.4</v>
      </c>
      <c r="P91">
        <v>1.2E-2</v>
      </c>
      <c r="Q91">
        <v>53.9</v>
      </c>
      <c r="R91">
        <v>47.7</v>
      </c>
      <c r="S91">
        <v>17.3</v>
      </c>
      <c r="T91">
        <v>1.8</v>
      </c>
      <c r="U91">
        <v>8.6</v>
      </c>
      <c r="V91">
        <v>5.0999999999999996</v>
      </c>
      <c r="W91">
        <v>24.1</v>
      </c>
      <c r="X91">
        <v>0.5</v>
      </c>
      <c r="Y91">
        <v>0.3</v>
      </c>
      <c r="Z91">
        <v>11.6</v>
      </c>
      <c r="AA91">
        <v>19.100000000000001</v>
      </c>
      <c r="AB91">
        <v>-1.1000000000000001</v>
      </c>
    </row>
    <row r="92" spans="1:28" x14ac:dyDescent="0.25">
      <c r="A92" t="str">
        <f>CONCATENATE(B92," ",E92)</f>
        <v>E. Adebayo DEN</v>
      </c>
      <c r="B92" t="s">
        <v>1151</v>
      </c>
      <c r="C92" t="s">
        <v>40</v>
      </c>
      <c r="D92">
        <v>27</v>
      </c>
      <c r="E92" t="s">
        <v>33</v>
      </c>
      <c r="F92">
        <v>78</v>
      </c>
      <c r="G92">
        <v>78</v>
      </c>
      <c r="H92">
        <v>33.5</v>
      </c>
      <c r="I92">
        <v>14.2</v>
      </c>
      <c r="J92">
        <v>3.3</v>
      </c>
      <c r="K92">
        <v>94.7</v>
      </c>
      <c r="L92">
        <v>109.9</v>
      </c>
      <c r="M92">
        <v>-3.2</v>
      </c>
      <c r="N92">
        <v>3.1</v>
      </c>
      <c r="O92">
        <v>-0.1</v>
      </c>
      <c r="P92">
        <v>-1E-3</v>
      </c>
      <c r="Q92">
        <v>53</v>
      </c>
      <c r="R92">
        <v>34</v>
      </c>
      <c r="S92">
        <v>21.8</v>
      </c>
      <c r="T92">
        <v>7.2</v>
      </c>
      <c r="U92">
        <v>21.8</v>
      </c>
      <c r="V92">
        <v>14.3</v>
      </c>
      <c r="W92">
        <v>11.4</v>
      </c>
      <c r="X92">
        <v>2.1</v>
      </c>
      <c r="Y92">
        <v>3.3</v>
      </c>
      <c r="Z92">
        <v>11.6</v>
      </c>
      <c r="AA92">
        <v>27.6</v>
      </c>
      <c r="AB92">
        <v>-5.9</v>
      </c>
    </row>
    <row r="93" spans="1:28" x14ac:dyDescent="0.25">
      <c r="A93" t="str">
        <f>CONCATENATE(B93," ",E93)</f>
        <v>E. Bates OKC</v>
      </c>
      <c r="B93" t="s">
        <v>1398</v>
      </c>
      <c r="C93" t="s">
        <v>34</v>
      </c>
      <c r="D93">
        <v>20</v>
      </c>
      <c r="E93" t="s">
        <v>229</v>
      </c>
      <c r="F93">
        <v>82</v>
      </c>
      <c r="G93">
        <v>0</v>
      </c>
      <c r="H93">
        <v>12.5</v>
      </c>
      <c r="I93">
        <v>8.5</v>
      </c>
      <c r="J93">
        <v>-1</v>
      </c>
      <c r="K93">
        <v>99.3</v>
      </c>
      <c r="L93">
        <v>112.2</v>
      </c>
      <c r="M93">
        <v>-0.3</v>
      </c>
      <c r="N93">
        <v>0.9</v>
      </c>
      <c r="O93">
        <v>0.7</v>
      </c>
      <c r="P93">
        <v>3.2000000000000001E-2</v>
      </c>
      <c r="Q93">
        <v>52.1</v>
      </c>
      <c r="R93">
        <v>33.6</v>
      </c>
      <c r="S93">
        <v>20.100000000000001</v>
      </c>
      <c r="T93">
        <v>4.4000000000000004</v>
      </c>
      <c r="U93">
        <v>12</v>
      </c>
      <c r="V93">
        <v>8.1999999999999993</v>
      </c>
      <c r="W93">
        <v>5.0999999999999996</v>
      </c>
      <c r="X93">
        <v>1.1000000000000001</v>
      </c>
      <c r="Y93">
        <v>3.3</v>
      </c>
      <c r="Z93">
        <v>8.4</v>
      </c>
      <c r="AA93">
        <v>14.7</v>
      </c>
      <c r="AB93">
        <v>-2.7</v>
      </c>
    </row>
    <row r="94" spans="1:28" x14ac:dyDescent="0.25">
      <c r="A94" t="str">
        <f>CONCATENATE(B94," ",E94)</f>
        <v>E. Fisher TOR</v>
      </c>
      <c r="B94" t="s">
        <v>1310</v>
      </c>
      <c r="C94" t="s">
        <v>37</v>
      </c>
      <c r="D94">
        <v>20</v>
      </c>
      <c r="E94" t="s">
        <v>254</v>
      </c>
      <c r="F94">
        <v>82</v>
      </c>
      <c r="G94">
        <v>0</v>
      </c>
      <c r="H94">
        <v>19.899999999999999</v>
      </c>
      <c r="I94">
        <v>10.8</v>
      </c>
      <c r="J94">
        <v>0.2</v>
      </c>
      <c r="K94">
        <v>99.2</v>
      </c>
      <c r="L94">
        <v>114.7</v>
      </c>
      <c r="M94">
        <v>-0.5</v>
      </c>
      <c r="N94">
        <v>1</v>
      </c>
      <c r="O94">
        <v>0.5</v>
      </c>
      <c r="P94">
        <v>1.4999999999999999E-2</v>
      </c>
      <c r="Q94">
        <v>53.2</v>
      </c>
      <c r="R94">
        <v>36.1</v>
      </c>
      <c r="S94">
        <v>30</v>
      </c>
      <c r="T94">
        <v>3.5</v>
      </c>
      <c r="U94">
        <v>11.5</v>
      </c>
      <c r="V94">
        <v>7.4</v>
      </c>
      <c r="W94">
        <v>9.1999999999999993</v>
      </c>
      <c r="X94">
        <v>2</v>
      </c>
      <c r="Y94">
        <v>2.2999999999999998</v>
      </c>
      <c r="Z94">
        <v>8.6999999999999993</v>
      </c>
      <c r="AA94">
        <v>18.100000000000001</v>
      </c>
      <c r="AB94">
        <v>-4.4000000000000004</v>
      </c>
    </row>
    <row r="95" spans="1:28" x14ac:dyDescent="0.25">
      <c r="A95" t="str">
        <f>CONCATENATE(B95," ",E95)</f>
        <v>E. Kanter SEA</v>
      </c>
      <c r="B95" t="s">
        <v>1246</v>
      </c>
      <c r="C95" t="s">
        <v>23</v>
      </c>
      <c r="D95">
        <v>32</v>
      </c>
      <c r="E95" t="s">
        <v>36</v>
      </c>
      <c r="F95">
        <v>82</v>
      </c>
      <c r="G95">
        <v>82</v>
      </c>
      <c r="H95">
        <v>25.8</v>
      </c>
      <c r="I95">
        <v>7.8</v>
      </c>
      <c r="J95">
        <v>-2.4</v>
      </c>
      <c r="K95">
        <v>88.6</v>
      </c>
      <c r="L95">
        <v>120.7</v>
      </c>
      <c r="M95">
        <v>-3.8</v>
      </c>
      <c r="N95">
        <v>-0.1</v>
      </c>
      <c r="O95">
        <v>-4</v>
      </c>
      <c r="P95">
        <v>-0.09</v>
      </c>
      <c r="Q95">
        <v>49.9</v>
      </c>
      <c r="R95">
        <v>0</v>
      </c>
      <c r="S95">
        <v>33.1</v>
      </c>
      <c r="T95">
        <v>7.2</v>
      </c>
      <c r="U95">
        <v>20.399999999999999</v>
      </c>
      <c r="V95">
        <v>13.4</v>
      </c>
      <c r="W95">
        <v>6.7</v>
      </c>
      <c r="X95">
        <v>0.5</v>
      </c>
      <c r="Y95">
        <v>1.6</v>
      </c>
      <c r="Z95">
        <v>12.3</v>
      </c>
      <c r="AA95">
        <v>22.8</v>
      </c>
      <c r="AB95">
        <v>-13.6</v>
      </c>
    </row>
    <row r="96" spans="1:28" x14ac:dyDescent="0.25">
      <c r="A96" t="str">
        <f>CONCATENATE(B96," ",E96)</f>
        <v>E. Mobley POR</v>
      </c>
      <c r="B96" t="s">
        <v>1196</v>
      </c>
      <c r="C96" t="s">
        <v>40</v>
      </c>
      <c r="D96">
        <v>23</v>
      </c>
      <c r="E96" t="s">
        <v>126</v>
      </c>
      <c r="F96">
        <v>75</v>
      </c>
      <c r="G96">
        <v>75</v>
      </c>
      <c r="H96">
        <v>29</v>
      </c>
      <c r="I96">
        <v>15.4</v>
      </c>
      <c r="J96">
        <v>3.8</v>
      </c>
      <c r="K96">
        <v>101.5</v>
      </c>
      <c r="L96">
        <v>101.3</v>
      </c>
      <c r="M96">
        <v>-0.2</v>
      </c>
      <c r="N96">
        <v>4.8</v>
      </c>
      <c r="O96">
        <v>4.5999999999999996</v>
      </c>
      <c r="P96">
        <v>0.10100000000000001</v>
      </c>
      <c r="Q96">
        <v>55.6</v>
      </c>
      <c r="R96">
        <v>34.9</v>
      </c>
      <c r="S96">
        <v>32.1</v>
      </c>
      <c r="T96">
        <v>6.6</v>
      </c>
      <c r="U96">
        <v>18.8</v>
      </c>
      <c r="V96">
        <v>12.6</v>
      </c>
      <c r="W96">
        <v>4</v>
      </c>
      <c r="X96">
        <v>2.5</v>
      </c>
      <c r="Y96">
        <v>6.6</v>
      </c>
      <c r="Z96">
        <v>9.3000000000000007</v>
      </c>
      <c r="AA96">
        <v>21.8</v>
      </c>
      <c r="AB96">
        <v>1.5</v>
      </c>
    </row>
    <row r="97" spans="1:28" x14ac:dyDescent="0.25">
      <c r="A97" t="str">
        <f>CONCATENATE(B97," ",E97)</f>
        <v>E. Mudiay IND</v>
      </c>
      <c r="B97" t="s">
        <v>1126</v>
      </c>
      <c r="C97" t="s">
        <v>26</v>
      </c>
      <c r="D97">
        <v>28</v>
      </c>
      <c r="E97" t="s">
        <v>43</v>
      </c>
      <c r="F97">
        <v>82</v>
      </c>
      <c r="G97">
        <v>82</v>
      </c>
      <c r="H97">
        <v>35.9</v>
      </c>
      <c r="I97">
        <v>21.3</v>
      </c>
      <c r="J97">
        <v>12</v>
      </c>
      <c r="K97">
        <v>114.2</v>
      </c>
      <c r="L97">
        <v>117</v>
      </c>
      <c r="M97">
        <v>6.3</v>
      </c>
      <c r="N97">
        <v>1.1000000000000001</v>
      </c>
      <c r="O97">
        <v>7.4</v>
      </c>
      <c r="P97">
        <v>0.121</v>
      </c>
      <c r="Q97">
        <v>57.3</v>
      </c>
      <c r="R97">
        <v>41.4</v>
      </c>
      <c r="S97">
        <v>25</v>
      </c>
      <c r="T97">
        <v>3.6</v>
      </c>
      <c r="U97">
        <v>12.2</v>
      </c>
      <c r="V97">
        <v>7.9</v>
      </c>
      <c r="W97">
        <v>48.3</v>
      </c>
      <c r="X97">
        <v>1.2</v>
      </c>
      <c r="Y97">
        <v>0.7</v>
      </c>
      <c r="Z97">
        <v>9.9</v>
      </c>
      <c r="AA97">
        <v>29.2</v>
      </c>
      <c r="AB97">
        <v>-2.1</v>
      </c>
    </row>
    <row r="98" spans="1:28" x14ac:dyDescent="0.25">
      <c r="A98" t="str">
        <f>CONCATENATE(B98," ",E98)</f>
        <v>E. Williams NOP</v>
      </c>
      <c r="B98" t="s">
        <v>1295</v>
      </c>
      <c r="C98" t="s">
        <v>34</v>
      </c>
      <c r="D98">
        <v>26</v>
      </c>
      <c r="E98" t="s">
        <v>151</v>
      </c>
      <c r="F98">
        <v>74</v>
      </c>
      <c r="G98">
        <v>0</v>
      </c>
      <c r="H98">
        <v>21.8</v>
      </c>
      <c r="I98">
        <v>9.5</v>
      </c>
      <c r="J98">
        <v>-1</v>
      </c>
      <c r="K98">
        <v>97.9</v>
      </c>
      <c r="L98">
        <v>112.3</v>
      </c>
      <c r="M98">
        <v>-0.7</v>
      </c>
      <c r="N98">
        <v>1.5</v>
      </c>
      <c r="O98">
        <v>0.7</v>
      </c>
      <c r="P98">
        <v>2.1999999999999999E-2</v>
      </c>
      <c r="Q98">
        <v>54</v>
      </c>
      <c r="R98">
        <v>30.8</v>
      </c>
      <c r="S98">
        <v>32</v>
      </c>
      <c r="T98">
        <v>5</v>
      </c>
      <c r="U98">
        <v>13.8</v>
      </c>
      <c r="V98">
        <v>9.4</v>
      </c>
      <c r="W98">
        <v>5.5</v>
      </c>
      <c r="X98">
        <v>1.9</v>
      </c>
      <c r="Y98">
        <v>1.3</v>
      </c>
      <c r="Z98">
        <v>10.5</v>
      </c>
      <c r="AA98">
        <v>17.8</v>
      </c>
      <c r="AB98">
        <v>2.1</v>
      </c>
    </row>
    <row r="99" spans="1:28" x14ac:dyDescent="0.25">
      <c r="A99" t="str">
        <f>CONCATENATE(B99," ",E99)</f>
        <v>F. Korkmaz TOR</v>
      </c>
      <c r="B99" t="s">
        <v>1340</v>
      </c>
      <c r="C99" t="s">
        <v>37</v>
      </c>
      <c r="D99">
        <v>27</v>
      </c>
      <c r="E99" t="s">
        <v>254</v>
      </c>
      <c r="F99">
        <v>81</v>
      </c>
      <c r="G99">
        <v>12</v>
      </c>
      <c r="H99">
        <v>16.2</v>
      </c>
      <c r="I99">
        <v>11.6</v>
      </c>
      <c r="J99">
        <v>0.6</v>
      </c>
      <c r="K99">
        <v>100.5</v>
      </c>
      <c r="L99">
        <v>115</v>
      </c>
      <c r="M99">
        <v>-0.3</v>
      </c>
      <c r="N99">
        <v>0.8</v>
      </c>
      <c r="O99">
        <v>0.5</v>
      </c>
      <c r="P99">
        <v>1.7999999999999999E-2</v>
      </c>
      <c r="Q99">
        <v>51.3</v>
      </c>
      <c r="R99">
        <v>43.6</v>
      </c>
      <c r="S99">
        <v>21.9</v>
      </c>
      <c r="T99">
        <v>4.2</v>
      </c>
      <c r="U99">
        <v>14.6</v>
      </c>
      <c r="V99">
        <v>9.3000000000000007</v>
      </c>
      <c r="W99">
        <v>19.100000000000001</v>
      </c>
      <c r="X99">
        <v>1.8</v>
      </c>
      <c r="Y99">
        <v>0.8</v>
      </c>
      <c r="Z99">
        <v>9.1</v>
      </c>
      <c r="AA99">
        <v>19.2</v>
      </c>
      <c r="AB99">
        <v>-5.2</v>
      </c>
    </row>
    <row r="100" spans="1:28" x14ac:dyDescent="0.25">
      <c r="A100" t="str">
        <f>CONCATENATE(B100," ",E100)</f>
        <v>F. Ntilikina ATL</v>
      </c>
      <c r="B100" t="s">
        <v>1258</v>
      </c>
      <c r="C100" t="s">
        <v>26</v>
      </c>
      <c r="D100">
        <v>26</v>
      </c>
      <c r="E100" t="s">
        <v>28</v>
      </c>
      <c r="F100">
        <v>82</v>
      </c>
      <c r="G100">
        <v>43</v>
      </c>
      <c r="H100">
        <v>24.3</v>
      </c>
      <c r="I100">
        <v>12.1</v>
      </c>
      <c r="J100">
        <v>0.9</v>
      </c>
      <c r="K100">
        <v>102.6</v>
      </c>
      <c r="L100">
        <v>117.2</v>
      </c>
      <c r="M100">
        <v>0.1</v>
      </c>
      <c r="N100">
        <v>0.7</v>
      </c>
      <c r="O100">
        <v>0.7</v>
      </c>
      <c r="P100">
        <v>1.7999999999999999E-2</v>
      </c>
      <c r="Q100">
        <v>56.7</v>
      </c>
      <c r="R100">
        <v>36.6</v>
      </c>
      <c r="S100">
        <v>24.8</v>
      </c>
      <c r="T100">
        <v>2.6</v>
      </c>
      <c r="U100">
        <v>9.8000000000000007</v>
      </c>
      <c r="V100">
        <v>6.2</v>
      </c>
      <c r="W100">
        <v>16.3</v>
      </c>
      <c r="X100">
        <v>2.2000000000000002</v>
      </c>
      <c r="Y100">
        <v>0.7</v>
      </c>
      <c r="Z100">
        <v>12.6</v>
      </c>
      <c r="AA100">
        <v>19.600000000000001</v>
      </c>
      <c r="AB100">
        <v>-0.7</v>
      </c>
    </row>
    <row r="101" spans="1:28" x14ac:dyDescent="0.25">
      <c r="A101" t="str">
        <f>CONCATENATE(B101," ",E101)</f>
        <v>F. Russell TOR</v>
      </c>
      <c r="B101" t="s">
        <v>1358</v>
      </c>
      <c r="C101" t="s">
        <v>23</v>
      </c>
      <c r="D101">
        <v>25</v>
      </c>
      <c r="E101" t="s">
        <v>254</v>
      </c>
      <c r="F101">
        <v>82</v>
      </c>
      <c r="G101">
        <v>0</v>
      </c>
      <c r="H101">
        <v>13.5</v>
      </c>
      <c r="I101">
        <v>6.5</v>
      </c>
      <c r="J101">
        <v>-1.8</v>
      </c>
      <c r="K101">
        <v>85.7</v>
      </c>
      <c r="L101">
        <v>114.5</v>
      </c>
      <c r="M101">
        <v>-2.5</v>
      </c>
      <c r="N101">
        <v>0.7</v>
      </c>
      <c r="O101">
        <v>-1.7</v>
      </c>
      <c r="P101">
        <v>-7.4999999999999997E-2</v>
      </c>
      <c r="Q101">
        <v>47</v>
      </c>
      <c r="R101">
        <v>34.200000000000003</v>
      </c>
      <c r="S101">
        <v>25.8</v>
      </c>
      <c r="T101">
        <v>5.5</v>
      </c>
      <c r="U101">
        <v>16.600000000000001</v>
      </c>
      <c r="V101">
        <v>10.9</v>
      </c>
      <c r="W101">
        <v>8.6</v>
      </c>
      <c r="X101">
        <v>1.6</v>
      </c>
      <c r="Y101">
        <v>1.1000000000000001</v>
      </c>
      <c r="Z101">
        <v>11</v>
      </c>
      <c r="AA101">
        <v>23.3</v>
      </c>
      <c r="AB101">
        <v>-3.8</v>
      </c>
    </row>
    <row r="102" spans="1:28" x14ac:dyDescent="0.25">
      <c r="A102" t="str">
        <f>CONCATENATE(B102," ",E102)</f>
        <v>G. Antetokounmpo MIL</v>
      </c>
      <c r="B102" t="s">
        <v>1128</v>
      </c>
      <c r="C102" t="s">
        <v>34</v>
      </c>
      <c r="D102">
        <v>30</v>
      </c>
      <c r="E102" t="s">
        <v>44</v>
      </c>
      <c r="F102">
        <v>78</v>
      </c>
      <c r="G102">
        <v>78</v>
      </c>
      <c r="H102">
        <v>39.9</v>
      </c>
      <c r="I102">
        <v>24.4</v>
      </c>
      <c r="J102">
        <v>16.600000000000001</v>
      </c>
      <c r="K102">
        <v>130.19999999999999</v>
      </c>
      <c r="L102">
        <v>105.5</v>
      </c>
      <c r="M102">
        <v>10.7</v>
      </c>
      <c r="N102">
        <v>5.3</v>
      </c>
      <c r="O102">
        <v>16</v>
      </c>
      <c r="P102">
        <v>0.247</v>
      </c>
      <c r="Q102">
        <v>62.3</v>
      </c>
      <c r="R102">
        <v>42.3</v>
      </c>
      <c r="S102">
        <v>47.2</v>
      </c>
      <c r="T102">
        <v>6.7</v>
      </c>
      <c r="U102">
        <v>18.399999999999999</v>
      </c>
      <c r="V102">
        <v>12.7</v>
      </c>
      <c r="W102">
        <v>12.2</v>
      </c>
      <c r="X102">
        <v>2.4</v>
      </c>
      <c r="Y102">
        <v>5.6</v>
      </c>
      <c r="Z102">
        <v>4.0999999999999996</v>
      </c>
      <c r="AA102">
        <v>21.6</v>
      </c>
      <c r="AB102">
        <v>9.6999999999999993</v>
      </c>
    </row>
    <row r="103" spans="1:28" x14ac:dyDescent="0.25">
      <c r="A103" t="str">
        <f>CONCATENATE(B103," ",E103)</f>
        <v>G. Bitadze MIA</v>
      </c>
      <c r="B103" t="s">
        <v>1366</v>
      </c>
      <c r="C103" t="s">
        <v>23</v>
      </c>
      <c r="D103">
        <v>25</v>
      </c>
      <c r="E103" t="s">
        <v>225</v>
      </c>
      <c r="F103">
        <v>78</v>
      </c>
      <c r="G103">
        <v>0</v>
      </c>
      <c r="H103">
        <v>14.2</v>
      </c>
      <c r="I103">
        <v>12.2</v>
      </c>
      <c r="J103">
        <v>0.7</v>
      </c>
      <c r="K103">
        <v>101.2</v>
      </c>
      <c r="L103">
        <v>111.3</v>
      </c>
      <c r="M103">
        <v>-0.1</v>
      </c>
      <c r="N103">
        <v>1.1000000000000001</v>
      </c>
      <c r="O103">
        <v>1</v>
      </c>
      <c r="P103">
        <v>4.3999999999999997E-2</v>
      </c>
      <c r="Q103">
        <v>53.5</v>
      </c>
      <c r="R103">
        <v>32</v>
      </c>
      <c r="S103">
        <v>15.3</v>
      </c>
      <c r="T103">
        <v>8.1</v>
      </c>
      <c r="U103">
        <v>17.899999999999999</v>
      </c>
      <c r="V103">
        <v>12.9</v>
      </c>
      <c r="W103">
        <v>4.9000000000000004</v>
      </c>
      <c r="X103">
        <v>2.1</v>
      </c>
      <c r="Y103">
        <v>3.5</v>
      </c>
      <c r="Z103">
        <v>8.8000000000000007</v>
      </c>
      <c r="AA103">
        <v>17.100000000000001</v>
      </c>
      <c r="AB103">
        <v>-2.5</v>
      </c>
    </row>
    <row r="104" spans="1:28" x14ac:dyDescent="0.25">
      <c r="A104" t="str">
        <f>CONCATENATE(B104," ",E104)</f>
        <v>G. Brown III CHA</v>
      </c>
      <c r="B104" t="s">
        <v>1285</v>
      </c>
      <c r="C104" t="s">
        <v>34</v>
      </c>
      <c r="D104">
        <v>23</v>
      </c>
      <c r="E104" t="s">
        <v>145</v>
      </c>
      <c r="F104">
        <v>81</v>
      </c>
      <c r="G104">
        <v>81</v>
      </c>
      <c r="H104">
        <v>24.9</v>
      </c>
      <c r="I104">
        <v>15.7</v>
      </c>
      <c r="J104">
        <v>3.8</v>
      </c>
      <c r="K104">
        <v>116.5</v>
      </c>
      <c r="L104">
        <v>103.7</v>
      </c>
      <c r="M104">
        <v>2.2999999999999998</v>
      </c>
      <c r="N104">
        <v>3.9</v>
      </c>
      <c r="O104">
        <v>6.2</v>
      </c>
      <c r="P104">
        <v>0.14699999999999999</v>
      </c>
      <c r="Q104">
        <v>59.9</v>
      </c>
      <c r="R104">
        <v>36.4</v>
      </c>
      <c r="S104">
        <v>26.3</v>
      </c>
      <c r="T104">
        <v>5.4</v>
      </c>
      <c r="U104">
        <v>16.7</v>
      </c>
      <c r="V104">
        <v>11.1</v>
      </c>
      <c r="W104">
        <v>5.5</v>
      </c>
      <c r="X104">
        <v>3</v>
      </c>
      <c r="Y104">
        <v>5.9</v>
      </c>
      <c r="Z104">
        <v>7.6</v>
      </c>
      <c r="AA104">
        <v>13.9</v>
      </c>
      <c r="AB104">
        <v>8.6999999999999993</v>
      </c>
    </row>
    <row r="105" spans="1:28" x14ac:dyDescent="0.25">
      <c r="A105" t="str">
        <f>CONCATENATE(B105," ",E105)</f>
        <v>G. Hernangómez MIN</v>
      </c>
      <c r="B105" t="s">
        <v>1426</v>
      </c>
      <c r="C105" t="s">
        <v>23</v>
      </c>
      <c r="D105">
        <v>30</v>
      </c>
      <c r="E105" t="s">
        <v>137</v>
      </c>
      <c r="F105">
        <v>52</v>
      </c>
      <c r="G105">
        <v>0</v>
      </c>
      <c r="H105">
        <v>9.9</v>
      </c>
      <c r="I105">
        <v>7.1</v>
      </c>
      <c r="J105">
        <v>-0.7</v>
      </c>
      <c r="K105">
        <v>93.7</v>
      </c>
      <c r="L105">
        <v>112.9</v>
      </c>
      <c r="M105">
        <v>-0.4</v>
      </c>
      <c r="N105">
        <v>0.4</v>
      </c>
      <c r="O105">
        <v>0</v>
      </c>
      <c r="P105">
        <v>3.0000000000000001E-3</v>
      </c>
      <c r="Q105">
        <v>49</v>
      </c>
      <c r="R105">
        <v>9.3000000000000007</v>
      </c>
      <c r="S105">
        <v>17.899999999999999</v>
      </c>
      <c r="T105">
        <v>6.8</v>
      </c>
      <c r="U105">
        <v>18.899999999999999</v>
      </c>
      <c r="V105">
        <v>13</v>
      </c>
      <c r="W105">
        <v>4.9000000000000004</v>
      </c>
      <c r="X105">
        <v>1.1000000000000001</v>
      </c>
      <c r="Y105">
        <v>2</v>
      </c>
      <c r="Z105">
        <v>11.6</v>
      </c>
      <c r="AA105">
        <v>15.4</v>
      </c>
      <c r="AB105">
        <v>-0.4</v>
      </c>
    </row>
    <row r="106" spans="1:28" x14ac:dyDescent="0.25">
      <c r="A106" t="str">
        <f>CONCATENATE(B106," ",E106)</f>
        <v>G. Hill HOU</v>
      </c>
      <c r="B106" t="s">
        <v>1399</v>
      </c>
      <c r="C106" t="s">
        <v>22</v>
      </c>
      <c r="D106">
        <v>37</v>
      </c>
      <c r="E106" t="s">
        <v>128</v>
      </c>
      <c r="F106">
        <v>65</v>
      </c>
      <c r="G106">
        <v>0</v>
      </c>
      <c r="H106">
        <v>10.8</v>
      </c>
      <c r="I106">
        <v>6.2</v>
      </c>
      <c r="J106">
        <v>-1.3</v>
      </c>
      <c r="K106">
        <v>99.8</v>
      </c>
      <c r="L106">
        <v>118.5</v>
      </c>
      <c r="M106">
        <v>-0.2</v>
      </c>
      <c r="N106">
        <v>0.1</v>
      </c>
      <c r="O106">
        <v>-0.1</v>
      </c>
      <c r="P106">
        <v>-4.0000000000000001E-3</v>
      </c>
      <c r="Q106">
        <v>49.9</v>
      </c>
      <c r="R106">
        <v>42</v>
      </c>
      <c r="S106">
        <v>12.4</v>
      </c>
      <c r="T106">
        <v>2</v>
      </c>
      <c r="U106">
        <v>8</v>
      </c>
      <c r="V106">
        <v>5.0999999999999996</v>
      </c>
      <c r="W106">
        <v>16.100000000000001</v>
      </c>
      <c r="X106">
        <v>0.4</v>
      </c>
      <c r="Y106">
        <v>0.4</v>
      </c>
      <c r="Z106">
        <v>9</v>
      </c>
      <c r="AA106">
        <v>17.2</v>
      </c>
      <c r="AB106">
        <v>-2.4</v>
      </c>
    </row>
    <row r="107" spans="1:28" x14ac:dyDescent="0.25">
      <c r="A107" t="str">
        <f>CONCATENATE(B107," ",E107)</f>
        <v>G. Hubbard HOU</v>
      </c>
      <c r="B107" t="s">
        <v>1229</v>
      </c>
      <c r="C107" t="s">
        <v>22</v>
      </c>
      <c r="D107">
        <v>26</v>
      </c>
      <c r="E107" t="s">
        <v>128</v>
      </c>
      <c r="F107">
        <v>73</v>
      </c>
      <c r="G107">
        <v>73</v>
      </c>
      <c r="H107">
        <v>28.6</v>
      </c>
      <c r="I107">
        <v>17.2</v>
      </c>
      <c r="J107">
        <v>5.4</v>
      </c>
      <c r="K107">
        <v>123.7</v>
      </c>
      <c r="L107">
        <v>112.8</v>
      </c>
      <c r="M107">
        <v>4.5999999999999996</v>
      </c>
      <c r="N107">
        <v>1.8</v>
      </c>
      <c r="O107">
        <v>6.3</v>
      </c>
      <c r="P107">
        <v>0.14599999999999999</v>
      </c>
      <c r="Q107">
        <v>59.8</v>
      </c>
      <c r="R107">
        <v>49.2</v>
      </c>
      <c r="S107">
        <v>22.2</v>
      </c>
      <c r="T107">
        <v>3.1</v>
      </c>
      <c r="U107">
        <v>13.8</v>
      </c>
      <c r="V107">
        <v>8.5</v>
      </c>
      <c r="W107">
        <v>20.9</v>
      </c>
      <c r="X107">
        <v>2.2000000000000002</v>
      </c>
      <c r="Y107">
        <v>0.6</v>
      </c>
      <c r="Z107">
        <v>6</v>
      </c>
      <c r="AA107">
        <v>17.100000000000001</v>
      </c>
      <c r="AB107">
        <v>2.1</v>
      </c>
    </row>
    <row r="108" spans="1:28" x14ac:dyDescent="0.25">
      <c r="A108" t="str">
        <f>CONCATENATE(B108," ",E108)</f>
        <v>G. Jerrett PHI</v>
      </c>
      <c r="B108" t="s">
        <v>1320</v>
      </c>
      <c r="C108" t="s">
        <v>32</v>
      </c>
      <c r="D108">
        <v>31</v>
      </c>
      <c r="E108" t="s">
        <v>25</v>
      </c>
      <c r="F108">
        <v>76</v>
      </c>
      <c r="G108">
        <v>0</v>
      </c>
      <c r="H108">
        <v>11.6</v>
      </c>
      <c r="I108">
        <v>14.9</v>
      </c>
      <c r="J108">
        <v>1.2</v>
      </c>
      <c r="K108">
        <v>107</v>
      </c>
      <c r="L108">
        <v>110.3</v>
      </c>
      <c r="M108">
        <v>0.6</v>
      </c>
      <c r="N108">
        <v>1</v>
      </c>
      <c r="O108">
        <v>1.6</v>
      </c>
      <c r="P108">
        <v>8.6999999999999994E-2</v>
      </c>
      <c r="Q108">
        <v>60.8</v>
      </c>
      <c r="R108">
        <v>55</v>
      </c>
      <c r="S108">
        <v>11.4</v>
      </c>
      <c r="T108">
        <v>6.2</v>
      </c>
      <c r="U108">
        <v>17</v>
      </c>
      <c r="V108">
        <v>11.6</v>
      </c>
      <c r="W108">
        <v>8.6999999999999993</v>
      </c>
      <c r="X108">
        <v>0.9</v>
      </c>
      <c r="Y108">
        <v>1.5</v>
      </c>
      <c r="Z108">
        <v>9.1</v>
      </c>
      <c r="AA108">
        <v>25.5</v>
      </c>
      <c r="AB108">
        <v>1</v>
      </c>
    </row>
    <row r="109" spans="1:28" x14ac:dyDescent="0.25">
      <c r="A109" t="str">
        <f>CONCATENATE(B109," ",E109)</f>
        <v>G. Robinson III KC</v>
      </c>
      <c r="B109" t="s">
        <v>1360</v>
      </c>
      <c r="C109" t="s">
        <v>24</v>
      </c>
      <c r="D109">
        <v>30</v>
      </c>
      <c r="E109" t="s">
        <v>393</v>
      </c>
      <c r="F109">
        <v>81</v>
      </c>
      <c r="G109">
        <v>0</v>
      </c>
      <c r="H109">
        <v>11.1</v>
      </c>
      <c r="I109">
        <v>10.3</v>
      </c>
      <c r="J109">
        <v>-0.1</v>
      </c>
      <c r="K109">
        <v>100.4</v>
      </c>
      <c r="L109">
        <v>117</v>
      </c>
      <c r="M109">
        <v>-0.2</v>
      </c>
      <c r="N109">
        <v>0.3</v>
      </c>
      <c r="O109">
        <v>0.1</v>
      </c>
      <c r="P109">
        <v>6.0000000000000001E-3</v>
      </c>
      <c r="Q109">
        <v>56.4</v>
      </c>
      <c r="R109">
        <v>47.1</v>
      </c>
      <c r="S109">
        <v>17.600000000000001</v>
      </c>
      <c r="T109">
        <v>3.6</v>
      </c>
      <c r="U109">
        <v>11.9</v>
      </c>
      <c r="V109">
        <v>7.8</v>
      </c>
      <c r="W109">
        <v>6.7</v>
      </c>
      <c r="X109">
        <v>1</v>
      </c>
      <c r="Y109">
        <v>1</v>
      </c>
      <c r="Z109">
        <v>8.8000000000000007</v>
      </c>
      <c r="AA109">
        <v>22.1</v>
      </c>
      <c r="AB109">
        <v>-3.2</v>
      </c>
    </row>
    <row r="110" spans="1:28" x14ac:dyDescent="0.25">
      <c r="A110" t="str">
        <f>CONCATENATE(B110," ",E110)</f>
        <v>G. Trent Jr. LAC</v>
      </c>
      <c r="B110" t="s">
        <v>1233</v>
      </c>
      <c r="C110" t="s">
        <v>37</v>
      </c>
      <c r="D110">
        <v>26</v>
      </c>
      <c r="E110" t="s">
        <v>42</v>
      </c>
      <c r="F110">
        <v>69</v>
      </c>
      <c r="G110">
        <v>69</v>
      </c>
      <c r="H110">
        <v>31.2</v>
      </c>
      <c r="I110">
        <v>16.399999999999999</v>
      </c>
      <c r="J110">
        <v>5</v>
      </c>
      <c r="K110">
        <v>123.5</v>
      </c>
      <c r="L110">
        <v>110.3</v>
      </c>
      <c r="M110">
        <v>4.5999999999999996</v>
      </c>
      <c r="N110">
        <v>2.5</v>
      </c>
      <c r="O110">
        <v>7.1</v>
      </c>
      <c r="P110">
        <v>0.157</v>
      </c>
      <c r="Q110">
        <v>57.6</v>
      </c>
      <c r="R110">
        <v>53.2</v>
      </c>
      <c r="S110">
        <v>31.5</v>
      </c>
      <c r="T110">
        <v>3.3</v>
      </c>
      <c r="U110">
        <v>11.8</v>
      </c>
      <c r="V110">
        <v>7.6</v>
      </c>
      <c r="W110">
        <v>29.8</v>
      </c>
      <c r="X110">
        <v>2.1</v>
      </c>
      <c r="Y110">
        <v>0.8</v>
      </c>
      <c r="Z110">
        <v>6.7</v>
      </c>
      <c r="AA110">
        <v>16.2</v>
      </c>
      <c r="AB110">
        <v>-2.5</v>
      </c>
    </row>
    <row r="111" spans="1:28" x14ac:dyDescent="0.25">
      <c r="A111" t="str">
        <f>CONCATENATE(B111," ",E111)</f>
        <v>G. Williams OKC</v>
      </c>
      <c r="B111" t="s">
        <v>129</v>
      </c>
      <c r="C111" t="s">
        <v>34</v>
      </c>
      <c r="D111">
        <v>26</v>
      </c>
      <c r="E111" t="s">
        <v>229</v>
      </c>
      <c r="F111">
        <v>72</v>
      </c>
      <c r="G111">
        <v>0</v>
      </c>
      <c r="H111">
        <v>9.4</v>
      </c>
      <c r="I111">
        <v>5.9</v>
      </c>
      <c r="J111">
        <v>-1.4</v>
      </c>
      <c r="K111">
        <v>85.5</v>
      </c>
      <c r="L111">
        <v>112.3</v>
      </c>
      <c r="M111">
        <v>-1.2</v>
      </c>
      <c r="N111">
        <v>0.6</v>
      </c>
      <c r="O111">
        <v>-0.6</v>
      </c>
      <c r="P111">
        <v>-4.2999999999999997E-2</v>
      </c>
      <c r="Q111">
        <v>46.8</v>
      </c>
      <c r="R111">
        <v>30.6</v>
      </c>
      <c r="S111">
        <v>25</v>
      </c>
      <c r="T111">
        <v>6</v>
      </c>
      <c r="U111">
        <v>17.899999999999999</v>
      </c>
      <c r="V111">
        <v>12</v>
      </c>
      <c r="W111">
        <v>14.4</v>
      </c>
      <c r="X111">
        <v>1.1000000000000001</v>
      </c>
      <c r="Y111">
        <v>0.7</v>
      </c>
      <c r="Z111">
        <v>18</v>
      </c>
      <c r="AA111">
        <v>17.3</v>
      </c>
      <c r="AB111">
        <v>-0.2</v>
      </c>
    </row>
    <row r="112" spans="1:28" x14ac:dyDescent="0.25">
      <c r="A112" t="str">
        <f>CONCATENATE(B112," ",E112)</f>
        <v>G. Yabusele CHI</v>
      </c>
      <c r="B112" t="s">
        <v>1249</v>
      </c>
      <c r="C112" t="s">
        <v>40</v>
      </c>
      <c r="D112">
        <v>29</v>
      </c>
      <c r="E112" t="s">
        <v>31</v>
      </c>
      <c r="F112">
        <v>70</v>
      </c>
      <c r="G112">
        <v>35</v>
      </c>
      <c r="H112">
        <v>26</v>
      </c>
      <c r="I112">
        <v>14.1</v>
      </c>
      <c r="J112">
        <v>2.2000000000000002</v>
      </c>
      <c r="K112">
        <v>100</v>
      </c>
      <c r="L112">
        <v>103.6</v>
      </c>
      <c r="M112">
        <v>-0.5</v>
      </c>
      <c r="N112">
        <v>3.5</v>
      </c>
      <c r="O112">
        <v>3</v>
      </c>
      <c r="P112">
        <v>0.08</v>
      </c>
      <c r="Q112">
        <v>55.1</v>
      </c>
      <c r="R112">
        <v>28.8</v>
      </c>
      <c r="S112">
        <v>30.4</v>
      </c>
      <c r="T112">
        <v>5.7</v>
      </c>
      <c r="U112">
        <v>18.399999999999999</v>
      </c>
      <c r="V112">
        <v>12.1</v>
      </c>
      <c r="W112">
        <v>10.4</v>
      </c>
      <c r="X112">
        <v>3.1</v>
      </c>
      <c r="Y112">
        <v>2.8</v>
      </c>
      <c r="Z112">
        <v>12.6</v>
      </c>
      <c r="AA112">
        <v>20</v>
      </c>
      <c r="AB112">
        <v>6.1</v>
      </c>
    </row>
    <row r="113" spans="1:28" x14ac:dyDescent="0.25">
      <c r="A113" t="str">
        <f>CONCATENATE(B113," ",E113)</f>
        <v>H. Barnes BOS</v>
      </c>
      <c r="B113" t="s">
        <v>1238</v>
      </c>
      <c r="C113" t="s">
        <v>24</v>
      </c>
      <c r="D113">
        <v>32</v>
      </c>
      <c r="E113" t="s">
        <v>39</v>
      </c>
      <c r="F113">
        <v>80</v>
      </c>
      <c r="G113">
        <v>30</v>
      </c>
      <c r="H113">
        <v>22.7</v>
      </c>
      <c r="I113">
        <v>10.3</v>
      </c>
      <c r="J113">
        <v>-0.1</v>
      </c>
      <c r="K113">
        <v>99.4</v>
      </c>
      <c r="L113">
        <v>115.6</v>
      </c>
      <c r="M113">
        <v>-0.6</v>
      </c>
      <c r="N113">
        <v>1</v>
      </c>
      <c r="O113">
        <v>0.3</v>
      </c>
      <c r="P113">
        <v>8.0000000000000002E-3</v>
      </c>
      <c r="Q113">
        <v>54.2</v>
      </c>
      <c r="R113">
        <v>40.200000000000003</v>
      </c>
      <c r="S113">
        <v>18.600000000000001</v>
      </c>
      <c r="T113">
        <v>4.0999999999999996</v>
      </c>
      <c r="U113">
        <v>15.5</v>
      </c>
      <c r="V113">
        <v>9.6</v>
      </c>
      <c r="W113">
        <v>4.0999999999999996</v>
      </c>
      <c r="X113">
        <v>0.9</v>
      </c>
      <c r="Y113">
        <v>0.8</v>
      </c>
      <c r="Z113">
        <v>8</v>
      </c>
      <c r="AA113">
        <v>22.8</v>
      </c>
      <c r="AB113">
        <v>-1.3</v>
      </c>
    </row>
    <row r="114" spans="1:28" x14ac:dyDescent="0.25">
      <c r="A114" t="str">
        <f>CONCATENATE(B114," ",E114)</f>
        <v>H. Diallo MEM</v>
      </c>
      <c r="B114" t="s">
        <v>1396</v>
      </c>
      <c r="C114" t="s">
        <v>37</v>
      </c>
      <c r="D114">
        <v>26</v>
      </c>
      <c r="E114" t="s">
        <v>170</v>
      </c>
      <c r="F114">
        <v>69</v>
      </c>
      <c r="G114">
        <v>0</v>
      </c>
      <c r="H114">
        <v>9.1999999999999993</v>
      </c>
      <c r="I114">
        <v>12.7</v>
      </c>
      <c r="J114">
        <v>0.6</v>
      </c>
      <c r="K114">
        <v>119.8</v>
      </c>
      <c r="L114">
        <v>112.5</v>
      </c>
      <c r="M114">
        <v>0.9</v>
      </c>
      <c r="N114">
        <v>0.6</v>
      </c>
      <c r="O114">
        <v>1.5</v>
      </c>
      <c r="P114">
        <v>0.111</v>
      </c>
      <c r="Q114">
        <v>61.1</v>
      </c>
      <c r="R114">
        <v>36.299999999999997</v>
      </c>
      <c r="S114">
        <v>22.3</v>
      </c>
      <c r="T114">
        <v>2.8</v>
      </c>
      <c r="U114">
        <v>9.9</v>
      </c>
      <c r="V114">
        <v>6.5</v>
      </c>
      <c r="W114">
        <v>3.6</v>
      </c>
      <c r="X114">
        <v>1.2</v>
      </c>
      <c r="Y114">
        <v>1.2</v>
      </c>
      <c r="Z114">
        <v>4</v>
      </c>
      <c r="AA114">
        <v>15.4</v>
      </c>
      <c r="AB114">
        <v>2.8</v>
      </c>
    </row>
    <row r="115" spans="1:28" x14ac:dyDescent="0.25">
      <c r="A115" t="str">
        <f>CONCATENATE(B115," ",E115)</f>
        <v>H. Dickinson MIA</v>
      </c>
      <c r="B115" t="s">
        <v>1304</v>
      </c>
      <c r="C115" t="s">
        <v>23</v>
      </c>
      <c r="D115">
        <v>24</v>
      </c>
      <c r="E115" t="s">
        <v>225</v>
      </c>
      <c r="F115">
        <v>82</v>
      </c>
      <c r="G115">
        <v>70</v>
      </c>
      <c r="H115">
        <v>24.6</v>
      </c>
      <c r="I115">
        <v>10.5</v>
      </c>
      <c r="J115">
        <v>-0.1</v>
      </c>
      <c r="K115">
        <v>100.4</v>
      </c>
      <c r="L115">
        <v>111.4</v>
      </c>
      <c r="M115">
        <v>-0.3</v>
      </c>
      <c r="N115">
        <v>2.1</v>
      </c>
      <c r="O115">
        <v>1.7</v>
      </c>
      <c r="P115">
        <v>4.1000000000000002E-2</v>
      </c>
      <c r="Q115">
        <v>55</v>
      </c>
      <c r="R115">
        <v>36</v>
      </c>
      <c r="S115">
        <v>25.6</v>
      </c>
      <c r="T115">
        <v>6.3</v>
      </c>
      <c r="U115">
        <v>17.899999999999999</v>
      </c>
      <c r="V115">
        <v>12</v>
      </c>
      <c r="W115">
        <v>4.2</v>
      </c>
      <c r="X115">
        <v>1.1000000000000001</v>
      </c>
      <c r="Y115">
        <v>6.7</v>
      </c>
      <c r="Z115">
        <v>10</v>
      </c>
      <c r="AA115">
        <v>14.9</v>
      </c>
      <c r="AB115">
        <v>-4.5</v>
      </c>
    </row>
    <row r="116" spans="1:28" x14ac:dyDescent="0.25">
      <c r="A116" t="str">
        <f>CONCATENATE(B116," ",E116)</f>
        <v>H. Ellenson PHI</v>
      </c>
      <c r="B116" t="s">
        <v>1266</v>
      </c>
      <c r="C116" t="s">
        <v>32</v>
      </c>
      <c r="D116">
        <v>27</v>
      </c>
      <c r="E116" t="s">
        <v>25</v>
      </c>
      <c r="F116">
        <v>54</v>
      </c>
      <c r="G116">
        <v>0</v>
      </c>
      <c r="H116">
        <v>20</v>
      </c>
      <c r="I116">
        <v>11.3</v>
      </c>
      <c r="J116">
        <v>-0.1</v>
      </c>
      <c r="K116">
        <v>101.2</v>
      </c>
      <c r="L116">
        <v>109.2</v>
      </c>
      <c r="M116">
        <v>-0.2</v>
      </c>
      <c r="N116">
        <v>1.4</v>
      </c>
      <c r="O116">
        <v>1.2</v>
      </c>
      <c r="P116">
        <v>5.3999999999999999E-2</v>
      </c>
      <c r="Q116">
        <v>52.7</v>
      </c>
      <c r="R116">
        <v>44.5</v>
      </c>
      <c r="S116">
        <v>23.6</v>
      </c>
      <c r="T116">
        <v>6.9</v>
      </c>
      <c r="U116">
        <v>19.3</v>
      </c>
      <c r="V116">
        <v>13.1</v>
      </c>
      <c r="W116">
        <v>8.6999999999999993</v>
      </c>
      <c r="X116">
        <v>1.1000000000000001</v>
      </c>
      <c r="Y116">
        <v>1.5</v>
      </c>
      <c r="Z116">
        <v>8.6</v>
      </c>
      <c r="AA116">
        <v>22.6</v>
      </c>
      <c r="AB116">
        <v>-0.7</v>
      </c>
    </row>
    <row r="117" spans="1:28" x14ac:dyDescent="0.25">
      <c r="A117" t="str">
        <f>CONCATENATE(B117," ",E117)</f>
        <v>H. Giles OKC</v>
      </c>
      <c r="B117" t="s">
        <v>1355</v>
      </c>
      <c r="C117" t="s">
        <v>32</v>
      </c>
      <c r="D117">
        <v>26</v>
      </c>
      <c r="E117" t="s">
        <v>229</v>
      </c>
      <c r="F117">
        <v>68</v>
      </c>
      <c r="G117">
        <v>0</v>
      </c>
      <c r="H117">
        <v>17.100000000000001</v>
      </c>
      <c r="I117">
        <v>10.4</v>
      </c>
      <c r="J117">
        <v>-0.5</v>
      </c>
      <c r="K117">
        <v>91.1</v>
      </c>
      <c r="L117">
        <v>107.2</v>
      </c>
      <c r="M117">
        <v>-1.3</v>
      </c>
      <c r="N117">
        <v>1.7</v>
      </c>
      <c r="O117">
        <v>0.4</v>
      </c>
      <c r="P117">
        <v>1.7999999999999999E-2</v>
      </c>
      <c r="Q117">
        <v>52.3</v>
      </c>
      <c r="R117">
        <v>0</v>
      </c>
      <c r="S117">
        <v>28.7</v>
      </c>
      <c r="T117">
        <v>6.7</v>
      </c>
      <c r="U117">
        <v>17.600000000000001</v>
      </c>
      <c r="V117">
        <v>12.2</v>
      </c>
      <c r="W117">
        <v>4.7</v>
      </c>
      <c r="X117">
        <v>2.6</v>
      </c>
      <c r="Y117">
        <v>3.4</v>
      </c>
      <c r="Z117">
        <v>13.7</v>
      </c>
      <c r="AA117">
        <v>17.5</v>
      </c>
      <c r="AB117">
        <v>-2.8</v>
      </c>
    </row>
    <row r="118" spans="1:28" x14ac:dyDescent="0.25">
      <c r="A118" t="str">
        <f>CONCATENATE(B118," ",E118)</f>
        <v>I. Anigbogu LAC</v>
      </c>
      <c r="B118" t="s">
        <v>1333</v>
      </c>
      <c r="C118" t="s">
        <v>23</v>
      </c>
      <c r="D118">
        <v>26</v>
      </c>
      <c r="E118" t="s">
        <v>42</v>
      </c>
      <c r="F118">
        <v>82</v>
      </c>
      <c r="G118">
        <v>13</v>
      </c>
      <c r="H118">
        <v>16.899999999999999</v>
      </c>
      <c r="I118">
        <v>11.2</v>
      </c>
      <c r="J118">
        <v>0.3</v>
      </c>
      <c r="K118">
        <v>95.6</v>
      </c>
      <c r="L118">
        <v>106.9</v>
      </c>
      <c r="M118">
        <v>-1.1000000000000001</v>
      </c>
      <c r="N118">
        <v>2.1</v>
      </c>
      <c r="O118">
        <v>1.1000000000000001</v>
      </c>
      <c r="P118">
        <v>3.6999999999999998E-2</v>
      </c>
      <c r="Q118">
        <v>52.7</v>
      </c>
      <c r="R118">
        <v>27.8</v>
      </c>
      <c r="S118">
        <v>37.5</v>
      </c>
      <c r="T118">
        <v>6.4</v>
      </c>
      <c r="U118">
        <v>20.6</v>
      </c>
      <c r="V118">
        <v>13.5</v>
      </c>
      <c r="W118">
        <v>9.9</v>
      </c>
      <c r="X118">
        <v>2</v>
      </c>
      <c r="Y118">
        <v>2.1</v>
      </c>
      <c r="Z118">
        <v>12.3</v>
      </c>
      <c r="AA118">
        <v>19.8</v>
      </c>
      <c r="AB118">
        <v>-3.5</v>
      </c>
    </row>
    <row r="119" spans="1:28" x14ac:dyDescent="0.25">
      <c r="A119" t="str">
        <f>CONCATENATE(B119," ",E119)</f>
        <v>I. Bonga KC</v>
      </c>
      <c r="B119" t="s">
        <v>1201</v>
      </c>
      <c r="C119" t="s">
        <v>26</v>
      </c>
      <c r="D119">
        <v>25</v>
      </c>
      <c r="E119" t="s">
        <v>393</v>
      </c>
      <c r="F119">
        <v>78</v>
      </c>
      <c r="G119">
        <v>52</v>
      </c>
      <c r="H119">
        <v>25.1</v>
      </c>
      <c r="I119">
        <v>16.5</v>
      </c>
      <c r="J119">
        <v>4.3</v>
      </c>
      <c r="K119">
        <v>100</v>
      </c>
      <c r="L119">
        <v>111.3</v>
      </c>
      <c r="M119">
        <v>-0.7</v>
      </c>
      <c r="N119">
        <v>2</v>
      </c>
      <c r="O119">
        <v>1.3</v>
      </c>
      <c r="P119">
        <v>3.2000000000000001E-2</v>
      </c>
      <c r="Q119">
        <v>56.4</v>
      </c>
      <c r="R119">
        <v>44.2</v>
      </c>
      <c r="S119">
        <v>22.3</v>
      </c>
      <c r="T119">
        <v>6.7</v>
      </c>
      <c r="U119">
        <v>18.399999999999999</v>
      </c>
      <c r="V119">
        <v>12.6</v>
      </c>
      <c r="W119">
        <v>21.7</v>
      </c>
      <c r="X119">
        <v>2.1</v>
      </c>
      <c r="Y119">
        <v>2.9</v>
      </c>
      <c r="Z119">
        <v>13.7</v>
      </c>
      <c r="AA119">
        <v>26.4</v>
      </c>
      <c r="AB119">
        <v>-2.6</v>
      </c>
    </row>
    <row r="120" spans="1:28" x14ac:dyDescent="0.25">
      <c r="A120" t="str">
        <f>CONCATENATE(B120," ",E120)</f>
        <v>I. Briscoe CHA</v>
      </c>
      <c r="B120" t="s">
        <v>1127</v>
      </c>
      <c r="C120" t="s">
        <v>22</v>
      </c>
      <c r="D120">
        <v>26</v>
      </c>
      <c r="E120" t="s">
        <v>145</v>
      </c>
      <c r="F120">
        <v>78</v>
      </c>
      <c r="G120">
        <v>78</v>
      </c>
      <c r="H120">
        <v>33.6</v>
      </c>
      <c r="I120">
        <v>22.9</v>
      </c>
      <c r="J120">
        <v>12.7</v>
      </c>
      <c r="K120">
        <v>125.6</v>
      </c>
      <c r="L120">
        <v>110.5</v>
      </c>
      <c r="M120">
        <v>8.5</v>
      </c>
      <c r="N120">
        <v>2.9</v>
      </c>
      <c r="O120">
        <v>11.5</v>
      </c>
      <c r="P120">
        <v>0.21</v>
      </c>
      <c r="Q120">
        <v>65.7</v>
      </c>
      <c r="R120">
        <v>53.5</v>
      </c>
      <c r="S120">
        <v>18.600000000000001</v>
      </c>
      <c r="T120">
        <v>3.9</v>
      </c>
      <c r="U120">
        <v>11.6</v>
      </c>
      <c r="V120">
        <v>7.7</v>
      </c>
      <c r="W120">
        <v>15.5</v>
      </c>
      <c r="X120">
        <v>2.2000000000000002</v>
      </c>
      <c r="Y120">
        <v>0.6</v>
      </c>
      <c r="Z120">
        <v>6.2</v>
      </c>
      <c r="AA120">
        <v>25.1</v>
      </c>
      <c r="AB120">
        <v>10.5</v>
      </c>
    </row>
    <row r="121" spans="1:28" x14ac:dyDescent="0.25">
      <c r="A121" t="str">
        <f>CONCATENATE(B121," ",E121)</f>
        <v>I. Brooks CHA</v>
      </c>
      <c r="B121" t="s">
        <v>1410</v>
      </c>
      <c r="C121" t="s">
        <v>32</v>
      </c>
      <c r="D121">
        <v>25</v>
      </c>
      <c r="E121" t="s">
        <v>145</v>
      </c>
      <c r="F121">
        <v>82</v>
      </c>
      <c r="G121">
        <v>3</v>
      </c>
      <c r="H121">
        <v>15.6</v>
      </c>
      <c r="I121">
        <v>10.199999999999999</v>
      </c>
      <c r="J121">
        <v>-0.6</v>
      </c>
      <c r="K121">
        <v>100</v>
      </c>
      <c r="L121">
        <v>104.9</v>
      </c>
      <c r="M121">
        <v>-0.2</v>
      </c>
      <c r="N121">
        <v>2.2999999999999998</v>
      </c>
      <c r="O121">
        <v>2.1</v>
      </c>
      <c r="P121">
        <v>7.8E-2</v>
      </c>
      <c r="Q121">
        <v>49.6</v>
      </c>
      <c r="R121">
        <v>0</v>
      </c>
      <c r="S121">
        <v>31.6</v>
      </c>
      <c r="T121">
        <v>4.5999999999999996</v>
      </c>
      <c r="U121">
        <v>16</v>
      </c>
      <c r="V121">
        <v>10.3</v>
      </c>
      <c r="W121">
        <v>4.2</v>
      </c>
      <c r="X121">
        <v>3.1</v>
      </c>
      <c r="Y121">
        <v>3.9</v>
      </c>
      <c r="Z121">
        <v>8.3000000000000007</v>
      </c>
      <c r="AA121">
        <v>11.2</v>
      </c>
      <c r="AB121">
        <v>5.6</v>
      </c>
    </row>
    <row r="122" spans="1:28" x14ac:dyDescent="0.25">
      <c r="A122" t="str">
        <f>CONCATENATE(B122," ",E122)</f>
        <v>I. Cordinier BOS</v>
      </c>
      <c r="B122" t="s">
        <v>1172</v>
      </c>
      <c r="C122" t="s">
        <v>37</v>
      </c>
      <c r="D122">
        <v>28</v>
      </c>
      <c r="E122" t="s">
        <v>39</v>
      </c>
      <c r="F122">
        <v>82</v>
      </c>
      <c r="G122">
        <v>82</v>
      </c>
      <c r="H122">
        <v>30.5</v>
      </c>
      <c r="I122">
        <v>17.100000000000001</v>
      </c>
      <c r="J122">
        <v>6.6</v>
      </c>
      <c r="K122">
        <v>115</v>
      </c>
      <c r="L122">
        <v>116.1</v>
      </c>
      <c r="M122">
        <v>4.5</v>
      </c>
      <c r="N122">
        <v>1.2</v>
      </c>
      <c r="O122">
        <v>5.6</v>
      </c>
      <c r="P122">
        <v>0.108</v>
      </c>
      <c r="Q122">
        <v>58</v>
      </c>
      <c r="R122">
        <v>45.3</v>
      </c>
      <c r="S122">
        <v>22.4</v>
      </c>
      <c r="T122">
        <v>2.5</v>
      </c>
      <c r="U122">
        <v>9.1</v>
      </c>
      <c r="V122">
        <v>5.7</v>
      </c>
      <c r="W122">
        <v>35.4</v>
      </c>
      <c r="X122">
        <v>1.6</v>
      </c>
      <c r="Y122">
        <v>0.3</v>
      </c>
      <c r="Z122">
        <v>9.9</v>
      </c>
      <c r="AA122">
        <v>22.9</v>
      </c>
      <c r="AB122">
        <v>-1.6</v>
      </c>
    </row>
    <row r="123" spans="1:28" x14ac:dyDescent="0.25">
      <c r="A123" t="str">
        <f>CONCATENATE(B123," ",E123)</f>
        <v>I. Hartenstein SEA</v>
      </c>
      <c r="B123" t="s">
        <v>1306</v>
      </c>
      <c r="C123" t="s">
        <v>34</v>
      </c>
      <c r="D123">
        <v>26</v>
      </c>
      <c r="E123" t="s">
        <v>36</v>
      </c>
      <c r="F123">
        <v>82</v>
      </c>
      <c r="G123">
        <v>0</v>
      </c>
      <c r="H123">
        <v>20.9</v>
      </c>
      <c r="I123">
        <v>7.9</v>
      </c>
      <c r="J123">
        <v>-2.1</v>
      </c>
      <c r="K123">
        <v>89.8</v>
      </c>
      <c r="L123">
        <v>120.1</v>
      </c>
      <c r="M123">
        <v>-2.2999999999999998</v>
      </c>
      <c r="N123">
        <v>0</v>
      </c>
      <c r="O123">
        <v>-2.2999999999999998</v>
      </c>
      <c r="P123">
        <v>-6.5000000000000002E-2</v>
      </c>
      <c r="Q123">
        <v>51.2</v>
      </c>
      <c r="R123">
        <v>36.799999999999997</v>
      </c>
      <c r="S123">
        <v>24.2</v>
      </c>
      <c r="T123">
        <v>4.7</v>
      </c>
      <c r="U123">
        <v>16.899999999999999</v>
      </c>
      <c r="V123">
        <v>10.5</v>
      </c>
      <c r="W123">
        <v>8</v>
      </c>
      <c r="X123">
        <v>0.8</v>
      </c>
      <c r="Y123">
        <v>2.8</v>
      </c>
      <c r="Z123">
        <v>11.7</v>
      </c>
      <c r="AA123">
        <v>18.899999999999999</v>
      </c>
      <c r="AB123">
        <v>-12.5</v>
      </c>
    </row>
    <row r="124" spans="1:28" x14ac:dyDescent="0.25">
      <c r="A124" t="str">
        <f>CONCATENATE(B124," ",E124)</f>
        <v>I. Jackson TOR</v>
      </c>
      <c r="B124" t="s">
        <v>1213</v>
      </c>
      <c r="C124" t="s">
        <v>32</v>
      </c>
      <c r="D124">
        <v>22</v>
      </c>
      <c r="E124" t="s">
        <v>254</v>
      </c>
      <c r="F124">
        <v>82</v>
      </c>
      <c r="G124">
        <v>82</v>
      </c>
      <c r="H124">
        <v>32.700000000000003</v>
      </c>
      <c r="I124">
        <v>14.5</v>
      </c>
      <c r="J124">
        <v>3.2</v>
      </c>
      <c r="K124">
        <v>103.1</v>
      </c>
      <c r="L124">
        <v>111</v>
      </c>
      <c r="M124">
        <v>0.2</v>
      </c>
      <c r="N124">
        <v>2.8</v>
      </c>
      <c r="O124">
        <v>3.1</v>
      </c>
      <c r="P124">
        <v>5.5E-2</v>
      </c>
      <c r="Q124">
        <v>51.4</v>
      </c>
      <c r="R124">
        <v>38.9</v>
      </c>
      <c r="S124">
        <v>33.1</v>
      </c>
      <c r="T124">
        <v>8.8000000000000007</v>
      </c>
      <c r="U124">
        <v>21.1</v>
      </c>
      <c r="V124">
        <v>14.9</v>
      </c>
      <c r="W124">
        <v>10.4</v>
      </c>
      <c r="X124">
        <v>2.1</v>
      </c>
      <c r="Y124">
        <v>3</v>
      </c>
      <c r="Z124">
        <v>7.5</v>
      </c>
      <c r="AA124">
        <v>19</v>
      </c>
      <c r="AB124">
        <v>-9.3000000000000007</v>
      </c>
    </row>
    <row r="125" spans="1:28" x14ac:dyDescent="0.25">
      <c r="A125" t="str">
        <f>CONCATENATE(B125," ",E125)</f>
        <v>I. Rabb HOU</v>
      </c>
      <c r="B125" t="s">
        <v>1316</v>
      </c>
      <c r="C125" t="s">
        <v>32</v>
      </c>
      <c r="D125">
        <v>27</v>
      </c>
      <c r="E125" t="s">
        <v>128</v>
      </c>
      <c r="F125">
        <v>82</v>
      </c>
      <c r="G125">
        <v>6</v>
      </c>
      <c r="H125">
        <v>18.3</v>
      </c>
      <c r="I125">
        <v>12.3</v>
      </c>
      <c r="J125">
        <v>0.5</v>
      </c>
      <c r="K125">
        <v>110.6</v>
      </c>
      <c r="L125">
        <v>113.2</v>
      </c>
      <c r="M125">
        <v>1.2</v>
      </c>
      <c r="N125">
        <v>1.2</v>
      </c>
      <c r="O125">
        <v>2.4</v>
      </c>
      <c r="P125">
        <v>7.6999999999999999E-2</v>
      </c>
      <c r="Q125">
        <v>62.9</v>
      </c>
      <c r="R125">
        <v>0</v>
      </c>
      <c r="S125">
        <v>55.4</v>
      </c>
      <c r="T125">
        <v>5.0999999999999996</v>
      </c>
      <c r="U125">
        <v>15.8</v>
      </c>
      <c r="V125">
        <v>10.5</v>
      </c>
      <c r="W125">
        <v>5.6</v>
      </c>
      <c r="X125">
        <v>1.6</v>
      </c>
      <c r="Y125">
        <v>1.2</v>
      </c>
      <c r="Z125">
        <v>11.3</v>
      </c>
      <c r="AA125">
        <v>16.7</v>
      </c>
      <c r="AB125">
        <v>0.8</v>
      </c>
    </row>
    <row r="126" spans="1:28" x14ac:dyDescent="0.25">
      <c r="A126" t="str">
        <f>CONCATENATE(B126," ",E126)</f>
        <v>I. Roby ATL</v>
      </c>
      <c r="B126" t="s">
        <v>1412</v>
      </c>
      <c r="C126" t="s">
        <v>34</v>
      </c>
      <c r="D126">
        <v>26</v>
      </c>
      <c r="E126" t="s">
        <v>28</v>
      </c>
      <c r="F126">
        <v>74</v>
      </c>
      <c r="G126">
        <v>0</v>
      </c>
      <c r="H126">
        <v>9.3000000000000007</v>
      </c>
      <c r="I126">
        <v>9.6</v>
      </c>
      <c r="J126">
        <v>-0.4</v>
      </c>
      <c r="K126">
        <v>90.1</v>
      </c>
      <c r="L126">
        <v>113.5</v>
      </c>
      <c r="M126">
        <v>-1</v>
      </c>
      <c r="N126">
        <v>0.5</v>
      </c>
      <c r="O126">
        <v>-0.5</v>
      </c>
      <c r="P126">
        <v>-3.5000000000000003E-2</v>
      </c>
      <c r="Q126">
        <v>47.9</v>
      </c>
      <c r="R126">
        <v>34.299999999999997</v>
      </c>
      <c r="S126">
        <v>17.8</v>
      </c>
      <c r="T126">
        <v>8.6</v>
      </c>
      <c r="U126">
        <v>23</v>
      </c>
      <c r="V126">
        <v>15.7</v>
      </c>
      <c r="W126">
        <v>8.1999999999999993</v>
      </c>
      <c r="X126">
        <v>1.8</v>
      </c>
      <c r="Y126">
        <v>2.1</v>
      </c>
      <c r="Z126">
        <v>12.8</v>
      </c>
      <c r="AA126">
        <v>20.5</v>
      </c>
      <c r="AB126">
        <v>-1</v>
      </c>
    </row>
    <row r="127" spans="1:28" x14ac:dyDescent="0.25">
      <c r="A127" t="str">
        <f>CONCATENATE(B127," ",E127)</f>
        <v>I. Sanon LAL</v>
      </c>
      <c r="B127" t="s">
        <v>1211</v>
      </c>
      <c r="C127" t="s">
        <v>22</v>
      </c>
      <c r="D127">
        <v>25</v>
      </c>
      <c r="E127" t="s">
        <v>41</v>
      </c>
      <c r="F127">
        <v>82</v>
      </c>
      <c r="G127">
        <v>82</v>
      </c>
      <c r="H127">
        <v>26.7</v>
      </c>
      <c r="I127">
        <v>19</v>
      </c>
      <c r="J127">
        <v>7.2</v>
      </c>
      <c r="K127">
        <v>125</v>
      </c>
      <c r="L127">
        <v>107</v>
      </c>
      <c r="M127">
        <v>5.2</v>
      </c>
      <c r="N127">
        <v>3.4</v>
      </c>
      <c r="O127">
        <v>8.6</v>
      </c>
      <c r="P127">
        <v>0.187</v>
      </c>
      <c r="Q127">
        <v>61.7</v>
      </c>
      <c r="R127">
        <v>45.5</v>
      </c>
      <c r="S127">
        <v>43.7</v>
      </c>
      <c r="T127">
        <v>4.2</v>
      </c>
      <c r="U127">
        <v>15</v>
      </c>
      <c r="V127">
        <v>9.6</v>
      </c>
      <c r="W127">
        <v>13.9</v>
      </c>
      <c r="X127">
        <v>2.4</v>
      </c>
      <c r="Y127">
        <v>1.7</v>
      </c>
      <c r="Z127">
        <v>5</v>
      </c>
      <c r="AA127">
        <v>18.399999999999999</v>
      </c>
      <c r="AB127">
        <v>1.2</v>
      </c>
    </row>
    <row r="128" spans="1:28" x14ac:dyDescent="0.25">
      <c r="A128" t="str">
        <f>CONCATENATE(B128," ",E128)</f>
        <v>I. Stewart UTA</v>
      </c>
      <c r="B128" t="s">
        <v>1322</v>
      </c>
      <c r="C128" t="s">
        <v>40</v>
      </c>
      <c r="D128">
        <v>23</v>
      </c>
      <c r="E128" t="s">
        <v>127</v>
      </c>
      <c r="F128">
        <v>82</v>
      </c>
      <c r="G128">
        <v>0</v>
      </c>
      <c r="H128">
        <v>21.3</v>
      </c>
      <c r="I128">
        <v>13.2</v>
      </c>
      <c r="J128">
        <v>1.5</v>
      </c>
      <c r="K128">
        <v>114.6</v>
      </c>
      <c r="L128">
        <v>106</v>
      </c>
      <c r="M128">
        <v>1.7</v>
      </c>
      <c r="N128">
        <v>2.9</v>
      </c>
      <c r="O128">
        <v>4.5999999999999996</v>
      </c>
      <c r="P128">
        <v>0.127</v>
      </c>
      <c r="Q128">
        <v>62</v>
      </c>
      <c r="R128">
        <v>0</v>
      </c>
      <c r="S128">
        <v>49.5</v>
      </c>
      <c r="T128">
        <v>6.4</v>
      </c>
      <c r="U128">
        <v>16.5</v>
      </c>
      <c r="V128">
        <v>11.7</v>
      </c>
      <c r="W128">
        <v>4.4000000000000004</v>
      </c>
      <c r="X128">
        <v>2.2000000000000002</v>
      </c>
      <c r="Y128">
        <v>3.7</v>
      </c>
      <c r="Z128">
        <v>10.3</v>
      </c>
      <c r="AA128">
        <v>13.8</v>
      </c>
      <c r="AB128">
        <v>6.4</v>
      </c>
    </row>
    <row r="129" spans="1:28" x14ac:dyDescent="0.25">
      <c r="A129" t="str">
        <f>CONCATENATE(B129," ",E129)</f>
        <v>I. Thomas ORL</v>
      </c>
      <c r="B129" t="s">
        <v>130</v>
      </c>
      <c r="C129" t="s">
        <v>26</v>
      </c>
      <c r="D129">
        <v>35</v>
      </c>
      <c r="E129" t="s">
        <v>163</v>
      </c>
      <c r="F129">
        <v>68</v>
      </c>
      <c r="G129">
        <v>0</v>
      </c>
      <c r="H129">
        <v>7.1</v>
      </c>
      <c r="I129">
        <v>8.4</v>
      </c>
      <c r="J129">
        <v>-0.5</v>
      </c>
      <c r="K129">
        <v>107</v>
      </c>
      <c r="L129">
        <v>114.6</v>
      </c>
      <c r="M129">
        <v>0.2</v>
      </c>
      <c r="N129">
        <v>0.3</v>
      </c>
      <c r="O129">
        <v>0.6</v>
      </c>
      <c r="P129">
        <v>5.5E-2</v>
      </c>
      <c r="Q129">
        <v>50.2</v>
      </c>
      <c r="R129">
        <v>42.4</v>
      </c>
      <c r="S129">
        <v>17.7</v>
      </c>
      <c r="T129">
        <v>0.7</v>
      </c>
      <c r="U129">
        <v>4</v>
      </c>
      <c r="V129">
        <v>2.2999999999999998</v>
      </c>
      <c r="W129">
        <v>24.7</v>
      </c>
      <c r="X129">
        <v>0.7</v>
      </c>
      <c r="Y129">
        <v>0.6</v>
      </c>
      <c r="Z129">
        <v>8.8000000000000007</v>
      </c>
      <c r="AA129">
        <v>17.8</v>
      </c>
      <c r="AB129">
        <v>-1.5</v>
      </c>
    </row>
    <row r="130" spans="1:28" x14ac:dyDescent="0.25">
      <c r="A130" t="str">
        <f>CONCATENATE(B130," ",E130)</f>
        <v>I. Todd PHX</v>
      </c>
      <c r="B130" t="s">
        <v>1248</v>
      </c>
      <c r="C130" t="s">
        <v>32</v>
      </c>
      <c r="D130">
        <v>23</v>
      </c>
      <c r="E130" t="s">
        <v>200</v>
      </c>
      <c r="F130">
        <v>66</v>
      </c>
      <c r="G130">
        <v>66</v>
      </c>
      <c r="H130">
        <v>25.7</v>
      </c>
      <c r="I130">
        <v>13.7</v>
      </c>
      <c r="J130">
        <v>1.5</v>
      </c>
      <c r="K130">
        <v>104.6</v>
      </c>
      <c r="L130">
        <v>107.1</v>
      </c>
      <c r="M130">
        <v>0.4</v>
      </c>
      <c r="N130">
        <v>2.6</v>
      </c>
      <c r="O130">
        <v>3</v>
      </c>
      <c r="P130">
        <v>8.4000000000000005E-2</v>
      </c>
      <c r="Q130">
        <v>54.8</v>
      </c>
      <c r="R130">
        <v>35.1</v>
      </c>
      <c r="S130">
        <v>33</v>
      </c>
      <c r="T130">
        <v>6.4</v>
      </c>
      <c r="U130">
        <v>19.2</v>
      </c>
      <c r="V130">
        <v>12.8</v>
      </c>
      <c r="W130">
        <v>5.9</v>
      </c>
      <c r="X130">
        <v>1.6</v>
      </c>
      <c r="Y130">
        <v>5.3</v>
      </c>
      <c r="Z130">
        <v>7.4</v>
      </c>
      <c r="AA130">
        <v>18.600000000000001</v>
      </c>
      <c r="AB130">
        <v>0.7</v>
      </c>
    </row>
    <row r="131" spans="1:28" x14ac:dyDescent="0.25">
      <c r="A131" t="str">
        <f>CONCATENATE(B131," ",E131)</f>
        <v>I. Zubac NOP</v>
      </c>
      <c r="B131" t="s">
        <v>1219</v>
      </c>
      <c r="C131" t="s">
        <v>23</v>
      </c>
      <c r="D131">
        <v>27</v>
      </c>
      <c r="E131" t="s">
        <v>151</v>
      </c>
      <c r="F131">
        <v>82</v>
      </c>
      <c r="G131">
        <v>82</v>
      </c>
      <c r="H131">
        <v>28.6</v>
      </c>
      <c r="I131">
        <v>12.2</v>
      </c>
      <c r="J131">
        <v>1.5</v>
      </c>
      <c r="K131">
        <v>97</v>
      </c>
      <c r="L131">
        <v>108.5</v>
      </c>
      <c r="M131">
        <v>-1.6</v>
      </c>
      <c r="N131">
        <v>3.2</v>
      </c>
      <c r="O131">
        <v>1.6</v>
      </c>
      <c r="P131">
        <v>3.3000000000000002E-2</v>
      </c>
      <c r="Q131">
        <v>56.8</v>
      </c>
      <c r="R131">
        <v>30.5</v>
      </c>
      <c r="S131">
        <v>32.1</v>
      </c>
      <c r="T131">
        <v>7.9</v>
      </c>
      <c r="U131">
        <v>21.7</v>
      </c>
      <c r="V131">
        <v>14.8</v>
      </c>
      <c r="W131">
        <v>6.2</v>
      </c>
      <c r="X131">
        <v>2.1</v>
      </c>
      <c r="Y131">
        <v>3.3</v>
      </c>
      <c r="Z131">
        <v>15.2</v>
      </c>
      <c r="AA131">
        <v>21.4</v>
      </c>
      <c r="AB131">
        <v>1.4</v>
      </c>
    </row>
    <row r="132" spans="1:28" x14ac:dyDescent="0.25">
      <c r="A132" t="str">
        <f>CONCATENATE(B132," ",E132)</f>
        <v>I.D. Badji SEA</v>
      </c>
      <c r="B132" t="s">
        <v>1309</v>
      </c>
      <c r="C132" t="s">
        <v>23</v>
      </c>
      <c r="D132">
        <v>22</v>
      </c>
      <c r="E132" t="s">
        <v>36</v>
      </c>
      <c r="F132">
        <v>48</v>
      </c>
      <c r="G132">
        <v>34</v>
      </c>
      <c r="H132">
        <v>26.6</v>
      </c>
      <c r="I132">
        <v>9.6999999999999993</v>
      </c>
      <c r="J132">
        <v>-0.5</v>
      </c>
      <c r="K132">
        <v>85.8</v>
      </c>
      <c r="L132">
        <v>115.4</v>
      </c>
      <c r="M132">
        <v>-2</v>
      </c>
      <c r="N132">
        <v>0.7</v>
      </c>
      <c r="O132">
        <v>-1.3</v>
      </c>
      <c r="P132">
        <v>-0.05</v>
      </c>
      <c r="Q132">
        <v>48.9</v>
      </c>
      <c r="R132">
        <v>0</v>
      </c>
      <c r="S132">
        <v>44.2</v>
      </c>
      <c r="T132">
        <v>6.6</v>
      </c>
      <c r="U132">
        <v>16.2</v>
      </c>
      <c r="V132">
        <v>11.2</v>
      </c>
      <c r="W132">
        <v>5.3</v>
      </c>
      <c r="X132">
        <v>1.7</v>
      </c>
      <c r="Y132">
        <v>7.5</v>
      </c>
      <c r="Z132">
        <v>14.4</v>
      </c>
      <c r="AA132">
        <v>16.3</v>
      </c>
      <c r="AB132">
        <v>-16.5</v>
      </c>
    </row>
    <row r="133" spans="1:28" x14ac:dyDescent="0.25">
      <c r="A133" t="str">
        <f>CONCATENATE(B133," ",E133)</f>
        <v>J. Adams LAL</v>
      </c>
      <c r="B133" t="s">
        <v>1342</v>
      </c>
      <c r="C133" t="s">
        <v>37</v>
      </c>
      <c r="D133">
        <v>30</v>
      </c>
      <c r="E133" t="s">
        <v>41</v>
      </c>
      <c r="F133">
        <v>80</v>
      </c>
      <c r="G133">
        <v>0</v>
      </c>
      <c r="H133">
        <v>13.1</v>
      </c>
      <c r="I133">
        <v>11.8</v>
      </c>
      <c r="J133">
        <v>0.5</v>
      </c>
      <c r="K133">
        <v>99.8</v>
      </c>
      <c r="L133">
        <v>111.5</v>
      </c>
      <c r="M133">
        <v>-0.4</v>
      </c>
      <c r="N133">
        <v>1.1000000000000001</v>
      </c>
      <c r="O133">
        <v>0.7</v>
      </c>
      <c r="P133">
        <v>3.2000000000000001E-2</v>
      </c>
      <c r="Q133">
        <v>56.4</v>
      </c>
      <c r="R133">
        <v>42.3</v>
      </c>
      <c r="S133">
        <v>18.899999999999999</v>
      </c>
      <c r="T133">
        <v>3.6</v>
      </c>
      <c r="U133">
        <v>11.1</v>
      </c>
      <c r="V133">
        <v>7.4</v>
      </c>
      <c r="W133">
        <v>22.9</v>
      </c>
      <c r="X133">
        <v>1.3</v>
      </c>
      <c r="Y133">
        <v>0.4</v>
      </c>
      <c r="Z133">
        <v>14.7</v>
      </c>
      <c r="AA133">
        <v>23.1</v>
      </c>
      <c r="AB133">
        <v>1.1000000000000001</v>
      </c>
    </row>
    <row r="134" spans="1:28" x14ac:dyDescent="0.25">
      <c r="A134" t="str">
        <f>CONCATENATE(B134," ",E134)</f>
        <v>J. Allen CHA</v>
      </c>
      <c r="B134" t="s">
        <v>1442</v>
      </c>
      <c r="C134" t="s">
        <v>23</v>
      </c>
      <c r="D134">
        <v>26</v>
      </c>
      <c r="E134" t="s">
        <v>145</v>
      </c>
      <c r="F134">
        <v>73</v>
      </c>
      <c r="G134">
        <v>0</v>
      </c>
      <c r="H134">
        <v>7.5</v>
      </c>
      <c r="I134">
        <v>13.2</v>
      </c>
      <c r="J134">
        <v>0.6</v>
      </c>
      <c r="K134">
        <v>107.2</v>
      </c>
      <c r="L134">
        <v>103.8</v>
      </c>
      <c r="M134">
        <v>0.2</v>
      </c>
      <c r="N134">
        <v>1</v>
      </c>
      <c r="O134">
        <v>1.3</v>
      </c>
      <c r="P134">
        <v>0.11</v>
      </c>
      <c r="Q134">
        <v>60.3</v>
      </c>
      <c r="R134">
        <v>0</v>
      </c>
      <c r="S134">
        <v>40</v>
      </c>
      <c r="T134">
        <v>7.4</v>
      </c>
      <c r="U134">
        <v>17</v>
      </c>
      <c r="V134">
        <v>12.3</v>
      </c>
      <c r="W134">
        <v>6.8</v>
      </c>
      <c r="X134">
        <v>3</v>
      </c>
      <c r="Y134">
        <v>5.5</v>
      </c>
      <c r="Z134">
        <v>15.8</v>
      </c>
      <c r="AA134">
        <v>13.3</v>
      </c>
      <c r="AB134">
        <v>1.8</v>
      </c>
    </row>
    <row r="135" spans="1:28" x14ac:dyDescent="0.25">
      <c r="A135" t="str">
        <f>CONCATENATE(B135," ",E135)</f>
        <v>J. Anderson KC</v>
      </c>
      <c r="B135" t="s">
        <v>132</v>
      </c>
      <c r="C135" t="s">
        <v>29</v>
      </c>
      <c r="D135">
        <v>31</v>
      </c>
      <c r="E135" t="s">
        <v>393</v>
      </c>
      <c r="F135">
        <v>78</v>
      </c>
      <c r="G135">
        <v>13</v>
      </c>
      <c r="H135">
        <v>21</v>
      </c>
      <c r="I135">
        <v>8.8000000000000007</v>
      </c>
      <c r="J135">
        <v>-1.1000000000000001</v>
      </c>
      <c r="K135">
        <v>98.4</v>
      </c>
      <c r="L135">
        <v>118.7</v>
      </c>
      <c r="M135">
        <v>-0.8</v>
      </c>
      <c r="N135">
        <v>0.3</v>
      </c>
      <c r="O135">
        <v>-0.5</v>
      </c>
      <c r="P135">
        <v>-1.4E-2</v>
      </c>
      <c r="Q135">
        <v>52.2</v>
      </c>
      <c r="R135">
        <v>47.1</v>
      </c>
      <c r="S135">
        <v>10.7</v>
      </c>
      <c r="T135">
        <v>2.6</v>
      </c>
      <c r="U135">
        <v>10.6</v>
      </c>
      <c r="V135">
        <v>6.6</v>
      </c>
      <c r="W135">
        <v>10.9</v>
      </c>
      <c r="X135">
        <v>0.6</v>
      </c>
      <c r="Y135">
        <v>0.5</v>
      </c>
      <c r="Z135">
        <v>7.3</v>
      </c>
      <c r="AA135">
        <v>21.3</v>
      </c>
      <c r="AB135">
        <v>-4</v>
      </c>
    </row>
    <row r="136" spans="1:28" x14ac:dyDescent="0.25">
      <c r="A136" t="str">
        <f>CONCATENATE(B136," ",E136)</f>
        <v>J. Beard CHI</v>
      </c>
      <c r="B136" t="s">
        <v>1444</v>
      </c>
      <c r="C136" t="s">
        <v>22</v>
      </c>
      <c r="D136">
        <v>25</v>
      </c>
      <c r="E136" t="s">
        <v>31</v>
      </c>
      <c r="F136">
        <v>66</v>
      </c>
      <c r="G136">
        <v>0</v>
      </c>
      <c r="H136">
        <v>7.2</v>
      </c>
      <c r="I136">
        <v>5.8</v>
      </c>
      <c r="J136">
        <v>-0.9</v>
      </c>
      <c r="K136">
        <v>97.7</v>
      </c>
      <c r="L136">
        <v>110.6</v>
      </c>
      <c r="M136">
        <v>-0.1</v>
      </c>
      <c r="N136">
        <v>0.5</v>
      </c>
      <c r="O136">
        <v>0.4</v>
      </c>
      <c r="P136">
        <v>4.2000000000000003E-2</v>
      </c>
      <c r="Q136">
        <v>47.4</v>
      </c>
      <c r="R136">
        <v>27.3</v>
      </c>
      <c r="S136">
        <v>31.2</v>
      </c>
      <c r="T136">
        <v>1</v>
      </c>
      <c r="U136">
        <v>9</v>
      </c>
      <c r="V136">
        <v>5</v>
      </c>
      <c r="W136">
        <v>4.7</v>
      </c>
      <c r="X136">
        <v>1.9</v>
      </c>
      <c r="Y136">
        <v>0.8</v>
      </c>
      <c r="Z136">
        <v>5.7</v>
      </c>
      <c r="AA136">
        <v>8.9</v>
      </c>
      <c r="AB136">
        <v>0.7</v>
      </c>
    </row>
    <row r="137" spans="1:28" x14ac:dyDescent="0.25">
      <c r="A137" t="str">
        <f>CONCATENATE(B137," ",E137)</f>
        <v>J. Blossomgame BOS</v>
      </c>
      <c r="B137" t="s">
        <v>1381</v>
      </c>
      <c r="C137" t="s">
        <v>24</v>
      </c>
      <c r="D137">
        <v>31</v>
      </c>
      <c r="E137" t="s">
        <v>39</v>
      </c>
      <c r="F137">
        <v>76</v>
      </c>
      <c r="G137">
        <v>0</v>
      </c>
      <c r="H137">
        <v>12.7</v>
      </c>
      <c r="I137">
        <v>6.5</v>
      </c>
      <c r="J137">
        <v>-1.5</v>
      </c>
      <c r="K137">
        <v>92.8</v>
      </c>
      <c r="L137">
        <v>115.9</v>
      </c>
      <c r="M137">
        <v>-1</v>
      </c>
      <c r="N137">
        <v>0.5</v>
      </c>
      <c r="O137">
        <v>-0.5</v>
      </c>
      <c r="P137">
        <v>-2.7E-2</v>
      </c>
      <c r="Q137">
        <v>49.2</v>
      </c>
      <c r="R137">
        <v>31.7</v>
      </c>
      <c r="S137">
        <v>23.2</v>
      </c>
      <c r="T137">
        <v>5.3</v>
      </c>
      <c r="U137">
        <v>13</v>
      </c>
      <c r="V137">
        <v>9.1</v>
      </c>
      <c r="W137">
        <v>13.9</v>
      </c>
      <c r="X137">
        <v>1.1000000000000001</v>
      </c>
      <c r="Y137">
        <v>0.6</v>
      </c>
      <c r="Z137">
        <v>13.8</v>
      </c>
      <c r="AA137">
        <v>18.399999999999999</v>
      </c>
      <c r="AB137">
        <v>-1.5</v>
      </c>
    </row>
    <row r="138" spans="1:28" x14ac:dyDescent="0.25">
      <c r="A138" t="str">
        <f>CONCATENATE(B138," ",E138)</f>
        <v>J. Brown KC</v>
      </c>
      <c r="B138" t="s">
        <v>1198</v>
      </c>
      <c r="C138" t="s">
        <v>24</v>
      </c>
      <c r="D138">
        <v>28</v>
      </c>
      <c r="E138" t="s">
        <v>393</v>
      </c>
      <c r="F138">
        <v>73</v>
      </c>
      <c r="G138">
        <v>73</v>
      </c>
      <c r="H138">
        <v>28.3</v>
      </c>
      <c r="I138">
        <v>16.3</v>
      </c>
      <c r="J138">
        <v>4.8</v>
      </c>
      <c r="K138">
        <v>118.1</v>
      </c>
      <c r="L138">
        <v>116.5</v>
      </c>
      <c r="M138">
        <v>3.7</v>
      </c>
      <c r="N138">
        <v>0.9</v>
      </c>
      <c r="O138">
        <v>4.5999999999999996</v>
      </c>
      <c r="P138">
        <v>0.108</v>
      </c>
      <c r="Q138">
        <v>57.4</v>
      </c>
      <c r="R138">
        <v>39.5</v>
      </c>
      <c r="S138">
        <v>29.5</v>
      </c>
      <c r="T138">
        <v>3</v>
      </c>
      <c r="U138">
        <v>9.5</v>
      </c>
      <c r="V138">
        <v>6.3</v>
      </c>
      <c r="W138">
        <v>18</v>
      </c>
      <c r="X138">
        <v>1.3</v>
      </c>
      <c r="Y138">
        <v>1.9</v>
      </c>
      <c r="Z138">
        <v>4.4000000000000004</v>
      </c>
      <c r="AA138">
        <v>20.100000000000001</v>
      </c>
      <c r="AB138">
        <v>-4.7</v>
      </c>
    </row>
    <row r="139" spans="1:28" x14ac:dyDescent="0.25">
      <c r="A139" t="str">
        <f>CONCATENATE(B139," ",E139)</f>
        <v>J. Brunson GSW</v>
      </c>
      <c r="B139" t="s">
        <v>1430</v>
      </c>
      <c r="C139" t="s">
        <v>26</v>
      </c>
      <c r="D139">
        <v>28</v>
      </c>
      <c r="E139" t="s">
        <v>35</v>
      </c>
      <c r="F139">
        <v>79</v>
      </c>
      <c r="G139">
        <v>0</v>
      </c>
      <c r="H139">
        <v>9.1999999999999993</v>
      </c>
      <c r="I139">
        <v>7.5</v>
      </c>
      <c r="J139">
        <v>-1</v>
      </c>
      <c r="K139">
        <v>108.6</v>
      </c>
      <c r="L139">
        <v>119.2</v>
      </c>
      <c r="M139">
        <v>0.3</v>
      </c>
      <c r="N139">
        <v>0.1</v>
      </c>
      <c r="O139">
        <v>0.4</v>
      </c>
      <c r="P139">
        <v>2.8000000000000001E-2</v>
      </c>
      <c r="Q139">
        <v>50.2</v>
      </c>
      <c r="R139">
        <v>36.6</v>
      </c>
      <c r="S139">
        <v>24.1</v>
      </c>
      <c r="T139">
        <v>1.3</v>
      </c>
      <c r="U139">
        <v>7.7</v>
      </c>
      <c r="V139">
        <v>4.5</v>
      </c>
      <c r="W139">
        <v>10.1</v>
      </c>
      <c r="X139">
        <v>0.9</v>
      </c>
      <c r="Y139">
        <v>0.4</v>
      </c>
      <c r="Z139">
        <v>3.3</v>
      </c>
      <c r="AA139">
        <v>13.3</v>
      </c>
      <c r="AB139">
        <v>-1</v>
      </c>
    </row>
    <row r="140" spans="1:28" x14ac:dyDescent="0.25">
      <c r="A140" t="str">
        <f>CONCATENATE(B140," ",E140)</f>
        <v>J. Butler CLE</v>
      </c>
      <c r="B140" t="s">
        <v>1371</v>
      </c>
      <c r="C140" t="s">
        <v>29</v>
      </c>
      <c r="D140">
        <v>35</v>
      </c>
      <c r="E140" t="s">
        <v>38</v>
      </c>
      <c r="F140">
        <v>79</v>
      </c>
      <c r="G140">
        <v>0</v>
      </c>
      <c r="H140">
        <v>14.5</v>
      </c>
      <c r="I140">
        <v>8.6999999999999993</v>
      </c>
      <c r="J140">
        <v>-0.8</v>
      </c>
      <c r="K140">
        <v>97.1</v>
      </c>
      <c r="L140">
        <v>111.5</v>
      </c>
      <c r="M140">
        <v>-0.6</v>
      </c>
      <c r="N140">
        <v>1.2</v>
      </c>
      <c r="O140">
        <v>0.6</v>
      </c>
      <c r="P140">
        <v>2.5000000000000001E-2</v>
      </c>
      <c r="Q140">
        <v>48.4</v>
      </c>
      <c r="R140">
        <v>44.5</v>
      </c>
      <c r="S140">
        <v>22.1</v>
      </c>
      <c r="T140">
        <v>4</v>
      </c>
      <c r="U140">
        <v>13.9</v>
      </c>
      <c r="V140">
        <v>8.9</v>
      </c>
      <c r="W140">
        <v>6.5</v>
      </c>
      <c r="X140">
        <v>2.4</v>
      </c>
      <c r="Y140">
        <v>0.8</v>
      </c>
      <c r="Z140">
        <v>6.5</v>
      </c>
      <c r="AA140">
        <v>16.600000000000001</v>
      </c>
      <c r="AB140">
        <v>-1.3</v>
      </c>
    </row>
    <row r="141" spans="1:28" x14ac:dyDescent="0.25">
      <c r="A141" t="str">
        <f>CONCATENATE(B141," ",E141)</f>
        <v>J. Carter CHI</v>
      </c>
      <c r="B141" t="s">
        <v>1387</v>
      </c>
      <c r="C141" t="s">
        <v>29</v>
      </c>
      <c r="D141">
        <v>22</v>
      </c>
      <c r="E141" t="s">
        <v>31</v>
      </c>
      <c r="F141">
        <v>82</v>
      </c>
      <c r="G141">
        <v>0</v>
      </c>
      <c r="H141">
        <v>17.2</v>
      </c>
      <c r="I141">
        <v>7.8</v>
      </c>
      <c r="J141">
        <v>-1.5</v>
      </c>
      <c r="K141">
        <v>99.4</v>
      </c>
      <c r="L141">
        <v>108.4</v>
      </c>
      <c r="M141">
        <v>-0.3</v>
      </c>
      <c r="N141">
        <v>1.9</v>
      </c>
      <c r="O141">
        <v>1.6</v>
      </c>
      <c r="P141">
        <v>5.6000000000000001E-2</v>
      </c>
      <c r="Q141">
        <v>52.3</v>
      </c>
      <c r="R141">
        <v>34.299999999999997</v>
      </c>
      <c r="S141">
        <v>26.6</v>
      </c>
      <c r="T141">
        <v>2.9</v>
      </c>
      <c r="U141">
        <v>11.9</v>
      </c>
      <c r="V141">
        <v>7.5</v>
      </c>
      <c r="W141">
        <v>5.6</v>
      </c>
      <c r="X141">
        <v>1.5</v>
      </c>
      <c r="Y141">
        <v>4.2</v>
      </c>
      <c r="Z141">
        <v>9.3000000000000007</v>
      </c>
      <c r="AA141">
        <v>11.8</v>
      </c>
      <c r="AB141">
        <v>4.3</v>
      </c>
    </row>
    <row r="142" spans="1:28" x14ac:dyDescent="0.25">
      <c r="A142" t="str">
        <f>CONCATENATE(B142," ",E142)</f>
        <v>J. Collins HOU</v>
      </c>
      <c r="B142" t="s">
        <v>1390</v>
      </c>
      <c r="C142" t="s">
        <v>32</v>
      </c>
      <c r="D142">
        <v>27</v>
      </c>
      <c r="E142" t="s">
        <v>128</v>
      </c>
      <c r="F142">
        <v>81</v>
      </c>
      <c r="G142">
        <v>0</v>
      </c>
      <c r="H142">
        <v>13</v>
      </c>
      <c r="I142">
        <v>9.6</v>
      </c>
      <c r="J142">
        <v>-0.8</v>
      </c>
      <c r="K142">
        <v>105.5</v>
      </c>
      <c r="L142">
        <v>113.5</v>
      </c>
      <c r="M142">
        <v>0.3</v>
      </c>
      <c r="N142">
        <v>0.8</v>
      </c>
      <c r="O142">
        <v>1.1000000000000001</v>
      </c>
      <c r="P142">
        <v>0.05</v>
      </c>
      <c r="Q142">
        <v>54.9</v>
      </c>
      <c r="R142">
        <v>0</v>
      </c>
      <c r="S142">
        <v>46.4</v>
      </c>
      <c r="T142">
        <v>8.1999999999999993</v>
      </c>
      <c r="U142">
        <v>17.600000000000001</v>
      </c>
      <c r="V142">
        <v>13</v>
      </c>
      <c r="W142">
        <v>5</v>
      </c>
      <c r="X142">
        <v>0.7</v>
      </c>
      <c r="Y142">
        <v>3.1</v>
      </c>
      <c r="Z142">
        <v>9.9</v>
      </c>
      <c r="AA142">
        <v>14.6</v>
      </c>
      <c r="AB142">
        <v>-0.4</v>
      </c>
    </row>
    <row r="143" spans="1:28" x14ac:dyDescent="0.25">
      <c r="A143" t="str">
        <f>CONCATENATE(B143," ",E143)</f>
        <v>J. Culver CHI</v>
      </c>
      <c r="B143" t="s">
        <v>1116</v>
      </c>
      <c r="C143" t="s">
        <v>29</v>
      </c>
      <c r="D143">
        <v>25</v>
      </c>
      <c r="E143" t="s">
        <v>31</v>
      </c>
      <c r="F143">
        <v>77</v>
      </c>
      <c r="G143">
        <v>77</v>
      </c>
      <c r="H143">
        <v>39.4</v>
      </c>
      <c r="I143">
        <v>28</v>
      </c>
      <c r="J143">
        <v>21.1</v>
      </c>
      <c r="K143">
        <v>131.1</v>
      </c>
      <c r="L143">
        <v>105.9</v>
      </c>
      <c r="M143">
        <v>13.4</v>
      </c>
      <c r="N143">
        <v>5</v>
      </c>
      <c r="O143">
        <v>18.5</v>
      </c>
      <c r="P143">
        <v>0.29199999999999998</v>
      </c>
      <c r="Q143">
        <v>62.6</v>
      </c>
      <c r="R143">
        <v>54.8</v>
      </c>
      <c r="S143">
        <v>21.3</v>
      </c>
      <c r="T143">
        <v>5.0999999999999996</v>
      </c>
      <c r="U143">
        <v>15.8</v>
      </c>
      <c r="V143">
        <v>10.5</v>
      </c>
      <c r="W143">
        <v>31.5</v>
      </c>
      <c r="X143">
        <v>2.9</v>
      </c>
      <c r="Y143">
        <v>1.1000000000000001</v>
      </c>
      <c r="Z143">
        <v>4.8</v>
      </c>
      <c r="AA143">
        <v>25.9</v>
      </c>
      <c r="AB143">
        <v>8</v>
      </c>
    </row>
    <row r="144" spans="1:28" x14ac:dyDescent="0.25">
      <c r="A144" t="str">
        <f>CONCATENATE(B144," ",E144)</f>
        <v>J. Embiid LAL</v>
      </c>
      <c r="B144" t="s">
        <v>1206</v>
      </c>
      <c r="C144" t="s">
        <v>23</v>
      </c>
      <c r="D144">
        <v>30</v>
      </c>
      <c r="E144" t="s">
        <v>41</v>
      </c>
      <c r="F144">
        <v>69</v>
      </c>
      <c r="G144">
        <v>69</v>
      </c>
      <c r="H144">
        <v>28.4</v>
      </c>
      <c r="I144">
        <v>17.600000000000001</v>
      </c>
      <c r="J144">
        <v>5.4</v>
      </c>
      <c r="K144">
        <v>112.2</v>
      </c>
      <c r="L144">
        <v>102.5</v>
      </c>
      <c r="M144">
        <v>2.2000000000000002</v>
      </c>
      <c r="N144">
        <v>4</v>
      </c>
      <c r="O144">
        <v>6.2</v>
      </c>
      <c r="P144">
        <v>0.152</v>
      </c>
      <c r="Q144">
        <v>55.2</v>
      </c>
      <c r="R144">
        <v>43.9</v>
      </c>
      <c r="S144">
        <v>37.5</v>
      </c>
      <c r="T144">
        <v>9.1</v>
      </c>
      <c r="U144">
        <v>22.3</v>
      </c>
      <c r="V144">
        <v>15.7</v>
      </c>
      <c r="W144">
        <v>5.0999999999999996</v>
      </c>
      <c r="X144">
        <v>1.5</v>
      </c>
      <c r="Y144">
        <v>8.6</v>
      </c>
      <c r="Z144">
        <v>5.4</v>
      </c>
      <c r="AA144">
        <v>19.899999999999999</v>
      </c>
      <c r="AB144">
        <v>1.2</v>
      </c>
    </row>
    <row r="145" spans="1:28" x14ac:dyDescent="0.25">
      <c r="A145" t="str">
        <f>CONCATENATE(B145," ",E145)</f>
        <v>J. Evans III MIA</v>
      </c>
      <c r="B145" t="s">
        <v>1359</v>
      </c>
      <c r="C145" t="s">
        <v>37</v>
      </c>
      <c r="D145">
        <v>27</v>
      </c>
      <c r="E145" t="s">
        <v>225</v>
      </c>
      <c r="F145">
        <v>43</v>
      </c>
      <c r="G145">
        <v>0</v>
      </c>
      <c r="H145">
        <v>14.8</v>
      </c>
      <c r="I145">
        <v>7.2</v>
      </c>
      <c r="J145">
        <v>-0.8</v>
      </c>
      <c r="K145">
        <v>88.9</v>
      </c>
      <c r="L145">
        <v>115.9</v>
      </c>
      <c r="M145">
        <v>-0.9</v>
      </c>
      <c r="N145">
        <v>0.3</v>
      </c>
      <c r="O145">
        <v>-0.6</v>
      </c>
      <c r="P145">
        <v>-4.5999999999999999E-2</v>
      </c>
      <c r="Q145">
        <v>51.1</v>
      </c>
      <c r="R145">
        <v>40.6</v>
      </c>
      <c r="S145">
        <v>21.2</v>
      </c>
      <c r="T145">
        <v>3.7</v>
      </c>
      <c r="U145">
        <v>12.2</v>
      </c>
      <c r="V145">
        <v>7.8</v>
      </c>
      <c r="W145">
        <v>3.5</v>
      </c>
      <c r="X145">
        <v>1.6</v>
      </c>
      <c r="Y145">
        <v>0.4</v>
      </c>
      <c r="Z145">
        <v>11.2</v>
      </c>
      <c r="AA145">
        <v>19.3</v>
      </c>
      <c r="AB145">
        <v>-2.1</v>
      </c>
    </row>
    <row r="146" spans="1:28" x14ac:dyDescent="0.25">
      <c r="A146" t="str">
        <f>CONCATENATE(B146," ",E146)</f>
        <v>J. Grant MIL</v>
      </c>
      <c r="B146" t="s">
        <v>1129</v>
      </c>
      <c r="C146" t="s">
        <v>24</v>
      </c>
      <c r="D146">
        <v>30</v>
      </c>
      <c r="E146" t="s">
        <v>44</v>
      </c>
      <c r="F146">
        <v>76</v>
      </c>
      <c r="G146">
        <v>76</v>
      </c>
      <c r="H146">
        <v>40.6</v>
      </c>
      <c r="I146">
        <v>21.2</v>
      </c>
      <c r="J146">
        <v>13.2</v>
      </c>
      <c r="K146">
        <v>120.6</v>
      </c>
      <c r="L146">
        <v>111</v>
      </c>
      <c r="M146">
        <v>8.6999999999999993</v>
      </c>
      <c r="N146">
        <v>3.3</v>
      </c>
      <c r="O146">
        <v>12</v>
      </c>
      <c r="P146">
        <v>0.187</v>
      </c>
      <c r="Q146">
        <v>58.7</v>
      </c>
      <c r="R146">
        <v>44.9</v>
      </c>
      <c r="S146">
        <v>25.7</v>
      </c>
      <c r="T146">
        <v>5.2</v>
      </c>
      <c r="U146">
        <v>15.5</v>
      </c>
      <c r="V146">
        <v>10.5</v>
      </c>
      <c r="W146">
        <v>35.700000000000003</v>
      </c>
      <c r="X146">
        <v>1.8</v>
      </c>
      <c r="Y146">
        <v>0.5</v>
      </c>
      <c r="Z146">
        <v>9.5</v>
      </c>
      <c r="AA146">
        <v>24.7</v>
      </c>
      <c r="AB146">
        <v>7.3</v>
      </c>
    </row>
    <row r="147" spans="1:28" x14ac:dyDescent="0.25">
      <c r="A147" t="str">
        <f>CONCATENATE(B147," ",E147)</f>
        <v>J. Grant, MIL</v>
      </c>
      <c r="B147" t="s">
        <v>1447</v>
      </c>
      <c r="C147" t="s">
        <v>22</v>
      </c>
      <c r="D147">
        <v>32</v>
      </c>
      <c r="E147" t="s">
        <v>44</v>
      </c>
      <c r="F147">
        <v>81</v>
      </c>
      <c r="G147">
        <v>0</v>
      </c>
      <c r="H147">
        <v>9.3000000000000007</v>
      </c>
      <c r="I147">
        <v>9.4</v>
      </c>
      <c r="J147">
        <v>-0.4</v>
      </c>
      <c r="K147">
        <v>106.6</v>
      </c>
      <c r="L147">
        <v>113.5</v>
      </c>
      <c r="M147">
        <v>0.3</v>
      </c>
      <c r="N147">
        <v>0.6</v>
      </c>
      <c r="O147">
        <v>0.9</v>
      </c>
      <c r="P147">
        <v>5.8000000000000003E-2</v>
      </c>
      <c r="Q147">
        <v>44.9</v>
      </c>
      <c r="R147">
        <v>40.299999999999997</v>
      </c>
      <c r="S147">
        <v>23</v>
      </c>
      <c r="T147">
        <v>2.2000000000000002</v>
      </c>
      <c r="U147">
        <v>10.8</v>
      </c>
      <c r="V147">
        <v>6.6</v>
      </c>
      <c r="W147">
        <v>32.299999999999997</v>
      </c>
      <c r="X147">
        <v>1.2</v>
      </c>
      <c r="Y147">
        <v>0.7</v>
      </c>
      <c r="Z147">
        <v>12</v>
      </c>
      <c r="AA147">
        <v>15.3</v>
      </c>
      <c r="AB147">
        <v>0</v>
      </c>
    </row>
    <row r="148" spans="1:28" x14ac:dyDescent="0.25">
      <c r="A148" t="str">
        <f>CONCATENATE(B148," ",E148)</f>
        <v>J. Green DEN</v>
      </c>
      <c r="B148" t="s">
        <v>1177</v>
      </c>
      <c r="C148" t="s">
        <v>37</v>
      </c>
      <c r="D148">
        <v>23</v>
      </c>
      <c r="E148" t="s">
        <v>33</v>
      </c>
      <c r="F148">
        <v>74</v>
      </c>
      <c r="G148">
        <v>74</v>
      </c>
      <c r="H148">
        <v>31.7</v>
      </c>
      <c r="I148">
        <v>18.3</v>
      </c>
      <c r="J148">
        <v>7.2</v>
      </c>
      <c r="K148">
        <v>115.2</v>
      </c>
      <c r="L148">
        <v>110.8</v>
      </c>
      <c r="M148">
        <v>3.6</v>
      </c>
      <c r="N148">
        <v>2.6</v>
      </c>
      <c r="O148">
        <v>6.1</v>
      </c>
      <c r="P148">
        <v>0.125</v>
      </c>
      <c r="Q148">
        <v>57.2</v>
      </c>
      <c r="R148">
        <v>48.8</v>
      </c>
      <c r="S148">
        <v>28.8</v>
      </c>
      <c r="T148">
        <v>4</v>
      </c>
      <c r="U148">
        <v>12.8</v>
      </c>
      <c r="V148">
        <v>8.3000000000000007</v>
      </c>
      <c r="W148">
        <v>15.5</v>
      </c>
      <c r="X148">
        <v>3.5</v>
      </c>
      <c r="Y148">
        <v>1</v>
      </c>
      <c r="Z148">
        <v>5.7</v>
      </c>
      <c r="AA148">
        <v>20.6</v>
      </c>
      <c r="AB148">
        <v>-1.7</v>
      </c>
    </row>
    <row r="149" spans="1:28" x14ac:dyDescent="0.25">
      <c r="A149" t="str">
        <f>CONCATENATE(B149," ",E149)</f>
        <v>J. Green LAC</v>
      </c>
      <c r="B149" t="s">
        <v>1177</v>
      </c>
      <c r="C149" t="s">
        <v>37</v>
      </c>
      <c r="D149">
        <v>22</v>
      </c>
      <c r="E149" t="s">
        <v>42</v>
      </c>
      <c r="F149">
        <v>82</v>
      </c>
      <c r="G149">
        <v>69</v>
      </c>
      <c r="H149">
        <v>26.6</v>
      </c>
      <c r="I149">
        <v>12.7</v>
      </c>
      <c r="J149">
        <v>1.9</v>
      </c>
      <c r="K149">
        <v>108.6</v>
      </c>
      <c r="L149">
        <v>112.5</v>
      </c>
      <c r="M149">
        <v>1.5</v>
      </c>
      <c r="N149">
        <v>1.9</v>
      </c>
      <c r="O149">
        <v>3.5</v>
      </c>
      <c r="P149">
        <v>7.5999999999999998E-2</v>
      </c>
      <c r="Q149">
        <v>53.9</v>
      </c>
      <c r="R149">
        <v>30.9</v>
      </c>
      <c r="S149">
        <v>29</v>
      </c>
      <c r="T149">
        <v>3.8</v>
      </c>
      <c r="U149">
        <v>11.6</v>
      </c>
      <c r="V149">
        <v>7.8</v>
      </c>
      <c r="W149">
        <v>31.1</v>
      </c>
      <c r="X149">
        <v>1.1000000000000001</v>
      </c>
      <c r="Y149">
        <v>0.8</v>
      </c>
      <c r="Z149">
        <v>11.7</v>
      </c>
      <c r="AA149">
        <v>17.5</v>
      </c>
      <c r="AB149">
        <v>-4.9000000000000004</v>
      </c>
    </row>
    <row r="150" spans="1:28" x14ac:dyDescent="0.25">
      <c r="A150" t="str">
        <f>CONCATENATE(B150," ",E150)</f>
        <v>J. Hands ATL</v>
      </c>
      <c r="B150" t="s">
        <v>1350</v>
      </c>
      <c r="C150" t="s">
        <v>26</v>
      </c>
      <c r="D150">
        <v>25</v>
      </c>
      <c r="E150" t="s">
        <v>28</v>
      </c>
      <c r="F150">
        <v>82</v>
      </c>
      <c r="G150">
        <v>0</v>
      </c>
      <c r="H150">
        <v>16.399999999999999</v>
      </c>
      <c r="I150">
        <v>10</v>
      </c>
      <c r="J150">
        <v>-0.5</v>
      </c>
      <c r="K150">
        <v>105.1</v>
      </c>
      <c r="L150">
        <v>120.5</v>
      </c>
      <c r="M150">
        <v>0.4</v>
      </c>
      <c r="N150">
        <v>-0.1</v>
      </c>
      <c r="O150">
        <v>0.3</v>
      </c>
      <c r="P150">
        <v>1.2E-2</v>
      </c>
      <c r="Q150">
        <v>53</v>
      </c>
      <c r="R150">
        <v>39.1</v>
      </c>
      <c r="S150">
        <v>22.8</v>
      </c>
      <c r="T150">
        <v>2.9</v>
      </c>
      <c r="U150">
        <v>9.9</v>
      </c>
      <c r="V150">
        <v>6.4</v>
      </c>
      <c r="W150">
        <v>19.100000000000001</v>
      </c>
      <c r="X150">
        <v>0.7</v>
      </c>
      <c r="Y150">
        <v>0.7</v>
      </c>
      <c r="Z150">
        <v>10.6</v>
      </c>
      <c r="AA150">
        <v>17.8</v>
      </c>
      <c r="AB150">
        <v>-0.9</v>
      </c>
    </row>
    <row r="151" spans="1:28" x14ac:dyDescent="0.25">
      <c r="A151" t="str">
        <f>CONCATENATE(B151," ",E151)</f>
        <v>J. Harden SAC</v>
      </c>
      <c r="B151" t="s">
        <v>1142</v>
      </c>
      <c r="C151" t="s">
        <v>37</v>
      </c>
      <c r="D151">
        <v>35</v>
      </c>
      <c r="E151" t="s">
        <v>215</v>
      </c>
      <c r="F151">
        <v>75</v>
      </c>
      <c r="G151">
        <v>75</v>
      </c>
      <c r="H151">
        <v>31.1</v>
      </c>
      <c r="I151">
        <v>20.3</v>
      </c>
      <c r="J151">
        <v>9.1999999999999993</v>
      </c>
      <c r="K151">
        <v>121</v>
      </c>
      <c r="L151">
        <v>119.4</v>
      </c>
      <c r="M151">
        <v>7.2</v>
      </c>
      <c r="N151">
        <v>0.2</v>
      </c>
      <c r="O151">
        <v>7.4</v>
      </c>
      <c r="P151">
        <v>0.151</v>
      </c>
      <c r="Q151">
        <v>57.6</v>
      </c>
      <c r="R151">
        <v>50.5</v>
      </c>
      <c r="S151">
        <v>22</v>
      </c>
      <c r="T151">
        <v>2.9</v>
      </c>
      <c r="U151">
        <v>11.2</v>
      </c>
      <c r="V151">
        <v>7.1</v>
      </c>
      <c r="W151">
        <v>43.4</v>
      </c>
      <c r="X151">
        <v>0.4</v>
      </c>
      <c r="Y151">
        <v>0.3</v>
      </c>
      <c r="Z151">
        <v>6.4</v>
      </c>
      <c r="AA151">
        <v>27.3</v>
      </c>
      <c r="AB151">
        <v>-3.2</v>
      </c>
    </row>
    <row r="152" spans="1:28" x14ac:dyDescent="0.25">
      <c r="A152" t="str">
        <f>CONCATENATE(B152," ",E152)</f>
        <v>J. Hart MIA</v>
      </c>
      <c r="B152" t="s">
        <v>1164</v>
      </c>
      <c r="C152" t="s">
        <v>37</v>
      </c>
      <c r="D152">
        <v>29</v>
      </c>
      <c r="E152" t="s">
        <v>225</v>
      </c>
      <c r="F152">
        <v>70</v>
      </c>
      <c r="G152">
        <v>70</v>
      </c>
      <c r="H152">
        <v>32.4</v>
      </c>
      <c r="I152">
        <v>22</v>
      </c>
      <c r="J152">
        <v>10.4</v>
      </c>
      <c r="K152">
        <v>121.6</v>
      </c>
      <c r="L152">
        <v>110.6</v>
      </c>
      <c r="M152">
        <v>5.6</v>
      </c>
      <c r="N152">
        <v>2.5</v>
      </c>
      <c r="O152">
        <v>8.1</v>
      </c>
      <c r="P152">
        <v>0.17199999999999999</v>
      </c>
      <c r="Q152">
        <v>53.9</v>
      </c>
      <c r="R152">
        <v>50.4</v>
      </c>
      <c r="S152">
        <v>20.7</v>
      </c>
      <c r="T152">
        <v>5</v>
      </c>
      <c r="U152">
        <v>13.6</v>
      </c>
      <c r="V152">
        <v>9.1999999999999993</v>
      </c>
      <c r="W152">
        <v>28.8</v>
      </c>
      <c r="X152">
        <v>3.6</v>
      </c>
      <c r="Y152">
        <v>1</v>
      </c>
      <c r="Z152">
        <v>3</v>
      </c>
      <c r="AA152">
        <v>21.6</v>
      </c>
      <c r="AB152">
        <v>-4.0999999999999996</v>
      </c>
    </row>
    <row r="153" spans="1:28" x14ac:dyDescent="0.25">
      <c r="A153" t="str">
        <f>CONCATENATE(B153," ",E153)</f>
        <v>J. Hayes KC</v>
      </c>
      <c r="B153" t="s">
        <v>1228</v>
      </c>
      <c r="C153" t="s">
        <v>40</v>
      </c>
      <c r="D153">
        <v>24</v>
      </c>
      <c r="E153" t="s">
        <v>393</v>
      </c>
      <c r="F153">
        <v>78</v>
      </c>
      <c r="G153">
        <v>78</v>
      </c>
      <c r="H153">
        <v>29.2</v>
      </c>
      <c r="I153">
        <v>20.100000000000001</v>
      </c>
      <c r="J153">
        <v>8.1999999999999993</v>
      </c>
      <c r="K153">
        <v>115.1</v>
      </c>
      <c r="L153">
        <v>104.4</v>
      </c>
      <c r="M153">
        <v>2.8</v>
      </c>
      <c r="N153">
        <v>4.2</v>
      </c>
      <c r="O153">
        <v>7</v>
      </c>
      <c r="P153">
        <v>0.14799999999999999</v>
      </c>
      <c r="Q153">
        <v>59.3</v>
      </c>
      <c r="R153">
        <v>0</v>
      </c>
      <c r="S153">
        <v>39.1</v>
      </c>
      <c r="T153">
        <v>8</v>
      </c>
      <c r="U153">
        <v>24</v>
      </c>
      <c r="V153">
        <v>16.100000000000001</v>
      </c>
      <c r="W153">
        <v>4.3</v>
      </c>
      <c r="X153">
        <v>3.2</v>
      </c>
      <c r="Y153">
        <v>7.3</v>
      </c>
      <c r="Z153">
        <v>6</v>
      </c>
      <c r="AA153">
        <v>17.100000000000001</v>
      </c>
      <c r="AB153">
        <v>-4.0999999999999996</v>
      </c>
    </row>
    <row r="154" spans="1:28" x14ac:dyDescent="0.25">
      <c r="A154" t="str">
        <f>CONCATENATE(B154," ",E154)</f>
        <v>J. Hernangómez BOS</v>
      </c>
      <c r="B154" t="s">
        <v>1402</v>
      </c>
      <c r="C154" t="s">
        <v>34</v>
      </c>
      <c r="D154">
        <v>29</v>
      </c>
      <c r="E154" t="s">
        <v>39</v>
      </c>
      <c r="F154">
        <v>71</v>
      </c>
      <c r="G154">
        <v>0</v>
      </c>
      <c r="H154">
        <v>9.5</v>
      </c>
      <c r="I154">
        <v>7</v>
      </c>
      <c r="J154">
        <v>-1.1000000000000001</v>
      </c>
      <c r="K154">
        <v>91.5</v>
      </c>
      <c r="L154">
        <v>116</v>
      </c>
      <c r="M154">
        <v>-0.8</v>
      </c>
      <c r="N154">
        <v>0.3</v>
      </c>
      <c r="O154">
        <v>-0.5</v>
      </c>
      <c r="P154">
        <v>-3.5000000000000003E-2</v>
      </c>
      <c r="Q154">
        <v>51.7</v>
      </c>
      <c r="R154">
        <v>34.5</v>
      </c>
      <c r="S154">
        <v>23.5</v>
      </c>
      <c r="T154">
        <v>6.5</v>
      </c>
      <c r="U154">
        <v>14.6</v>
      </c>
      <c r="V154">
        <v>10.4</v>
      </c>
      <c r="W154">
        <v>3.2</v>
      </c>
      <c r="X154">
        <v>0.7</v>
      </c>
      <c r="Y154">
        <v>1.5</v>
      </c>
      <c r="Z154">
        <v>12</v>
      </c>
      <c r="AA154">
        <v>19.7</v>
      </c>
      <c r="AB154">
        <v>-1.8</v>
      </c>
    </row>
    <row r="155" spans="1:28" x14ac:dyDescent="0.25">
      <c r="A155" t="str">
        <f>CONCATENATE(B155," ",E155)</f>
        <v>J. Hoard PHX</v>
      </c>
      <c r="B155" t="s">
        <v>1436</v>
      </c>
      <c r="C155" t="s">
        <v>29</v>
      </c>
      <c r="D155">
        <v>25</v>
      </c>
      <c r="E155" t="s">
        <v>200</v>
      </c>
      <c r="F155">
        <v>68</v>
      </c>
      <c r="G155">
        <v>0</v>
      </c>
      <c r="H155">
        <v>7.9</v>
      </c>
      <c r="I155">
        <v>5.3</v>
      </c>
      <c r="J155">
        <v>-1.1000000000000001</v>
      </c>
      <c r="K155">
        <v>88.4</v>
      </c>
      <c r="L155">
        <v>112.7</v>
      </c>
      <c r="M155">
        <v>-0.7</v>
      </c>
      <c r="N155">
        <v>0.5</v>
      </c>
      <c r="O155">
        <v>-0.2</v>
      </c>
      <c r="P155">
        <v>-1.9E-2</v>
      </c>
      <c r="Q155">
        <v>46.2</v>
      </c>
      <c r="R155">
        <v>35.1</v>
      </c>
      <c r="S155">
        <v>18.8</v>
      </c>
      <c r="T155">
        <v>5.8</v>
      </c>
      <c r="U155">
        <v>14</v>
      </c>
      <c r="V155">
        <v>9.9</v>
      </c>
      <c r="W155">
        <v>3.9</v>
      </c>
      <c r="X155">
        <v>1.1000000000000001</v>
      </c>
      <c r="Y155">
        <v>0.9</v>
      </c>
      <c r="Z155">
        <v>10.199999999999999</v>
      </c>
      <c r="AA155">
        <v>15.8</v>
      </c>
      <c r="AB155">
        <v>-0.7</v>
      </c>
    </row>
    <row r="156" spans="1:28" x14ac:dyDescent="0.25">
      <c r="A156" t="str">
        <f>CONCATENATE(B156," ",E156)</f>
        <v>J. Jackson Jr. LAC</v>
      </c>
      <c r="B156" t="s">
        <v>1136</v>
      </c>
      <c r="C156" t="s">
        <v>40</v>
      </c>
      <c r="D156">
        <v>25</v>
      </c>
      <c r="E156" t="s">
        <v>42</v>
      </c>
      <c r="F156">
        <v>82</v>
      </c>
      <c r="G156">
        <v>82</v>
      </c>
      <c r="H156">
        <v>35.700000000000003</v>
      </c>
      <c r="I156">
        <v>20.7</v>
      </c>
      <c r="J156">
        <v>11.2</v>
      </c>
      <c r="K156">
        <v>109.5</v>
      </c>
      <c r="L156">
        <v>103.5</v>
      </c>
      <c r="M156">
        <v>3</v>
      </c>
      <c r="N156">
        <v>5.7</v>
      </c>
      <c r="O156">
        <v>8.6999999999999993</v>
      </c>
      <c r="P156">
        <v>0.14199999999999999</v>
      </c>
      <c r="Q156">
        <v>55.5</v>
      </c>
      <c r="R156">
        <v>48.9</v>
      </c>
      <c r="S156">
        <v>27.7</v>
      </c>
      <c r="T156">
        <v>7</v>
      </c>
      <c r="U156">
        <v>17.7</v>
      </c>
      <c r="V156">
        <v>12.4</v>
      </c>
      <c r="W156">
        <v>4</v>
      </c>
      <c r="X156">
        <v>2.8</v>
      </c>
      <c r="Y156">
        <v>6.5</v>
      </c>
      <c r="Z156">
        <v>4.9000000000000004</v>
      </c>
      <c r="AA156">
        <v>26</v>
      </c>
      <c r="AB156">
        <v>-3.1</v>
      </c>
    </row>
    <row r="157" spans="1:28" x14ac:dyDescent="0.25">
      <c r="A157" t="str">
        <f>CONCATENATE(B157," ",E157)</f>
        <v>J. Jackson SAS</v>
      </c>
      <c r="B157" t="s">
        <v>1168</v>
      </c>
      <c r="C157" t="s">
        <v>32</v>
      </c>
      <c r="D157">
        <v>27</v>
      </c>
      <c r="E157" t="s">
        <v>30</v>
      </c>
      <c r="F157">
        <v>78</v>
      </c>
      <c r="G157">
        <v>78</v>
      </c>
      <c r="H157">
        <v>34.700000000000003</v>
      </c>
      <c r="I157">
        <v>19.3</v>
      </c>
      <c r="J157">
        <v>8.4</v>
      </c>
      <c r="K157">
        <v>113.4</v>
      </c>
      <c r="L157">
        <v>107.1</v>
      </c>
      <c r="M157">
        <v>3.9</v>
      </c>
      <c r="N157">
        <v>4.0999999999999996</v>
      </c>
      <c r="O157">
        <v>8</v>
      </c>
      <c r="P157">
        <v>0.14199999999999999</v>
      </c>
      <c r="Q157">
        <v>57.4</v>
      </c>
      <c r="R157">
        <v>41.9</v>
      </c>
      <c r="S157">
        <v>33.6</v>
      </c>
      <c r="T157">
        <v>6.4</v>
      </c>
      <c r="U157">
        <v>18.8</v>
      </c>
      <c r="V157">
        <v>12.7</v>
      </c>
      <c r="W157">
        <v>23</v>
      </c>
      <c r="X157">
        <v>2.2000000000000002</v>
      </c>
      <c r="Y157">
        <v>5.2</v>
      </c>
      <c r="Z157">
        <v>10.4</v>
      </c>
      <c r="AA157">
        <v>21.3</v>
      </c>
      <c r="AB157">
        <v>2.9</v>
      </c>
    </row>
    <row r="158" spans="1:28" x14ac:dyDescent="0.25">
      <c r="A158" t="str">
        <f>CONCATENATE(B158," ",E158)</f>
        <v>J. James PHI</v>
      </c>
      <c r="B158" t="s">
        <v>1252</v>
      </c>
      <c r="C158" t="s">
        <v>22</v>
      </c>
      <c r="D158">
        <v>24</v>
      </c>
      <c r="E158" t="s">
        <v>25</v>
      </c>
      <c r="F158">
        <v>82</v>
      </c>
      <c r="G158">
        <v>36</v>
      </c>
      <c r="H158">
        <v>23.2</v>
      </c>
      <c r="I158">
        <v>15.4</v>
      </c>
      <c r="J158">
        <v>3.6</v>
      </c>
      <c r="K158">
        <v>117.4</v>
      </c>
      <c r="L158">
        <v>110.2</v>
      </c>
      <c r="M158">
        <v>3.1</v>
      </c>
      <c r="N158">
        <v>2.2000000000000002</v>
      </c>
      <c r="O158">
        <v>5.3</v>
      </c>
      <c r="P158">
        <v>0.13400000000000001</v>
      </c>
      <c r="Q158">
        <v>59.1</v>
      </c>
      <c r="R158">
        <v>43.6</v>
      </c>
      <c r="S158">
        <v>31.9</v>
      </c>
      <c r="T158">
        <v>3.8</v>
      </c>
      <c r="U158">
        <v>12.2</v>
      </c>
      <c r="V158">
        <v>7.9</v>
      </c>
      <c r="W158">
        <v>14.6</v>
      </c>
      <c r="X158">
        <v>1.5</v>
      </c>
      <c r="Y158">
        <v>1.8</v>
      </c>
      <c r="Z158">
        <v>6.9</v>
      </c>
      <c r="AA158">
        <v>18.7</v>
      </c>
      <c r="AB158">
        <v>0.9</v>
      </c>
    </row>
    <row r="159" spans="1:28" x14ac:dyDescent="0.25">
      <c r="A159" t="str">
        <f>CONCATENATE(B159," ",E159)</f>
        <v>J. Jeanne GSW</v>
      </c>
      <c r="B159" t="s">
        <v>1343</v>
      </c>
      <c r="C159" t="s">
        <v>23</v>
      </c>
      <c r="D159">
        <v>27</v>
      </c>
      <c r="E159" t="s">
        <v>35</v>
      </c>
      <c r="F159">
        <v>81</v>
      </c>
      <c r="G159">
        <v>0</v>
      </c>
      <c r="H159">
        <v>18.3</v>
      </c>
      <c r="I159">
        <v>14.4</v>
      </c>
      <c r="J159">
        <v>2.2000000000000002</v>
      </c>
      <c r="K159">
        <v>110.7</v>
      </c>
      <c r="L159">
        <v>108.7</v>
      </c>
      <c r="M159">
        <v>1.1000000000000001</v>
      </c>
      <c r="N159">
        <v>2</v>
      </c>
      <c r="O159">
        <v>3.1</v>
      </c>
      <c r="P159">
        <v>9.9000000000000005E-2</v>
      </c>
      <c r="Q159">
        <v>57.6</v>
      </c>
      <c r="R159">
        <v>0</v>
      </c>
      <c r="S159">
        <v>42.3</v>
      </c>
      <c r="T159">
        <v>7.8</v>
      </c>
      <c r="U159">
        <v>20.2</v>
      </c>
      <c r="V159">
        <v>14</v>
      </c>
      <c r="W159">
        <v>5.7</v>
      </c>
      <c r="X159">
        <v>2.5</v>
      </c>
      <c r="Y159">
        <v>6</v>
      </c>
      <c r="Z159">
        <v>9.6</v>
      </c>
      <c r="AA159">
        <v>14.7</v>
      </c>
      <c r="AB159">
        <v>-1.7</v>
      </c>
    </row>
    <row r="160" spans="1:28" x14ac:dyDescent="0.25">
      <c r="A160" t="str">
        <f>CONCATENATE(B160," ",E160)</f>
        <v>J. Johnson DAL</v>
      </c>
      <c r="B160" t="s">
        <v>1393</v>
      </c>
      <c r="C160" t="s">
        <v>29</v>
      </c>
      <c r="D160">
        <v>23</v>
      </c>
      <c r="E160" t="s">
        <v>27</v>
      </c>
      <c r="F160">
        <v>82</v>
      </c>
      <c r="G160">
        <v>0</v>
      </c>
      <c r="H160">
        <v>11.9</v>
      </c>
      <c r="I160">
        <v>8.6999999999999993</v>
      </c>
      <c r="J160">
        <v>-0.7</v>
      </c>
      <c r="K160">
        <v>97.9</v>
      </c>
      <c r="L160">
        <v>110.6</v>
      </c>
      <c r="M160">
        <v>-0.4</v>
      </c>
      <c r="N160">
        <v>1.1000000000000001</v>
      </c>
      <c r="O160">
        <v>0.7</v>
      </c>
      <c r="P160">
        <v>3.5000000000000003E-2</v>
      </c>
      <c r="Q160">
        <v>52.8</v>
      </c>
      <c r="R160">
        <v>43.5</v>
      </c>
      <c r="S160">
        <v>16.8</v>
      </c>
      <c r="T160">
        <v>2.6</v>
      </c>
      <c r="U160">
        <v>12.9</v>
      </c>
      <c r="V160">
        <v>7.9</v>
      </c>
      <c r="W160">
        <v>5</v>
      </c>
      <c r="X160">
        <v>1.8</v>
      </c>
      <c r="Y160">
        <v>1.8</v>
      </c>
      <c r="Z160">
        <v>9</v>
      </c>
      <c r="AA160">
        <v>15.8</v>
      </c>
      <c r="AB160">
        <v>2.7</v>
      </c>
    </row>
    <row r="161" spans="1:28" x14ac:dyDescent="0.25">
      <c r="A161" t="str">
        <f>CONCATENATE(B161," ",E161)</f>
        <v>J. Juzang LAL</v>
      </c>
      <c r="B161" t="s">
        <v>1245</v>
      </c>
      <c r="C161" t="s">
        <v>29</v>
      </c>
      <c r="D161">
        <v>23</v>
      </c>
      <c r="E161" t="s">
        <v>41</v>
      </c>
      <c r="F161">
        <v>69</v>
      </c>
      <c r="G161">
        <v>0</v>
      </c>
      <c r="H161">
        <v>22.5</v>
      </c>
      <c r="I161">
        <v>13.2</v>
      </c>
      <c r="J161">
        <v>1.6</v>
      </c>
      <c r="K161">
        <v>115.7</v>
      </c>
      <c r="L161">
        <v>113.1</v>
      </c>
      <c r="M161">
        <v>2.2999999999999998</v>
      </c>
      <c r="N161">
        <v>1.3</v>
      </c>
      <c r="O161">
        <v>3.6</v>
      </c>
      <c r="P161">
        <v>0.111</v>
      </c>
      <c r="Q161">
        <v>58.6</v>
      </c>
      <c r="R161">
        <v>44.5</v>
      </c>
      <c r="S161">
        <v>21.8</v>
      </c>
      <c r="T161">
        <v>3.4</v>
      </c>
      <c r="U161">
        <v>10.3</v>
      </c>
      <c r="V161">
        <v>6.9</v>
      </c>
      <c r="W161">
        <v>14</v>
      </c>
      <c r="X161">
        <v>0.7</v>
      </c>
      <c r="Y161">
        <v>0.5</v>
      </c>
      <c r="Z161">
        <v>6.2</v>
      </c>
      <c r="AA161">
        <v>19.8</v>
      </c>
      <c r="AB161">
        <v>0</v>
      </c>
    </row>
    <row r="162" spans="1:28" x14ac:dyDescent="0.25">
      <c r="A162" t="str">
        <f>CONCATENATE(B162," ",E162)</f>
        <v>J. Kesicki CLE</v>
      </c>
      <c r="B162" t="s">
        <v>1376</v>
      </c>
      <c r="C162" t="s">
        <v>26</v>
      </c>
      <c r="D162">
        <v>21</v>
      </c>
      <c r="E162" t="s">
        <v>38</v>
      </c>
      <c r="F162">
        <v>81</v>
      </c>
      <c r="G162">
        <v>56</v>
      </c>
      <c r="H162">
        <v>15.9</v>
      </c>
      <c r="I162">
        <v>12.3</v>
      </c>
      <c r="J162">
        <v>0.6</v>
      </c>
      <c r="K162">
        <v>115.5</v>
      </c>
      <c r="L162">
        <v>115.1</v>
      </c>
      <c r="M162">
        <v>1.5</v>
      </c>
      <c r="N162">
        <v>0.8</v>
      </c>
      <c r="O162">
        <v>2.2000000000000002</v>
      </c>
      <c r="P162">
        <v>8.2000000000000003E-2</v>
      </c>
      <c r="Q162">
        <v>55.6</v>
      </c>
      <c r="R162">
        <v>41.4</v>
      </c>
      <c r="S162">
        <v>20.8</v>
      </c>
      <c r="T162">
        <v>2.1</v>
      </c>
      <c r="U162">
        <v>8.4</v>
      </c>
      <c r="V162">
        <v>5.3</v>
      </c>
      <c r="W162">
        <v>24.1</v>
      </c>
      <c r="X162">
        <v>1.7</v>
      </c>
      <c r="Y162">
        <v>0.3</v>
      </c>
      <c r="Z162">
        <v>10</v>
      </c>
      <c r="AA162">
        <v>13.4</v>
      </c>
      <c r="AB162">
        <v>0.2</v>
      </c>
    </row>
    <row r="163" spans="1:28" x14ac:dyDescent="0.25">
      <c r="A163" t="str">
        <f>CONCATENATE(B163," ",E163)</f>
        <v>J. Kuminga NYK</v>
      </c>
      <c r="B163" t="s">
        <v>1272</v>
      </c>
      <c r="C163" t="s">
        <v>34</v>
      </c>
      <c r="D163">
        <v>22</v>
      </c>
      <c r="E163" t="s">
        <v>45</v>
      </c>
      <c r="F163">
        <v>82</v>
      </c>
      <c r="G163">
        <v>6</v>
      </c>
      <c r="H163">
        <v>23.6</v>
      </c>
      <c r="I163">
        <v>14.1</v>
      </c>
      <c r="J163">
        <v>2.4</v>
      </c>
      <c r="K163">
        <v>109.6</v>
      </c>
      <c r="L163">
        <v>111.7</v>
      </c>
      <c r="M163">
        <v>1.3</v>
      </c>
      <c r="N163">
        <v>1.9</v>
      </c>
      <c r="O163">
        <v>3.2</v>
      </c>
      <c r="P163">
        <v>0.08</v>
      </c>
      <c r="Q163">
        <v>58.7</v>
      </c>
      <c r="R163">
        <v>38.299999999999997</v>
      </c>
      <c r="S163">
        <v>25.1</v>
      </c>
      <c r="T163">
        <v>4.2</v>
      </c>
      <c r="U163">
        <v>15</v>
      </c>
      <c r="V163">
        <v>9.6999999999999993</v>
      </c>
      <c r="W163">
        <v>5.6</v>
      </c>
      <c r="X163">
        <v>2.5</v>
      </c>
      <c r="Y163">
        <v>3.9</v>
      </c>
      <c r="Z163">
        <v>7.7</v>
      </c>
      <c r="AA163">
        <v>16.600000000000001</v>
      </c>
      <c r="AB163">
        <v>3.7</v>
      </c>
    </row>
    <row r="164" spans="1:28" x14ac:dyDescent="0.25">
      <c r="A164" t="str">
        <f>CONCATENATE(B164," ",E164)</f>
        <v>J. Lecque PHI</v>
      </c>
      <c r="B164" t="s">
        <v>1166</v>
      </c>
      <c r="C164" t="s">
        <v>22</v>
      </c>
      <c r="D164">
        <v>24</v>
      </c>
      <c r="E164" t="s">
        <v>25</v>
      </c>
      <c r="F164">
        <v>80</v>
      </c>
      <c r="G164">
        <v>80</v>
      </c>
      <c r="H164">
        <v>29.6</v>
      </c>
      <c r="I164">
        <v>20.5</v>
      </c>
      <c r="J164">
        <v>9.1</v>
      </c>
      <c r="K164">
        <v>119.7</v>
      </c>
      <c r="L164">
        <v>108.8</v>
      </c>
      <c r="M164">
        <v>5.6</v>
      </c>
      <c r="N164">
        <v>3.1</v>
      </c>
      <c r="O164">
        <v>8.6999999999999993</v>
      </c>
      <c r="P164">
        <v>0.17699999999999999</v>
      </c>
      <c r="Q164">
        <v>57.6</v>
      </c>
      <c r="R164">
        <v>45.8</v>
      </c>
      <c r="S164">
        <v>26.2</v>
      </c>
      <c r="T164">
        <v>2.9</v>
      </c>
      <c r="U164">
        <v>12.7</v>
      </c>
      <c r="V164">
        <v>7.8</v>
      </c>
      <c r="W164">
        <v>28</v>
      </c>
      <c r="X164">
        <v>2.1</v>
      </c>
      <c r="Y164">
        <v>1.7</v>
      </c>
      <c r="Z164">
        <v>5.8</v>
      </c>
      <c r="AA164">
        <v>23</v>
      </c>
      <c r="AB164">
        <v>3.4</v>
      </c>
    </row>
    <row r="165" spans="1:28" x14ac:dyDescent="0.25">
      <c r="A165" t="str">
        <f>CONCATENATE(B165," ",E165)</f>
        <v>J. McDaniels OKC</v>
      </c>
      <c r="B165" t="s">
        <v>1287</v>
      </c>
      <c r="C165" t="s">
        <v>34</v>
      </c>
      <c r="D165">
        <v>24</v>
      </c>
      <c r="E165" t="s">
        <v>229</v>
      </c>
      <c r="F165">
        <v>82</v>
      </c>
      <c r="G165">
        <v>18</v>
      </c>
      <c r="H165">
        <v>18.600000000000001</v>
      </c>
      <c r="I165">
        <v>12.6</v>
      </c>
      <c r="J165">
        <v>1</v>
      </c>
      <c r="K165">
        <v>111.8</v>
      </c>
      <c r="L165">
        <v>109.8</v>
      </c>
      <c r="M165">
        <v>1.2</v>
      </c>
      <c r="N165">
        <v>1.8</v>
      </c>
      <c r="O165">
        <v>3.1</v>
      </c>
      <c r="P165">
        <v>9.7000000000000003E-2</v>
      </c>
      <c r="Q165">
        <v>56.3</v>
      </c>
      <c r="R165">
        <v>41.4</v>
      </c>
      <c r="S165">
        <v>32.6</v>
      </c>
      <c r="T165">
        <v>4.0999999999999996</v>
      </c>
      <c r="U165">
        <v>13.5</v>
      </c>
      <c r="V165">
        <v>8.9</v>
      </c>
      <c r="W165">
        <v>7.3</v>
      </c>
      <c r="X165">
        <v>1.7</v>
      </c>
      <c r="Y165">
        <v>4.3</v>
      </c>
      <c r="Z165">
        <v>5.5</v>
      </c>
      <c r="AA165">
        <v>15.4</v>
      </c>
      <c r="AB165">
        <v>-1.1000000000000001</v>
      </c>
    </row>
    <row r="166" spans="1:28" x14ac:dyDescent="0.25">
      <c r="A166" t="str">
        <f>CONCATENATE(B166," ",E166)</f>
        <v>J. McDaniels SAS</v>
      </c>
      <c r="B166" t="s">
        <v>1287</v>
      </c>
      <c r="C166" t="s">
        <v>32</v>
      </c>
      <c r="D166">
        <v>26</v>
      </c>
      <c r="E166" t="s">
        <v>30</v>
      </c>
      <c r="F166">
        <v>44</v>
      </c>
      <c r="G166">
        <v>0</v>
      </c>
      <c r="H166">
        <v>22.2</v>
      </c>
      <c r="I166">
        <v>8.1999999999999993</v>
      </c>
      <c r="J166">
        <v>-1.3</v>
      </c>
      <c r="K166">
        <v>92</v>
      </c>
      <c r="L166">
        <v>110.8</v>
      </c>
      <c r="M166">
        <v>-1.1000000000000001</v>
      </c>
      <c r="N166">
        <v>1.1000000000000001</v>
      </c>
      <c r="O166">
        <v>-0.1</v>
      </c>
      <c r="P166">
        <v>-3.0000000000000001E-3</v>
      </c>
      <c r="Q166">
        <v>55.7</v>
      </c>
      <c r="R166">
        <v>34.9</v>
      </c>
      <c r="S166">
        <v>26.4</v>
      </c>
      <c r="T166">
        <v>5.6</v>
      </c>
      <c r="U166">
        <v>18.399999999999999</v>
      </c>
      <c r="V166">
        <v>12</v>
      </c>
      <c r="W166">
        <v>7.5</v>
      </c>
      <c r="X166">
        <v>0.8</v>
      </c>
      <c r="Y166">
        <v>4.5999999999999996</v>
      </c>
      <c r="Z166">
        <v>16.899999999999999</v>
      </c>
      <c r="AA166">
        <v>19.100000000000001</v>
      </c>
      <c r="AB166">
        <v>1.3</v>
      </c>
    </row>
    <row r="167" spans="1:28" x14ac:dyDescent="0.25">
      <c r="A167" t="str">
        <f>CONCATENATE(B167," ",E167)</f>
        <v>J. Morant BKN</v>
      </c>
      <c r="B167" t="s">
        <v>1149</v>
      </c>
      <c r="C167" t="s">
        <v>22</v>
      </c>
      <c r="D167">
        <v>25</v>
      </c>
      <c r="E167" t="s">
        <v>173</v>
      </c>
      <c r="F167">
        <v>60</v>
      </c>
      <c r="G167">
        <v>60</v>
      </c>
      <c r="H167">
        <v>37.4</v>
      </c>
      <c r="I167">
        <v>27.6</v>
      </c>
      <c r="J167">
        <v>15</v>
      </c>
      <c r="K167">
        <v>139.4</v>
      </c>
      <c r="L167">
        <v>113.3</v>
      </c>
      <c r="M167">
        <v>11.5</v>
      </c>
      <c r="N167">
        <v>1.8</v>
      </c>
      <c r="O167">
        <v>13.3</v>
      </c>
      <c r="P167">
        <v>0.28499999999999998</v>
      </c>
      <c r="Q167">
        <v>61.2</v>
      </c>
      <c r="R167">
        <v>45.1</v>
      </c>
      <c r="S167">
        <v>41.4</v>
      </c>
      <c r="T167">
        <v>4.7</v>
      </c>
      <c r="U167">
        <v>15.8</v>
      </c>
      <c r="V167">
        <v>10.199999999999999</v>
      </c>
      <c r="W167">
        <v>54.9</v>
      </c>
      <c r="X167">
        <v>2.5</v>
      </c>
      <c r="Y167">
        <v>0.9</v>
      </c>
      <c r="Z167">
        <v>6.5</v>
      </c>
      <c r="AA167">
        <v>20.100000000000001</v>
      </c>
      <c r="AB167">
        <v>0</v>
      </c>
    </row>
    <row r="168" spans="1:28" x14ac:dyDescent="0.25">
      <c r="A168" t="str">
        <f>CONCATENATE(B168," ",E168)</f>
        <v>J. Murray SAC</v>
      </c>
      <c r="B168" t="s">
        <v>1143</v>
      </c>
      <c r="C168" t="s">
        <v>22</v>
      </c>
      <c r="D168">
        <v>27</v>
      </c>
      <c r="E168" t="s">
        <v>215</v>
      </c>
      <c r="F168">
        <v>76</v>
      </c>
      <c r="G168">
        <v>76</v>
      </c>
      <c r="H168">
        <v>34.200000000000003</v>
      </c>
      <c r="I168">
        <v>22.9</v>
      </c>
      <c r="J168">
        <v>12.6</v>
      </c>
      <c r="K168">
        <v>132.69999999999999</v>
      </c>
      <c r="L168">
        <v>116.2</v>
      </c>
      <c r="M168">
        <v>10</v>
      </c>
      <c r="N168">
        <v>1.2</v>
      </c>
      <c r="O168">
        <v>11.2</v>
      </c>
      <c r="P168">
        <v>0.20699999999999999</v>
      </c>
      <c r="Q168">
        <v>61.9</v>
      </c>
      <c r="R168">
        <v>50.7</v>
      </c>
      <c r="S168">
        <v>26</v>
      </c>
      <c r="T168">
        <v>3.5</v>
      </c>
      <c r="U168">
        <v>10.7</v>
      </c>
      <c r="V168">
        <v>7.1</v>
      </c>
      <c r="W168">
        <v>27.7</v>
      </c>
      <c r="X168">
        <v>1.7</v>
      </c>
      <c r="Y168">
        <v>0.9</v>
      </c>
      <c r="Z168">
        <v>3.2</v>
      </c>
      <c r="AA168">
        <v>21.8</v>
      </c>
      <c r="AB168">
        <v>-4.3</v>
      </c>
    </row>
    <row r="169" spans="1:28" x14ac:dyDescent="0.25">
      <c r="A169" t="str">
        <f>CONCATENATE(B169," ",E169)</f>
        <v>J. Okafor MEM</v>
      </c>
      <c r="B169" t="s">
        <v>1321</v>
      </c>
      <c r="C169" t="s">
        <v>23</v>
      </c>
      <c r="D169">
        <v>29</v>
      </c>
      <c r="E169" t="s">
        <v>170</v>
      </c>
      <c r="F169">
        <v>82</v>
      </c>
      <c r="G169">
        <v>0</v>
      </c>
      <c r="H169">
        <v>19.3</v>
      </c>
      <c r="I169">
        <v>11.7</v>
      </c>
      <c r="J169">
        <v>0.7</v>
      </c>
      <c r="K169">
        <v>108.5</v>
      </c>
      <c r="L169">
        <v>108.9</v>
      </c>
      <c r="M169">
        <v>0.9</v>
      </c>
      <c r="N169">
        <v>2.1</v>
      </c>
      <c r="O169">
        <v>3</v>
      </c>
      <c r="P169">
        <v>9.0999999999999998E-2</v>
      </c>
      <c r="Q169">
        <v>58.7</v>
      </c>
      <c r="R169">
        <v>0</v>
      </c>
      <c r="S169">
        <v>45.3</v>
      </c>
      <c r="T169">
        <v>7.2</v>
      </c>
      <c r="U169">
        <v>19.7</v>
      </c>
      <c r="V169">
        <v>13.6</v>
      </c>
      <c r="W169">
        <v>4.5999999999999996</v>
      </c>
      <c r="X169">
        <v>1.4</v>
      </c>
      <c r="Y169">
        <v>1.7</v>
      </c>
      <c r="Z169">
        <v>10.3</v>
      </c>
      <c r="AA169">
        <v>16.2</v>
      </c>
      <c r="AB169">
        <v>3.1</v>
      </c>
    </row>
    <row r="170" spans="1:28" x14ac:dyDescent="0.25">
      <c r="A170" t="str">
        <f>CONCATENATE(B170," ",E170)</f>
        <v>J. Okogie BKN</v>
      </c>
      <c r="B170" t="s">
        <v>1361</v>
      </c>
      <c r="C170" t="s">
        <v>29</v>
      </c>
      <c r="D170">
        <v>26</v>
      </c>
      <c r="E170" t="s">
        <v>173</v>
      </c>
      <c r="F170">
        <v>77</v>
      </c>
      <c r="G170">
        <v>22</v>
      </c>
      <c r="H170">
        <v>16</v>
      </c>
      <c r="I170">
        <v>12.2</v>
      </c>
      <c r="J170">
        <v>0.9</v>
      </c>
      <c r="K170">
        <v>98.3</v>
      </c>
      <c r="L170">
        <v>110</v>
      </c>
      <c r="M170">
        <v>-0.4</v>
      </c>
      <c r="N170">
        <v>1.5</v>
      </c>
      <c r="O170">
        <v>1</v>
      </c>
      <c r="P170">
        <v>0.04</v>
      </c>
      <c r="Q170">
        <v>51.6</v>
      </c>
      <c r="R170">
        <v>32.299999999999997</v>
      </c>
      <c r="S170">
        <v>20.3</v>
      </c>
      <c r="T170">
        <v>3.1</v>
      </c>
      <c r="U170">
        <v>13.2</v>
      </c>
      <c r="V170">
        <v>8.1</v>
      </c>
      <c r="W170">
        <v>5.3</v>
      </c>
      <c r="X170">
        <v>4.2</v>
      </c>
      <c r="Y170">
        <v>0.9</v>
      </c>
      <c r="Z170">
        <v>7.5</v>
      </c>
      <c r="AA170">
        <v>15.8</v>
      </c>
      <c r="AB170">
        <v>-2.9</v>
      </c>
    </row>
    <row r="171" spans="1:28" x14ac:dyDescent="0.25">
      <c r="A171" t="str">
        <f>CONCATENATE(B171," ",E171)</f>
        <v>J. Patton POR</v>
      </c>
      <c r="B171" t="s">
        <v>1276</v>
      </c>
      <c r="C171" t="s">
        <v>23</v>
      </c>
      <c r="D171">
        <v>27</v>
      </c>
      <c r="E171" t="s">
        <v>126</v>
      </c>
      <c r="F171">
        <v>80</v>
      </c>
      <c r="G171">
        <v>30</v>
      </c>
      <c r="H171">
        <v>23.4</v>
      </c>
      <c r="I171">
        <v>11.8</v>
      </c>
      <c r="J171">
        <v>0.9</v>
      </c>
      <c r="K171">
        <v>93.7</v>
      </c>
      <c r="L171">
        <v>102.7</v>
      </c>
      <c r="M171">
        <v>-1.9</v>
      </c>
      <c r="N171">
        <v>3.8</v>
      </c>
      <c r="O171">
        <v>1.9</v>
      </c>
      <c r="P171">
        <v>4.9000000000000002E-2</v>
      </c>
      <c r="Q171">
        <v>52.1</v>
      </c>
      <c r="R171">
        <v>23.2</v>
      </c>
      <c r="S171">
        <v>31.6</v>
      </c>
      <c r="T171">
        <v>9.5</v>
      </c>
      <c r="U171">
        <v>21.5</v>
      </c>
      <c r="V171">
        <v>15.5</v>
      </c>
      <c r="W171">
        <v>4.5999999999999996</v>
      </c>
      <c r="X171">
        <v>1.8</v>
      </c>
      <c r="Y171">
        <v>5.4</v>
      </c>
      <c r="Z171">
        <v>12.7</v>
      </c>
      <c r="AA171">
        <v>20</v>
      </c>
      <c r="AB171">
        <v>1.8</v>
      </c>
    </row>
    <row r="172" spans="1:28" x14ac:dyDescent="0.25">
      <c r="A172" t="str">
        <f>CONCATENATE(B172," ",E172)</f>
        <v>J. Poeltl CHA</v>
      </c>
      <c r="B172" t="s">
        <v>1268</v>
      </c>
      <c r="C172" t="s">
        <v>23</v>
      </c>
      <c r="D172">
        <v>29</v>
      </c>
      <c r="E172" t="s">
        <v>145</v>
      </c>
      <c r="F172">
        <v>82</v>
      </c>
      <c r="G172">
        <v>65</v>
      </c>
      <c r="H172">
        <v>24.4</v>
      </c>
      <c r="I172">
        <v>14.1</v>
      </c>
      <c r="J172">
        <v>2.8</v>
      </c>
      <c r="K172">
        <v>113.2</v>
      </c>
      <c r="L172">
        <v>104.3</v>
      </c>
      <c r="M172">
        <v>2.1</v>
      </c>
      <c r="N172">
        <v>3.7</v>
      </c>
      <c r="O172">
        <v>5.8</v>
      </c>
      <c r="P172">
        <v>0.13900000000000001</v>
      </c>
      <c r="Q172">
        <v>59.1</v>
      </c>
      <c r="R172">
        <v>25.1</v>
      </c>
      <c r="S172">
        <v>32.200000000000003</v>
      </c>
      <c r="T172">
        <v>8.9</v>
      </c>
      <c r="U172">
        <v>23.1</v>
      </c>
      <c r="V172">
        <v>16</v>
      </c>
      <c r="W172">
        <v>4.5999999999999996</v>
      </c>
      <c r="X172">
        <v>2.2999999999999998</v>
      </c>
      <c r="Y172">
        <v>4.5999999999999996</v>
      </c>
      <c r="Z172">
        <v>9.8000000000000007</v>
      </c>
      <c r="AA172">
        <v>16.399999999999999</v>
      </c>
      <c r="AB172">
        <v>7.6</v>
      </c>
    </row>
    <row r="173" spans="1:28" x14ac:dyDescent="0.25">
      <c r="A173" t="str">
        <f>CONCATENATE(B173," ",E173)</f>
        <v>J. Porter SAC</v>
      </c>
      <c r="B173" t="s">
        <v>1409</v>
      </c>
      <c r="C173" t="s">
        <v>32</v>
      </c>
      <c r="D173">
        <v>20</v>
      </c>
      <c r="E173" t="s">
        <v>215</v>
      </c>
      <c r="F173">
        <v>72</v>
      </c>
      <c r="G173">
        <v>0</v>
      </c>
      <c r="H173">
        <v>13.5</v>
      </c>
      <c r="I173">
        <v>6.7</v>
      </c>
      <c r="J173">
        <v>-1.8</v>
      </c>
      <c r="K173">
        <v>94.8</v>
      </c>
      <c r="L173">
        <v>116.8</v>
      </c>
      <c r="M173">
        <v>-0.6</v>
      </c>
      <c r="N173">
        <v>0.4</v>
      </c>
      <c r="O173">
        <v>-0.2</v>
      </c>
      <c r="P173">
        <v>-0.01</v>
      </c>
      <c r="Q173">
        <v>51.2</v>
      </c>
      <c r="R173">
        <v>36</v>
      </c>
      <c r="S173">
        <v>24.4</v>
      </c>
      <c r="T173">
        <v>4.2</v>
      </c>
      <c r="U173">
        <v>12.1</v>
      </c>
      <c r="V173">
        <v>8.1999999999999993</v>
      </c>
      <c r="W173">
        <v>4.4000000000000004</v>
      </c>
      <c r="X173">
        <v>0.8</v>
      </c>
      <c r="Y173">
        <v>2.6</v>
      </c>
      <c r="Z173">
        <v>10.4</v>
      </c>
      <c r="AA173">
        <v>13.5</v>
      </c>
      <c r="AB173">
        <v>-0.2</v>
      </c>
    </row>
    <row r="174" spans="1:28" x14ac:dyDescent="0.25">
      <c r="A174" t="str">
        <f>CONCATENATE(B174," ",E174)</f>
        <v>J. Quentinson PHX</v>
      </c>
      <c r="B174" t="s">
        <v>1222</v>
      </c>
      <c r="C174" t="s">
        <v>40</v>
      </c>
      <c r="D174">
        <v>25</v>
      </c>
      <c r="E174" t="s">
        <v>200</v>
      </c>
      <c r="F174">
        <v>80</v>
      </c>
      <c r="G174">
        <v>80</v>
      </c>
      <c r="H174">
        <v>22.8</v>
      </c>
      <c r="I174">
        <v>19.2</v>
      </c>
      <c r="J174">
        <v>5.9</v>
      </c>
      <c r="K174">
        <v>107.4</v>
      </c>
      <c r="L174">
        <v>106.6</v>
      </c>
      <c r="M174">
        <v>1.4</v>
      </c>
      <c r="N174">
        <v>2.9</v>
      </c>
      <c r="O174">
        <v>4.3</v>
      </c>
      <c r="P174">
        <v>0.112</v>
      </c>
      <c r="Q174">
        <v>57.7</v>
      </c>
      <c r="R174">
        <v>38.799999999999997</v>
      </c>
      <c r="S174">
        <v>28.7</v>
      </c>
      <c r="T174">
        <v>7.2</v>
      </c>
      <c r="U174">
        <v>20.9</v>
      </c>
      <c r="V174">
        <v>14</v>
      </c>
      <c r="W174">
        <v>23.4</v>
      </c>
      <c r="X174">
        <v>1.6</v>
      </c>
      <c r="Y174">
        <v>5.4</v>
      </c>
      <c r="Z174">
        <v>11.4</v>
      </c>
      <c r="AA174">
        <v>24.6</v>
      </c>
      <c r="AB174">
        <v>2.6</v>
      </c>
    </row>
    <row r="175" spans="1:28" x14ac:dyDescent="0.25">
      <c r="A175" t="str">
        <f>CONCATENATE(B175," ",E175)</f>
        <v>J. Richardson LAC</v>
      </c>
      <c r="B175" t="s">
        <v>1175</v>
      </c>
      <c r="C175" t="s">
        <v>29</v>
      </c>
      <c r="D175">
        <v>31</v>
      </c>
      <c r="E175" t="s">
        <v>42</v>
      </c>
      <c r="F175">
        <v>81</v>
      </c>
      <c r="G175">
        <v>81</v>
      </c>
      <c r="H175">
        <v>31.1</v>
      </c>
      <c r="I175">
        <v>17.899999999999999</v>
      </c>
      <c r="J175">
        <v>7.4</v>
      </c>
      <c r="K175">
        <v>116.1</v>
      </c>
      <c r="L175">
        <v>109.2</v>
      </c>
      <c r="M175">
        <v>4.4000000000000004</v>
      </c>
      <c r="N175">
        <v>3.2</v>
      </c>
      <c r="O175">
        <v>7.6</v>
      </c>
      <c r="P175">
        <v>0.14399999999999999</v>
      </c>
      <c r="Q175">
        <v>54.3</v>
      </c>
      <c r="R175">
        <v>46.5</v>
      </c>
      <c r="S175">
        <v>23.4</v>
      </c>
      <c r="T175">
        <v>3.1</v>
      </c>
      <c r="U175">
        <v>13.8</v>
      </c>
      <c r="V175">
        <v>8.5</v>
      </c>
      <c r="W175">
        <v>22.5</v>
      </c>
      <c r="X175">
        <v>2.2999999999999998</v>
      </c>
      <c r="Y175">
        <v>0.8</v>
      </c>
      <c r="Z175">
        <v>4</v>
      </c>
      <c r="AA175">
        <v>22</v>
      </c>
      <c r="AB175">
        <v>-4.8</v>
      </c>
    </row>
    <row r="176" spans="1:28" x14ac:dyDescent="0.25">
      <c r="A176" t="str">
        <f>CONCATENATE(B176," ",E176)</f>
        <v>J. Ries MIA</v>
      </c>
      <c r="B176" t="s">
        <v>1440</v>
      </c>
      <c r="C176" t="s">
        <v>29</v>
      </c>
      <c r="D176">
        <v>22</v>
      </c>
      <c r="E176" t="s">
        <v>225</v>
      </c>
      <c r="F176">
        <v>69</v>
      </c>
      <c r="G176">
        <v>0</v>
      </c>
      <c r="H176">
        <v>8.3000000000000007</v>
      </c>
      <c r="I176">
        <v>8.1</v>
      </c>
      <c r="J176">
        <v>-0.5</v>
      </c>
      <c r="K176">
        <v>106.4</v>
      </c>
      <c r="L176">
        <v>118.2</v>
      </c>
      <c r="M176">
        <v>0.2</v>
      </c>
      <c r="N176">
        <v>0.1</v>
      </c>
      <c r="O176">
        <v>0.3</v>
      </c>
      <c r="P176">
        <v>2.7E-2</v>
      </c>
      <c r="Q176">
        <v>48.7</v>
      </c>
      <c r="R176">
        <v>35.6</v>
      </c>
      <c r="S176">
        <v>15.8</v>
      </c>
      <c r="T176">
        <v>2.2999999999999998</v>
      </c>
      <c r="U176">
        <v>10.3</v>
      </c>
      <c r="V176">
        <v>6.2</v>
      </c>
      <c r="W176">
        <v>18.7</v>
      </c>
      <c r="X176">
        <v>0.6</v>
      </c>
      <c r="Y176">
        <v>1.3</v>
      </c>
      <c r="Z176">
        <v>6.7</v>
      </c>
      <c r="AA176">
        <v>13.4</v>
      </c>
      <c r="AB176">
        <v>-1.4</v>
      </c>
    </row>
    <row r="177" spans="1:28" x14ac:dyDescent="0.25">
      <c r="A177" t="str">
        <f>CONCATENATE(B177," ",E177)</f>
        <v>J. Roach MIN</v>
      </c>
      <c r="B177" t="s">
        <v>1283</v>
      </c>
      <c r="C177" t="s">
        <v>22</v>
      </c>
      <c r="D177">
        <v>23</v>
      </c>
      <c r="E177" t="s">
        <v>137</v>
      </c>
      <c r="F177">
        <v>82</v>
      </c>
      <c r="G177">
        <v>21</v>
      </c>
      <c r="H177">
        <v>21.5</v>
      </c>
      <c r="I177">
        <v>13.4</v>
      </c>
      <c r="J177">
        <v>1.8</v>
      </c>
      <c r="K177">
        <v>118.2</v>
      </c>
      <c r="L177">
        <v>114.4</v>
      </c>
      <c r="M177">
        <v>2.5</v>
      </c>
      <c r="N177">
        <v>1.2</v>
      </c>
      <c r="O177">
        <v>3.7</v>
      </c>
      <c r="P177">
        <v>0.10100000000000001</v>
      </c>
      <c r="Q177">
        <v>61.9</v>
      </c>
      <c r="R177">
        <v>41.5</v>
      </c>
      <c r="S177">
        <v>26.3</v>
      </c>
      <c r="T177">
        <v>2.8</v>
      </c>
      <c r="U177">
        <v>10.3</v>
      </c>
      <c r="V177">
        <v>6.6</v>
      </c>
      <c r="W177">
        <v>10.1</v>
      </c>
      <c r="X177">
        <v>1.9</v>
      </c>
      <c r="Y177">
        <v>0.6</v>
      </c>
      <c r="Z177">
        <v>7.6</v>
      </c>
      <c r="AA177">
        <v>15.9</v>
      </c>
      <c r="AB177">
        <v>3.4</v>
      </c>
    </row>
    <row r="178" spans="1:28" x14ac:dyDescent="0.25">
      <c r="A178" t="str">
        <f>CONCATENATE(B178," ",E178)</f>
        <v>J. Robinson CHA</v>
      </c>
      <c r="B178" t="s">
        <v>1148</v>
      </c>
      <c r="C178" t="s">
        <v>37</v>
      </c>
      <c r="D178">
        <v>28</v>
      </c>
      <c r="E178" t="s">
        <v>145</v>
      </c>
      <c r="F178">
        <v>61</v>
      </c>
      <c r="G178">
        <v>22</v>
      </c>
      <c r="H178">
        <v>33.700000000000003</v>
      </c>
      <c r="I178">
        <v>19.100000000000001</v>
      </c>
      <c r="J178">
        <v>7</v>
      </c>
      <c r="K178">
        <v>123.1</v>
      </c>
      <c r="L178">
        <v>109.9</v>
      </c>
      <c r="M178">
        <v>5</v>
      </c>
      <c r="N178">
        <v>2.5</v>
      </c>
      <c r="O178">
        <v>7.5</v>
      </c>
      <c r="P178">
        <v>0.17499999999999999</v>
      </c>
      <c r="Q178">
        <v>62.9</v>
      </c>
      <c r="R178">
        <v>52.3</v>
      </c>
      <c r="S178">
        <v>23.4</v>
      </c>
      <c r="T178">
        <v>3.7</v>
      </c>
      <c r="U178">
        <v>14.4</v>
      </c>
      <c r="V178">
        <v>9.1</v>
      </c>
      <c r="W178">
        <v>11.5</v>
      </c>
      <c r="X178">
        <v>2</v>
      </c>
      <c r="Y178">
        <v>0.9</v>
      </c>
      <c r="Z178">
        <v>5.4</v>
      </c>
      <c r="AA178">
        <v>21.2</v>
      </c>
      <c r="AB178">
        <v>13.2</v>
      </c>
    </row>
    <row r="179" spans="1:28" x14ac:dyDescent="0.25">
      <c r="A179" t="str">
        <f>CONCATENATE(B179," ",E179)</f>
        <v>J. Robinson-Earl MEM</v>
      </c>
      <c r="B179" t="s">
        <v>1419</v>
      </c>
      <c r="C179" t="s">
        <v>34</v>
      </c>
      <c r="D179">
        <v>23</v>
      </c>
      <c r="E179" t="s">
        <v>170</v>
      </c>
      <c r="F179">
        <v>81</v>
      </c>
      <c r="G179">
        <v>0</v>
      </c>
      <c r="H179">
        <v>12.2</v>
      </c>
      <c r="I179">
        <v>8.6</v>
      </c>
      <c r="J179">
        <v>-1</v>
      </c>
      <c r="K179">
        <v>112.7</v>
      </c>
      <c r="L179">
        <v>111.6</v>
      </c>
      <c r="M179">
        <v>0.7</v>
      </c>
      <c r="N179">
        <v>1</v>
      </c>
      <c r="O179">
        <v>1.7</v>
      </c>
      <c r="P179">
        <v>8.1000000000000003E-2</v>
      </c>
      <c r="Q179">
        <v>54.2</v>
      </c>
      <c r="R179">
        <v>38.4</v>
      </c>
      <c r="S179">
        <v>28.3</v>
      </c>
      <c r="T179">
        <v>4.0999999999999996</v>
      </c>
      <c r="U179">
        <v>11.1</v>
      </c>
      <c r="V179">
        <v>7.7</v>
      </c>
      <c r="W179">
        <v>4.9000000000000004</v>
      </c>
      <c r="X179">
        <v>1</v>
      </c>
      <c r="Y179">
        <v>2.6</v>
      </c>
      <c r="Z179">
        <v>5.3</v>
      </c>
      <c r="AA179">
        <v>11.8</v>
      </c>
      <c r="AB179">
        <v>2.9</v>
      </c>
    </row>
    <row r="180" spans="1:28" x14ac:dyDescent="0.25">
      <c r="A180" t="str">
        <f>CONCATENATE(B180," ",E180)</f>
        <v>J. Ross DET</v>
      </c>
      <c r="B180" t="s">
        <v>1332</v>
      </c>
      <c r="C180" t="s">
        <v>29</v>
      </c>
      <c r="D180">
        <v>24</v>
      </c>
      <c r="E180" t="s">
        <v>46</v>
      </c>
      <c r="F180">
        <v>82</v>
      </c>
      <c r="G180">
        <v>1</v>
      </c>
      <c r="H180">
        <v>16.2</v>
      </c>
      <c r="I180">
        <v>8.4</v>
      </c>
      <c r="J180">
        <v>-1.1000000000000001</v>
      </c>
      <c r="K180">
        <v>96.1</v>
      </c>
      <c r="L180">
        <v>117</v>
      </c>
      <c r="M180">
        <v>-0.9</v>
      </c>
      <c r="N180">
        <v>0.5</v>
      </c>
      <c r="O180">
        <v>-0.4</v>
      </c>
      <c r="P180">
        <v>-1.4E-2</v>
      </c>
      <c r="Q180">
        <v>52.3</v>
      </c>
      <c r="R180">
        <v>43.5</v>
      </c>
      <c r="S180">
        <v>17.899999999999999</v>
      </c>
      <c r="T180">
        <v>2.2999999999999998</v>
      </c>
      <c r="U180">
        <v>13.5</v>
      </c>
      <c r="V180">
        <v>7.8</v>
      </c>
      <c r="W180">
        <v>4.8</v>
      </c>
      <c r="X180">
        <v>1.1000000000000001</v>
      </c>
      <c r="Y180">
        <v>0.8</v>
      </c>
      <c r="Z180">
        <v>7.9</v>
      </c>
      <c r="AA180">
        <v>19.5</v>
      </c>
      <c r="AB180">
        <v>-0.9</v>
      </c>
    </row>
    <row r="181" spans="1:28" x14ac:dyDescent="0.25">
      <c r="A181" t="str">
        <f>CONCATENATE(B181," ",E181)</f>
        <v>J. Springer CHI</v>
      </c>
      <c r="B181" t="s">
        <v>1205</v>
      </c>
      <c r="C181" t="s">
        <v>37</v>
      </c>
      <c r="D181">
        <v>22</v>
      </c>
      <c r="E181" t="s">
        <v>31</v>
      </c>
      <c r="F181">
        <v>79</v>
      </c>
      <c r="G181">
        <v>52</v>
      </c>
      <c r="H181">
        <v>28.2</v>
      </c>
      <c r="I181">
        <v>13.5</v>
      </c>
      <c r="J181">
        <v>2.7</v>
      </c>
      <c r="K181">
        <v>120.3</v>
      </c>
      <c r="L181">
        <v>112.6</v>
      </c>
      <c r="M181">
        <v>3.8</v>
      </c>
      <c r="N181">
        <v>1.9</v>
      </c>
      <c r="O181">
        <v>5.8</v>
      </c>
      <c r="P181">
        <v>0.124</v>
      </c>
      <c r="Q181">
        <v>61.2</v>
      </c>
      <c r="R181">
        <v>44.4</v>
      </c>
      <c r="S181">
        <v>16.600000000000001</v>
      </c>
      <c r="T181">
        <v>1.8</v>
      </c>
      <c r="U181">
        <v>8.5</v>
      </c>
      <c r="V181">
        <v>5.2</v>
      </c>
      <c r="W181">
        <v>6.2</v>
      </c>
      <c r="X181">
        <v>1.2</v>
      </c>
      <c r="Y181">
        <v>0.4</v>
      </c>
      <c r="Z181">
        <v>3.8</v>
      </c>
      <c r="AA181">
        <v>17.8</v>
      </c>
      <c r="AB181">
        <v>5.5</v>
      </c>
    </row>
    <row r="182" spans="1:28" x14ac:dyDescent="0.25">
      <c r="A182" t="str">
        <f>CONCATENATE(B182," ",E182)</f>
        <v>J. Strawther DET</v>
      </c>
      <c r="B182" t="s">
        <v>1417</v>
      </c>
      <c r="C182" t="s">
        <v>24</v>
      </c>
      <c r="D182">
        <v>22</v>
      </c>
      <c r="E182" t="s">
        <v>46</v>
      </c>
      <c r="F182">
        <v>78</v>
      </c>
      <c r="G182">
        <v>0</v>
      </c>
      <c r="H182">
        <v>10.5</v>
      </c>
      <c r="I182">
        <v>8</v>
      </c>
      <c r="J182">
        <v>-0.8</v>
      </c>
      <c r="K182">
        <v>100</v>
      </c>
      <c r="L182">
        <v>116.8</v>
      </c>
      <c r="M182">
        <v>-0.2</v>
      </c>
      <c r="N182">
        <v>0.3</v>
      </c>
      <c r="O182">
        <v>0.2</v>
      </c>
      <c r="P182">
        <v>8.9999999999999993E-3</v>
      </c>
      <c r="Q182">
        <v>49.2</v>
      </c>
      <c r="R182">
        <v>36.9</v>
      </c>
      <c r="S182">
        <v>16</v>
      </c>
      <c r="T182">
        <v>3</v>
      </c>
      <c r="U182">
        <v>11.7</v>
      </c>
      <c r="V182">
        <v>7.3</v>
      </c>
      <c r="W182">
        <v>6.4</v>
      </c>
      <c r="X182">
        <v>1.2</v>
      </c>
      <c r="Y182">
        <v>1.5</v>
      </c>
      <c r="Z182">
        <v>5.2</v>
      </c>
      <c r="AA182">
        <v>15.2</v>
      </c>
      <c r="AB182">
        <v>-1.9</v>
      </c>
    </row>
    <row r="183" spans="1:28" x14ac:dyDescent="0.25">
      <c r="A183" t="str">
        <f>CONCATENATE(B183," ",E183)</f>
        <v>J. Suggs KC</v>
      </c>
      <c r="B183" t="s">
        <v>1422</v>
      </c>
      <c r="C183" t="s">
        <v>22</v>
      </c>
      <c r="D183">
        <v>23</v>
      </c>
      <c r="E183" t="s">
        <v>393</v>
      </c>
      <c r="F183">
        <v>74</v>
      </c>
      <c r="G183">
        <v>0</v>
      </c>
      <c r="H183">
        <v>10.5</v>
      </c>
      <c r="I183">
        <v>8.4</v>
      </c>
      <c r="J183">
        <v>-0.7</v>
      </c>
      <c r="K183">
        <v>97.3</v>
      </c>
      <c r="L183">
        <v>115.3</v>
      </c>
      <c r="M183">
        <v>-0.3</v>
      </c>
      <c r="N183">
        <v>0.4</v>
      </c>
      <c r="O183">
        <v>0.1</v>
      </c>
      <c r="P183">
        <v>6.0000000000000001E-3</v>
      </c>
      <c r="Q183">
        <v>48.7</v>
      </c>
      <c r="R183">
        <v>34</v>
      </c>
      <c r="S183">
        <v>31.5</v>
      </c>
      <c r="T183">
        <v>3.9</v>
      </c>
      <c r="U183">
        <v>11.7</v>
      </c>
      <c r="V183">
        <v>7.9</v>
      </c>
      <c r="W183">
        <v>10.4</v>
      </c>
      <c r="X183">
        <v>1.7</v>
      </c>
      <c r="Y183">
        <v>1.3</v>
      </c>
      <c r="Z183">
        <v>9</v>
      </c>
      <c r="AA183">
        <v>15.2</v>
      </c>
      <c r="AB183">
        <v>-1.8</v>
      </c>
    </row>
    <row r="184" spans="1:28" x14ac:dyDescent="0.25">
      <c r="A184" t="str">
        <f>CONCATENATE(B184," ",E184)</f>
        <v>J. Tatum MIN</v>
      </c>
      <c r="B184" t="s">
        <v>1173</v>
      </c>
      <c r="C184" t="s">
        <v>24</v>
      </c>
      <c r="D184">
        <v>26</v>
      </c>
      <c r="E184" t="s">
        <v>137</v>
      </c>
      <c r="F184">
        <v>69</v>
      </c>
      <c r="G184">
        <v>69</v>
      </c>
      <c r="H184">
        <v>32.299999999999997</v>
      </c>
      <c r="I184">
        <v>18</v>
      </c>
      <c r="J184">
        <v>6.6</v>
      </c>
      <c r="K184">
        <v>127.2</v>
      </c>
      <c r="L184">
        <v>110.8</v>
      </c>
      <c r="M184">
        <v>5.4</v>
      </c>
      <c r="N184">
        <v>2.4</v>
      </c>
      <c r="O184">
        <v>7.8</v>
      </c>
      <c r="P184">
        <v>0.16800000000000001</v>
      </c>
      <c r="Q184">
        <v>59.9</v>
      </c>
      <c r="R184">
        <v>43.6</v>
      </c>
      <c r="S184">
        <v>25.8</v>
      </c>
      <c r="T184">
        <v>5.2</v>
      </c>
      <c r="U184">
        <v>18.399999999999999</v>
      </c>
      <c r="V184">
        <v>11.9</v>
      </c>
      <c r="W184">
        <v>5.0999999999999996</v>
      </c>
      <c r="X184">
        <v>2</v>
      </c>
      <c r="Y184">
        <v>2.5</v>
      </c>
      <c r="Z184">
        <v>1.6</v>
      </c>
      <c r="AA184">
        <v>17.899999999999999</v>
      </c>
      <c r="AB184">
        <v>7</v>
      </c>
    </row>
    <row r="185" spans="1:28" x14ac:dyDescent="0.25">
      <c r="A185" t="str">
        <f>CONCATENATE(B185," ",E185)</f>
        <v>J. Thor LAL</v>
      </c>
      <c r="B185" t="s">
        <v>1226</v>
      </c>
      <c r="C185" t="s">
        <v>34</v>
      </c>
      <c r="D185">
        <v>21</v>
      </c>
      <c r="E185" t="s">
        <v>41</v>
      </c>
      <c r="F185">
        <v>69</v>
      </c>
      <c r="G185">
        <v>69</v>
      </c>
      <c r="H185">
        <v>28</v>
      </c>
      <c r="I185">
        <v>14.5</v>
      </c>
      <c r="J185">
        <v>2.7</v>
      </c>
      <c r="K185">
        <v>102.2</v>
      </c>
      <c r="L185">
        <v>104.2</v>
      </c>
      <c r="M185">
        <v>0</v>
      </c>
      <c r="N185">
        <v>3.6</v>
      </c>
      <c r="O185">
        <v>3.6</v>
      </c>
      <c r="P185">
        <v>8.8999999999999996E-2</v>
      </c>
      <c r="Q185">
        <v>53.7</v>
      </c>
      <c r="R185">
        <v>46.1</v>
      </c>
      <c r="S185">
        <v>20.399999999999999</v>
      </c>
      <c r="T185">
        <v>6</v>
      </c>
      <c r="U185">
        <v>16.899999999999999</v>
      </c>
      <c r="V185">
        <v>11.5</v>
      </c>
      <c r="W185">
        <v>6.4</v>
      </c>
      <c r="X185">
        <v>2.6</v>
      </c>
      <c r="Y185">
        <v>4.7</v>
      </c>
      <c r="Z185">
        <v>8</v>
      </c>
      <c r="AA185">
        <v>20.3</v>
      </c>
      <c r="AB185">
        <v>3.3</v>
      </c>
    </row>
    <row r="186" spans="1:28" x14ac:dyDescent="0.25">
      <c r="A186" t="str">
        <f>CONCATENATE(B186," ",E186)</f>
        <v>J. Valanciunas PHI</v>
      </c>
      <c r="B186" t="s">
        <v>1191</v>
      </c>
      <c r="C186" t="s">
        <v>23</v>
      </c>
      <c r="D186">
        <v>32</v>
      </c>
      <c r="E186" t="s">
        <v>25</v>
      </c>
      <c r="F186">
        <v>82</v>
      </c>
      <c r="G186">
        <v>82</v>
      </c>
      <c r="H186">
        <v>25</v>
      </c>
      <c r="I186">
        <v>15.7</v>
      </c>
      <c r="J186">
        <v>4.2</v>
      </c>
      <c r="K186">
        <v>103</v>
      </c>
      <c r="L186">
        <v>108.1</v>
      </c>
      <c r="M186">
        <v>0.2</v>
      </c>
      <c r="N186">
        <v>2.9</v>
      </c>
      <c r="O186">
        <v>3.1</v>
      </c>
      <c r="P186">
        <v>7.2999999999999995E-2</v>
      </c>
      <c r="Q186">
        <v>57.4</v>
      </c>
      <c r="R186">
        <v>28.4</v>
      </c>
      <c r="S186">
        <v>27.3</v>
      </c>
      <c r="T186">
        <v>9.6</v>
      </c>
      <c r="U186">
        <v>23.3</v>
      </c>
      <c r="V186">
        <v>16.399999999999999</v>
      </c>
      <c r="W186">
        <v>16.600000000000001</v>
      </c>
      <c r="X186">
        <v>1.1000000000000001</v>
      </c>
      <c r="Y186">
        <v>1.6</v>
      </c>
      <c r="Z186">
        <v>13.1</v>
      </c>
      <c r="AA186">
        <v>27.4</v>
      </c>
      <c r="AB186">
        <v>3.2</v>
      </c>
    </row>
    <row r="187" spans="1:28" x14ac:dyDescent="0.25">
      <c r="A187" t="str">
        <f>CONCATENATE(B187," ",E187)</f>
        <v>J. Walker SAS</v>
      </c>
      <c r="B187" t="s">
        <v>1441</v>
      </c>
      <c r="C187" t="s">
        <v>24</v>
      </c>
      <c r="D187">
        <v>21</v>
      </c>
      <c r="E187" t="s">
        <v>30</v>
      </c>
      <c r="F187">
        <v>81</v>
      </c>
      <c r="G187">
        <v>0</v>
      </c>
      <c r="H187">
        <v>11.9</v>
      </c>
      <c r="I187">
        <v>6.6</v>
      </c>
      <c r="J187">
        <v>-1.5</v>
      </c>
      <c r="K187">
        <v>99.6</v>
      </c>
      <c r="L187">
        <v>113.2</v>
      </c>
      <c r="M187">
        <v>-0.2</v>
      </c>
      <c r="N187">
        <v>0.8</v>
      </c>
      <c r="O187">
        <v>0.6</v>
      </c>
      <c r="P187">
        <v>2.9000000000000001E-2</v>
      </c>
      <c r="Q187">
        <v>53.1</v>
      </c>
      <c r="R187">
        <v>0</v>
      </c>
      <c r="S187">
        <v>27</v>
      </c>
      <c r="T187">
        <v>2.8</v>
      </c>
      <c r="U187">
        <v>13</v>
      </c>
      <c r="V187">
        <v>8</v>
      </c>
      <c r="W187">
        <v>18.600000000000001</v>
      </c>
      <c r="X187">
        <v>0.8</v>
      </c>
      <c r="Y187">
        <v>3.2</v>
      </c>
      <c r="Z187">
        <v>22.3</v>
      </c>
      <c r="AA187">
        <v>10.7</v>
      </c>
      <c r="AB187">
        <v>-1.3</v>
      </c>
    </row>
    <row r="188" spans="1:28" x14ac:dyDescent="0.25">
      <c r="A188" t="str">
        <f>CONCATENATE(B188," ",E188)</f>
        <v>J. Wall CLE</v>
      </c>
      <c r="B188" t="s">
        <v>1294</v>
      </c>
      <c r="C188" t="s">
        <v>26</v>
      </c>
      <c r="D188">
        <v>34</v>
      </c>
      <c r="E188" t="s">
        <v>38</v>
      </c>
      <c r="F188">
        <v>80</v>
      </c>
      <c r="G188">
        <v>26</v>
      </c>
      <c r="H188">
        <v>22.4</v>
      </c>
      <c r="I188">
        <v>13.7</v>
      </c>
      <c r="J188">
        <v>1.9</v>
      </c>
      <c r="K188">
        <v>106.8</v>
      </c>
      <c r="L188">
        <v>114.4</v>
      </c>
      <c r="M188">
        <v>1</v>
      </c>
      <c r="N188">
        <v>1.2</v>
      </c>
      <c r="O188">
        <v>2.2000000000000002</v>
      </c>
      <c r="P188">
        <v>0.06</v>
      </c>
      <c r="Q188">
        <v>49.5</v>
      </c>
      <c r="R188">
        <v>36.1</v>
      </c>
      <c r="S188">
        <v>28</v>
      </c>
      <c r="T188">
        <v>2.5</v>
      </c>
      <c r="U188">
        <v>10.6</v>
      </c>
      <c r="V188">
        <v>6.5</v>
      </c>
      <c r="W188">
        <v>41.5</v>
      </c>
      <c r="X188">
        <v>1.6</v>
      </c>
      <c r="Y188">
        <v>0.5</v>
      </c>
      <c r="Z188">
        <v>12.6</v>
      </c>
      <c r="AA188">
        <v>19.7</v>
      </c>
      <c r="AB188">
        <v>-2.1</v>
      </c>
    </row>
    <row r="189" spans="1:28" x14ac:dyDescent="0.25">
      <c r="A189" t="str">
        <f>CONCATENATE(B189," ",E189)</f>
        <v>J. Winslow WAS</v>
      </c>
      <c r="B189" t="s">
        <v>1178</v>
      </c>
      <c r="C189" t="s">
        <v>24</v>
      </c>
      <c r="D189">
        <v>28</v>
      </c>
      <c r="E189" t="s">
        <v>185</v>
      </c>
      <c r="F189">
        <v>81</v>
      </c>
      <c r="G189">
        <v>81</v>
      </c>
      <c r="H189">
        <v>31</v>
      </c>
      <c r="I189">
        <v>16.600000000000001</v>
      </c>
      <c r="J189">
        <v>6.1</v>
      </c>
      <c r="K189">
        <v>107.4</v>
      </c>
      <c r="L189">
        <v>113.6</v>
      </c>
      <c r="M189">
        <v>1.8</v>
      </c>
      <c r="N189">
        <v>1.9</v>
      </c>
      <c r="O189">
        <v>3.7</v>
      </c>
      <c r="P189">
        <v>7.0999999999999994E-2</v>
      </c>
      <c r="Q189">
        <v>54.8</v>
      </c>
      <c r="R189">
        <v>46.3</v>
      </c>
      <c r="S189">
        <v>22.4</v>
      </c>
      <c r="T189">
        <v>6</v>
      </c>
      <c r="U189">
        <v>15.8</v>
      </c>
      <c r="V189">
        <v>10.8</v>
      </c>
      <c r="W189">
        <v>28.5</v>
      </c>
      <c r="X189">
        <v>1.7</v>
      </c>
      <c r="Y189">
        <v>1.4</v>
      </c>
      <c r="Z189">
        <v>10.3</v>
      </c>
      <c r="AA189">
        <v>23.6</v>
      </c>
      <c r="AB189">
        <v>-3.4</v>
      </c>
    </row>
    <row r="190" spans="1:28" x14ac:dyDescent="0.25">
      <c r="A190" t="str">
        <f>CONCATENATE(B190," ",E190)</f>
        <v>J. Wiseman TOR</v>
      </c>
      <c r="B190" t="s">
        <v>1144</v>
      </c>
      <c r="C190" t="s">
        <v>23</v>
      </c>
      <c r="D190">
        <v>23</v>
      </c>
      <c r="E190" t="s">
        <v>254</v>
      </c>
      <c r="F190">
        <v>77</v>
      </c>
      <c r="G190">
        <v>77</v>
      </c>
      <c r="H190">
        <v>34.9</v>
      </c>
      <c r="I190">
        <v>18.600000000000001</v>
      </c>
      <c r="J190">
        <v>8.6</v>
      </c>
      <c r="K190">
        <v>104.6</v>
      </c>
      <c r="L190">
        <v>109</v>
      </c>
      <c r="M190">
        <v>0.9</v>
      </c>
      <c r="N190">
        <v>3.5</v>
      </c>
      <c r="O190">
        <v>4.4000000000000004</v>
      </c>
      <c r="P190">
        <v>7.9000000000000001E-2</v>
      </c>
      <c r="Q190">
        <v>54.4</v>
      </c>
      <c r="R190">
        <v>37.299999999999997</v>
      </c>
      <c r="S190">
        <v>38.200000000000003</v>
      </c>
      <c r="T190">
        <v>8.3000000000000007</v>
      </c>
      <c r="U190">
        <v>23.8</v>
      </c>
      <c r="V190">
        <v>15.9</v>
      </c>
      <c r="W190">
        <v>13.4</v>
      </c>
      <c r="X190">
        <v>2.1</v>
      </c>
      <c r="Y190">
        <v>4.8</v>
      </c>
      <c r="Z190">
        <v>8.3000000000000007</v>
      </c>
      <c r="AA190">
        <v>26.3</v>
      </c>
      <c r="AB190">
        <v>-8.1999999999999993</v>
      </c>
    </row>
    <row r="191" spans="1:28" x14ac:dyDescent="0.25">
      <c r="A191" t="str">
        <f>CONCATENATE(B191," ",E191)</f>
        <v>J. Young SAS</v>
      </c>
      <c r="B191" t="s">
        <v>1135</v>
      </c>
      <c r="C191" t="s">
        <v>26</v>
      </c>
      <c r="D191">
        <v>29</v>
      </c>
      <c r="E191" t="s">
        <v>30</v>
      </c>
      <c r="F191">
        <v>78</v>
      </c>
      <c r="G191">
        <v>78</v>
      </c>
      <c r="H191">
        <v>37.299999999999997</v>
      </c>
      <c r="I191">
        <v>18.100000000000001</v>
      </c>
      <c r="J191">
        <v>8.1999999999999993</v>
      </c>
      <c r="K191">
        <v>117</v>
      </c>
      <c r="L191">
        <v>113.1</v>
      </c>
      <c r="M191">
        <v>6.1</v>
      </c>
      <c r="N191">
        <v>2.4</v>
      </c>
      <c r="O191">
        <v>8.5</v>
      </c>
      <c r="P191">
        <v>0.14000000000000001</v>
      </c>
      <c r="Q191">
        <v>58.7</v>
      </c>
      <c r="R191">
        <v>51.4</v>
      </c>
      <c r="S191">
        <v>21.8</v>
      </c>
      <c r="T191">
        <v>4.0999999999999996</v>
      </c>
      <c r="U191">
        <v>14.3</v>
      </c>
      <c r="V191">
        <v>9.3000000000000007</v>
      </c>
      <c r="W191">
        <v>23.9</v>
      </c>
      <c r="X191">
        <v>1.3</v>
      </c>
      <c r="Y191">
        <v>1.2</v>
      </c>
      <c r="Z191">
        <v>7.2</v>
      </c>
      <c r="AA191">
        <v>24.3</v>
      </c>
      <c r="AB191">
        <v>3.7</v>
      </c>
    </row>
    <row r="192" spans="1:28" x14ac:dyDescent="0.25">
      <c r="A192" t="str">
        <f>CONCATENATE(B192," ",E192)</f>
        <v>K. Caldwell-Pope WAS</v>
      </c>
      <c r="B192" t="s">
        <v>1348</v>
      </c>
      <c r="C192" t="s">
        <v>37</v>
      </c>
      <c r="D192">
        <v>31</v>
      </c>
      <c r="E192" t="s">
        <v>185</v>
      </c>
      <c r="F192">
        <v>82</v>
      </c>
      <c r="G192">
        <v>0</v>
      </c>
      <c r="H192">
        <v>16.899999999999999</v>
      </c>
      <c r="I192">
        <v>8.5</v>
      </c>
      <c r="J192">
        <v>-1.1000000000000001</v>
      </c>
      <c r="K192">
        <v>104.7</v>
      </c>
      <c r="L192">
        <v>117.4</v>
      </c>
      <c r="M192">
        <v>0.3</v>
      </c>
      <c r="N192">
        <v>0.4</v>
      </c>
      <c r="O192">
        <v>0.7</v>
      </c>
      <c r="P192">
        <v>2.5000000000000001E-2</v>
      </c>
      <c r="Q192">
        <v>51</v>
      </c>
      <c r="R192">
        <v>41.8</v>
      </c>
      <c r="S192">
        <v>14.8</v>
      </c>
      <c r="T192">
        <v>2.6</v>
      </c>
      <c r="U192">
        <v>9.9</v>
      </c>
      <c r="V192">
        <v>6.2</v>
      </c>
      <c r="W192">
        <v>5.7</v>
      </c>
      <c r="X192">
        <v>1</v>
      </c>
      <c r="Y192">
        <v>0.3</v>
      </c>
      <c r="Z192">
        <v>3.4</v>
      </c>
      <c r="AA192">
        <v>15.7</v>
      </c>
      <c r="AB192">
        <v>-3.6</v>
      </c>
    </row>
    <row r="193" spans="1:28" x14ac:dyDescent="0.25">
      <c r="A193" t="str">
        <f>CONCATENATE(B193," ",E193)</f>
        <v>K. Cockburn PHX</v>
      </c>
      <c r="B193" t="s">
        <v>1319</v>
      </c>
      <c r="C193" t="s">
        <v>40</v>
      </c>
      <c r="D193">
        <v>25</v>
      </c>
      <c r="E193" t="s">
        <v>200</v>
      </c>
      <c r="F193">
        <v>81</v>
      </c>
      <c r="G193">
        <v>0</v>
      </c>
      <c r="H193">
        <v>17.2</v>
      </c>
      <c r="I193">
        <v>16.600000000000001</v>
      </c>
      <c r="J193">
        <v>3.1</v>
      </c>
      <c r="K193">
        <v>106.5</v>
      </c>
      <c r="L193">
        <v>104.2</v>
      </c>
      <c r="M193">
        <v>0.6</v>
      </c>
      <c r="N193">
        <v>2.6</v>
      </c>
      <c r="O193">
        <v>3.2</v>
      </c>
      <c r="P193">
        <v>0.111</v>
      </c>
      <c r="Q193">
        <v>59.3</v>
      </c>
      <c r="R193">
        <v>27.9</v>
      </c>
      <c r="S193">
        <v>30</v>
      </c>
      <c r="T193">
        <v>9.3000000000000007</v>
      </c>
      <c r="U193">
        <v>19.8</v>
      </c>
      <c r="V193">
        <v>14.5</v>
      </c>
      <c r="W193">
        <v>5.2</v>
      </c>
      <c r="X193">
        <v>1.7</v>
      </c>
      <c r="Y193">
        <v>9.3000000000000007</v>
      </c>
      <c r="Z193">
        <v>10.9</v>
      </c>
      <c r="AA193">
        <v>18.5</v>
      </c>
      <c r="AB193">
        <v>1.1000000000000001</v>
      </c>
    </row>
    <row r="194" spans="1:28" x14ac:dyDescent="0.25">
      <c r="A194" t="str">
        <f>CONCATENATE(B194," ",E194)</f>
        <v>K. Diop KC</v>
      </c>
      <c r="B194" t="s">
        <v>1263</v>
      </c>
      <c r="C194" t="s">
        <v>23</v>
      </c>
      <c r="D194">
        <v>22</v>
      </c>
      <c r="E194" t="s">
        <v>393</v>
      </c>
      <c r="F194">
        <v>82</v>
      </c>
      <c r="G194">
        <v>52</v>
      </c>
      <c r="H194">
        <v>24.3</v>
      </c>
      <c r="I194">
        <v>14.6</v>
      </c>
      <c r="J194">
        <v>3.2</v>
      </c>
      <c r="K194">
        <v>104.5</v>
      </c>
      <c r="L194">
        <v>109.1</v>
      </c>
      <c r="M194">
        <v>0.5</v>
      </c>
      <c r="N194">
        <v>2.6</v>
      </c>
      <c r="O194">
        <v>3</v>
      </c>
      <c r="P194">
        <v>7.2999999999999995E-2</v>
      </c>
      <c r="Q194">
        <v>55.1</v>
      </c>
      <c r="R194">
        <v>29.2</v>
      </c>
      <c r="S194">
        <v>28</v>
      </c>
      <c r="T194">
        <v>8.1</v>
      </c>
      <c r="U194">
        <v>22.1</v>
      </c>
      <c r="V194">
        <v>15.2</v>
      </c>
      <c r="W194">
        <v>4.7</v>
      </c>
      <c r="X194">
        <v>1.9</v>
      </c>
      <c r="Y194">
        <v>5.5</v>
      </c>
      <c r="Z194">
        <v>7.8</v>
      </c>
      <c r="AA194">
        <v>18.3</v>
      </c>
      <c r="AB194">
        <v>-3.6</v>
      </c>
    </row>
    <row r="195" spans="1:28" x14ac:dyDescent="0.25">
      <c r="A195" t="str">
        <f>CONCATENATE(B195," ",E195)</f>
        <v>K. Durant CLE</v>
      </c>
      <c r="B195" t="s">
        <v>1202</v>
      </c>
      <c r="C195" t="s">
        <v>24</v>
      </c>
      <c r="D195">
        <v>36</v>
      </c>
      <c r="E195" t="s">
        <v>38</v>
      </c>
      <c r="F195">
        <v>82</v>
      </c>
      <c r="G195">
        <v>82</v>
      </c>
      <c r="H195">
        <v>23.9</v>
      </c>
      <c r="I195">
        <v>14.8</v>
      </c>
      <c r="J195">
        <v>3.4</v>
      </c>
      <c r="K195">
        <v>114.2</v>
      </c>
      <c r="L195">
        <v>113.3</v>
      </c>
      <c r="M195">
        <v>3.1</v>
      </c>
      <c r="N195">
        <v>1.6</v>
      </c>
      <c r="O195">
        <v>4.5999999999999996</v>
      </c>
      <c r="P195">
        <v>0.113</v>
      </c>
      <c r="Q195">
        <v>57.3</v>
      </c>
      <c r="R195">
        <v>45</v>
      </c>
      <c r="S195">
        <v>24.6</v>
      </c>
      <c r="T195">
        <v>6.3</v>
      </c>
      <c r="U195">
        <v>21.3</v>
      </c>
      <c r="V195">
        <v>13.8</v>
      </c>
      <c r="W195">
        <v>13.9</v>
      </c>
      <c r="X195">
        <v>0.6</v>
      </c>
      <c r="Y195">
        <v>0.9</v>
      </c>
      <c r="Z195">
        <v>5.9</v>
      </c>
      <c r="AA195">
        <v>23.2</v>
      </c>
      <c r="AB195">
        <v>0.7</v>
      </c>
    </row>
    <row r="196" spans="1:28" x14ac:dyDescent="0.25">
      <c r="A196" t="str">
        <f>CONCATENATE(B196," ",E196)</f>
        <v>K. Garnett Jr. SEA</v>
      </c>
      <c r="B196" t="s">
        <v>1259</v>
      </c>
      <c r="C196" t="s">
        <v>34</v>
      </c>
      <c r="D196">
        <v>25</v>
      </c>
      <c r="E196" t="s">
        <v>36</v>
      </c>
      <c r="F196">
        <v>82</v>
      </c>
      <c r="G196">
        <v>82</v>
      </c>
      <c r="H196">
        <v>31.2</v>
      </c>
      <c r="I196">
        <v>15.6</v>
      </c>
      <c r="J196">
        <v>4.5999999999999996</v>
      </c>
      <c r="K196">
        <v>112.9</v>
      </c>
      <c r="L196">
        <v>113.7</v>
      </c>
      <c r="M196">
        <v>2.2000000000000002</v>
      </c>
      <c r="N196">
        <v>1.9</v>
      </c>
      <c r="O196">
        <v>4.0999999999999996</v>
      </c>
      <c r="P196">
        <v>7.5999999999999998E-2</v>
      </c>
      <c r="Q196">
        <v>54.5</v>
      </c>
      <c r="R196">
        <v>0</v>
      </c>
      <c r="S196">
        <v>48.2</v>
      </c>
      <c r="T196">
        <v>6.6</v>
      </c>
      <c r="U196">
        <v>19.600000000000001</v>
      </c>
      <c r="V196">
        <v>12.8</v>
      </c>
      <c r="W196">
        <v>4.7</v>
      </c>
      <c r="X196">
        <v>2.8</v>
      </c>
      <c r="Y196">
        <v>4.9000000000000004</v>
      </c>
      <c r="Z196">
        <v>4.0999999999999996</v>
      </c>
      <c r="AA196">
        <v>13.9</v>
      </c>
      <c r="AB196">
        <v>-16</v>
      </c>
    </row>
    <row r="197" spans="1:28" x14ac:dyDescent="0.25">
      <c r="A197" t="str">
        <f>CONCATENATE(B197," ",E197)</f>
        <v>K. Huerter PHX</v>
      </c>
      <c r="B197" t="s">
        <v>1227</v>
      </c>
      <c r="C197" t="s">
        <v>29</v>
      </c>
      <c r="D197">
        <v>26</v>
      </c>
      <c r="E197" t="s">
        <v>200</v>
      </c>
      <c r="F197">
        <v>77</v>
      </c>
      <c r="G197">
        <v>77</v>
      </c>
      <c r="H197">
        <v>27.7</v>
      </c>
      <c r="I197">
        <v>15.2</v>
      </c>
      <c r="J197">
        <v>4</v>
      </c>
      <c r="K197">
        <v>123.9</v>
      </c>
      <c r="L197">
        <v>112.5</v>
      </c>
      <c r="M197">
        <v>4.4000000000000004</v>
      </c>
      <c r="N197">
        <v>1.9</v>
      </c>
      <c r="O197">
        <v>6.3</v>
      </c>
      <c r="P197">
        <v>0.14199999999999999</v>
      </c>
      <c r="Q197">
        <v>57.4</v>
      </c>
      <c r="R197">
        <v>45.3</v>
      </c>
      <c r="S197">
        <v>27.1</v>
      </c>
      <c r="T197">
        <v>4.2</v>
      </c>
      <c r="U197">
        <v>12.8</v>
      </c>
      <c r="V197">
        <v>8.5</v>
      </c>
      <c r="W197">
        <v>12.2</v>
      </c>
      <c r="X197">
        <v>1.2</v>
      </c>
      <c r="Y197">
        <v>1.2</v>
      </c>
      <c r="Z197">
        <v>2.2999999999999998</v>
      </c>
      <c r="AA197">
        <v>17</v>
      </c>
      <c r="AB197">
        <v>0.8</v>
      </c>
    </row>
    <row r="198" spans="1:28" x14ac:dyDescent="0.25">
      <c r="A198" t="str">
        <f>CONCATENATE(B198," ",E198)</f>
        <v>K. Irving MIN</v>
      </c>
      <c r="B198" t="s">
        <v>1111</v>
      </c>
      <c r="C198" t="s">
        <v>22</v>
      </c>
      <c r="D198">
        <v>32</v>
      </c>
      <c r="E198" t="s">
        <v>137</v>
      </c>
      <c r="F198">
        <v>80</v>
      </c>
      <c r="G198">
        <v>80</v>
      </c>
      <c r="H198">
        <v>35.5</v>
      </c>
      <c r="I198">
        <v>25.9</v>
      </c>
      <c r="J198">
        <v>17.100000000000001</v>
      </c>
      <c r="K198">
        <v>127.7</v>
      </c>
      <c r="L198">
        <v>117.7</v>
      </c>
      <c r="M198">
        <v>13.4</v>
      </c>
      <c r="N198">
        <v>0.8</v>
      </c>
      <c r="O198">
        <v>14.2</v>
      </c>
      <c r="P198">
        <v>0.24099999999999999</v>
      </c>
      <c r="Q198">
        <v>64.2</v>
      </c>
      <c r="R198">
        <v>56.2</v>
      </c>
      <c r="S198">
        <v>26</v>
      </c>
      <c r="T198">
        <v>2.4</v>
      </c>
      <c r="U198">
        <v>9.8000000000000007</v>
      </c>
      <c r="V198">
        <v>6.2</v>
      </c>
      <c r="W198">
        <v>41.7</v>
      </c>
      <c r="X198">
        <v>0.6</v>
      </c>
      <c r="Y198">
        <v>0.5</v>
      </c>
      <c r="Z198">
        <v>7.7</v>
      </c>
      <c r="AA198">
        <v>31.1</v>
      </c>
      <c r="AB198">
        <v>8.3000000000000007</v>
      </c>
    </row>
    <row r="199" spans="1:28" x14ac:dyDescent="0.25">
      <c r="A199" t="str">
        <f>CONCATENATE(B199," ",E199)</f>
        <v>K. Johnson DET</v>
      </c>
      <c r="B199" t="s">
        <v>1176</v>
      </c>
      <c r="C199" t="s">
        <v>22</v>
      </c>
      <c r="D199">
        <v>25</v>
      </c>
      <c r="E199" t="s">
        <v>46</v>
      </c>
      <c r="F199">
        <v>69</v>
      </c>
      <c r="G199">
        <v>69</v>
      </c>
      <c r="H199">
        <v>29.9</v>
      </c>
      <c r="I199">
        <v>20.399999999999999</v>
      </c>
      <c r="J199">
        <v>7.9</v>
      </c>
      <c r="K199">
        <v>121.9</v>
      </c>
      <c r="L199">
        <v>112</v>
      </c>
      <c r="M199">
        <v>4.7</v>
      </c>
      <c r="N199">
        <v>2</v>
      </c>
      <c r="O199">
        <v>6.7</v>
      </c>
      <c r="P199">
        <v>0.155</v>
      </c>
      <c r="Q199">
        <v>62.8</v>
      </c>
      <c r="R199">
        <v>45.6</v>
      </c>
      <c r="S199">
        <v>25.5</v>
      </c>
      <c r="T199">
        <v>4.5999999999999996</v>
      </c>
      <c r="U199">
        <v>16.3</v>
      </c>
      <c r="V199">
        <v>10.4</v>
      </c>
      <c r="W199">
        <v>15.3</v>
      </c>
      <c r="X199">
        <v>2.2999999999999998</v>
      </c>
      <c r="Y199">
        <v>3.1</v>
      </c>
      <c r="Z199">
        <v>6.3</v>
      </c>
      <c r="AA199">
        <v>20.3</v>
      </c>
      <c r="AB199">
        <v>0.4</v>
      </c>
    </row>
    <row r="200" spans="1:28" x14ac:dyDescent="0.25">
      <c r="A200" t="str">
        <f>CONCATENATE(B200," ",E200)</f>
        <v>K. Jones GSW</v>
      </c>
      <c r="B200" t="s">
        <v>1190</v>
      </c>
      <c r="C200" t="s">
        <v>34</v>
      </c>
      <c r="D200">
        <v>23</v>
      </c>
      <c r="E200" t="s">
        <v>35</v>
      </c>
      <c r="F200">
        <v>80</v>
      </c>
      <c r="G200">
        <v>80</v>
      </c>
      <c r="H200">
        <v>26.8</v>
      </c>
      <c r="I200">
        <v>20.6</v>
      </c>
      <c r="J200">
        <v>8.1999999999999993</v>
      </c>
      <c r="K200">
        <v>115.3</v>
      </c>
      <c r="L200">
        <v>109.4</v>
      </c>
      <c r="M200">
        <v>3.7</v>
      </c>
      <c r="N200">
        <v>2.7</v>
      </c>
      <c r="O200">
        <v>6.3</v>
      </c>
      <c r="P200">
        <v>0.14199999999999999</v>
      </c>
      <c r="Q200">
        <v>62.4</v>
      </c>
      <c r="R200">
        <v>44.4</v>
      </c>
      <c r="S200">
        <v>39.6</v>
      </c>
      <c r="T200">
        <v>7.1</v>
      </c>
      <c r="U200">
        <v>20.8</v>
      </c>
      <c r="V200">
        <v>13.9</v>
      </c>
      <c r="W200">
        <v>14.7</v>
      </c>
      <c r="X200">
        <v>2.1</v>
      </c>
      <c r="Y200">
        <v>6.3</v>
      </c>
      <c r="Z200">
        <v>9.4</v>
      </c>
      <c r="AA200">
        <v>22.4</v>
      </c>
      <c r="AB200">
        <v>2.2999999999999998</v>
      </c>
    </row>
    <row r="201" spans="1:28" x14ac:dyDescent="0.25">
      <c r="A201" t="str">
        <f>CONCATENATE(B201," ",E201)</f>
        <v>K. Knox ATL</v>
      </c>
      <c r="B201" t="s">
        <v>1132</v>
      </c>
      <c r="C201" t="s">
        <v>34</v>
      </c>
      <c r="D201">
        <v>25</v>
      </c>
      <c r="E201" t="s">
        <v>28</v>
      </c>
      <c r="F201">
        <v>80</v>
      </c>
      <c r="G201">
        <v>80</v>
      </c>
      <c r="H201">
        <v>35.6</v>
      </c>
      <c r="I201">
        <v>21.2</v>
      </c>
      <c r="J201">
        <v>11.6</v>
      </c>
      <c r="K201">
        <v>127.9</v>
      </c>
      <c r="L201">
        <v>115.8</v>
      </c>
      <c r="M201">
        <v>9.1</v>
      </c>
      <c r="N201">
        <v>1.4</v>
      </c>
      <c r="O201">
        <v>10.5</v>
      </c>
      <c r="P201">
        <v>0.17699999999999999</v>
      </c>
      <c r="Q201">
        <v>64.2</v>
      </c>
      <c r="R201">
        <v>50.2</v>
      </c>
      <c r="S201">
        <v>36.799999999999997</v>
      </c>
      <c r="T201">
        <v>5.6</v>
      </c>
      <c r="U201">
        <v>18.7</v>
      </c>
      <c r="V201">
        <v>12.1</v>
      </c>
      <c r="W201">
        <v>5.5</v>
      </c>
      <c r="X201">
        <v>1.1000000000000001</v>
      </c>
      <c r="Y201">
        <v>2.8</v>
      </c>
      <c r="Z201">
        <v>3.5</v>
      </c>
      <c r="AA201">
        <v>22.8</v>
      </c>
      <c r="AB201">
        <v>1.8</v>
      </c>
    </row>
    <row r="202" spans="1:28" x14ac:dyDescent="0.25">
      <c r="A202" t="str">
        <f>CONCATENATE(B202," ",E202)</f>
        <v>K. Kuzma NYK</v>
      </c>
      <c r="B202" t="s">
        <v>1140</v>
      </c>
      <c r="C202" t="s">
        <v>34</v>
      </c>
      <c r="D202">
        <v>28</v>
      </c>
      <c r="E202" t="s">
        <v>45</v>
      </c>
      <c r="F202">
        <v>80</v>
      </c>
      <c r="G202">
        <v>80</v>
      </c>
      <c r="H202">
        <v>32.1</v>
      </c>
      <c r="I202">
        <v>21.4</v>
      </c>
      <c r="J202">
        <v>10.6</v>
      </c>
      <c r="K202">
        <v>123.3</v>
      </c>
      <c r="L202">
        <v>113.6</v>
      </c>
      <c r="M202">
        <v>7</v>
      </c>
      <c r="N202">
        <v>2</v>
      </c>
      <c r="O202">
        <v>8.9</v>
      </c>
      <c r="P202">
        <v>0.16700000000000001</v>
      </c>
      <c r="Q202">
        <v>63</v>
      </c>
      <c r="R202">
        <v>43.2</v>
      </c>
      <c r="S202">
        <v>33.200000000000003</v>
      </c>
      <c r="T202">
        <v>6.5</v>
      </c>
      <c r="U202">
        <v>18.899999999999999</v>
      </c>
      <c r="V202">
        <v>12.8</v>
      </c>
      <c r="W202">
        <v>6.7</v>
      </c>
      <c r="X202">
        <v>1.6</v>
      </c>
      <c r="Y202">
        <v>2.5</v>
      </c>
      <c r="Z202">
        <v>4.5</v>
      </c>
      <c r="AA202">
        <v>23.7</v>
      </c>
      <c r="AB202">
        <v>3</v>
      </c>
    </row>
    <row r="203" spans="1:28" x14ac:dyDescent="0.25">
      <c r="A203" t="str">
        <f>CONCATENATE(B203," ",E203)</f>
        <v>K. Leonard SAS</v>
      </c>
      <c r="B203" t="s">
        <v>1153</v>
      </c>
      <c r="C203" t="s">
        <v>24</v>
      </c>
      <c r="D203">
        <v>33</v>
      </c>
      <c r="E203" t="s">
        <v>30</v>
      </c>
      <c r="F203">
        <v>74</v>
      </c>
      <c r="G203">
        <v>74</v>
      </c>
      <c r="H203">
        <v>33.5</v>
      </c>
      <c r="I203">
        <v>22.5</v>
      </c>
      <c r="J203">
        <v>11.8</v>
      </c>
      <c r="K203">
        <v>125.4</v>
      </c>
      <c r="L203">
        <v>109.2</v>
      </c>
      <c r="M203">
        <v>7.7</v>
      </c>
      <c r="N203">
        <v>3.2</v>
      </c>
      <c r="O203">
        <v>10.9</v>
      </c>
      <c r="P203">
        <v>0.21</v>
      </c>
      <c r="Q203">
        <v>58.1</v>
      </c>
      <c r="R203">
        <v>50.4</v>
      </c>
      <c r="S203">
        <v>30.4</v>
      </c>
      <c r="T203">
        <v>6.5</v>
      </c>
      <c r="U203">
        <v>18</v>
      </c>
      <c r="V203">
        <v>12.3</v>
      </c>
      <c r="W203">
        <v>27</v>
      </c>
      <c r="X203">
        <v>2.6</v>
      </c>
      <c r="Y203">
        <v>1</v>
      </c>
      <c r="Z203">
        <v>5.0999999999999996</v>
      </c>
      <c r="AA203">
        <v>22.2</v>
      </c>
      <c r="AB203">
        <v>3.4</v>
      </c>
    </row>
    <row r="204" spans="1:28" x14ac:dyDescent="0.25">
      <c r="A204" t="str">
        <f>CONCATENATE(B204," ",E204)</f>
        <v>K. Lewis Jr. GSW</v>
      </c>
      <c r="B204" t="s">
        <v>1324</v>
      </c>
      <c r="C204" t="s">
        <v>26</v>
      </c>
      <c r="D204">
        <v>23</v>
      </c>
      <c r="E204" t="s">
        <v>35</v>
      </c>
      <c r="F204">
        <v>82</v>
      </c>
      <c r="G204">
        <v>0</v>
      </c>
      <c r="H204">
        <v>19.899999999999999</v>
      </c>
      <c r="I204">
        <v>9.4</v>
      </c>
      <c r="J204">
        <v>-1.1000000000000001</v>
      </c>
      <c r="K204">
        <v>100.9</v>
      </c>
      <c r="L204">
        <v>116.8</v>
      </c>
      <c r="M204">
        <v>-0.2</v>
      </c>
      <c r="N204">
        <v>0.6</v>
      </c>
      <c r="O204">
        <v>0.4</v>
      </c>
      <c r="P204">
        <v>1.2E-2</v>
      </c>
      <c r="Q204">
        <v>53.1</v>
      </c>
      <c r="R204">
        <v>46.3</v>
      </c>
      <c r="S204">
        <v>15.5</v>
      </c>
      <c r="T204">
        <v>2.4</v>
      </c>
      <c r="U204">
        <v>10.6</v>
      </c>
      <c r="V204">
        <v>6.5</v>
      </c>
      <c r="W204">
        <v>6.2</v>
      </c>
      <c r="X204">
        <v>1.6</v>
      </c>
      <c r="Y204">
        <v>0.6</v>
      </c>
      <c r="Z204">
        <v>6.4</v>
      </c>
      <c r="AA204">
        <v>16.399999999999999</v>
      </c>
      <c r="AB204">
        <v>-2.4</v>
      </c>
    </row>
    <row r="205" spans="1:28" x14ac:dyDescent="0.25">
      <c r="A205" t="str">
        <f>CONCATENATE(B205," ",E205)</f>
        <v>K. Looney PHX</v>
      </c>
      <c r="B205" t="s">
        <v>1301</v>
      </c>
      <c r="C205" t="s">
        <v>34</v>
      </c>
      <c r="D205">
        <v>28</v>
      </c>
      <c r="E205" t="s">
        <v>200</v>
      </c>
      <c r="F205">
        <v>82</v>
      </c>
      <c r="G205">
        <v>0</v>
      </c>
      <c r="H205">
        <v>18.8</v>
      </c>
      <c r="I205">
        <v>11.4</v>
      </c>
      <c r="J205">
        <v>0.2</v>
      </c>
      <c r="K205">
        <v>110.5</v>
      </c>
      <c r="L205">
        <v>111.4</v>
      </c>
      <c r="M205">
        <v>1.3</v>
      </c>
      <c r="N205">
        <v>1.6</v>
      </c>
      <c r="O205">
        <v>2.8</v>
      </c>
      <c r="P205">
        <v>8.7999999999999995E-2</v>
      </c>
      <c r="Q205">
        <v>53.2</v>
      </c>
      <c r="R205">
        <v>37</v>
      </c>
      <c r="S205">
        <v>25.8</v>
      </c>
      <c r="T205">
        <v>3.8</v>
      </c>
      <c r="U205">
        <v>14.6</v>
      </c>
      <c r="V205">
        <v>9.1999999999999993</v>
      </c>
      <c r="W205">
        <v>7.2</v>
      </c>
      <c r="X205">
        <v>1.6</v>
      </c>
      <c r="Y205">
        <v>0.5</v>
      </c>
      <c r="Z205">
        <v>3.6</v>
      </c>
      <c r="AA205">
        <v>17.899999999999999</v>
      </c>
      <c r="AB205">
        <v>1.1000000000000001</v>
      </c>
    </row>
    <row r="206" spans="1:28" x14ac:dyDescent="0.25">
      <c r="A206" t="str">
        <f>CONCATENATE(B206," ",E206)</f>
        <v>K. Martin Jr. DEN</v>
      </c>
      <c r="B206" t="s">
        <v>1434</v>
      </c>
      <c r="C206" t="s">
        <v>32</v>
      </c>
      <c r="D206">
        <v>23</v>
      </c>
      <c r="E206" t="s">
        <v>33</v>
      </c>
      <c r="F206">
        <v>77</v>
      </c>
      <c r="G206">
        <v>0</v>
      </c>
      <c r="H206">
        <v>9.6</v>
      </c>
      <c r="I206">
        <v>5.7</v>
      </c>
      <c r="J206">
        <v>-1.7</v>
      </c>
      <c r="K206">
        <v>89.9</v>
      </c>
      <c r="L206">
        <v>115.5</v>
      </c>
      <c r="M206">
        <v>-0.8</v>
      </c>
      <c r="N206">
        <v>0.4</v>
      </c>
      <c r="O206">
        <v>-0.4</v>
      </c>
      <c r="P206">
        <v>-2.4E-2</v>
      </c>
      <c r="Q206">
        <v>50.2</v>
      </c>
      <c r="R206">
        <v>24.7</v>
      </c>
      <c r="S206">
        <v>21.9</v>
      </c>
      <c r="T206">
        <v>5.4</v>
      </c>
      <c r="U206">
        <v>12.3</v>
      </c>
      <c r="V206">
        <v>8.8000000000000007</v>
      </c>
      <c r="W206">
        <v>4.7</v>
      </c>
      <c r="X206">
        <v>0.9</v>
      </c>
      <c r="Y206">
        <v>3.1</v>
      </c>
      <c r="Z206">
        <v>12.6</v>
      </c>
      <c r="AA206">
        <v>14.3</v>
      </c>
      <c r="AB206">
        <v>-1.7</v>
      </c>
    </row>
    <row r="207" spans="1:28" x14ac:dyDescent="0.25">
      <c r="A207" t="str">
        <f>CONCATENATE(B207," ",E207)</f>
        <v>K. Okpala UTA</v>
      </c>
      <c r="B207" t="s">
        <v>1165</v>
      </c>
      <c r="C207" t="s">
        <v>24</v>
      </c>
      <c r="D207">
        <v>25</v>
      </c>
      <c r="E207" t="s">
        <v>127</v>
      </c>
      <c r="F207">
        <v>82</v>
      </c>
      <c r="G207">
        <v>82</v>
      </c>
      <c r="H207">
        <v>32.799999999999997</v>
      </c>
      <c r="I207">
        <v>17.5</v>
      </c>
      <c r="J207">
        <v>7.5</v>
      </c>
      <c r="K207">
        <v>112.1</v>
      </c>
      <c r="L207">
        <v>105.2</v>
      </c>
      <c r="M207">
        <v>3.3</v>
      </c>
      <c r="N207">
        <v>4.7</v>
      </c>
      <c r="O207">
        <v>8</v>
      </c>
      <c r="P207">
        <v>0.14199999999999999</v>
      </c>
      <c r="Q207">
        <v>59.1</v>
      </c>
      <c r="R207">
        <v>47.8</v>
      </c>
      <c r="S207">
        <v>28.2</v>
      </c>
      <c r="T207">
        <v>5.8</v>
      </c>
      <c r="U207">
        <v>15.7</v>
      </c>
      <c r="V207">
        <v>10.9</v>
      </c>
      <c r="W207">
        <v>13.7</v>
      </c>
      <c r="X207">
        <v>2.2999999999999998</v>
      </c>
      <c r="Y207">
        <v>4.8</v>
      </c>
      <c r="Z207">
        <v>9.4</v>
      </c>
      <c r="AA207">
        <v>21.5</v>
      </c>
      <c r="AB207">
        <v>8.6</v>
      </c>
    </row>
    <row r="208" spans="1:28" x14ac:dyDescent="0.25">
      <c r="A208" t="str">
        <f>CONCATENATE(B208," ",E208)</f>
        <v>K. Porzingis ATL</v>
      </c>
      <c r="B208" t="s">
        <v>1199</v>
      </c>
      <c r="C208" t="s">
        <v>40</v>
      </c>
      <c r="D208">
        <v>29</v>
      </c>
      <c r="E208" t="s">
        <v>28</v>
      </c>
      <c r="F208">
        <v>79</v>
      </c>
      <c r="G208">
        <v>79</v>
      </c>
      <c r="H208">
        <v>28.8</v>
      </c>
      <c r="I208">
        <v>17.2</v>
      </c>
      <c r="J208">
        <v>5.6</v>
      </c>
      <c r="K208">
        <v>113.8</v>
      </c>
      <c r="L208">
        <v>111.1</v>
      </c>
      <c r="M208">
        <v>2.9</v>
      </c>
      <c r="N208">
        <v>2.4</v>
      </c>
      <c r="O208">
        <v>5.3</v>
      </c>
      <c r="P208">
        <v>0.112</v>
      </c>
      <c r="Q208">
        <v>56</v>
      </c>
      <c r="R208">
        <v>45.1</v>
      </c>
      <c r="S208">
        <v>22</v>
      </c>
      <c r="T208">
        <v>8.8000000000000007</v>
      </c>
      <c r="U208">
        <v>21.3</v>
      </c>
      <c r="V208">
        <v>15</v>
      </c>
      <c r="W208">
        <v>5</v>
      </c>
      <c r="X208">
        <v>2.1</v>
      </c>
      <c r="Y208">
        <v>5.5</v>
      </c>
      <c r="Z208">
        <v>4.9000000000000004</v>
      </c>
      <c r="AA208">
        <v>19.7</v>
      </c>
      <c r="AB208">
        <v>0.2</v>
      </c>
    </row>
    <row r="209" spans="1:28" x14ac:dyDescent="0.25">
      <c r="A209" t="str">
        <f>CONCATENATE(B209," ",E209)</f>
        <v>K. Thompson GSW</v>
      </c>
      <c r="B209" t="s">
        <v>1161</v>
      </c>
      <c r="C209" t="s">
        <v>29</v>
      </c>
      <c r="D209">
        <v>34</v>
      </c>
      <c r="E209" t="s">
        <v>35</v>
      </c>
      <c r="F209">
        <v>82</v>
      </c>
      <c r="G209">
        <v>82</v>
      </c>
      <c r="H209">
        <v>28.4</v>
      </c>
      <c r="I209">
        <v>18.3</v>
      </c>
      <c r="J209">
        <v>7.2</v>
      </c>
      <c r="K209">
        <v>118.9</v>
      </c>
      <c r="L209">
        <v>115.9</v>
      </c>
      <c r="M209">
        <v>4.9000000000000004</v>
      </c>
      <c r="N209">
        <v>1.2</v>
      </c>
      <c r="O209">
        <v>6.1</v>
      </c>
      <c r="P209">
        <v>0.125</v>
      </c>
      <c r="Q209">
        <v>59.1</v>
      </c>
      <c r="R209">
        <v>55</v>
      </c>
      <c r="S209">
        <v>14.4</v>
      </c>
      <c r="T209">
        <v>2.7</v>
      </c>
      <c r="U209">
        <v>10.9</v>
      </c>
      <c r="V209">
        <v>6.8</v>
      </c>
      <c r="W209">
        <v>14.1</v>
      </c>
      <c r="X209">
        <v>2</v>
      </c>
      <c r="Y209">
        <v>0.5</v>
      </c>
      <c r="Z209">
        <v>3.2</v>
      </c>
      <c r="AA209">
        <v>23.2</v>
      </c>
      <c r="AB209">
        <v>-1.5</v>
      </c>
    </row>
    <row r="210" spans="1:28" x14ac:dyDescent="0.25">
      <c r="A210" t="str">
        <f>CONCATENATE(B210," ",E210)</f>
        <v>K. Towns MIN</v>
      </c>
      <c r="B210" t="s">
        <v>1114</v>
      </c>
      <c r="C210" t="s">
        <v>23</v>
      </c>
      <c r="D210">
        <v>29</v>
      </c>
      <c r="E210" t="s">
        <v>137</v>
      </c>
      <c r="F210">
        <v>77</v>
      </c>
      <c r="G210">
        <v>77</v>
      </c>
      <c r="H210">
        <v>38.1</v>
      </c>
      <c r="I210">
        <v>28.1</v>
      </c>
      <c r="J210">
        <v>20.399999999999999</v>
      </c>
      <c r="K210">
        <v>128.69999999999999</v>
      </c>
      <c r="L210">
        <v>105.9</v>
      </c>
      <c r="M210">
        <v>11.5</v>
      </c>
      <c r="N210">
        <v>4.9000000000000004</v>
      </c>
      <c r="O210">
        <v>16.3</v>
      </c>
      <c r="P210">
        <v>0.26700000000000002</v>
      </c>
      <c r="Q210">
        <v>65.2</v>
      </c>
      <c r="R210">
        <v>49.6</v>
      </c>
      <c r="S210">
        <v>35.200000000000003</v>
      </c>
      <c r="T210">
        <v>9.4</v>
      </c>
      <c r="U210">
        <v>25.4</v>
      </c>
      <c r="V210">
        <v>17.600000000000001</v>
      </c>
      <c r="W210">
        <v>11.2</v>
      </c>
      <c r="X210">
        <v>2.4</v>
      </c>
      <c r="Y210">
        <v>5.5</v>
      </c>
      <c r="Z210">
        <v>5.9</v>
      </c>
      <c r="AA210">
        <v>26.1</v>
      </c>
      <c r="AB210">
        <v>8.1999999999999993</v>
      </c>
    </row>
    <row r="211" spans="1:28" x14ac:dyDescent="0.25">
      <c r="A211" t="str">
        <f>CONCATENATE(B211," ",E211)</f>
        <v>K. Walker ORL</v>
      </c>
      <c r="B211" t="s">
        <v>1194</v>
      </c>
      <c r="C211" t="s">
        <v>26</v>
      </c>
      <c r="D211">
        <v>34</v>
      </c>
      <c r="E211" t="s">
        <v>163</v>
      </c>
      <c r="F211">
        <v>80</v>
      </c>
      <c r="G211">
        <v>35</v>
      </c>
      <c r="H211">
        <v>25.7</v>
      </c>
      <c r="I211">
        <v>18</v>
      </c>
      <c r="J211">
        <v>5.7</v>
      </c>
      <c r="K211">
        <v>123.2</v>
      </c>
      <c r="L211">
        <v>114</v>
      </c>
      <c r="M211">
        <v>5.9</v>
      </c>
      <c r="N211">
        <v>1.5</v>
      </c>
      <c r="O211">
        <v>7.4</v>
      </c>
      <c r="P211">
        <v>0.17199999999999999</v>
      </c>
      <c r="Q211">
        <v>58.2</v>
      </c>
      <c r="R211">
        <v>49.2</v>
      </c>
      <c r="S211">
        <v>21.6</v>
      </c>
      <c r="T211">
        <v>2</v>
      </c>
      <c r="U211">
        <v>7.4</v>
      </c>
      <c r="V211">
        <v>4.7</v>
      </c>
      <c r="W211">
        <v>35.5</v>
      </c>
      <c r="X211">
        <v>0.7</v>
      </c>
      <c r="Y211">
        <v>0.4</v>
      </c>
      <c r="Z211">
        <v>6.7</v>
      </c>
      <c r="AA211">
        <v>22.5</v>
      </c>
      <c r="AB211">
        <v>2.5</v>
      </c>
    </row>
    <row r="212" spans="1:28" x14ac:dyDescent="0.25">
      <c r="A212" t="str">
        <f>CONCATENATE(B212," ",E212)</f>
        <v>K. Whitney LAC</v>
      </c>
      <c r="B212" t="s">
        <v>1315</v>
      </c>
      <c r="C212" t="s">
        <v>24</v>
      </c>
      <c r="D212">
        <v>23</v>
      </c>
      <c r="E212" t="s">
        <v>42</v>
      </c>
      <c r="F212">
        <v>57</v>
      </c>
      <c r="G212">
        <v>54</v>
      </c>
      <c r="H212">
        <v>22.1</v>
      </c>
      <c r="I212">
        <v>6.9</v>
      </c>
      <c r="J212">
        <v>-1.8</v>
      </c>
      <c r="K212">
        <v>85.8</v>
      </c>
      <c r="L212">
        <v>109</v>
      </c>
      <c r="M212">
        <v>-2.2000000000000002</v>
      </c>
      <c r="N212">
        <v>1.6</v>
      </c>
      <c r="O212">
        <v>-0.5</v>
      </c>
      <c r="P212">
        <v>-0.02</v>
      </c>
      <c r="Q212">
        <v>50.2</v>
      </c>
      <c r="R212">
        <v>32.799999999999997</v>
      </c>
      <c r="S212">
        <v>22.3</v>
      </c>
      <c r="T212">
        <v>4.0999999999999996</v>
      </c>
      <c r="U212">
        <v>13.4</v>
      </c>
      <c r="V212">
        <v>8.8000000000000007</v>
      </c>
      <c r="W212">
        <v>4.4000000000000004</v>
      </c>
      <c r="X212">
        <v>1.8</v>
      </c>
      <c r="Y212">
        <v>3</v>
      </c>
      <c r="Z212">
        <v>13.3</v>
      </c>
      <c r="AA212">
        <v>18.399999999999999</v>
      </c>
      <c r="AB212">
        <v>-3.5</v>
      </c>
    </row>
    <row r="213" spans="1:28" x14ac:dyDescent="0.25">
      <c r="A213" t="str">
        <f>CONCATENATE(B213," ",E213)</f>
        <v>K. Wilkes POR</v>
      </c>
      <c r="B213" t="s">
        <v>1257</v>
      </c>
      <c r="C213" t="s">
        <v>29</v>
      </c>
      <c r="D213">
        <v>26</v>
      </c>
      <c r="E213" t="s">
        <v>126</v>
      </c>
      <c r="F213">
        <v>75</v>
      </c>
      <c r="G213">
        <v>0</v>
      </c>
      <c r="H213">
        <v>21.9</v>
      </c>
      <c r="I213">
        <v>12.3</v>
      </c>
      <c r="J213">
        <v>1.2</v>
      </c>
      <c r="K213">
        <v>105.1</v>
      </c>
      <c r="L213">
        <v>107.6</v>
      </c>
      <c r="M213">
        <v>0.5</v>
      </c>
      <c r="N213">
        <v>2.4</v>
      </c>
      <c r="O213">
        <v>2.9</v>
      </c>
      <c r="P213">
        <v>8.5000000000000006E-2</v>
      </c>
      <c r="Q213">
        <v>53.9</v>
      </c>
      <c r="R213">
        <v>41.1</v>
      </c>
      <c r="S213">
        <v>25.8</v>
      </c>
      <c r="T213">
        <v>4</v>
      </c>
      <c r="U213">
        <v>13.9</v>
      </c>
      <c r="V213">
        <v>8.9</v>
      </c>
      <c r="W213">
        <v>6.9</v>
      </c>
      <c r="X213">
        <v>1.6</v>
      </c>
      <c r="Y213">
        <v>1.9</v>
      </c>
      <c r="Z213">
        <v>5.6</v>
      </c>
      <c r="AA213">
        <v>20.5</v>
      </c>
      <c r="AB213">
        <v>4.5999999999999996</v>
      </c>
    </row>
    <row r="214" spans="1:28" x14ac:dyDescent="0.25">
      <c r="A214" t="str">
        <f>CONCATENATE(B214," ",E214)</f>
        <v>K. Wilson PHI</v>
      </c>
      <c r="B214" t="s">
        <v>1383</v>
      </c>
      <c r="C214" t="s">
        <v>34</v>
      </c>
      <c r="D214">
        <v>24</v>
      </c>
      <c r="E214" t="s">
        <v>25</v>
      </c>
      <c r="F214">
        <v>80</v>
      </c>
      <c r="G214">
        <v>0</v>
      </c>
      <c r="H214">
        <v>13.9</v>
      </c>
      <c r="I214">
        <v>10.3</v>
      </c>
      <c r="J214">
        <v>-0.3</v>
      </c>
      <c r="K214">
        <v>107.8</v>
      </c>
      <c r="L214">
        <v>108.2</v>
      </c>
      <c r="M214">
        <v>0.5</v>
      </c>
      <c r="N214">
        <v>1.5</v>
      </c>
      <c r="O214">
        <v>2</v>
      </c>
      <c r="P214">
        <v>8.6999999999999994E-2</v>
      </c>
      <c r="Q214">
        <v>53.5</v>
      </c>
      <c r="R214">
        <v>39.1</v>
      </c>
      <c r="S214">
        <v>26.4</v>
      </c>
      <c r="T214">
        <v>4.4000000000000004</v>
      </c>
      <c r="U214">
        <v>15.4</v>
      </c>
      <c r="V214">
        <v>9.9</v>
      </c>
      <c r="W214">
        <v>4.5999999999999996</v>
      </c>
      <c r="X214">
        <v>1.7</v>
      </c>
      <c r="Y214">
        <v>2.8</v>
      </c>
      <c r="Z214">
        <v>5.7</v>
      </c>
      <c r="AA214">
        <v>13.7</v>
      </c>
      <c r="AB214">
        <v>1.3</v>
      </c>
    </row>
    <row r="215" spans="1:28" x14ac:dyDescent="0.25">
      <c r="A215" t="str">
        <f>CONCATENATE(B215," ",E215)</f>
        <v>L. Ball KC</v>
      </c>
      <c r="B215" t="s">
        <v>1269</v>
      </c>
      <c r="C215" t="s">
        <v>29</v>
      </c>
      <c r="D215">
        <v>23</v>
      </c>
      <c r="E215" t="s">
        <v>393</v>
      </c>
      <c r="F215">
        <v>82</v>
      </c>
      <c r="G215">
        <v>69</v>
      </c>
      <c r="H215">
        <v>26.2</v>
      </c>
      <c r="I215">
        <v>14.8</v>
      </c>
      <c r="J215">
        <v>3.6</v>
      </c>
      <c r="K215">
        <v>114.3</v>
      </c>
      <c r="L215">
        <v>115.8</v>
      </c>
      <c r="M215">
        <v>3</v>
      </c>
      <c r="N215">
        <v>1.1000000000000001</v>
      </c>
      <c r="O215">
        <v>4</v>
      </c>
      <c r="P215">
        <v>0.09</v>
      </c>
      <c r="Q215">
        <v>51.7</v>
      </c>
      <c r="R215">
        <v>41.5</v>
      </c>
      <c r="S215">
        <v>29.9</v>
      </c>
      <c r="T215">
        <v>4.7</v>
      </c>
      <c r="U215">
        <v>15.5</v>
      </c>
      <c r="V215">
        <v>10.1</v>
      </c>
      <c r="W215">
        <v>40.6</v>
      </c>
      <c r="X215">
        <v>1</v>
      </c>
      <c r="Y215">
        <v>1.1000000000000001</v>
      </c>
      <c r="Z215">
        <v>11.1</v>
      </c>
      <c r="AA215">
        <v>16.8</v>
      </c>
      <c r="AB215">
        <v>-5.4</v>
      </c>
    </row>
    <row r="216" spans="1:28" x14ac:dyDescent="0.25">
      <c r="A216" t="str">
        <f>CONCATENATE(B216," ",E216)</f>
        <v>L. Ball ORL</v>
      </c>
      <c r="B216" t="s">
        <v>1269</v>
      </c>
      <c r="C216" t="s">
        <v>26</v>
      </c>
      <c r="D216">
        <v>27</v>
      </c>
      <c r="E216" t="s">
        <v>163</v>
      </c>
      <c r="F216">
        <v>79</v>
      </c>
      <c r="G216">
        <v>79</v>
      </c>
      <c r="H216">
        <v>28.6</v>
      </c>
      <c r="I216">
        <v>20.399999999999999</v>
      </c>
      <c r="J216">
        <v>8.4</v>
      </c>
      <c r="K216">
        <v>120.4</v>
      </c>
      <c r="L216">
        <v>104.8</v>
      </c>
      <c r="M216">
        <v>5.0999999999999996</v>
      </c>
      <c r="N216">
        <v>4</v>
      </c>
      <c r="O216">
        <v>9.1</v>
      </c>
      <c r="P216">
        <v>0.19400000000000001</v>
      </c>
      <c r="Q216">
        <v>53.4</v>
      </c>
      <c r="R216">
        <v>43</v>
      </c>
      <c r="S216">
        <v>32.299999999999997</v>
      </c>
      <c r="T216">
        <v>7.5</v>
      </c>
      <c r="U216">
        <v>18.899999999999999</v>
      </c>
      <c r="V216">
        <v>13.2</v>
      </c>
      <c r="W216">
        <v>46.1</v>
      </c>
      <c r="X216">
        <v>3.1</v>
      </c>
      <c r="Y216">
        <v>1.2</v>
      </c>
      <c r="Z216">
        <v>14.7</v>
      </c>
      <c r="AA216">
        <v>16.899999999999999</v>
      </c>
      <c r="AB216">
        <v>3.5</v>
      </c>
    </row>
    <row r="217" spans="1:28" x14ac:dyDescent="0.25">
      <c r="A217" t="str">
        <f>CONCATENATE(B217," ",E217)</f>
        <v>L. Doncic CHA</v>
      </c>
      <c r="B217" t="s">
        <v>1120</v>
      </c>
      <c r="C217" t="s">
        <v>29</v>
      </c>
      <c r="D217">
        <v>25</v>
      </c>
      <c r="E217" t="s">
        <v>145</v>
      </c>
      <c r="F217">
        <v>82</v>
      </c>
      <c r="G217">
        <v>82</v>
      </c>
      <c r="H217">
        <v>36.700000000000003</v>
      </c>
      <c r="I217">
        <v>28</v>
      </c>
      <c r="J217">
        <v>21</v>
      </c>
      <c r="K217">
        <v>134</v>
      </c>
      <c r="L217">
        <v>110.2</v>
      </c>
      <c r="M217">
        <v>16.5</v>
      </c>
      <c r="N217">
        <v>3.5</v>
      </c>
      <c r="O217">
        <v>20</v>
      </c>
      <c r="P217">
        <v>0.31900000000000001</v>
      </c>
      <c r="Q217">
        <v>63.1</v>
      </c>
      <c r="R217">
        <v>53.9</v>
      </c>
      <c r="S217">
        <v>25.1</v>
      </c>
      <c r="T217">
        <v>7.4</v>
      </c>
      <c r="U217">
        <v>19.2</v>
      </c>
      <c r="V217">
        <v>13.4</v>
      </c>
      <c r="W217">
        <v>45</v>
      </c>
      <c r="X217">
        <v>1.2</v>
      </c>
      <c r="Y217">
        <v>1.3</v>
      </c>
      <c r="Z217">
        <v>7.8</v>
      </c>
      <c r="AA217">
        <v>26.9</v>
      </c>
      <c r="AB217">
        <v>13</v>
      </c>
    </row>
    <row r="218" spans="1:28" x14ac:dyDescent="0.25">
      <c r="A218" t="str">
        <f>CONCATENATE(B218," ",E218)</f>
        <v>L. Hilliard DEN</v>
      </c>
      <c r="B218" t="s">
        <v>1290</v>
      </c>
      <c r="C218" t="s">
        <v>29</v>
      </c>
      <c r="D218">
        <v>21</v>
      </c>
      <c r="E218" t="s">
        <v>33</v>
      </c>
      <c r="F218">
        <v>82</v>
      </c>
      <c r="G218">
        <v>82</v>
      </c>
      <c r="H218">
        <v>26.8</v>
      </c>
      <c r="I218">
        <v>9.1</v>
      </c>
      <c r="J218">
        <v>-1.2</v>
      </c>
      <c r="K218">
        <v>108.1</v>
      </c>
      <c r="L218">
        <v>116</v>
      </c>
      <c r="M218">
        <v>1</v>
      </c>
      <c r="N218">
        <v>1</v>
      </c>
      <c r="O218">
        <v>2</v>
      </c>
      <c r="P218">
        <v>4.4999999999999998E-2</v>
      </c>
      <c r="Q218">
        <v>52.7</v>
      </c>
      <c r="R218">
        <v>39.6</v>
      </c>
      <c r="S218">
        <v>23.9</v>
      </c>
      <c r="T218">
        <v>3.1</v>
      </c>
      <c r="U218">
        <v>11.7</v>
      </c>
      <c r="V218">
        <v>7.3</v>
      </c>
      <c r="W218">
        <v>8.1999999999999993</v>
      </c>
      <c r="X218">
        <v>1.1000000000000001</v>
      </c>
      <c r="Y218">
        <v>1.8</v>
      </c>
      <c r="Z218">
        <v>4.9000000000000004</v>
      </c>
      <c r="AA218">
        <v>13.9</v>
      </c>
      <c r="AB218">
        <v>-3.7</v>
      </c>
    </row>
    <row r="219" spans="1:28" x14ac:dyDescent="0.25">
      <c r="A219" t="str">
        <f>CONCATENATE(B219," ",E219)</f>
        <v>L. James DET</v>
      </c>
      <c r="B219" t="s">
        <v>1159</v>
      </c>
      <c r="C219" t="s">
        <v>34</v>
      </c>
      <c r="D219">
        <v>40</v>
      </c>
      <c r="E219" t="s">
        <v>46</v>
      </c>
      <c r="F219">
        <v>78</v>
      </c>
      <c r="G219">
        <v>78</v>
      </c>
      <c r="H219">
        <v>28.3</v>
      </c>
      <c r="I219">
        <v>20.100000000000001</v>
      </c>
      <c r="J219">
        <v>8</v>
      </c>
      <c r="K219">
        <v>115.6</v>
      </c>
      <c r="L219">
        <v>117.1</v>
      </c>
      <c r="M219">
        <v>5.3</v>
      </c>
      <c r="N219">
        <v>0.8</v>
      </c>
      <c r="O219">
        <v>6</v>
      </c>
      <c r="P219">
        <v>0.13100000000000001</v>
      </c>
      <c r="Q219">
        <v>56.5</v>
      </c>
      <c r="R219">
        <v>47.2</v>
      </c>
      <c r="S219">
        <v>25.5</v>
      </c>
      <c r="T219">
        <v>7.4</v>
      </c>
      <c r="U219">
        <v>16.3</v>
      </c>
      <c r="V219">
        <v>11.8</v>
      </c>
      <c r="W219">
        <v>45</v>
      </c>
      <c r="X219">
        <v>0.8</v>
      </c>
      <c r="Y219">
        <v>0.4</v>
      </c>
      <c r="Z219">
        <v>9.9</v>
      </c>
      <c r="AA219">
        <v>28.3</v>
      </c>
      <c r="AB219">
        <v>-0.4</v>
      </c>
    </row>
    <row r="220" spans="1:28" x14ac:dyDescent="0.25">
      <c r="A220" t="str">
        <f>CONCATENATE(B220," ",E220)</f>
        <v>L. James Jr. TOR</v>
      </c>
      <c r="B220" t="s">
        <v>1277</v>
      </c>
      <c r="C220" t="s">
        <v>29</v>
      </c>
      <c r="D220">
        <v>20</v>
      </c>
      <c r="E220" t="s">
        <v>254</v>
      </c>
      <c r="F220">
        <v>79</v>
      </c>
      <c r="G220">
        <v>67</v>
      </c>
      <c r="H220">
        <v>28.2</v>
      </c>
      <c r="I220">
        <v>9.8000000000000007</v>
      </c>
      <c r="J220">
        <v>-0.6</v>
      </c>
      <c r="K220">
        <v>98.9</v>
      </c>
      <c r="L220">
        <v>115.6</v>
      </c>
      <c r="M220">
        <v>-0.7</v>
      </c>
      <c r="N220">
        <v>1.2</v>
      </c>
      <c r="O220">
        <v>0.4</v>
      </c>
      <c r="P220">
        <v>8.9999999999999993E-3</v>
      </c>
      <c r="Q220">
        <v>50.9</v>
      </c>
      <c r="R220">
        <v>34.5</v>
      </c>
      <c r="S220">
        <v>33.700000000000003</v>
      </c>
      <c r="T220">
        <v>3.6</v>
      </c>
      <c r="U220">
        <v>13.9</v>
      </c>
      <c r="V220">
        <v>8.6999999999999993</v>
      </c>
      <c r="W220">
        <v>13.3</v>
      </c>
      <c r="X220">
        <v>1.1000000000000001</v>
      </c>
      <c r="Y220">
        <v>3</v>
      </c>
      <c r="Z220">
        <v>9.1</v>
      </c>
      <c r="AA220">
        <v>16.2</v>
      </c>
      <c r="AB220">
        <v>-6.4</v>
      </c>
    </row>
    <row r="221" spans="1:28" x14ac:dyDescent="0.25">
      <c r="A221" t="str">
        <f>CONCATENATE(B221," ",E221)</f>
        <v>L. Kornet CHA</v>
      </c>
      <c r="B221" t="s">
        <v>1372</v>
      </c>
      <c r="C221" t="s">
        <v>32</v>
      </c>
      <c r="D221">
        <v>29</v>
      </c>
      <c r="E221" t="s">
        <v>145</v>
      </c>
      <c r="F221">
        <v>61</v>
      </c>
      <c r="G221">
        <v>0</v>
      </c>
      <c r="H221">
        <v>12.5</v>
      </c>
      <c r="I221">
        <v>7.9</v>
      </c>
      <c r="J221">
        <v>-1.1000000000000001</v>
      </c>
      <c r="K221">
        <v>102.1</v>
      </c>
      <c r="L221">
        <v>111</v>
      </c>
      <c r="M221">
        <v>0</v>
      </c>
      <c r="N221">
        <v>0.8</v>
      </c>
      <c r="O221">
        <v>0.8</v>
      </c>
      <c r="P221">
        <v>0.05</v>
      </c>
      <c r="Q221">
        <v>52.4</v>
      </c>
      <c r="R221">
        <v>37.5</v>
      </c>
      <c r="S221">
        <v>17.600000000000001</v>
      </c>
      <c r="T221">
        <v>7.7</v>
      </c>
      <c r="U221">
        <v>16.399999999999999</v>
      </c>
      <c r="V221">
        <v>12.1</v>
      </c>
      <c r="W221">
        <v>4.5</v>
      </c>
      <c r="X221">
        <v>0.7</v>
      </c>
      <c r="Y221">
        <v>2.6</v>
      </c>
      <c r="Z221">
        <v>8.9</v>
      </c>
      <c r="AA221">
        <v>18.5</v>
      </c>
      <c r="AB221">
        <v>1.7</v>
      </c>
    </row>
    <row r="222" spans="1:28" x14ac:dyDescent="0.25">
      <c r="A222" t="str">
        <f>CONCATENATE(B222," ",E222)</f>
        <v>L. Markkanen CHI</v>
      </c>
      <c r="B222" t="s">
        <v>1146</v>
      </c>
      <c r="C222" t="s">
        <v>32</v>
      </c>
      <c r="D222">
        <v>27</v>
      </c>
      <c r="E222" t="s">
        <v>31</v>
      </c>
      <c r="F222">
        <v>82</v>
      </c>
      <c r="G222">
        <v>82</v>
      </c>
      <c r="H222">
        <v>33.299999999999997</v>
      </c>
      <c r="I222">
        <v>21.8</v>
      </c>
      <c r="J222">
        <v>11.2</v>
      </c>
      <c r="K222">
        <v>127.2</v>
      </c>
      <c r="L222">
        <v>106.4</v>
      </c>
      <c r="M222">
        <v>9</v>
      </c>
      <c r="N222">
        <v>4.4000000000000004</v>
      </c>
      <c r="O222">
        <v>13.4</v>
      </c>
      <c r="P222">
        <v>0.23499999999999999</v>
      </c>
      <c r="Q222">
        <v>61.3</v>
      </c>
      <c r="R222">
        <v>52.3</v>
      </c>
      <c r="S222">
        <v>24.2</v>
      </c>
      <c r="T222">
        <v>7.6</v>
      </c>
      <c r="U222">
        <v>19.7</v>
      </c>
      <c r="V222">
        <v>13.7</v>
      </c>
      <c r="W222">
        <v>18.899999999999999</v>
      </c>
      <c r="X222">
        <v>1.4</v>
      </c>
      <c r="Y222">
        <v>3.9</v>
      </c>
      <c r="Z222">
        <v>4.9000000000000004</v>
      </c>
      <c r="AA222">
        <v>22.6</v>
      </c>
      <c r="AB222">
        <v>8</v>
      </c>
    </row>
    <row r="223" spans="1:28" x14ac:dyDescent="0.25">
      <c r="A223" t="str">
        <f>CONCATENATE(B223," ",E223)</f>
        <v>L. Nance Jr. CHA</v>
      </c>
      <c r="B223" t="s">
        <v>1406</v>
      </c>
      <c r="C223" t="s">
        <v>32</v>
      </c>
      <c r="D223">
        <v>31</v>
      </c>
      <c r="E223" t="s">
        <v>145</v>
      </c>
      <c r="F223">
        <v>81</v>
      </c>
      <c r="G223">
        <v>0</v>
      </c>
      <c r="H223">
        <v>11.5</v>
      </c>
      <c r="I223">
        <v>8.1</v>
      </c>
      <c r="J223">
        <v>-1.3</v>
      </c>
      <c r="K223">
        <v>107</v>
      </c>
      <c r="L223">
        <v>111.7</v>
      </c>
      <c r="M223">
        <v>0.4</v>
      </c>
      <c r="N223">
        <v>0.9</v>
      </c>
      <c r="O223">
        <v>1.3</v>
      </c>
      <c r="P223">
        <v>6.6000000000000003E-2</v>
      </c>
      <c r="Q223">
        <v>53.1</v>
      </c>
      <c r="R223">
        <v>31.5</v>
      </c>
      <c r="S223">
        <v>23.2</v>
      </c>
      <c r="T223">
        <v>7.4</v>
      </c>
      <c r="U223">
        <v>17.100000000000001</v>
      </c>
      <c r="V223">
        <v>12.3</v>
      </c>
      <c r="W223">
        <v>5.3</v>
      </c>
      <c r="X223">
        <v>0.8</v>
      </c>
      <c r="Y223">
        <v>1</v>
      </c>
      <c r="Z223">
        <v>8.6999999999999993</v>
      </c>
      <c r="AA223">
        <v>14.2</v>
      </c>
      <c r="AB223">
        <v>1.7</v>
      </c>
    </row>
    <row r="224" spans="1:28" x14ac:dyDescent="0.25">
      <c r="A224" t="str">
        <f>CONCATENATE(B224," ",E224)</f>
        <v>L. Šamanic LAC</v>
      </c>
      <c r="B224" t="s">
        <v>1349</v>
      </c>
      <c r="C224" t="s">
        <v>32</v>
      </c>
      <c r="D224">
        <v>24</v>
      </c>
      <c r="E224" t="s">
        <v>42</v>
      </c>
      <c r="F224">
        <v>69</v>
      </c>
      <c r="G224">
        <v>11</v>
      </c>
      <c r="H224">
        <v>19.399999999999999</v>
      </c>
      <c r="I224">
        <v>7.2</v>
      </c>
      <c r="J224">
        <v>-2.2999999999999998</v>
      </c>
      <c r="K224">
        <v>77.599999999999994</v>
      </c>
      <c r="L224">
        <v>105.4</v>
      </c>
      <c r="M224">
        <v>-3.7</v>
      </c>
      <c r="N224">
        <v>2.2999999999999998</v>
      </c>
      <c r="O224">
        <v>-1.4</v>
      </c>
      <c r="P224">
        <v>-5.0999999999999997E-2</v>
      </c>
      <c r="Q224">
        <v>47.3</v>
      </c>
      <c r="R224">
        <v>38.700000000000003</v>
      </c>
      <c r="S224">
        <v>20.399999999999999</v>
      </c>
      <c r="T224">
        <v>7.1</v>
      </c>
      <c r="U224">
        <v>16.100000000000001</v>
      </c>
      <c r="V224">
        <v>11.6</v>
      </c>
      <c r="W224">
        <v>3.8</v>
      </c>
      <c r="X224">
        <v>2.6</v>
      </c>
      <c r="Y224">
        <v>4.5999999999999996</v>
      </c>
      <c r="Z224">
        <v>18.3</v>
      </c>
      <c r="AA224">
        <v>19.2</v>
      </c>
      <c r="AB224">
        <v>-2.4</v>
      </c>
    </row>
    <row r="225" spans="1:28" x14ac:dyDescent="0.25">
      <c r="A225" t="str">
        <f>CONCATENATE(B225," ",E225)</f>
        <v>L. Shamet BOS</v>
      </c>
      <c r="B225" t="s">
        <v>1200</v>
      </c>
      <c r="C225" t="s">
        <v>22</v>
      </c>
      <c r="D225">
        <v>28</v>
      </c>
      <c r="E225" t="s">
        <v>39</v>
      </c>
      <c r="F225">
        <v>71</v>
      </c>
      <c r="G225">
        <v>71</v>
      </c>
      <c r="H225">
        <v>28.4</v>
      </c>
      <c r="I225">
        <v>16.8</v>
      </c>
      <c r="J225">
        <v>4.8</v>
      </c>
      <c r="K225">
        <v>129.4</v>
      </c>
      <c r="L225">
        <v>116.2</v>
      </c>
      <c r="M225">
        <v>5.5</v>
      </c>
      <c r="N225">
        <v>0.9</v>
      </c>
      <c r="O225">
        <v>6.5</v>
      </c>
      <c r="P225">
        <v>0.154</v>
      </c>
      <c r="Q225">
        <v>60.6</v>
      </c>
      <c r="R225">
        <v>54.3</v>
      </c>
      <c r="S225">
        <v>20.2</v>
      </c>
      <c r="T225">
        <v>3</v>
      </c>
      <c r="U225">
        <v>11.8</v>
      </c>
      <c r="V225">
        <v>7.3</v>
      </c>
      <c r="W225">
        <v>17.5</v>
      </c>
      <c r="X225">
        <v>1.3</v>
      </c>
      <c r="Y225">
        <v>0.3</v>
      </c>
      <c r="Z225">
        <v>3</v>
      </c>
      <c r="AA225">
        <v>17.899999999999999</v>
      </c>
      <c r="AB225">
        <v>-0.5</v>
      </c>
    </row>
    <row r="226" spans="1:28" x14ac:dyDescent="0.25">
      <c r="A226" t="str">
        <f>CONCATENATE(B226," ",E226)</f>
        <v>L. Stephenson MIN</v>
      </c>
      <c r="B226" t="s">
        <v>1311</v>
      </c>
      <c r="C226" t="s">
        <v>37</v>
      </c>
      <c r="D226">
        <v>34</v>
      </c>
      <c r="E226" t="s">
        <v>137</v>
      </c>
      <c r="F226">
        <v>69</v>
      </c>
      <c r="G226">
        <v>0</v>
      </c>
      <c r="H226">
        <v>18.5</v>
      </c>
      <c r="I226">
        <v>9.4</v>
      </c>
      <c r="J226">
        <v>-0.6</v>
      </c>
      <c r="K226">
        <v>109.1</v>
      </c>
      <c r="L226">
        <v>116</v>
      </c>
      <c r="M226">
        <v>1</v>
      </c>
      <c r="N226">
        <v>0.6</v>
      </c>
      <c r="O226">
        <v>1.6</v>
      </c>
      <c r="P226">
        <v>5.8999999999999997E-2</v>
      </c>
      <c r="Q226">
        <v>56.9</v>
      </c>
      <c r="R226">
        <v>42.4</v>
      </c>
      <c r="S226">
        <v>17</v>
      </c>
      <c r="T226">
        <v>6.1</v>
      </c>
      <c r="U226">
        <v>15.8</v>
      </c>
      <c r="V226">
        <v>11</v>
      </c>
      <c r="W226">
        <v>15.1</v>
      </c>
      <c r="X226">
        <v>0.5</v>
      </c>
      <c r="Y226">
        <v>0.7</v>
      </c>
      <c r="Z226">
        <v>11.5</v>
      </c>
      <c r="AA226">
        <v>18.399999999999999</v>
      </c>
      <c r="AB226">
        <v>1.7</v>
      </c>
    </row>
    <row r="227" spans="1:28" x14ac:dyDescent="0.25">
      <c r="A227" t="str">
        <f>CONCATENATE(B227," ",E227)</f>
        <v>L. Walker IV GSW</v>
      </c>
      <c r="B227" t="s">
        <v>1362</v>
      </c>
      <c r="C227" t="s">
        <v>22</v>
      </c>
      <c r="D227">
        <v>26</v>
      </c>
      <c r="E227" t="s">
        <v>35</v>
      </c>
      <c r="F227">
        <v>80</v>
      </c>
      <c r="G227">
        <v>0</v>
      </c>
      <c r="H227">
        <v>17.100000000000001</v>
      </c>
      <c r="I227">
        <v>10.4</v>
      </c>
      <c r="J227">
        <v>-0.2</v>
      </c>
      <c r="K227">
        <v>121.5</v>
      </c>
      <c r="L227">
        <v>117.2</v>
      </c>
      <c r="M227">
        <v>1.8</v>
      </c>
      <c r="N227">
        <v>0.5</v>
      </c>
      <c r="O227">
        <v>2.2000000000000002</v>
      </c>
      <c r="P227">
        <v>7.9000000000000001E-2</v>
      </c>
      <c r="Q227">
        <v>57.6</v>
      </c>
      <c r="R227">
        <v>47.3</v>
      </c>
      <c r="S227">
        <v>24.2</v>
      </c>
      <c r="T227">
        <v>3.3</v>
      </c>
      <c r="U227">
        <v>11.5</v>
      </c>
      <c r="V227">
        <v>7.4</v>
      </c>
      <c r="W227">
        <v>5.8</v>
      </c>
      <c r="X227">
        <v>1.2</v>
      </c>
      <c r="Y227">
        <v>1</v>
      </c>
      <c r="Z227">
        <v>2.9</v>
      </c>
      <c r="AA227">
        <v>12.1</v>
      </c>
      <c r="AB227">
        <v>0.4</v>
      </c>
    </row>
    <row r="228" spans="1:28" x14ac:dyDescent="0.25">
      <c r="A228" t="str">
        <f>CONCATENATE(B228," ",E228)</f>
        <v>M. Bagley DET</v>
      </c>
      <c r="B228" t="s">
        <v>1112</v>
      </c>
      <c r="C228" t="s">
        <v>34</v>
      </c>
      <c r="D228">
        <v>23</v>
      </c>
      <c r="E228" t="s">
        <v>46</v>
      </c>
      <c r="F228">
        <v>73</v>
      </c>
      <c r="G228">
        <v>64</v>
      </c>
      <c r="H228">
        <v>23.2</v>
      </c>
      <c r="I228">
        <v>12.7</v>
      </c>
      <c r="J228">
        <v>1.1000000000000001</v>
      </c>
      <c r="K228">
        <v>97.4</v>
      </c>
      <c r="L228">
        <v>111</v>
      </c>
      <c r="M228">
        <v>-1</v>
      </c>
      <c r="N228">
        <v>1.8</v>
      </c>
      <c r="O228">
        <v>0.8</v>
      </c>
      <c r="P228">
        <v>2.4E-2</v>
      </c>
      <c r="Q228">
        <v>56.5</v>
      </c>
      <c r="R228">
        <v>33.6</v>
      </c>
      <c r="S228">
        <v>29.7</v>
      </c>
      <c r="T228">
        <v>5.8</v>
      </c>
      <c r="U228">
        <v>19.399999999999999</v>
      </c>
      <c r="V228">
        <v>12.5</v>
      </c>
      <c r="W228">
        <v>6.3</v>
      </c>
      <c r="X228">
        <v>2</v>
      </c>
      <c r="Y228">
        <v>4.5</v>
      </c>
      <c r="Z228">
        <v>13.3</v>
      </c>
      <c r="AA228">
        <v>19.899999999999999</v>
      </c>
      <c r="AB228">
        <v>2.8</v>
      </c>
    </row>
    <row r="229" spans="1:28" x14ac:dyDescent="0.25">
      <c r="A229" t="str">
        <f>CONCATENATE(B229," ",E229)</f>
        <v>M. Bagley NOP</v>
      </c>
      <c r="B229" t="s">
        <v>1112</v>
      </c>
      <c r="C229" t="s">
        <v>40</v>
      </c>
      <c r="D229">
        <v>25</v>
      </c>
      <c r="E229" t="s">
        <v>151</v>
      </c>
      <c r="F229">
        <v>82</v>
      </c>
      <c r="G229">
        <v>82</v>
      </c>
      <c r="H229">
        <v>38.200000000000003</v>
      </c>
      <c r="I229">
        <v>29.1</v>
      </c>
      <c r="J229">
        <v>22.5</v>
      </c>
      <c r="K229">
        <v>125.2</v>
      </c>
      <c r="L229">
        <v>103.6</v>
      </c>
      <c r="M229">
        <v>11</v>
      </c>
      <c r="N229">
        <v>6</v>
      </c>
      <c r="O229">
        <v>17</v>
      </c>
      <c r="P229">
        <v>0.26</v>
      </c>
      <c r="Q229">
        <v>63.5</v>
      </c>
      <c r="R229">
        <v>49.8</v>
      </c>
      <c r="S229">
        <v>36.1</v>
      </c>
      <c r="T229">
        <v>9.6999999999999993</v>
      </c>
      <c r="U229">
        <v>23.3</v>
      </c>
      <c r="V229">
        <v>16.5</v>
      </c>
      <c r="W229">
        <v>7.2</v>
      </c>
      <c r="X229">
        <v>3.3</v>
      </c>
      <c r="Y229">
        <v>5.9</v>
      </c>
      <c r="Z229">
        <v>5.0999999999999996</v>
      </c>
      <c r="AA229">
        <v>27.7</v>
      </c>
      <c r="AB229">
        <v>5.6</v>
      </c>
    </row>
    <row r="230" spans="1:28" x14ac:dyDescent="0.25">
      <c r="A230" t="str">
        <f>CONCATENATE(B230," ",E230)</f>
        <v>M. Bamba MEM</v>
      </c>
      <c r="B230" t="s">
        <v>1115</v>
      </c>
      <c r="C230" t="s">
        <v>40</v>
      </c>
      <c r="D230">
        <v>26</v>
      </c>
      <c r="E230" t="s">
        <v>170</v>
      </c>
      <c r="F230">
        <v>82</v>
      </c>
      <c r="G230">
        <v>82</v>
      </c>
      <c r="H230">
        <v>37</v>
      </c>
      <c r="I230">
        <v>28.3</v>
      </c>
      <c r="J230">
        <v>20.8</v>
      </c>
      <c r="K230">
        <v>120</v>
      </c>
      <c r="L230">
        <v>98.1</v>
      </c>
      <c r="M230">
        <v>8.3000000000000007</v>
      </c>
      <c r="N230">
        <v>7.8</v>
      </c>
      <c r="O230">
        <v>16.100000000000001</v>
      </c>
      <c r="P230">
        <v>0.254</v>
      </c>
      <c r="Q230">
        <v>64.599999999999994</v>
      </c>
      <c r="R230">
        <v>48.4</v>
      </c>
      <c r="S230">
        <v>29.6</v>
      </c>
      <c r="T230">
        <v>10.199999999999999</v>
      </c>
      <c r="U230">
        <v>25.4</v>
      </c>
      <c r="V230">
        <v>18</v>
      </c>
      <c r="W230">
        <v>4.4000000000000004</v>
      </c>
      <c r="X230">
        <v>3.3</v>
      </c>
      <c r="Y230">
        <v>9.4</v>
      </c>
      <c r="Z230">
        <v>7.3</v>
      </c>
      <c r="AA230">
        <v>28</v>
      </c>
      <c r="AB230">
        <v>9.3000000000000007</v>
      </c>
    </row>
    <row r="231" spans="1:28" x14ac:dyDescent="0.25">
      <c r="A231" t="str">
        <f>CONCATENATE(B231," ",E231)</f>
        <v>M. Beasley MIL</v>
      </c>
      <c r="B231" t="s">
        <v>1145</v>
      </c>
      <c r="C231" t="s">
        <v>37</v>
      </c>
      <c r="D231">
        <v>28</v>
      </c>
      <c r="E231" t="s">
        <v>44</v>
      </c>
      <c r="F231">
        <v>78</v>
      </c>
      <c r="G231">
        <v>78</v>
      </c>
      <c r="H231">
        <v>38.4</v>
      </c>
      <c r="I231">
        <v>15.7</v>
      </c>
      <c r="J231">
        <v>6.2</v>
      </c>
      <c r="K231">
        <v>116.9</v>
      </c>
      <c r="L231">
        <v>112.7</v>
      </c>
      <c r="M231">
        <v>5.0999999999999996</v>
      </c>
      <c r="N231">
        <v>2.6</v>
      </c>
      <c r="O231">
        <v>7.7</v>
      </c>
      <c r="P231">
        <v>0.123</v>
      </c>
      <c r="Q231">
        <v>59.3</v>
      </c>
      <c r="R231">
        <v>55.8</v>
      </c>
      <c r="S231">
        <v>22.6</v>
      </c>
      <c r="T231">
        <v>2.2999999999999998</v>
      </c>
      <c r="U231">
        <v>10.199999999999999</v>
      </c>
      <c r="V231">
        <v>6.4</v>
      </c>
      <c r="W231">
        <v>11.9</v>
      </c>
      <c r="X231">
        <v>1.6</v>
      </c>
      <c r="Y231">
        <v>1.1000000000000001</v>
      </c>
      <c r="Z231">
        <v>6</v>
      </c>
      <c r="AA231">
        <v>20.9</v>
      </c>
      <c r="AB231">
        <v>9.6999999999999993</v>
      </c>
    </row>
    <row r="232" spans="1:28" x14ac:dyDescent="0.25">
      <c r="A232" t="str">
        <f>CONCATENATE(B232," ",E232)</f>
        <v>M. Bridges UTA</v>
      </c>
      <c r="B232" t="s">
        <v>1122</v>
      </c>
      <c r="C232" t="s">
        <v>29</v>
      </c>
      <c r="D232">
        <v>26</v>
      </c>
      <c r="E232" t="s">
        <v>127</v>
      </c>
      <c r="F232">
        <v>75</v>
      </c>
      <c r="G232">
        <v>75</v>
      </c>
      <c r="H232">
        <v>37.200000000000003</v>
      </c>
      <c r="I232">
        <v>25.6</v>
      </c>
      <c r="J232">
        <v>16.7</v>
      </c>
      <c r="K232">
        <v>130.80000000000001</v>
      </c>
      <c r="L232">
        <v>106.3</v>
      </c>
      <c r="M232">
        <v>11.4</v>
      </c>
      <c r="N232">
        <v>4.5</v>
      </c>
      <c r="O232">
        <v>15.9</v>
      </c>
      <c r="P232">
        <v>0.27300000000000002</v>
      </c>
      <c r="Q232">
        <v>66.400000000000006</v>
      </c>
      <c r="R232">
        <v>50.3</v>
      </c>
      <c r="S232">
        <v>37.1</v>
      </c>
      <c r="T232">
        <v>5.9</v>
      </c>
      <c r="U232">
        <v>17.8</v>
      </c>
      <c r="V232">
        <v>12.1</v>
      </c>
      <c r="W232">
        <v>21.7</v>
      </c>
      <c r="X232">
        <v>2.2000000000000002</v>
      </c>
      <c r="Y232">
        <v>2.7</v>
      </c>
      <c r="Z232">
        <v>7</v>
      </c>
      <c r="AA232">
        <v>24.4</v>
      </c>
      <c r="AB232">
        <v>11.6</v>
      </c>
    </row>
    <row r="233" spans="1:28" x14ac:dyDescent="0.25">
      <c r="A233" t="str">
        <f>CONCATENATE(B233," ",E233)</f>
        <v>M. Bridges UTA</v>
      </c>
      <c r="B233" t="s">
        <v>1122</v>
      </c>
      <c r="C233" t="s">
        <v>29</v>
      </c>
      <c r="D233">
        <v>28</v>
      </c>
      <c r="E233" t="s">
        <v>127</v>
      </c>
      <c r="F233">
        <v>77</v>
      </c>
      <c r="G233">
        <v>10</v>
      </c>
      <c r="H233">
        <v>25.2</v>
      </c>
      <c r="I233">
        <v>17</v>
      </c>
      <c r="J233">
        <v>5</v>
      </c>
      <c r="K233">
        <v>122</v>
      </c>
      <c r="L233">
        <v>106.6</v>
      </c>
      <c r="M233">
        <v>3.8</v>
      </c>
      <c r="N233">
        <v>3.1</v>
      </c>
      <c r="O233">
        <v>6.8</v>
      </c>
      <c r="P233">
        <v>0.16900000000000001</v>
      </c>
      <c r="Q233">
        <v>60.8</v>
      </c>
      <c r="R233">
        <v>44.7</v>
      </c>
      <c r="S233">
        <v>31.8</v>
      </c>
      <c r="T233">
        <v>4.3</v>
      </c>
      <c r="U233">
        <v>13</v>
      </c>
      <c r="V233">
        <v>8.9</v>
      </c>
      <c r="W233">
        <v>9.6</v>
      </c>
      <c r="X233">
        <v>3.1</v>
      </c>
      <c r="Y233">
        <v>1.1000000000000001</v>
      </c>
      <c r="Z233">
        <v>5.7</v>
      </c>
      <c r="AA233">
        <v>17.399999999999999</v>
      </c>
      <c r="AB233">
        <v>5.2</v>
      </c>
    </row>
    <row r="234" spans="1:28" x14ac:dyDescent="0.25">
      <c r="A234" t="str">
        <f>CONCATENATE(B234," ",E234)</f>
        <v>M. Camby Jr. DET</v>
      </c>
      <c r="B234" t="s">
        <v>1327</v>
      </c>
      <c r="C234" t="s">
        <v>32</v>
      </c>
      <c r="D234">
        <v>24</v>
      </c>
      <c r="E234" t="s">
        <v>46</v>
      </c>
      <c r="F234">
        <v>78</v>
      </c>
      <c r="G234">
        <v>0</v>
      </c>
      <c r="H234">
        <v>20.3</v>
      </c>
      <c r="I234">
        <v>16.8</v>
      </c>
      <c r="J234">
        <v>3.3</v>
      </c>
      <c r="K234">
        <v>105.7</v>
      </c>
      <c r="L234">
        <v>105</v>
      </c>
      <c r="M234">
        <v>0.5</v>
      </c>
      <c r="N234">
        <v>2.8</v>
      </c>
      <c r="O234">
        <v>3.3</v>
      </c>
      <c r="P234">
        <v>0.1</v>
      </c>
      <c r="Q234">
        <v>53</v>
      </c>
      <c r="R234">
        <v>0</v>
      </c>
      <c r="S234">
        <v>49.6</v>
      </c>
      <c r="T234">
        <v>8.4</v>
      </c>
      <c r="U234">
        <v>21.9</v>
      </c>
      <c r="V234">
        <v>15</v>
      </c>
      <c r="W234">
        <v>5.0999999999999996</v>
      </c>
      <c r="X234">
        <v>3.2</v>
      </c>
      <c r="Y234">
        <v>8.4</v>
      </c>
      <c r="Z234">
        <v>6.8</v>
      </c>
      <c r="AA234">
        <v>15.5</v>
      </c>
      <c r="AB234">
        <v>-2</v>
      </c>
    </row>
    <row r="235" spans="1:28" x14ac:dyDescent="0.25">
      <c r="A235" t="str">
        <f>CONCATENATE(B235," ",E235)</f>
        <v>M. Carter-Williams WAS</v>
      </c>
      <c r="B235" t="s">
        <v>1274</v>
      </c>
      <c r="C235" t="s">
        <v>26</v>
      </c>
      <c r="D235">
        <v>33</v>
      </c>
      <c r="E235" t="s">
        <v>185</v>
      </c>
      <c r="F235">
        <v>82</v>
      </c>
      <c r="G235">
        <v>70</v>
      </c>
      <c r="H235">
        <v>23.9</v>
      </c>
      <c r="I235">
        <v>12.2</v>
      </c>
      <c r="J235">
        <v>1</v>
      </c>
      <c r="K235">
        <v>103.2</v>
      </c>
      <c r="L235">
        <v>115.8</v>
      </c>
      <c r="M235">
        <v>0.2</v>
      </c>
      <c r="N235">
        <v>1</v>
      </c>
      <c r="O235">
        <v>1.2</v>
      </c>
      <c r="P235">
        <v>0.03</v>
      </c>
      <c r="Q235">
        <v>52.7</v>
      </c>
      <c r="R235">
        <v>30</v>
      </c>
      <c r="S235">
        <v>22.7</v>
      </c>
      <c r="T235">
        <v>4.8</v>
      </c>
      <c r="U235">
        <v>17</v>
      </c>
      <c r="V235">
        <v>10.8</v>
      </c>
      <c r="W235">
        <v>33.799999999999997</v>
      </c>
      <c r="X235">
        <v>0.8</v>
      </c>
      <c r="Y235">
        <v>0.5</v>
      </c>
      <c r="Z235">
        <v>14.5</v>
      </c>
      <c r="AA235">
        <v>20</v>
      </c>
      <c r="AB235">
        <v>-4</v>
      </c>
    </row>
    <row r="236" spans="1:28" x14ac:dyDescent="0.25">
      <c r="A236" t="str">
        <f>CONCATENATE(B236," ",E236)</f>
        <v>M. Chriss SAC</v>
      </c>
      <c r="B236" t="s">
        <v>1231</v>
      </c>
      <c r="C236" t="s">
        <v>32</v>
      </c>
      <c r="D236">
        <v>27</v>
      </c>
      <c r="E236" t="s">
        <v>215</v>
      </c>
      <c r="F236">
        <v>70</v>
      </c>
      <c r="G236">
        <v>70</v>
      </c>
      <c r="H236">
        <v>27.9</v>
      </c>
      <c r="I236">
        <v>14.3</v>
      </c>
      <c r="J236">
        <v>2.1</v>
      </c>
      <c r="K236">
        <v>99.4</v>
      </c>
      <c r="L236">
        <v>110.5</v>
      </c>
      <c r="M236">
        <v>-0.7</v>
      </c>
      <c r="N236">
        <v>2.2000000000000002</v>
      </c>
      <c r="O236">
        <v>1.5</v>
      </c>
      <c r="P236">
        <v>3.7999999999999999E-2</v>
      </c>
      <c r="Q236">
        <v>55.6</v>
      </c>
      <c r="R236">
        <v>0</v>
      </c>
      <c r="S236">
        <v>37.299999999999997</v>
      </c>
      <c r="T236">
        <v>6.1</v>
      </c>
      <c r="U236">
        <v>19.100000000000001</v>
      </c>
      <c r="V236">
        <v>12.7</v>
      </c>
      <c r="W236">
        <v>5.6</v>
      </c>
      <c r="X236">
        <v>1.9</v>
      </c>
      <c r="Y236">
        <v>5.5</v>
      </c>
      <c r="Z236">
        <v>11.3</v>
      </c>
      <c r="AA236">
        <v>20.3</v>
      </c>
      <c r="AB236">
        <v>-2.2999999999999998</v>
      </c>
    </row>
    <row r="237" spans="1:28" x14ac:dyDescent="0.25">
      <c r="A237" t="str">
        <f>CONCATENATE(B237," ",E237)</f>
        <v>M. Dakita ORL</v>
      </c>
      <c r="B237" t="s">
        <v>1323</v>
      </c>
      <c r="C237" t="s">
        <v>40</v>
      </c>
      <c r="D237">
        <v>27</v>
      </c>
      <c r="E237" t="s">
        <v>163</v>
      </c>
      <c r="F237">
        <v>82</v>
      </c>
      <c r="G237">
        <v>0</v>
      </c>
      <c r="H237">
        <v>16.5</v>
      </c>
      <c r="I237">
        <v>12.6</v>
      </c>
      <c r="J237">
        <v>0.8</v>
      </c>
      <c r="K237">
        <v>94.2</v>
      </c>
      <c r="L237">
        <v>104.6</v>
      </c>
      <c r="M237">
        <v>-1.4</v>
      </c>
      <c r="N237">
        <v>2.5</v>
      </c>
      <c r="O237">
        <v>1.1000000000000001</v>
      </c>
      <c r="P237">
        <v>3.7999999999999999E-2</v>
      </c>
      <c r="Q237">
        <v>54</v>
      </c>
      <c r="R237">
        <v>14.4</v>
      </c>
      <c r="S237">
        <v>37.6</v>
      </c>
      <c r="T237">
        <v>6.4</v>
      </c>
      <c r="U237">
        <v>15</v>
      </c>
      <c r="V237">
        <v>10.7</v>
      </c>
      <c r="W237">
        <v>4.2</v>
      </c>
      <c r="X237">
        <v>3.1</v>
      </c>
      <c r="Y237">
        <v>3.2</v>
      </c>
      <c r="Z237">
        <v>12.8</v>
      </c>
      <c r="AA237">
        <v>21.6</v>
      </c>
      <c r="AB237">
        <v>1</v>
      </c>
    </row>
    <row r="238" spans="1:28" x14ac:dyDescent="0.25">
      <c r="A238" t="str">
        <f>CONCATENATE(B238," ",E238)</f>
        <v>M. Frazier Jr. SAC</v>
      </c>
      <c r="B238" t="s">
        <v>1329</v>
      </c>
      <c r="C238" t="s">
        <v>29</v>
      </c>
      <c r="D238">
        <v>28</v>
      </c>
      <c r="E238" t="s">
        <v>215</v>
      </c>
      <c r="F238">
        <v>81</v>
      </c>
      <c r="G238">
        <v>0</v>
      </c>
      <c r="H238">
        <v>18.399999999999999</v>
      </c>
      <c r="I238">
        <v>8</v>
      </c>
      <c r="J238">
        <v>-1.5</v>
      </c>
      <c r="K238">
        <v>93.2</v>
      </c>
      <c r="L238">
        <v>115.6</v>
      </c>
      <c r="M238">
        <v>-1.4</v>
      </c>
      <c r="N238">
        <v>0.8</v>
      </c>
      <c r="O238">
        <v>-0.6</v>
      </c>
      <c r="P238">
        <v>-0.02</v>
      </c>
      <c r="Q238">
        <v>53.2</v>
      </c>
      <c r="R238">
        <v>45</v>
      </c>
      <c r="S238">
        <v>20.6</v>
      </c>
      <c r="T238">
        <v>3.6</v>
      </c>
      <c r="U238">
        <v>14</v>
      </c>
      <c r="V238">
        <v>8.9</v>
      </c>
      <c r="W238">
        <v>5.8</v>
      </c>
      <c r="X238">
        <v>1.3</v>
      </c>
      <c r="Y238">
        <v>1.6</v>
      </c>
      <c r="Z238">
        <v>11.7</v>
      </c>
      <c r="AA238">
        <v>18.3</v>
      </c>
      <c r="AB238">
        <v>-3.1</v>
      </c>
    </row>
    <row r="239" spans="1:28" x14ac:dyDescent="0.25">
      <c r="A239" t="str">
        <f>CONCATENATE(B239," ",E239)</f>
        <v>M. Fultz POR</v>
      </c>
      <c r="B239" t="s">
        <v>1284</v>
      </c>
      <c r="C239" t="s">
        <v>26</v>
      </c>
      <c r="D239">
        <v>26</v>
      </c>
      <c r="E239" t="s">
        <v>126</v>
      </c>
      <c r="F239">
        <v>81</v>
      </c>
      <c r="G239">
        <v>70</v>
      </c>
      <c r="H239">
        <v>23.3</v>
      </c>
      <c r="I239">
        <v>9.3000000000000007</v>
      </c>
      <c r="J239">
        <v>-1.3</v>
      </c>
      <c r="K239">
        <v>102.8</v>
      </c>
      <c r="L239">
        <v>110.9</v>
      </c>
      <c r="M239">
        <v>0.1</v>
      </c>
      <c r="N239">
        <v>2</v>
      </c>
      <c r="O239">
        <v>2.1</v>
      </c>
      <c r="P239">
        <v>5.3999999999999999E-2</v>
      </c>
      <c r="Q239">
        <v>50.6</v>
      </c>
      <c r="R239">
        <v>36.5</v>
      </c>
      <c r="S239">
        <v>26.6</v>
      </c>
      <c r="T239">
        <v>3.3</v>
      </c>
      <c r="U239">
        <v>9.4</v>
      </c>
      <c r="V239">
        <v>6.3</v>
      </c>
      <c r="W239">
        <v>14.2</v>
      </c>
      <c r="X239">
        <v>1.2</v>
      </c>
      <c r="Y239">
        <v>0.3</v>
      </c>
      <c r="Z239">
        <v>7.2</v>
      </c>
      <c r="AA239">
        <v>17.600000000000001</v>
      </c>
      <c r="AB239">
        <v>-0.1</v>
      </c>
    </row>
    <row r="240" spans="1:28" x14ac:dyDescent="0.25">
      <c r="A240" t="str">
        <f>CONCATENATE(B240," ",E240)</f>
        <v>M. Harrell MIN</v>
      </c>
      <c r="B240" t="s">
        <v>1299</v>
      </c>
      <c r="C240" t="s">
        <v>32</v>
      </c>
      <c r="D240">
        <v>30</v>
      </c>
      <c r="E240" t="s">
        <v>137</v>
      </c>
      <c r="F240">
        <v>68</v>
      </c>
      <c r="G240">
        <v>68</v>
      </c>
      <c r="H240">
        <v>24.1</v>
      </c>
      <c r="I240">
        <v>12.4</v>
      </c>
      <c r="J240">
        <v>0.6</v>
      </c>
      <c r="K240">
        <v>103</v>
      </c>
      <c r="L240">
        <v>108.2</v>
      </c>
      <c r="M240">
        <v>0.1</v>
      </c>
      <c r="N240">
        <v>2.2999999999999998</v>
      </c>
      <c r="O240">
        <v>2.4</v>
      </c>
      <c r="P240">
        <v>7.0000000000000007E-2</v>
      </c>
      <c r="Q240">
        <v>53.3</v>
      </c>
      <c r="R240">
        <v>27.5</v>
      </c>
      <c r="S240">
        <v>24.4</v>
      </c>
      <c r="T240">
        <v>7.7</v>
      </c>
      <c r="U240">
        <v>20</v>
      </c>
      <c r="V240">
        <v>13.9</v>
      </c>
      <c r="W240">
        <v>5.0999999999999996</v>
      </c>
      <c r="X240">
        <v>3.2</v>
      </c>
      <c r="Y240">
        <v>1.8</v>
      </c>
      <c r="Z240">
        <v>10.3</v>
      </c>
      <c r="AA240">
        <v>15.8</v>
      </c>
      <c r="AB240">
        <v>5.7</v>
      </c>
    </row>
    <row r="241" spans="1:28" x14ac:dyDescent="0.25">
      <c r="A241" t="str">
        <f>CONCATENATE(B241," ",E241)</f>
        <v>M. Hezonja SEA</v>
      </c>
      <c r="B241" t="s">
        <v>1298</v>
      </c>
      <c r="C241" t="s">
        <v>24</v>
      </c>
      <c r="D241">
        <v>29</v>
      </c>
      <c r="E241" t="s">
        <v>36</v>
      </c>
      <c r="F241">
        <v>77</v>
      </c>
      <c r="G241">
        <v>0</v>
      </c>
      <c r="H241">
        <v>19.899999999999999</v>
      </c>
      <c r="I241">
        <v>6.2</v>
      </c>
      <c r="J241">
        <v>-2.6</v>
      </c>
      <c r="K241">
        <v>91.7</v>
      </c>
      <c r="L241">
        <v>124.2</v>
      </c>
      <c r="M241">
        <v>-1.8</v>
      </c>
      <c r="N241">
        <v>-0.7</v>
      </c>
      <c r="O241">
        <v>-2.6</v>
      </c>
      <c r="P241">
        <v>-0.08</v>
      </c>
      <c r="Q241">
        <v>52.2</v>
      </c>
      <c r="R241">
        <v>45.7</v>
      </c>
      <c r="S241">
        <v>8.6</v>
      </c>
      <c r="T241">
        <v>4.4000000000000004</v>
      </c>
      <c r="U241">
        <v>10.6</v>
      </c>
      <c r="V241">
        <v>7.4</v>
      </c>
      <c r="W241">
        <v>8.6999999999999993</v>
      </c>
      <c r="X241">
        <v>0.5</v>
      </c>
      <c r="Y241">
        <v>0.2</v>
      </c>
      <c r="Z241">
        <v>10.4</v>
      </c>
      <c r="AA241">
        <v>20</v>
      </c>
      <c r="AB241">
        <v>-11.8</v>
      </c>
    </row>
    <row r="242" spans="1:28" x14ac:dyDescent="0.25">
      <c r="A242" t="str">
        <f>CONCATENATE(B242," ",E242)</f>
        <v>M. Hurt BKN</v>
      </c>
      <c r="B242" t="s">
        <v>1356</v>
      </c>
      <c r="C242" t="s">
        <v>32</v>
      </c>
      <c r="D242">
        <v>24</v>
      </c>
      <c r="E242" t="s">
        <v>173</v>
      </c>
      <c r="F242">
        <v>79</v>
      </c>
      <c r="G242">
        <v>0</v>
      </c>
      <c r="H242">
        <v>15.1</v>
      </c>
      <c r="I242">
        <v>7.7</v>
      </c>
      <c r="J242">
        <v>-1.8</v>
      </c>
      <c r="K242">
        <v>96.5</v>
      </c>
      <c r="L242">
        <v>116</v>
      </c>
      <c r="M242">
        <v>-0.7</v>
      </c>
      <c r="N242">
        <v>0.6</v>
      </c>
      <c r="O242">
        <v>-0.1</v>
      </c>
      <c r="P242">
        <v>-4.0000000000000001E-3</v>
      </c>
      <c r="Q242">
        <v>53.2</v>
      </c>
      <c r="R242">
        <v>45.3</v>
      </c>
      <c r="S242">
        <v>10.3</v>
      </c>
      <c r="T242">
        <v>3.4</v>
      </c>
      <c r="U242">
        <v>12.8</v>
      </c>
      <c r="V242">
        <v>8.1</v>
      </c>
      <c r="W242">
        <v>4</v>
      </c>
      <c r="X242">
        <v>1.1000000000000001</v>
      </c>
      <c r="Y242">
        <v>2.5</v>
      </c>
      <c r="Z242">
        <v>8.4</v>
      </c>
      <c r="AA242">
        <v>17.5</v>
      </c>
      <c r="AB242">
        <v>-1.5</v>
      </c>
    </row>
    <row r="243" spans="1:28" x14ac:dyDescent="0.25">
      <c r="A243" t="str">
        <f>CONCATENATE(B243," ",E243)</f>
        <v>M. Maker OKC</v>
      </c>
      <c r="B243" t="s">
        <v>1123</v>
      </c>
      <c r="C243" t="s">
        <v>40</v>
      </c>
      <c r="D243">
        <v>22</v>
      </c>
      <c r="E243" t="s">
        <v>229</v>
      </c>
      <c r="F243">
        <v>82</v>
      </c>
      <c r="G243">
        <v>82</v>
      </c>
      <c r="H243">
        <v>36.700000000000003</v>
      </c>
      <c r="I243">
        <v>24.8</v>
      </c>
      <c r="J243">
        <v>16.5</v>
      </c>
      <c r="K243">
        <v>114.2</v>
      </c>
      <c r="L243">
        <v>106.6</v>
      </c>
      <c r="M243">
        <v>6.2</v>
      </c>
      <c r="N243">
        <v>4.8</v>
      </c>
      <c r="O243">
        <v>11</v>
      </c>
      <c r="P243">
        <v>0.17499999999999999</v>
      </c>
      <c r="Q243">
        <v>58.7</v>
      </c>
      <c r="R243">
        <v>41.9</v>
      </c>
      <c r="S243">
        <v>27.4</v>
      </c>
      <c r="T243">
        <v>6.3</v>
      </c>
      <c r="U243">
        <v>19.5</v>
      </c>
      <c r="V243">
        <v>13</v>
      </c>
      <c r="W243">
        <v>36.700000000000003</v>
      </c>
      <c r="X243">
        <v>2.4</v>
      </c>
      <c r="Y243">
        <v>4.5</v>
      </c>
      <c r="Z243">
        <v>9.1999999999999993</v>
      </c>
      <c r="AA243">
        <v>29</v>
      </c>
      <c r="AB243">
        <v>-1.4</v>
      </c>
    </row>
    <row r="244" spans="1:28" x14ac:dyDescent="0.25">
      <c r="A244" t="str">
        <f>CONCATENATE(B244," ",E244)</f>
        <v>M. Monk CHA</v>
      </c>
      <c r="B244" t="s">
        <v>1118</v>
      </c>
      <c r="C244" t="s">
        <v>37</v>
      </c>
      <c r="D244">
        <v>26</v>
      </c>
      <c r="E244" t="s">
        <v>145</v>
      </c>
      <c r="F244">
        <v>78</v>
      </c>
      <c r="G244">
        <v>78</v>
      </c>
      <c r="H244">
        <v>35.5</v>
      </c>
      <c r="I244">
        <v>24.5</v>
      </c>
      <c r="J244">
        <v>15.4</v>
      </c>
      <c r="K244">
        <v>129.69999999999999</v>
      </c>
      <c r="L244">
        <v>110.9</v>
      </c>
      <c r="M244">
        <v>10.8</v>
      </c>
      <c r="N244">
        <v>3</v>
      </c>
      <c r="O244">
        <v>13.8</v>
      </c>
      <c r="P244">
        <v>0.23899999999999999</v>
      </c>
      <c r="Q244">
        <v>65</v>
      </c>
      <c r="R244">
        <v>54.8</v>
      </c>
      <c r="S244">
        <v>23.4</v>
      </c>
      <c r="T244">
        <v>2.7</v>
      </c>
      <c r="U244">
        <v>9.6</v>
      </c>
      <c r="V244">
        <v>6.1</v>
      </c>
      <c r="W244">
        <v>14.9</v>
      </c>
      <c r="X244">
        <v>2.1</v>
      </c>
      <c r="Y244">
        <v>1.1000000000000001</v>
      </c>
      <c r="Z244">
        <v>4.0999999999999996</v>
      </c>
      <c r="AA244">
        <v>26.1</v>
      </c>
      <c r="AB244">
        <v>12.3</v>
      </c>
    </row>
    <row r="245" spans="1:28" x14ac:dyDescent="0.25">
      <c r="A245" t="str">
        <f>CONCATENATE(B245," ",E245)</f>
        <v>M. Moody UTA</v>
      </c>
      <c r="B245" t="s">
        <v>1154</v>
      </c>
      <c r="C245" t="s">
        <v>37</v>
      </c>
      <c r="D245">
        <v>22</v>
      </c>
      <c r="E245" t="s">
        <v>127</v>
      </c>
      <c r="F245">
        <v>82</v>
      </c>
      <c r="G245">
        <v>82</v>
      </c>
      <c r="H245">
        <v>31.8</v>
      </c>
      <c r="I245">
        <v>19.3</v>
      </c>
      <c r="J245">
        <v>9.1999999999999993</v>
      </c>
      <c r="K245">
        <v>120.8</v>
      </c>
      <c r="L245">
        <v>108.1</v>
      </c>
      <c r="M245">
        <v>6</v>
      </c>
      <c r="N245">
        <v>3.7</v>
      </c>
      <c r="O245">
        <v>9.6</v>
      </c>
      <c r="P245">
        <v>0.17699999999999999</v>
      </c>
      <c r="Q245">
        <v>61.2</v>
      </c>
      <c r="R245">
        <v>55.5</v>
      </c>
      <c r="S245">
        <v>22.5</v>
      </c>
      <c r="T245">
        <v>3.5</v>
      </c>
      <c r="U245">
        <v>12.9</v>
      </c>
      <c r="V245">
        <v>8.4</v>
      </c>
      <c r="W245">
        <v>13.5</v>
      </c>
      <c r="X245">
        <v>2.2000000000000002</v>
      </c>
      <c r="Y245">
        <v>2</v>
      </c>
      <c r="Z245">
        <v>5.5</v>
      </c>
      <c r="AA245">
        <v>22.3</v>
      </c>
      <c r="AB245">
        <v>7.9</v>
      </c>
    </row>
    <row r="246" spans="1:28" x14ac:dyDescent="0.25">
      <c r="A246" t="str">
        <f>CONCATENATE(B246," ",E246)</f>
        <v>M. Paige CLE</v>
      </c>
      <c r="B246" t="s">
        <v>1292</v>
      </c>
      <c r="C246" t="s">
        <v>26</v>
      </c>
      <c r="D246">
        <v>31</v>
      </c>
      <c r="E246" t="s">
        <v>38</v>
      </c>
      <c r="F246">
        <v>78</v>
      </c>
      <c r="G246">
        <v>0</v>
      </c>
      <c r="H246">
        <v>18.2</v>
      </c>
      <c r="I246">
        <v>11.1</v>
      </c>
      <c r="J246">
        <v>0</v>
      </c>
      <c r="K246">
        <v>101.5</v>
      </c>
      <c r="L246">
        <v>117.6</v>
      </c>
      <c r="M246">
        <v>-0.1</v>
      </c>
      <c r="N246">
        <v>0.4</v>
      </c>
      <c r="O246">
        <v>0.3</v>
      </c>
      <c r="P246">
        <v>8.9999999999999993E-3</v>
      </c>
      <c r="Q246">
        <v>55.3</v>
      </c>
      <c r="R246">
        <v>46</v>
      </c>
      <c r="S246">
        <v>8.6</v>
      </c>
      <c r="T246">
        <v>1.1000000000000001</v>
      </c>
      <c r="U246">
        <v>6.5</v>
      </c>
      <c r="V246">
        <v>3.8</v>
      </c>
      <c r="W246">
        <v>31</v>
      </c>
      <c r="X246">
        <v>0.8</v>
      </c>
      <c r="Y246">
        <v>0.5</v>
      </c>
      <c r="Z246">
        <v>13.6</v>
      </c>
      <c r="AA246">
        <v>22.3</v>
      </c>
      <c r="AB246">
        <v>-1.3</v>
      </c>
    </row>
    <row r="247" spans="1:28" x14ac:dyDescent="0.25">
      <c r="A247" t="str">
        <f>CONCATENATE(B247," ",E247)</f>
        <v>M. Porter Jr BKN</v>
      </c>
      <c r="B247" t="s">
        <v>1152</v>
      </c>
      <c r="C247" t="s">
        <v>34</v>
      </c>
      <c r="D247">
        <v>26</v>
      </c>
      <c r="E247" t="s">
        <v>173</v>
      </c>
      <c r="F247">
        <v>77</v>
      </c>
      <c r="G247">
        <v>77</v>
      </c>
      <c r="H247">
        <v>31.1</v>
      </c>
      <c r="I247">
        <v>20</v>
      </c>
      <c r="J247">
        <v>8.6</v>
      </c>
      <c r="K247">
        <v>115.6</v>
      </c>
      <c r="L247">
        <v>111.4</v>
      </c>
      <c r="M247">
        <v>4.2</v>
      </c>
      <c r="N247">
        <v>2.4</v>
      </c>
      <c r="O247">
        <v>6.7</v>
      </c>
      <c r="P247">
        <v>0.13400000000000001</v>
      </c>
      <c r="Q247">
        <v>60.3</v>
      </c>
      <c r="R247">
        <v>53.7</v>
      </c>
      <c r="S247">
        <v>21.5</v>
      </c>
      <c r="T247">
        <v>6.8</v>
      </c>
      <c r="U247">
        <v>18</v>
      </c>
      <c r="V247">
        <v>12.3</v>
      </c>
      <c r="W247">
        <v>9.8000000000000007</v>
      </c>
      <c r="X247">
        <v>2.2000000000000002</v>
      </c>
      <c r="Y247">
        <v>3.9</v>
      </c>
      <c r="Z247">
        <v>6.5</v>
      </c>
      <c r="AA247">
        <v>23.6</v>
      </c>
      <c r="AB247">
        <v>0.1</v>
      </c>
    </row>
    <row r="248" spans="1:28" x14ac:dyDescent="0.25">
      <c r="A248" t="str">
        <f>CONCATENATE(B248," ",E248)</f>
        <v>M. Robinson ORL</v>
      </c>
      <c r="B248" t="s">
        <v>1267</v>
      </c>
      <c r="C248" t="s">
        <v>40</v>
      </c>
      <c r="D248">
        <v>26</v>
      </c>
      <c r="E248" t="s">
        <v>163</v>
      </c>
      <c r="F248">
        <v>62</v>
      </c>
      <c r="G248">
        <v>62</v>
      </c>
      <c r="H248">
        <v>27.7</v>
      </c>
      <c r="I248">
        <v>18.100000000000001</v>
      </c>
      <c r="J248">
        <v>4.8</v>
      </c>
      <c r="K248">
        <v>111.3</v>
      </c>
      <c r="L248">
        <v>97.9</v>
      </c>
      <c r="M248">
        <v>1.3</v>
      </c>
      <c r="N248">
        <v>4.5</v>
      </c>
      <c r="O248">
        <v>5.8</v>
      </c>
      <c r="P248">
        <v>0.16200000000000001</v>
      </c>
      <c r="Q248">
        <v>61.9</v>
      </c>
      <c r="R248">
        <v>0</v>
      </c>
      <c r="S248">
        <v>38.9</v>
      </c>
      <c r="T248">
        <v>9.6</v>
      </c>
      <c r="U248">
        <v>27.7</v>
      </c>
      <c r="V248">
        <v>18.7</v>
      </c>
      <c r="W248">
        <v>5</v>
      </c>
      <c r="X248">
        <v>2.2000000000000002</v>
      </c>
      <c r="Y248">
        <v>11.2</v>
      </c>
      <c r="Z248">
        <v>12</v>
      </c>
      <c r="AA248">
        <v>14.6</v>
      </c>
      <c r="AB248">
        <v>6.4</v>
      </c>
    </row>
    <row r="249" spans="1:28" x14ac:dyDescent="0.25">
      <c r="A249" t="str">
        <f>CONCATENATE(B249," ",E249)</f>
        <v>M. Sanford MIL</v>
      </c>
      <c r="B249" t="s">
        <v>1404</v>
      </c>
      <c r="C249" t="s">
        <v>37</v>
      </c>
      <c r="D249">
        <v>22</v>
      </c>
      <c r="E249" t="s">
        <v>44</v>
      </c>
      <c r="F249">
        <v>79</v>
      </c>
      <c r="G249">
        <v>0</v>
      </c>
      <c r="H249">
        <v>9.6</v>
      </c>
      <c r="I249">
        <v>9.5</v>
      </c>
      <c r="J249">
        <v>-0.3</v>
      </c>
      <c r="K249">
        <v>108.1</v>
      </c>
      <c r="L249">
        <v>114.3</v>
      </c>
      <c r="M249">
        <v>0.4</v>
      </c>
      <c r="N249">
        <v>0.5</v>
      </c>
      <c r="O249">
        <v>0.9</v>
      </c>
      <c r="P249">
        <v>5.6000000000000001E-2</v>
      </c>
      <c r="Q249">
        <v>62.1</v>
      </c>
      <c r="R249">
        <v>59.3</v>
      </c>
      <c r="S249">
        <v>19.2</v>
      </c>
      <c r="T249">
        <v>1.1000000000000001</v>
      </c>
      <c r="U249">
        <v>8.1999999999999993</v>
      </c>
      <c r="V249">
        <v>4.7</v>
      </c>
      <c r="W249">
        <v>4.7</v>
      </c>
      <c r="X249">
        <v>1.2</v>
      </c>
      <c r="Y249">
        <v>0.6</v>
      </c>
      <c r="Z249">
        <v>8.8000000000000007</v>
      </c>
      <c r="AA249">
        <v>15.5</v>
      </c>
      <c r="AB249">
        <v>0.2</v>
      </c>
    </row>
    <row r="250" spans="1:28" x14ac:dyDescent="0.25">
      <c r="A250" t="str">
        <f>CONCATENATE(B250," ",E250)</f>
        <v>M. Singh Bhamara DAL</v>
      </c>
      <c r="B250" t="s">
        <v>1307</v>
      </c>
      <c r="C250" t="s">
        <v>29</v>
      </c>
      <c r="D250">
        <v>25</v>
      </c>
      <c r="E250" t="s">
        <v>27</v>
      </c>
      <c r="F250">
        <v>70</v>
      </c>
      <c r="G250">
        <v>13</v>
      </c>
      <c r="H250">
        <v>23.9</v>
      </c>
      <c r="I250">
        <v>12.2</v>
      </c>
      <c r="J250">
        <v>1.1000000000000001</v>
      </c>
      <c r="K250">
        <v>108.4</v>
      </c>
      <c r="L250">
        <v>107.1</v>
      </c>
      <c r="M250">
        <v>0.9</v>
      </c>
      <c r="N250">
        <v>2.5</v>
      </c>
      <c r="O250">
        <v>3.5</v>
      </c>
      <c r="P250">
        <v>9.9000000000000005E-2</v>
      </c>
      <c r="Q250">
        <v>55.1</v>
      </c>
      <c r="R250">
        <v>31.5</v>
      </c>
      <c r="S250">
        <v>35.1</v>
      </c>
      <c r="T250">
        <v>5.9</v>
      </c>
      <c r="U250">
        <v>16.100000000000001</v>
      </c>
      <c r="V250">
        <v>11.1</v>
      </c>
      <c r="W250">
        <v>10.7</v>
      </c>
      <c r="X250">
        <v>2.4</v>
      </c>
      <c r="Y250">
        <v>3.4</v>
      </c>
      <c r="Z250">
        <v>10.9</v>
      </c>
      <c r="AA250">
        <v>14.8</v>
      </c>
      <c r="AB250">
        <v>4.5</v>
      </c>
    </row>
    <row r="251" spans="1:28" x14ac:dyDescent="0.25">
      <c r="A251" t="str">
        <f>CONCATENATE(B251," ",E251)</f>
        <v>M. Smart CHI</v>
      </c>
      <c r="B251" t="s">
        <v>1179</v>
      </c>
      <c r="C251" t="s">
        <v>26</v>
      </c>
      <c r="D251">
        <v>30</v>
      </c>
      <c r="E251" t="s">
        <v>31</v>
      </c>
      <c r="F251">
        <v>82</v>
      </c>
      <c r="G251">
        <v>82</v>
      </c>
      <c r="H251">
        <v>33.6</v>
      </c>
      <c r="I251">
        <v>19.600000000000001</v>
      </c>
      <c r="J251">
        <v>9.4</v>
      </c>
      <c r="K251">
        <v>117.9</v>
      </c>
      <c r="L251">
        <v>106.7</v>
      </c>
      <c r="M251">
        <v>5.8</v>
      </c>
      <c r="N251">
        <v>4.3</v>
      </c>
      <c r="O251">
        <v>10.1</v>
      </c>
      <c r="P251">
        <v>0.17599999999999999</v>
      </c>
      <c r="Q251">
        <v>54.8</v>
      </c>
      <c r="R251">
        <v>41.3</v>
      </c>
      <c r="S251">
        <v>25.5</v>
      </c>
      <c r="T251">
        <v>4.2</v>
      </c>
      <c r="U251">
        <v>12.5</v>
      </c>
      <c r="V251">
        <v>8.4</v>
      </c>
      <c r="W251">
        <v>33.9</v>
      </c>
      <c r="X251">
        <v>3.2</v>
      </c>
      <c r="Y251">
        <v>0.6</v>
      </c>
      <c r="Z251">
        <v>9.1</v>
      </c>
      <c r="AA251">
        <v>21.2</v>
      </c>
      <c r="AB251">
        <v>7.2</v>
      </c>
    </row>
    <row r="252" spans="1:28" x14ac:dyDescent="0.25">
      <c r="A252" t="str">
        <f>CONCATENATE(B252," ",E252)</f>
        <v>M. Thybulle LAL</v>
      </c>
      <c r="B252" t="s">
        <v>1225</v>
      </c>
      <c r="C252" t="s">
        <v>29</v>
      </c>
      <c r="D252">
        <v>27</v>
      </c>
      <c r="E252" t="s">
        <v>41</v>
      </c>
      <c r="F252">
        <v>72</v>
      </c>
      <c r="G252">
        <v>72</v>
      </c>
      <c r="H252">
        <v>28.1</v>
      </c>
      <c r="I252">
        <v>14.9</v>
      </c>
      <c r="J252">
        <v>3.6</v>
      </c>
      <c r="K252">
        <v>100.3</v>
      </c>
      <c r="L252">
        <v>103.4</v>
      </c>
      <c r="M252">
        <v>-0.5</v>
      </c>
      <c r="N252">
        <v>3.9</v>
      </c>
      <c r="O252">
        <v>3.5</v>
      </c>
      <c r="P252">
        <v>8.2000000000000003E-2</v>
      </c>
      <c r="Q252">
        <v>55.3</v>
      </c>
      <c r="R252">
        <v>44.2</v>
      </c>
      <c r="S252">
        <v>21.7</v>
      </c>
      <c r="T252">
        <v>3.6</v>
      </c>
      <c r="U252">
        <v>11.5</v>
      </c>
      <c r="V252">
        <v>7.6</v>
      </c>
      <c r="W252">
        <v>9.1999999999999993</v>
      </c>
      <c r="X252">
        <v>4.5</v>
      </c>
      <c r="Y252">
        <v>1.6</v>
      </c>
      <c r="Z252">
        <v>10.199999999999999</v>
      </c>
      <c r="AA252">
        <v>20.3</v>
      </c>
      <c r="AB252">
        <v>0.3</v>
      </c>
    </row>
    <row r="253" spans="1:28" x14ac:dyDescent="0.25">
      <c r="A253" t="str">
        <f>CONCATENATE(B253," ",E253)</f>
        <v>M. Turner NYK</v>
      </c>
      <c r="B253" t="s">
        <v>1313</v>
      </c>
      <c r="C253" t="s">
        <v>23</v>
      </c>
      <c r="D253">
        <v>28</v>
      </c>
      <c r="E253" t="s">
        <v>45</v>
      </c>
      <c r="F253">
        <v>82</v>
      </c>
      <c r="G253">
        <v>3</v>
      </c>
      <c r="H253">
        <v>18.7</v>
      </c>
      <c r="I253">
        <v>11.6</v>
      </c>
      <c r="J253">
        <v>0.6</v>
      </c>
      <c r="K253">
        <v>104.2</v>
      </c>
      <c r="L253">
        <v>113.4</v>
      </c>
      <c r="M253">
        <v>0.3</v>
      </c>
      <c r="N253">
        <v>1.2</v>
      </c>
      <c r="O253">
        <v>1.5</v>
      </c>
      <c r="P253">
        <v>4.7E-2</v>
      </c>
      <c r="Q253">
        <v>53.2</v>
      </c>
      <c r="R253">
        <v>30.2</v>
      </c>
      <c r="S253">
        <v>22.5</v>
      </c>
      <c r="T253">
        <v>9.3000000000000007</v>
      </c>
      <c r="U253">
        <v>21</v>
      </c>
      <c r="V253">
        <v>15.2</v>
      </c>
      <c r="W253">
        <v>4.2</v>
      </c>
      <c r="X253">
        <v>1.6</v>
      </c>
      <c r="Y253">
        <v>2</v>
      </c>
      <c r="Z253">
        <v>8.1999999999999993</v>
      </c>
      <c r="AA253">
        <v>18.5</v>
      </c>
      <c r="AB253">
        <v>0</v>
      </c>
    </row>
    <row r="254" spans="1:28" x14ac:dyDescent="0.25">
      <c r="A254" t="str">
        <f>CONCATENATE(B254," ",E254)</f>
        <v>N. Alexander-Walker DET</v>
      </c>
      <c r="B254" t="s">
        <v>1300</v>
      </c>
      <c r="C254" t="s">
        <v>37</v>
      </c>
      <c r="D254">
        <v>26</v>
      </c>
      <c r="E254" t="s">
        <v>46</v>
      </c>
      <c r="F254">
        <v>82</v>
      </c>
      <c r="G254">
        <v>82</v>
      </c>
      <c r="H254">
        <v>25</v>
      </c>
      <c r="I254">
        <v>14.8</v>
      </c>
      <c r="J254">
        <v>3.5</v>
      </c>
      <c r="K254">
        <v>114.6</v>
      </c>
      <c r="L254">
        <v>110.5</v>
      </c>
      <c r="M254">
        <v>2.1</v>
      </c>
      <c r="N254">
        <v>2.2999999999999998</v>
      </c>
      <c r="O254">
        <v>4.4000000000000004</v>
      </c>
      <c r="P254">
        <v>0.10299999999999999</v>
      </c>
      <c r="Q254">
        <v>57.1</v>
      </c>
      <c r="R254">
        <v>38.700000000000003</v>
      </c>
      <c r="S254">
        <v>32.9</v>
      </c>
      <c r="T254">
        <v>4.5</v>
      </c>
      <c r="U254">
        <v>14.7</v>
      </c>
      <c r="V254">
        <v>9.5</v>
      </c>
      <c r="W254">
        <v>11.6</v>
      </c>
      <c r="X254">
        <v>3.5</v>
      </c>
      <c r="Y254">
        <v>1.9</v>
      </c>
      <c r="Z254">
        <v>8.1</v>
      </c>
      <c r="AA254">
        <v>13.9</v>
      </c>
      <c r="AB254">
        <v>-0.5</v>
      </c>
    </row>
    <row r="255" spans="1:28" x14ac:dyDescent="0.25">
      <c r="A255" t="str">
        <f>CONCATENATE(B255," ",E255)</f>
        <v>N. Carter BOS</v>
      </c>
      <c r="B255" t="s">
        <v>1394</v>
      </c>
      <c r="C255" t="s">
        <v>37</v>
      </c>
      <c r="D255">
        <v>25</v>
      </c>
      <c r="E255" t="s">
        <v>39</v>
      </c>
      <c r="F255">
        <v>81</v>
      </c>
      <c r="G255">
        <v>0</v>
      </c>
      <c r="H255">
        <v>12.1</v>
      </c>
      <c r="I255">
        <v>7.8</v>
      </c>
      <c r="J255">
        <v>-1</v>
      </c>
      <c r="K255">
        <v>95.3</v>
      </c>
      <c r="L255">
        <v>115</v>
      </c>
      <c r="M255">
        <v>-0.7</v>
      </c>
      <c r="N255">
        <v>0.6</v>
      </c>
      <c r="O255">
        <v>-0.1</v>
      </c>
      <c r="P255">
        <v>-4.0000000000000001E-3</v>
      </c>
      <c r="Q255">
        <v>47.9</v>
      </c>
      <c r="R255">
        <v>39.4</v>
      </c>
      <c r="S255">
        <v>23.2</v>
      </c>
      <c r="T255">
        <v>2.5</v>
      </c>
      <c r="U255">
        <v>9.9</v>
      </c>
      <c r="V255">
        <v>6.1</v>
      </c>
      <c r="W255">
        <v>9.5</v>
      </c>
      <c r="X255">
        <v>1.5</v>
      </c>
      <c r="Y255">
        <v>1.9</v>
      </c>
      <c r="Z255">
        <v>8</v>
      </c>
      <c r="AA255">
        <v>16.899999999999999</v>
      </c>
      <c r="AB255">
        <v>-1.4</v>
      </c>
    </row>
    <row r="256" spans="1:28" x14ac:dyDescent="0.25">
      <c r="A256" t="str">
        <f>CONCATENATE(B256," ",E256)</f>
        <v>N. Dante DET</v>
      </c>
      <c r="B256" t="s">
        <v>1401</v>
      </c>
      <c r="C256" t="s">
        <v>23</v>
      </c>
      <c r="D256">
        <v>23</v>
      </c>
      <c r="E256" t="s">
        <v>46</v>
      </c>
      <c r="F256">
        <v>82</v>
      </c>
      <c r="G256">
        <v>0</v>
      </c>
      <c r="H256">
        <v>12.4</v>
      </c>
      <c r="I256">
        <v>7.3</v>
      </c>
      <c r="J256">
        <v>-1.4</v>
      </c>
      <c r="K256">
        <v>85.4</v>
      </c>
      <c r="L256">
        <v>112.3</v>
      </c>
      <c r="M256">
        <v>-1.8</v>
      </c>
      <c r="N256">
        <v>0.9</v>
      </c>
      <c r="O256">
        <v>-0.8</v>
      </c>
      <c r="P256">
        <v>-0.04</v>
      </c>
      <c r="Q256">
        <v>51.9</v>
      </c>
      <c r="R256">
        <v>0</v>
      </c>
      <c r="S256">
        <v>34.5</v>
      </c>
      <c r="T256">
        <v>6.9</v>
      </c>
      <c r="U256">
        <v>20.399999999999999</v>
      </c>
      <c r="V256">
        <v>13.6</v>
      </c>
      <c r="W256">
        <v>5.8</v>
      </c>
      <c r="X256">
        <v>1.4</v>
      </c>
      <c r="Y256">
        <v>3.9</v>
      </c>
      <c r="Z256">
        <v>18.7</v>
      </c>
      <c r="AA256">
        <v>17.2</v>
      </c>
      <c r="AB256">
        <v>-1.3</v>
      </c>
    </row>
    <row r="257" spans="1:28" x14ac:dyDescent="0.25">
      <c r="A257" t="str">
        <f>CONCATENATE(B257," ",E257)</f>
        <v>N. Jokic DAL</v>
      </c>
      <c r="B257" t="s">
        <v>1138</v>
      </c>
      <c r="C257" t="s">
        <v>40</v>
      </c>
      <c r="D257">
        <v>29</v>
      </c>
      <c r="E257" t="s">
        <v>27</v>
      </c>
      <c r="F257">
        <v>82</v>
      </c>
      <c r="G257">
        <v>82</v>
      </c>
      <c r="H257">
        <v>33.299999999999997</v>
      </c>
      <c r="I257">
        <v>27.4</v>
      </c>
      <c r="J257">
        <v>17.8</v>
      </c>
      <c r="K257">
        <v>130.9</v>
      </c>
      <c r="L257">
        <v>108</v>
      </c>
      <c r="M257">
        <v>13.4</v>
      </c>
      <c r="N257">
        <v>3.8</v>
      </c>
      <c r="O257">
        <v>17.3</v>
      </c>
      <c r="P257">
        <v>0.30399999999999999</v>
      </c>
      <c r="Q257">
        <v>63.5</v>
      </c>
      <c r="R257">
        <v>51.4</v>
      </c>
      <c r="S257">
        <v>32.299999999999997</v>
      </c>
      <c r="T257">
        <v>9</v>
      </c>
      <c r="U257">
        <v>23.3</v>
      </c>
      <c r="V257">
        <v>16.3</v>
      </c>
      <c r="W257">
        <v>51.4</v>
      </c>
      <c r="X257">
        <v>1.7</v>
      </c>
      <c r="Y257">
        <v>1.2</v>
      </c>
      <c r="Z257">
        <v>11.4</v>
      </c>
      <c r="AA257">
        <v>25.7</v>
      </c>
      <c r="AB257">
        <v>7.7</v>
      </c>
    </row>
    <row r="258" spans="1:28" x14ac:dyDescent="0.25">
      <c r="A258" t="str">
        <f>CONCATENATE(B258," ",E258)</f>
        <v>N. Mannion ATL</v>
      </c>
      <c r="B258" t="s">
        <v>1236</v>
      </c>
      <c r="C258" t="s">
        <v>26</v>
      </c>
      <c r="D258">
        <v>23</v>
      </c>
      <c r="E258" t="s">
        <v>28</v>
      </c>
      <c r="F258">
        <v>82</v>
      </c>
      <c r="G258">
        <v>82</v>
      </c>
      <c r="H258">
        <v>26.1</v>
      </c>
      <c r="I258">
        <v>18.7</v>
      </c>
      <c r="J258">
        <v>6.5</v>
      </c>
      <c r="K258">
        <v>125.7</v>
      </c>
      <c r="L258">
        <v>116.6</v>
      </c>
      <c r="M258">
        <v>5.4</v>
      </c>
      <c r="N258">
        <v>0.9</v>
      </c>
      <c r="O258">
        <v>6.3</v>
      </c>
      <c r="P258">
        <v>0.14099999999999999</v>
      </c>
      <c r="Q258">
        <v>62.4</v>
      </c>
      <c r="R258">
        <v>48.2</v>
      </c>
      <c r="S258">
        <v>16.3</v>
      </c>
      <c r="T258">
        <v>3</v>
      </c>
      <c r="U258">
        <v>12</v>
      </c>
      <c r="V258">
        <v>7.5</v>
      </c>
      <c r="W258">
        <v>26.4</v>
      </c>
      <c r="X258">
        <v>2.1</v>
      </c>
      <c r="Y258">
        <v>1</v>
      </c>
      <c r="Z258">
        <v>7.9</v>
      </c>
      <c r="AA258">
        <v>17.600000000000001</v>
      </c>
      <c r="AB258">
        <v>-0.4</v>
      </c>
    </row>
    <row r="259" spans="1:28" x14ac:dyDescent="0.25">
      <c r="A259" t="str">
        <f>CONCATENATE(B259," ",E259)</f>
        <v>N. Reid DEN</v>
      </c>
      <c r="B259" t="s">
        <v>1243</v>
      </c>
      <c r="C259" t="s">
        <v>40</v>
      </c>
      <c r="D259">
        <v>24</v>
      </c>
      <c r="E259" t="s">
        <v>33</v>
      </c>
      <c r="F259">
        <v>79</v>
      </c>
      <c r="G259">
        <v>13</v>
      </c>
      <c r="H259">
        <v>27.4</v>
      </c>
      <c r="I259">
        <v>15.4</v>
      </c>
      <c r="J259">
        <v>3.7</v>
      </c>
      <c r="K259">
        <v>106.4</v>
      </c>
      <c r="L259">
        <v>107.2</v>
      </c>
      <c r="M259">
        <v>0.9</v>
      </c>
      <c r="N259">
        <v>3.3</v>
      </c>
      <c r="O259">
        <v>4.2</v>
      </c>
      <c r="P259">
        <v>9.1999999999999998E-2</v>
      </c>
      <c r="Q259">
        <v>54.1</v>
      </c>
      <c r="R259">
        <v>41.5</v>
      </c>
      <c r="S259">
        <v>23.8</v>
      </c>
      <c r="T259">
        <v>7.6</v>
      </c>
      <c r="U259">
        <v>20.9</v>
      </c>
      <c r="V259">
        <v>14.1</v>
      </c>
      <c r="W259">
        <v>3.8</v>
      </c>
      <c r="X259">
        <v>2.5</v>
      </c>
      <c r="Y259">
        <v>6.6</v>
      </c>
      <c r="Z259">
        <v>6.4</v>
      </c>
      <c r="AA259">
        <v>18</v>
      </c>
      <c r="AB259">
        <v>-3.9</v>
      </c>
    </row>
    <row r="260" spans="1:28" x14ac:dyDescent="0.25">
      <c r="A260" t="str">
        <f>CONCATENATE(B260," ",E260)</f>
        <v>N. Stauskas ORL</v>
      </c>
      <c r="B260" t="s">
        <v>1235</v>
      </c>
      <c r="C260" t="s">
        <v>37</v>
      </c>
      <c r="D260">
        <v>31</v>
      </c>
      <c r="E260" t="s">
        <v>163</v>
      </c>
      <c r="F260">
        <v>79</v>
      </c>
      <c r="G260">
        <v>79</v>
      </c>
      <c r="H260">
        <v>22.2</v>
      </c>
      <c r="I260">
        <v>10.4</v>
      </c>
      <c r="J260">
        <v>-0.1</v>
      </c>
      <c r="K260">
        <v>102.4</v>
      </c>
      <c r="L260">
        <v>113.5</v>
      </c>
      <c r="M260">
        <v>0</v>
      </c>
      <c r="N260">
        <v>1.4</v>
      </c>
      <c r="O260">
        <v>1.4</v>
      </c>
      <c r="P260">
        <v>3.7999999999999999E-2</v>
      </c>
      <c r="Q260">
        <v>57.1</v>
      </c>
      <c r="R260">
        <v>50.1</v>
      </c>
      <c r="S260">
        <v>14.2</v>
      </c>
      <c r="T260">
        <v>2.7</v>
      </c>
      <c r="U260">
        <v>10</v>
      </c>
      <c r="V260">
        <v>6.3</v>
      </c>
      <c r="W260">
        <v>10.6</v>
      </c>
      <c r="X260">
        <v>0.4</v>
      </c>
      <c r="Y260">
        <v>0.7</v>
      </c>
      <c r="Z260">
        <v>9.4</v>
      </c>
      <c r="AA260">
        <v>23.3</v>
      </c>
      <c r="AB260">
        <v>2.2000000000000002</v>
      </c>
    </row>
    <row r="261" spans="1:28" x14ac:dyDescent="0.25">
      <c r="A261" t="str">
        <f>CONCATENATE(B261," ",E261)</f>
        <v>N. Vonleh MIL</v>
      </c>
      <c r="B261" t="s">
        <v>1278</v>
      </c>
      <c r="C261" t="s">
        <v>23</v>
      </c>
      <c r="D261">
        <v>29</v>
      </c>
      <c r="E261" t="s">
        <v>44</v>
      </c>
      <c r="F261">
        <v>81</v>
      </c>
      <c r="G261">
        <v>81</v>
      </c>
      <c r="H261">
        <v>21.5</v>
      </c>
      <c r="I261">
        <v>15.3</v>
      </c>
      <c r="J261">
        <v>3.3</v>
      </c>
      <c r="K261">
        <v>114.5</v>
      </c>
      <c r="L261">
        <v>107.8</v>
      </c>
      <c r="M261">
        <v>2.2000000000000002</v>
      </c>
      <c r="N261">
        <v>2.5</v>
      </c>
      <c r="O261">
        <v>4.7</v>
      </c>
      <c r="P261">
        <v>0.13</v>
      </c>
      <c r="Q261">
        <v>59.1</v>
      </c>
      <c r="R261">
        <v>42</v>
      </c>
      <c r="S261">
        <v>32.700000000000003</v>
      </c>
      <c r="T261">
        <v>9.1999999999999993</v>
      </c>
      <c r="U261">
        <v>18</v>
      </c>
      <c r="V261">
        <v>13.7</v>
      </c>
      <c r="W261">
        <v>5.5</v>
      </c>
      <c r="X261">
        <v>2.2999999999999998</v>
      </c>
      <c r="Y261">
        <v>2.2000000000000002</v>
      </c>
      <c r="Z261">
        <v>8.6</v>
      </c>
      <c r="AA261">
        <v>17.899999999999999</v>
      </c>
      <c r="AB261">
        <v>3.3</v>
      </c>
    </row>
    <row r="262" spans="1:28" x14ac:dyDescent="0.25">
      <c r="A262" t="str">
        <f>CONCATENATE(B262," ",E262)</f>
        <v>O. Agbaji WAS</v>
      </c>
      <c r="B262" t="s">
        <v>1212</v>
      </c>
      <c r="C262" t="s">
        <v>37</v>
      </c>
      <c r="D262">
        <v>24</v>
      </c>
      <c r="E262" t="s">
        <v>185</v>
      </c>
      <c r="F262">
        <v>82</v>
      </c>
      <c r="G262">
        <v>82</v>
      </c>
      <c r="H262">
        <v>28.8</v>
      </c>
      <c r="I262">
        <v>17.3</v>
      </c>
      <c r="J262">
        <v>6.4</v>
      </c>
      <c r="K262">
        <v>116.8</v>
      </c>
      <c r="L262">
        <v>114.1</v>
      </c>
      <c r="M262">
        <v>4</v>
      </c>
      <c r="N262">
        <v>1.7</v>
      </c>
      <c r="O262">
        <v>5.7</v>
      </c>
      <c r="P262">
        <v>0.11600000000000001</v>
      </c>
      <c r="Q262">
        <v>56.8</v>
      </c>
      <c r="R262">
        <v>43</v>
      </c>
      <c r="S262">
        <v>29.7</v>
      </c>
      <c r="T262">
        <v>4.8</v>
      </c>
      <c r="U262">
        <v>14.5</v>
      </c>
      <c r="V262">
        <v>9.6</v>
      </c>
      <c r="W262">
        <v>26.5</v>
      </c>
      <c r="X262">
        <v>1.7</v>
      </c>
      <c r="Y262">
        <v>1.2</v>
      </c>
      <c r="Z262">
        <v>7.5</v>
      </c>
      <c r="AA262">
        <v>19.399999999999999</v>
      </c>
      <c r="AB262">
        <v>-4.2</v>
      </c>
    </row>
    <row r="263" spans="1:28" x14ac:dyDescent="0.25">
      <c r="A263" t="str">
        <f>CONCATENATE(B263," ",E263)</f>
        <v>O. Anunoby DET</v>
      </c>
      <c r="B263" t="s">
        <v>1385</v>
      </c>
      <c r="C263" t="s">
        <v>34</v>
      </c>
      <c r="D263">
        <v>27</v>
      </c>
      <c r="E263" t="s">
        <v>46</v>
      </c>
      <c r="F263">
        <v>80</v>
      </c>
      <c r="G263">
        <v>0</v>
      </c>
      <c r="H263">
        <v>12.7</v>
      </c>
      <c r="I263">
        <v>11.8</v>
      </c>
      <c r="J263">
        <v>0.3</v>
      </c>
      <c r="K263">
        <v>106.4</v>
      </c>
      <c r="L263">
        <v>113.1</v>
      </c>
      <c r="M263">
        <v>0.3</v>
      </c>
      <c r="N263">
        <v>0.8</v>
      </c>
      <c r="O263">
        <v>1.2</v>
      </c>
      <c r="P263">
        <v>5.6000000000000001E-2</v>
      </c>
      <c r="Q263">
        <v>59.7</v>
      </c>
      <c r="R263">
        <v>0</v>
      </c>
      <c r="S263">
        <v>40.700000000000003</v>
      </c>
      <c r="T263">
        <v>5.9</v>
      </c>
      <c r="U263">
        <v>14.6</v>
      </c>
      <c r="V263">
        <v>10.199999999999999</v>
      </c>
      <c r="W263">
        <v>4.8</v>
      </c>
      <c r="X263">
        <v>2.2999999999999998</v>
      </c>
      <c r="Y263">
        <v>2.2000000000000002</v>
      </c>
      <c r="Z263">
        <v>12.1</v>
      </c>
      <c r="AA263">
        <v>14.4</v>
      </c>
      <c r="AB263">
        <v>-2.6</v>
      </c>
    </row>
    <row r="264" spans="1:28" x14ac:dyDescent="0.25">
      <c r="A264" t="str">
        <f>CONCATENATE(B264," ",E264)</f>
        <v>O. Ballo ATL</v>
      </c>
      <c r="B264" t="s">
        <v>1255</v>
      </c>
      <c r="C264" t="s">
        <v>40</v>
      </c>
      <c r="D264">
        <v>22</v>
      </c>
      <c r="E264" t="s">
        <v>28</v>
      </c>
      <c r="F264">
        <v>81</v>
      </c>
      <c r="G264">
        <v>41</v>
      </c>
      <c r="H264">
        <v>23.5</v>
      </c>
      <c r="I264">
        <v>17.899999999999999</v>
      </c>
      <c r="J264">
        <v>5.2</v>
      </c>
      <c r="K264">
        <v>108</v>
      </c>
      <c r="L264">
        <v>107.9</v>
      </c>
      <c r="M264">
        <v>1.2</v>
      </c>
      <c r="N264">
        <v>2.7</v>
      </c>
      <c r="O264">
        <v>3.9</v>
      </c>
      <c r="P264">
        <v>9.9000000000000005E-2</v>
      </c>
      <c r="Q264">
        <v>57.8</v>
      </c>
      <c r="R264">
        <v>30</v>
      </c>
      <c r="S264">
        <v>32.9</v>
      </c>
      <c r="T264">
        <v>9.1999999999999993</v>
      </c>
      <c r="U264">
        <v>24.3</v>
      </c>
      <c r="V264">
        <v>16.7</v>
      </c>
      <c r="W264">
        <v>5.8</v>
      </c>
      <c r="X264">
        <v>3.3</v>
      </c>
      <c r="Y264">
        <v>4.8</v>
      </c>
      <c r="Z264">
        <v>9.5</v>
      </c>
      <c r="AA264">
        <v>19.5</v>
      </c>
      <c r="AB264">
        <v>1.7</v>
      </c>
    </row>
    <row r="265" spans="1:28" x14ac:dyDescent="0.25">
      <c r="A265" t="str">
        <f>CONCATENATE(B265," ",E265)</f>
        <v>O. Porter Jr. NOP</v>
      </c>
      <c r="B265" t="s">
        <v>1391</v>
      </c>
      <c r="C265" t="s">
        <v>29</v>
      </c>
      <c r="D265">
        <v>31</v>
      </c>
      <c r="E265" t="s">
        <v>151</v>
      </c>
      <c r="F265">
        <v>81</v>
      </c>
      <c r="G265">
        <v>0</v>
      </c>
      <c r="H265">
        <v>11.9</v>
      </c>
      <c r="I265">
        <v>5.0999999999999996</v>
      </c>
      <c r="J265">
        <v>-2.1</v>
      </c>
      <c r="K265">
        <v>91.5</v>
      </c>
      <c r="L265">
        <v>115.8</v>
      </c>
      <c r="M265">
        <v>-1</v>
      </c>
      <c r="N265">
        <v>0.5</v>
      </c>
      <c r="O265">
        <v>-0.5</v>
      </c>
      <c r="P265">
        <v>-2.5000000000000001E-2</v>
      </c>
      <c r="Q265">
        <v>52.5</v>
      </c>
      <c r="R265">
        <v>42.7</v>
      </c>
      <c r="S265">
        <v>16.100000000000001</v>
      </c>
      <c r="T265">
        <v>3.3</v>
      </c>
      <c r="U265">
        <v>12.2</v>
      </c>
      <c r="V265">
        <v>7.8</v>
      </c>
      <c r="W265">
        <v>5.2</v>
      </c>
      <c r="X265">
        <v>0.8</v>
      </c>
      <c r="Y265">
        <v>0.5</v>
      </c>
      <c r="Z265">
        <v>12.4</v>
      </c>
      <c r="AA265">
        <v>16.5</v>
      </c>
      <c r="AB265">
        <v>0</v>
      </c>
    </row>
    <row r="266" spans="1:28" x14ac:dyDescent="0.25">
      <c r="A266" t="str">
        <f>CONCATENATE(B266," ",E266)</f>
        <v>O. Spellman CHI</v>
      </c>
      <c r="B266" t="s">
        <v>1171</v>
      </c>
      <c r="C266" t="s">
        <v>32</v>
      </c>
      <c r="D266">
        <v>27</v>
      </c>
      <c r="E266" t="s">
        <v>31</v>
      </c>
      <c r="F266">
        <v>82</v>
      </c>
      <c r="G266">
        <v>82</v>
      </c>
      <c r="H266">
        <v>30.2</v>
      </c>
      <c r="I266">
        <v>15</v>
      </c>
      <c r="J266">
        <v>3.5</v>
      </c>
      <c r="K266">
        <v>112</v>
      </c>
      <c r="L266">
        <v>107.8</v>
      </c>
      <c r="M266">
        <v>2.9</v>
      </c>
      <c r="N266">
        <v>3.6</v>
      </c>
      <c r="O266">
        <v>6.5</v>
      </c>
      <c r="P266">
        <v>0.126</v>
      </c>
      <c r="Q266">
        <v>61</v>
      </c>
      <c r="R266">
        <v>47.2</v>
      </c>
      <c r="S266">
        <v>18.7</v>
      </c>
      <c r="T266">
        <v>6.6</v>
      </c>
      <c r="U266">
        <v>18.8</v>
      </c>
      <c r="V266">
        <v>12.8</v>
      </c>
      <c r="W266">
        <v>7.8</v>
      </c>
      <c r="X266">
        <v>1.2</v>
      </c>
      <c r="Y266">
        <v>2.9</v>
      </c>
      <c r="Z266">
        <v>8.6999999999999993</v>
      </c>
      <c r="AA266">
        <v>21.9</v>
      </c>
      <c r="AB266">
        <v>4.7</v>
      </c>
    </row>
    <row r="267" spans="1:28" x14ac:dyDescent="0.25">
      <c r="A267" t="str">
        <f>CONCATENATE(B267," ",E267)</f>
        <v>P. Baldwin Jr. TOR</v>
      </c>
      <c r="B267" t="s">
        <v>1331</v>
      </c>
      <c r="C267" t="s">
        <v>24</v>
      </c>
      <c r="D267">
        <v>22</v>
      </c>
      <c r="E267" t="s">
        <v>254</v>
      </c>
      <c r="F267">
        <v>74</v>
      </c>
      <c r="G267">
        <v>22</v>
      </c>
      <c r="H267">
        <v>17.3</v>
      </c>
      <c r="I267">
        <v>11.3</v>
      </c>
      <c r="J267">
        <v>0.4</v>
      </c>
      <c r="K267">
        <v>105.9</v>
      </c>
      <c r="L267">
        <v>115.7</v>
      </c>
      <c r="M267">
        <v>0.4</v>
      </c>
      <c r="N267">
        <v>0.7</v>
      </c>
      <c r="O267">
        <v>1.1000000000000001</v>
      </c>
      <c r="P267">
        <v>4.1000000000000002E-2</v>
      </c>
      <c r="Q267">
        <v>52.9</v>
      </c>
      <c r="R267">
        <v>38.9</v>
      </c>
      <c r="S267">
        <v>27.7</v>
      </c>
      <c r="T267">
        <v>3.5</v>
      </c>
      <c r="U267">
        <v>11.4</v>
      </c>
      <c r="V267">
        <v>7.4</v>
      </c>
      <c r="W267">
        <v>6.2</v>
      </c>
      <c r="X267">
        <v>1.7</v>
      </c>
      <c r="Y267">
        <v>2</v>
      </c>
      <c r="Z267">
        <v>4.2</v>
      </c>
      <c r="AA267">
        <v>16.899999999999999</v>
      </c>
      <c r="AB267">
        <v>-4.2</v>
      </c>
    </row>
    <row r="268" spans="1:28" x14ac:dyDescent="0.25">
      <c r="A268" t="str">
        <f>CONCATENATE(B268," ",E268)</f>
        <v>P. Eboua DEN</v>
      </c>
      <c r="B268" t="s">
        <v>1367</v>
      </c>
      <c r="C268" t="s">
        <v>34</v>
      </c>
      <c r="D268">
        <v>22</v>
      </c>
      <c r="E268" t="s">
        <v>33</v>
      </c>
      <c r="F268">
        <v>77</v>
      </c>
      <c r="G268">
        <v>0</v>
      </c>
      <c r="H268">
        <v>14.7</v>
      </c>
      <c r="I268">
        <v>10.6</v>
      </c>
      <c r="J268">
        <v>-0.2</v>
      </c>
      <c r="K268">
        <v>102.7</v>
      </c>
      <c r="L268">
        <v>112.9</v>
      </c>
      <c r="M268">
        <v>0</v>
      </c>
      <c r="N268">
        <v>0.9</v>
      </c>
      <c r="O268">
        <v>1</v>
      </c>
      <c r="P268">
        <v>4.2000000000000003E-2</v>
      </c>
      <c r="Q268">
        <v>53.6</v>
      </c>
      <c r="R268">
        <v>31.8</v>
      </c>
      <c r="S268">
        <v>34</v>
      </c>
      <c r="T268">
        <v>6.3</v>
      </c>
      <c r="U268">
        <v>14</v>
      </c>
      <c r="V268">
        <v>10</v>
      </c>
      <c r="W268">
        <v>5.4</v>
      </c>
      <c r="X268">
        <v>1.4</v>
      </c>
      <c r="Y268">
        <v>4.5999999999999996</v>
      </c>
      <c r="Z268">
        <v>7.9</v>
      </c>
      <c r="AA268">
        <v>16.100000000000001</v>
      </c>
      <c r="AB268">
        <v>-1.8</v>
      </c>
    </row>
    <row r="269" spans="1:28" x14ac:dyDescent="0.25">
      <c r="A269" t="str">
        <f>CONCATENATE(B269," ",E269)</f>
        <v>P. George ORL</v>
      </c>
      <c r="B269" t="s">
        <v>1130</v>
      </c>
      <c r="C269" t="s">
        <v>29</v>
      </c>
      <c r="D269">
        <v>33</v>
      </c>
      <c r="E269" t="s">
        <v>163</v>
      </c>
      <c r="F269">
        <v>74</v>
      </c>
      <c r="G269">
        <v>74</v>
      </c>
      <c r="H269">
        <v>31.8</v>
      </c>
      <c r="I269">
        <v>24</v>
      </c>
      <c r="J269">
        <v>12.6</v>
      </c>
      <c r="K269">
        <v>120.2</v>
      </c>
      <c r="L269">
        <v>105.5</v>
      </c>
      <c r="M269">
        <v>6.3</v>
      </c>
      <c r="N269">
        <v>4</v>
      </c>
      <c r="O269">
        <v>10.3</v>
      </c>
      <c r="P269">
        <v>0.20899999999999999</v>
      </c>
      <c r="Q269">
        <v>61</v>
      </c>
      <c r="R269">
        <v>50.9</v>
      </c>
      <c r="S269">
        <v>31.1</v>
      </c>
      <c r="T269">
        <v>5.2</v>
      </c>
      <c r="U269">
        <v>17.2</v>
      </c>
      <c r="V269">
        <v>11.2</v>
      </c>
      <c r="W269">
        <v>10.199999999999999</v>
      </c>
      <c r="X269">
        <v>2.6</v>
      </c>
      <c r="Y269">
        <v>2.5</v>
      </c>
      <c r="Z269">
        <v>4.3</v>
      </c>
      <c r="AA269">
        <v>27.4</v>
      </c>
      <c r="AB269">
        <v>7.4</v>
      </c>
    </row>
    <row r="270" spans="1:28" x14ac:dyDescent="0.25">
      <c r="A270" t="str">
        <f>CONCATENATE(B270," ",E270)</f>
        <v>P. Washington DAL</v>
      </c>
      <c r="B270" t="s">
        <v>1374</v>
      </c>
      <c r="C270" t="s">
        <v>32</v>
      </c>
      <c r="D270">
        <v>26</v>
      </c>
      <c r="E270" t="s">
        <v>27</v>
      </c>
      <c r="F270">
        <v>82</v>
      </c>
      <c r="G270">
        <v>0</v>
      </c>
      <c r="H270">
        <v>13.2</v>
      </c>
      <c r="I270">
        <v>9.6</v>
      </c>
      <c r="J270">
        <v>-0.8</v>
      </c>
      <c r="K270">
        <v>103.3</v>
      </c>
      <c r="L270">
        <v>110.6</v>
      </c>
      <c r="M270">
        <v>0.1</v>
      </c>
      <c r="N270">
        <v>1.2</v>
      </c>
      <c r="O270">
        <v>1.3</v>
      </c>
      <c r="P270">
        <v>5.8000000000000003E-2</v>
      </c>
      <c r="Q270">
        <v>55.9</v>
      </c>
      <c r="R270">
        <v>34.799999999999997</v>
      </c>
      <c r="S270">
        <v>19.3</v>
      </c>
      <c r="T270">
        <v>5.0999999999999996</v>
      </c>
      <c r="U270">
        <v>15.6</v>
      </c>
      <c r="V270">
        <v>10.4</v>
      </c>
      <c r="W270">
        <v>5.5</v>
      </c>
      <c r="X270">
        <v>1.2</v>
      </c>
      <c r="Y270">
        <v>2.4</v>
      </c>
      <c r="Z270">
        <v>9.3000000000000007</v>
      </c>
      <c r="AA270">
        <v>16</v>
      </c>
      <c r="AB270">
        <v>2.6</v>
      </c>
    </row>
    <row r="271" spans="1:28" x14ac:dyDescent="0.25">
      <c r="A271" t="str">
        <f>CONCATENATE(B271," ",E271)</f>
        <v>R. Barrett PHI</v>
      </c>
      <c r="B271" t="s">
        <v>1254</v>
      </c>
      <c r="C271" t="s">
        <v>37</v>
      </c>
      <c r="D271">
        <v>24</v>
      </c>
      <c r="E271" t="s">
        <v>25</v>
      </c>
      <c r="F271">
        <v>82</v>
      </c>
      <c r="G271">
        <v>52</v>
      </c>
      <c r="H271">
        <v>26</v>
      </c>
      <c r="I271">
        <v>14.1</v>
      </c>
      <c r="J271">
        <v>3.1</v>
      </c>
      <c r="K271">
        <v>118.2</v>
      </c>
      <c r="L271">
        <v>110.1</v>
      </c>
      <c r="M271">
        <v>3.4</v>
      </c>
      <c r="N271">
        <v>2.5</v>
      </c>
      <c r="O271">
        <v>5.9</v>
      </c>
      <c r="P271">
        <v>0.13200000000000001</v>
      </c>
      <c r="Q271">
        <v>52.4</v>
      </c>
      <c r="R271">
        <v>37.799999999999997</v>
      </c>
      <c r="S271">
        <v>27.7</v>
      </c>
      <c r="T271">
        <v>4.3</v>
      </c>
      <c r="U271">
        <v>14.7</v>
      </c>
      <c r="V271">
        <v>9.5</v>
      </c>
      <c r="W271">
        <v>15.2</v>
      </c>
      <c r="X271">
        <v>1.4</v>
      </c>
      <c r="Y271">
        <v>1.3</v>
      </c>
      <c r="Z271">
        <v>2.5</v>
      </c>
      <c r="AA271">
        <v>17.100000000000001</v>
      </c>
      <c r="AB271">
        <v>2.5</v>
      </c>
    </row>
    <row r="272" spans="1:28" x14ac:dyDescent="0.25">
      <c r="A272" t="str">
        <f>CONCATENATE(B272," ",E272)</f>
        <v>R. Gobert HOU</v>
      </c>
      <c r="B272" t="s">
        <v>1297</v>
      </c>
      <c r="C272" t="s">
        <v>23</v>
      </c>
      <c r="D272">
        <v>32</v>
      </c>
      <c r="E272" t="s">
        <v>128</v>
      </c>
      <c r="F272">
        <v>61</v>
      </c>
      <c r="G272">
        <v>2</v>
      </c>
      <c r="H272">
        <v>22.8</v>
      </c>
      <c r="I272">
        <v>15.5</v>
      </c>
      <c r="J272">
        <v>2.7</v>
      </c>
      <c r="K272">
        <v>109.5</v>
      </c>
      <c r="L272">
        <v>105.2</v>
      </c>
      <c r="M272">
        <v>0.9</v>
      </c>
      <c r="N272">
        <v>2.4</v>
      </c>
      <c r="O272">
        <v>3.4</v>
      </c>
      <c r="P272">
        <v>0.11600000000000001</v>
      </c>
      <c r="Q272">
        <v>61.1</v>
      </c>
      <c r="R272">
        <v>0</v>
      </c>
      <c r="S272">
        <v>37.1</v>
      </c>
      <c r="T272">
        <v>10.4</v>
      </c>
      <c r="U272">
        <v>26.5</v>
      </c>
      <c r="V272">
        <v>18.5</v>
      </c>
      <c r="W272">
        <v>5.8</v>
      </c>
      <c r="X272">
        <v>2.2999999999999998</v>
      </c>
      <c r="Y272">
        <v>6.6</v>
      </c>
      <c r="Z272">
        <v>13.3</v>
      </c>
      <c r="AA272">
        <v>15.4</v>
      </c>
      <c r="AB272">
        <v>2.2000000000000002</v>
      </c>
    </row>
    <row r="273" spans="1:28" x14ac:dyDescent="0.25">
      <c r="A273" t="str">
        <f>CONCATENATE(B273," ",E273)</f>
        <v>R. Hachimura MIL</v>
      </c>
      <c r="B273" t="s">
        <v>1289</v>
      </c>
      <c r="C273" t="s">
        <v>34</v>
      </c>
      <c r="D273">
        <v>26</v>
      </c>
      <c r="E273" t="s">
        <v>44</v>
      </c>
      <c r="F273">
        <v>82</v>
      </c>
      <c r="G273">
        <v>15</v>
      </c>
      <c r="H273">
        <v>19.2</v>
      </c>
      <c r="I273">
        <v>14.8</v>
      </c>
      <c r="J273">
        <v>2.4</v>
      </c>
      <c r="K273">
        <v>116.5</v>
      </c>
      <c r="L273">
        <v>109.1</v>
      </c>
      <c r="M273">
        <v>2.2000000000000002</v>
      </c>
      <c r="N273">
        <v>2</v>
      </c>
      <c r="O273">
        <v>4.3</v>
      </c>
      <c r="P273">
        <v>0.13</v>
      </c>
      <c r="Q273">
        <v>59</v>
      </c>
      <c r="R273">
        <v>34.5</v>
      </c>
      <c r="S273">
        <v>32.700000000000003</v>
      </c>
      <c r="T273">
        <v>6.2</v>
      </c>
      <c r="U273">
        <v>17.3</v>
      </c>
      <c r="V273">
        <v>11.9</v>
      </c>
      <c r="W273">
        <v>5.3</v>
      </c>
      <c r="X273">
        <v>1.8</v>
      </c>
      <c r="Y273">
        <v>2.2999999999999998</v>
      </c>
      <c r="Z273">
        <v>5.9</v>
      </c>
      <c r="AA273">
        <v>17.8</v>
      </c>
      <c r="AB273">
        <v>3.4</v>
      </c>
    </row>
    <row r="274" spans="1:28" x14ac:dyDescent="0.25">
      <c r="A274" t="str">
        <f>CONCATENATE(B274," ",E274)</f>
        <v>R. Hampton NYK</v>
      </c>
      <c r="B274" t="s">
        <v>1157</v>
      </c>
      <c r="C274" t="s">
        <v>22</v>
      </c>
      <c r="D274">
        <v>23</v>
      </c>
      <c r="E274" t="s">
        <v>45</v>
      </c>
      <c r="F274">
        <v>82</v>
      </c>
      <c r="G274">
        <v>82</v>
      </c>
      <c r="H274">
        <v>32.9</v>
      </c>
      <c r="I274">
        <v>21</v>
      </c>
      <c r="J274">
        <v>11</v>
      </c>
      <c r="K274">
        <v>124.5</v>
      </c>
      <c r="L274">
        <v>111.8</v>
      </c>
      <c r="M274">
        <v>6.9</v>
      </c>
      <c r="N274">
        <v>2.6</v>
      </c>
      <c r="O274">
        <v>9.6</v>
      </c>
      <c r="P274">
        <v>0.17</v>
      </c>
      <c r="Q274">
        <v>61.1</v>
      </c>
      <c r="R274">
        <v>51</v>
      </c>
      <c r="S274">
        <v>24.7</v>
      </c>
      <c r="T274">
        <v>3.3</v>
      </c>
      <c r="U274">
        <v>14.8</v>
      </c>
      <c r="V274">
        <v>9.1</v>
      </c>
      <c r="W274">
        <v>14.6</v>
      </c>
      <c r="X274">
        <v>3.2</v>
      </c>
      <c r="Y274">
        <v>1.4</v>
      </c>
      <c r="Z274">
        <v>4.0999999999999996</v>
      </c>
      <c r="AA274">
        <v>20.5</v>
      </c>
      <c r="AB274">
        <v>3.9</v>
      </c>
    </row>
    <row r="275" spans="1:28" x14ac:dyDescent="0.25">
      <c r="A275" t="str">
        <f>CONCATENATE(B275," ",E275)</f>
        <v>R. Hollis-Jefferson DEN</v>
      </c>
      <c r="B275" t="s">
        <v>1121</v>
      </c>
      <c r="C275" t="s">
        <v>32</v>
      </c>
      <c r="D275">
        <v>29</v>
      </c>
      <c r="E275" t="s">
        <v>33</v>
      </c>
      <c r="F275">
        <v>81</v>
      </c>
      <c r="G275">
        <v>81</v>
      </c>
      <c r="H275">
        <v>36.200000000000003</v>
      </c>
      <c r="I275">
        <v>19.3</v>
      </c>
      <c r="J275">
        <v>9.1999999999999993</v>
      </c>
      <c r="K275">
        <v>108</v>
      </c>
      <c r="L275">
        <v>113.8</v>
      </c>
      <c r="M275">
        <v>3</v>
      </c>
      <c r="N275">
        <v>2.2000000000000002</v>
      </c>
      <c r="O275">
        <v>5.0999999999999996</v>
      </c>
      <c r="P275">
        <v>8.4000000000000005E-2</v>
      </c>
      <c r="Q275">
        <v>58.4</v>
      </c>
      <c r="R275">
        <v>50.1</v>
      </c>
      <c r="S275">
        <v>17.100000000000001</v>
      </c>
      <c r="T275">
        <v>7.9</v>
      </c>
      <c r="U275">
        <v>19.399999999999999</v>
      </c>
      <c r="V275">
        <v>13.5</v>
      </c>
      <c r="W275">
        <v>22.7</v>
      </c>
      <c r="X275">
        <v>1.4</v>
      </c>
      <c r="Y275">
        <v>0.6</v>
      </c>
      <c r="Z275">
        <v>9.6</v>
      </c>
      <c r="AA275">
        <v>30.6</v>
      </c>
      <c r="AB275">
        <v>-3.5</v>
      </c>
    </row>
    <row r="276" spans="1:28" x14ac:dyDescent="0.25">
      <c r="A276" t="str">
        <f>CONCATENATE(B276," ",E276)</f>
        <v>R. Holmes NOP</v>
      </c>
      <c r="B276" t="s">
        <v>1420</v>
      </c>
      <c r="C276" t="s">
        <v>34</v>
      </c>
      <c r="D276">
        <v>31</v>
      </c>
      <c r="E276" t="s">
        <v>151</v>
      </c>
      <c r="F276">
        <v>74</v>
      </c>
      <c r="G276">
        <v>0</v>
      </c>
      <c r="H276">
        <v>8.9</v>
      </c>
      <c r="I276">
        <v>4.7</v>
      </c>
      <c r="J276">
        <v>-1.7</v>
      </c>
      <c r="K276">
        <v>93.7</v>
      </c>
      <c r="L276">
        <v>115</v>
      </c>
      <c r="M276">
        <v>-0.6</v>
      </c>
      <c r="N276">
        <v>0.4</v>
      </c>
      <c r="O276">
        <v>-0.2</v>
      </c>
      <c r="P276">
        <v>-1.2E-2</v>
      </c>
      <c r="Q276">
        <v>50.6</v>
      </c>
      <c r="R276">
        <v>38.700000000000003</v>
      </c>
      <c r="S276">
        <v>21.6</v>
      </c>
      <c r="T276">
        <v>4.5</v>
      </c>
      <c r="U276">
        <v>15.1</v>
      </c>
      <c r="V276">
        <v>9.8000000000000007</v>
      </c>
      <c r="W276">
        <v>4.9000000000000004</v>
      </c>
      <c r="X276">
        <v>0.6</v>
      </c>
      <c r="Y276">
        <v>1</v>
      </c>
      <c r="Z276">
        <v>10.3</v>
      </c>
      <c r="AA276">
        <v>17.5</v>
      </c>
      <c r="AB276">
        <v>0.5</v>
      </c>
    </row>
    <row r="277" spans="1:28" x14ac:dyDescent="0.25">
      <c r="A277" t="str">
        <f>CONCATENATE(B277," ",E277)</f>
        <v>R. Hood KC</v>
      </c>
      <c r="B277" t="s">
        <v>1187</v>
      </c>
      <c r="C277" t="s">
        <v>24</v>
      </c>
      <c r="D277">
        <v>32</v>
      </c>
      <c r="E277" t="s">
        <v>393</v>
      </c>
      <c r="F277">
        <v>66</v>
      </c>
      <c r="G277">
        <v>44</v>
      </c>
      <c r="H277">
        <v>24.3</v>
      </c>
      <c r="I277">
        <v>11.1</v>
      </c>
      <c r="J277">
        <v>0.4</v>
      </c>
      <c r="K277">
        <v>94.9</v>
      </c>
      <c r="L277">
        <v>117.5</v>
      </c>
      <c r="M277">
        <v>-1.8</v>
      </c>
      <c r="N277">
        <v>0.5</v>
      </c>
      <c r="O277">
        <v>-1.3</v>
      </c>
      <c r="P277">
        <v>-3.9E-2</v>
      </c>
      <c r="Q277">
        <v>58.1</v>
      </c>
      <c r="R277">
        <v>50.1</v>
      </c>
      <c r="S277">
        <v>12.3</v>
      </c>
      <c r="T277">
        <v>3.8</v>
      </c>
      <c r="U277">
        <v>13.5</v>
      </c>
      <c r="V277">
        <v>8.6999999999999993</v>
      </c>
      <c r="W277">
        <v>5.9</v>
      </c>
      <c r="X277">
        <v>0.8</v>
      </c>
      <c r="Y277">
        <v>0.3</v>
      </c>
      <c r="Z277">
        <v>11.3</v>
      </c>
      <c r="AA277">
        <v>28</v>
      </c>
      <c r="AB277">
        <v>-5.8</v>
      </c>
    </row>
    <row r="278" spans="1:28" x14ac:dyDescent="0.25">
      <c r="A278" t="str">
        <f>CONCATENATE(B278," ",E278)</f>
        <v>R. Rubio MEM</v>
      </c>
      <c r="B278" t="s">
        <v>1210</v>
      </c>
      <c r="C278" t="s">
        <v>26</v>
      </c>
      <c r="D278">
        <v>34</v>
      </c>
      <c r="E278" t="s">
        <v>170</v>
      </c>
      <c r="F278">
        <v>82</v>
      </c>
      <c r="G278">
        <v>82</v>
      </c>
      <c r="H278">
        <v>28.7</v>
      </c>
      <c r="I278">
        <v>15.2</v>
      </c>
      <c r="J278">
        <v>3.9</v>
      </c>
      <c r="K278">
        <v>117.5</v>
      </c>
      <c r="L278">
        <v>114.9</v>
      </c>
      <c r="M278">
        <v>4.9000000000000004</v>
      </c>
      <c r="N278">
        <v>1.4</v>
      </c>
      <c r="O278">
        <v>6.3</v>
      </c>
      <c r="P278">
        <v>0.129</v>
      </c>
      <c r="Q278">
        <v>54.6</v>
      </c>
      <c r="R278">
        <v>47.7</v>
      </c>
      <c r="S278">
        <v>21.5</v>
      </c>
      <c r="T278">
        <v>2.2000000000000002</v>
      </c>
      <c r="U278">
        <v>8.6999999999999993</v>
      </c>
      <c r="V278">
        <v>5.6</v>
      </c>
      <c r="W278">
        <v>40.9</v>
      </c>
      <c r="X278">
        <v>0.4</v>
      </c>
      <c r="Y278">
        <v>0.6</v>
      </c>
      <c r="Z278">
        <v>10.199999999999999</v>
      </c>
      <c r="AA278">
        <v>21.2</v>
      </c>
      <c r="AB278">
        <v>3.3</v>
      </c>
    </row>
    <row r="279" spans="1:28" x14ac:dyDescent="0.25">
      <c r="A279" t="str">
        <f>CONCATENATE(B279," ",E279)</f>
        <v>R. Smith SEA</v>
      </c>
      <c r="B279" t="s">
        <v>135</v>
      </c>
      <c r="C279" t="s">
        <v>24</v>
      </c>
      <c r="D279">
        <v>27</v>
      </c>
      <c r="E279" t="s">
        <v>36</v>
      </c>
      <c r="F279">
        <v>82</v>
      </c>
      <c r="G279">
        <v>41</v>
      </c>
      <c r="H279">
        <v>26.6</v>
      </c>
      <c r="I279">
        <v>11.4</v>
      </c>
      <c r="J279">
        <v>0.8</v>
      </c>
      <c r="K279">
        <v>93</v>
      </c>
      <c r="L279">
        <v>118.4</v>
      </c>
      <c r="M279">
        <v>-2.6</v>
      </c>
      <c r="N279">
        <v>0.4</v>
      </c>
      <c r="O279">
        <v>-2.2000000000000002</v>
      </c>
      <c r="P279">
        <v>-4.8000000000000001E-2</v>
      </c>
      <c r="Q279">
        <v>50.3</v>
      </c>
      <c r="R279">
        <v>37.1</v>
      </c>
      <c r="S279">
        <v>19.100000000000001</v>
      </c>
      <c r="T279">
        <v>5.0999999999999996</v>
      </c>
      <c r="U279">
        <v>18.100000000000001</v>
      </c>
      <c r="V279">
        <v>11.2</v>
      </c>
      <c r="W279">
        <v>16.600000000000001</v>
      </c>
      <c r="X279">
        <v>1.9</v>
      </c>
      <c r="Y279">
        <v>1.2</v>
      </c>
      <c r="Z279">
        <v>10.9</v>
      </c>
      <c r="AA279">
        <v>22.3</v>
      </c>
      <c r="AB279">
        <v>-12.7</v>
      </c>
    </row>
    <row r="280" spans="1:28" x14ac:dyDescent="0.25">
      <c r="A280" t="str">
        <f>CONCATENATE(B280," ",E280)</f>
        <v>R. Vaughn PHX</v>
      </c>
      <c r="B280" t="s">
        <v>1282</v>
      </c>
      <c r="C280" t="s">
        <v>37</v>
      </c>
      <c r="D280">
        <v>28</v>
      </c>
      <c r="E280" t="s">
        <v>200</v>
      </c>
      <c r="F280">
        <v>82</v>
      </c>
      <c r="G280">
        <v>12</v>
      </c>
      <c r="H280">
        <v>20.399999999999999</v>
      </c>
      <c r="I280">
        <v>7.3</v>
      </c>
      <c r="J280">
        <v>-2.2000000000000002</v>
      </c>
      <c r="K280">
        <v>88.3</v>
      </c>
      <c r="L280">
        <v>112.5</v>
      </c>
      <c r="M280">
        <v>-2.8</v>
      </c>
      <c r="N280">
        <v>1.5</v>
      </c>
      <c r="O280">
        <v>-1.3</v>
      </c>
      <c r="P280">
        <v>-3.9E-2</v>
      </c>
      <c r="Q280">
        <v>52.3</v>
      </c>
      <c r="R280">
        <v>40.799999999999997</v>
      </c>
      <c r="S280">
        <v>11.8</v>
      </c>
      <c r="T280">
        <v>3.7</v>
      </c>
      <c r="U280">
        <v>12.9</v>
      </c>
      <c r="V280">
        <v>8.3000000000000007</v>
      </c>
      <c r="W280">
        <v>5.7</v>
      </c>
      <c r="X280">
        <v>1.3</v>
      </c>
      <c r="Y280">
        <v>0.8</v>
      </c>
      <c r="Z280">
        <v>12.4</v>
      </c>
      <c r="AA280">
        <v>21.6</v>
      </c>
      <c r="AB280">
        <v>-1.5</v>
      </c>
    </row>
    <row r="281" spans="1:28" x14ac:dyDescent="0.25">
      <c r="A281" t="str">
        <f>CONCATENATE(B281," ",E281)</f>
        <v>R. Westbrook NOP</v>
      </c>
      <c r="B281" t="s">
        <v>1193</v>
      </c>
      <c r="C281" t="s">
        <v>22</v>
      </c>
      <c r="D281">
        <v>36</v>
      </c>
      <c r="E281" t="s">
        <v>151</v>
      </c>
      <c r="F281">
        <v>82</v>
      </c>
      <c r="G281">
        <v>82</v>
      </c>
      <c r="H281">
        <v>30</v>
      </c>
      <c r="I281">
        <v>17.7</v>
      </c>
      <c r="J281">
        <v>6.8</v>
      </c>
      <c r="K281">
        <v>119.6</v>
      </c>
      <c r="L281">
        <v>116.2</v>
      </c>
      <c r="M281">
        <v>6.2</v>
      </c>
      <c r="N281">
        <v>1.1000000000000001</v>
      </c>
      <c r="O281">
        <v>7.3</v>
      </c>
      <c r="P281">
        <v>0.14299999999999999</v>
      </c>
      <c r="Q281">
        <v>53.5</v>
      </c>
      <c r="R281">
        <v>38.200000000000003</v>
      </c>
      <c r="S281">
        <v>31.7</v>
      </c>
      <c r="T281">
        <v>3.7</v>
      </c>
      <c r="U281">
        <v>13.4</v>
      </c>
      <c r="V281">
        <v>8.5</v>
      </c>
      <c r="W281">
        <v>49</v>
      </c>
      <c r="X281">
        <v>0.5</v>
      </c>
      <c r="Y281">
        <v>0.4</v>
      </c>
      <c r="Z281">
        <v>9.4</v>
      </c>
      <c r="AA281">
        <v>22.2</v>
      </c>
      <c r="AB281">
        <v>-0.2</v>
      </c>
    </row>
    <row r="282" spans="1:28" x14ac:dyDescent="0.25">
      <c r="A282" t="str">
        <f>CONCATENATE(B282," ",E282)</f>
        <v>R. Williams OKC</v>
      </c>
      <c r="B282" t="s">
        <v>1207</v>
      </c>
      <c r="C282" t="s">
        <v>34</v>
      </c>
      <c r="D282">
        <v>27</v>
      </c>
      <c r="E282" t="s">
        <v>229</v>
      </c>
      <c r="F282">
        <v>65</v>
      </c>
      <c r="G282">
        <v>65</v>
      </c>
      <c r="H282">
        <v>27.6</v>
      </c>
      <c r="I282">
        <v>13.5</v>
      </c>
      <c r="J282">
        <v>1.8</v>
      </c>
      <c r="K282">
        <v>93.3</v>
      </c>
      <c r="L282">
        <v>106.9</v>
      </c>
      <c r="M282">
        <v>-2.2999999999999998</v>
      </c>
      <c r="N282">
        <v>2.8</v>
      </c>
      <c r="O282">
        <v>0.5</v>
      </c>
      <c r="P282">
        <v>1.2E-2</v>
      </c>
      <c r="Q282">
        <v>52.9</v>
      </c>
      <c r="R282">
        <v>29.2</v>
      </c>
      <c r="S282">
        <v>28.9</v>
      </c>
      <c r="T282">
        <v>7</v>
      </c>
      <c r="U282">
        <v>19.3</v>
      </c>
      <c r="V282">
        <v>13.2</v>
      </c>
      <c r="W282">
        <v>12.1</v>
      </c>
      <c r="X282">
        <v>2.6</v>
      </c>
      <c r="Y282">
        <v>3</v>
      </c>
      <c r="Z282">
        <v>13.6</v>
      </c>
      <c r="AA282">
        <v>24.6</v>
      </c>
      <c r="AB282">
        <v>-1.2</v>
      </c>
    </row>
    <row r="283" spans="1:28" x14ac:dyDescent="0.25">
      <c r="A283" t="str">
        <f>CONCATENATE(B283," ",E283)</f>
        <v>S. Cooper ATL</v>
      </c>
      <c r="B283" t="s">
        <v>1197</v>
      </c>
      <c r="C283" t="s">
        <v>26</v>
      </c>
      <c r="D283">
        <v>23</v>
      </c>
      <c r="E283" t="s">
        <v>28</v>
      </c>
      <c r="F283">
        <v>82</v>
      </c>
      <c r="G283">
        <v>82</v>
      </c>
      <c r="H283">
        <v>30.8</v>
      </c>
      <c r="I283">
        <v>21.5</v>
      </c>
      <c r="J283">
        <v>10.5</v>
      </c>
      <c r="K283">
        <v>131.80000000000001</v>
      </c>
      <c r="L283">
        <v>118.2</v>
      </c>
      <c r="M283">
        <v>9.3000000000000007</v>
      </c>
      <c r="N283">
        <v>0.6</v>
      </c>
      <c r="O283">
        <v>9.9</v>
      </c>
      <c r="P283">
        <v>0.188</v>
      </c>
      <c r="Q283">
        <v>60.1</v>
      </c>
      <c r="R283">
        <v>46</v>
      </c>
      <c r="S283">
        <v>26.4</v>
      </c>
      <c r="T283">
        <v>2.4</v>
      </c>
      <c r="U283">
        <v>9.5</v>
      </c>
      <c r="V283">
        <v>5.9</v>
      </c>
      <c r="W283">
        <v>44.6</v>
      </c>
      <c r="X283">
        <v>1.8</v>
      </c>
      <c r="Y283">
        <v>0.7</v>
      </c>
      <c r="Z283">
        <v>7.9</v>
      </c>
      <c r="AA283">
        <v>18.600000000000001</v>
      </c>
      <c r="AB283">
        <v>-0.6</v>
      </c>
    </row>
    <row r="284" spans="1:28" x14ac:dyDescent="0.25">
      <c r="A284" t="str">
        <f>CONCATENATE(B284," ",E284)</f>
        <v>S. Curry GSW</v>
      </c>
      <c r="B284" t="s">
        <v>1113</v>
      </c>
      <c r="C284" t="s">
        <v>22</v>
      </c>
      <c r="D284">
        <v>36</v>
      </c>
      <c r="E284" t="s">
        <v>35</v>
      </c>
      <c r="F284">
        <v>80</v>
      </c>
      <c r="G284">
        <v>80</v>
      </c>
      <c r="H284">
        <v>37.299999999999997</v>
      </c>
      <c r="I284">
        <v>23.3</v>
      </c>
      <c r="J284">
        <v>14.9</v>
      </c>
      <c r="K284">
        <v>122.8</v>
      </c>
      <c r="L284">
        <v>119.3</v>
      </c>
      <c r="M284">
        <v>10.8</v>
      </c>
      <c r="N284">
        <v>0.3</v>
      </c>
      <c r="O284">
        <v>11.1</v>
      </c>
      <c r="P284">
        <v>0.17899999999999999</v>
      </c>
      <c r="Q284">
        <v>62</v>
      </c>
      <c r="R284">
        <v>58.6</v>
      </c>
      <c r="S284">
        <v>19.8</v>
      </c>
      <c r="T284">
        <v>2.1</v>
      </c>
      <c r="U284">
        <v>9.6999999999999993</v>
      </c>
      <c r="V284">
        <v>5.9</v>
      </c>
      <c r="W284">
        <v>39.700000000000003</v>
      </c>
      <c r="X284">
        <v>0.6</v>
      </c>
      <c r="Y284">
        <v>0.5</v>
      </c>
      <c r="Z284">
        <v>6.7</v>
      </c>
      <c r="AA284">
        <v>29.9</v>
      </c>
      <c r="AB284">
        <v>-1</v>
      </c>
    </row>
    <row r="285" spans="1:28" x14ac:dyDescent="0.25">
      <c r="A285" t="str">
        <f>CONCATENATE(B285," ",E285)</f>
        <v>S. Dinwiddie WAS</v>
      </c>
      <c r="B285" t="s">
        <v>1435</v>
      </c>
      <c r="C285" t="s">
        <v>22</v>
      </c>
      <c r="D285">
        <v>31</v>
      </c>
      <c r="E285" t="s">
        <v>185</v>
      </c>
      <c r="F285">
        <v>67</v>
      </c>
      <c r="G285">
        <v>0</v>
      </c>
      <c r="H285">
        <v>9.4</v>
      </c>
      <c r="I285">
        <v>1.9</v>
      </c>
      <c r="J285">
        <v>-2.2000000000000002</v>
      </c>
      <c r="K285">
        <v>85.5</v>
      </c>
      <c r="L285">
        <v>118.6</v>
      </c>
      <c r="M285">
        <v>-1</v>
      </c>
      <c r="N285">
        <v>0.1</v>
      </c>
      <c r="O285">
        <v>-0.9</v>
      </c>
      <c r="P285">
        <v>-6.6000000000000003E-2</v>
      </c>
      <c r="Q285">
        <v>39.9</v>
      </c>
      <c r="R285">
        <v>40.5</v>
      </c>
      <c r="S285">
        <v>28.6</v>
      </c>
      <c r="T285">
        <v>1.4</v>
      </c>
      <c r="U285">
        <v>8.5</v>
      </c>
      <c r="V285">
        <v>4.9000000000000004</v>
      </c>
      <c r="W285">
        <v>15.8</v>
      </c>
      <c r="X285">
        <v>0.5</v>
      </c>
      <c r="Y285">
        <v>0.3</v>
      </c>
      <c r="Z285">
        <v>10</v>
      </c>
      <c r="AA285">
        <v>15.5</v>
      </c>
      <c r="AB285">
        <v>-3.1</v>
      </c>
    </row>
    <row r="286" spans="1:28" x14ac:dyDescent="0.25">
      <c r="A286" t="str">
        <f>CONCATENATE(B286," ",E286)</f>
        <v>S. Doumbouya MIA</v>
      </c>
      <c r="B286" t="s">
        <v>1397</v>
      </c>
      <c r="C286" t="s">
        <v>34</v>
      </c>
      <c r="D286">
        <v>24</v>
      </c>
      <c r="E286" t="s">
        <v>225</v>
      </c>
      <c r="F286">
        <v>79</v>
      </c>
      <c r="G286">
        <v>0</v>
      </c>
      <c r="H286">
        <v>14.5</v>
      </c>
      <c r="I286">
        <v>10</v>
      </c>
      <c r="J286">
        <v>-0.4</v>
      </c>
      <c r="K286">
        <v>106.1</v>
      </c>
      <c r="L286">
        <v>112</v>
      </c>
      <c r="M286">
        <v>0.3</v>
      </c>
      <c r="N286">
        <v>1.1000000000000001</v>
      </c>
      <c r="O286">
        <v>1.4</v>
      </c>
      <c r="P286">
        <v>5.8000000000000003E-2</v>
      </c>
      <c r="Q286">
        <v>51</v>
      </c>
      <c r="R286">
        <v>26.4</v>
      </c>
      <c r="S286">
        <v>30.2</v>
      </c>
      <c r="T286">
        <v>5.5</v>
      </c>
      <c r="U286">
        <v>16.7</v>
      </c>
      <c r="V286">
        <v>11</v>
      </c>
      <c r="W286">
        <v>4.4000000000000004</v>
      </c>
      <c r="X286">
        <v>1.8</v>
      </c>
      <c r="Y286">
        <v>3.8</v>
      </c>
      <c r="Z286">
        <v>4.5999999999999996</v>
      </c>
      <c r="AA286">
        <v>12.1</v>
      </c>
      <c r="AB286">
        <v>-3.5</v>
      </c>
    </row>
    <row r="287" spans="1:28" x14ac:dyDescent="0.25">
      <c r="A287" t="str">
        <f>CONCATENATE(B287," ",E287)</f>
        <v>S. Feygay KC</v>
      </c>
      <c r="B287" t="s">
        <v>1414</v>
      </c>
      <c r="C287" t="s">
        <v>26</v>
      </c>
      <c r="D287">
        <v>21</v>
      </c>
      <c r="E287" t="s">
        <v>393</v>
      </c>
      <c r="F287">
        <v>80</v>
      </c>
      <c r="G287">
        <v>0</v>
      </c>
      <c r="H287">
        <v>11.7</v>
      </c>
      <c r="I287">
        <v>9.4</v>
      </c>
      <c r="J287">
        <v>-0.6</v>
      </c>
      <c r="K287">
        <v>101.4</v>
      </c>
      <c r="L287">
        <v>117</v>
      </c>
      <c r="M287">
        <v>-0.1</v>
      </c>
      <c r="N287">
        <v>0.3</v>
      </c>
      <c r="O287">
        <v>0.3</v>
      </c>
      <c r="P287">
        <v>1.4E-2</v>
      </c>
      <c r="Q287">
        <v>52.1</v>
      </c>
      <c r="R287">
        <v>33.799999999999997</v>
      </c>
      <c r="S287">
        <v>33.799999999999997</v>
      </c>
      <c r="T287">
        <v>1.8</v>
      </c>
      <c r="U287">
        <v>7.6</v>
      </c>
      <c r="V287">
        <v>4.7</v>
      </c>
      <c r="W287">
        <v>14.8</v>
      </c>
      <c r="X287">
        <v>1.8</v>
      </c>
      <c r="Y287">
        <v>0.2</v>
      </c>
      <c r="Z287">
        <v>9.6999999999999993</v>
      </c>
      <c r="AA287">
        <v>14.7</v>
      </c>
      <c r="AB287">
        <v>-3.1</v>
      </c>
    </row>
    <row r="288" spans="1:28" x14ac:dyDescent="0.25">
      <c r="A288" t="str">
        <f>CONCATENATE(B288," ",E288)</f>
        <v>S. Gilgeous-Alexander SAC</v>
      </c>
      <c r="B288" t="s">
        <v>1423</v>
      </c>
      <c r="C288" t="s">
        <v>22</v>
      </c>
      <c r="D288">
        <v>26</v>
      </c>
      <c r="E288" t="s">
        <v>215</v>
      </c>
      <c r="F288">
        <v>67</v>
      </c>
      <c r="G288">
        <v>0</v>
      </c>
      <c r="H288">
        <v>12.1</v>
      </c>
      <c r="I288">
        <v>9.1999999999999993</v>
      </c>
      <c r="J288">
        <v>-0.5</v>
      </c>
      <c r="K288">
        <v>98.9</v>
      </c>
      <c r="L288">
        <v>113</v>
      </c>
      <c r="M288">
        <v>-0.2</v>
      </c>
      <c r="N288">
        <v>0.7</v>
      </c>
      <c r="O288">
        <v>0.5</v>
      </c>
      <c r="P288">
        <v>2.9000000000000001E-2</v>
      </c>
      <c r="Q288">
        <v>51.7</v>
      </c>
      <c r="R288">
        <v>27</v>
      </c>
      <c r="S288">
        <v>19</v>
      </c>
      <c r="T288">
        <v>2.6</v>
      </c>
      <c r="U288">
        <v>11.5</v>
      </c>
      <c r="V288">
        <v>7.1</v>
      </c>
      <c r="W288">
        <v>5.3</v>
      </c>
      <c r="X288">
        <v>2.8</v>
      </c>
      <c r="Y288">
        <v>1.5</v>
      </c>
      <c r="Z288">
        <v>8</v>
      </c>
      <c r="AA288">
        <v>11.7</v>
      </c>
      <c r="AB288">
        <v>-2.1</v>
      </c>
    </row>
    <row r="289" spans="1:28" x14ac:dyDescent="0.25">
      <c r="A289" t="str">
        <f>CONCATENATE(B289," ",E289)</f>
        <v>S. Ibaka MEM</v>
      </c>
      <c r="B289" t="s">
        <v>1405</v>
      </c>
      <c r="C289" t="s">
        <v>40</v>
      </c>
      <c r="D289">
        <v>35</v>
      </c>
      <c r="E289" t="s">
        <v>170</v>
      </c>
      <c r="F289">
        <v>71</v>
      </c>
      <c r="G289">
        <v>0</v>
      </c>
      <c r="H289">
        <v>10.3</v>
      </c>
      <c r="I289">
        <v>7.1</v>
      </c>
      <c r="J289">
        <v>-1.2</v>
      </c>
      <c r="K289">
        <v>98.4</v>
      </c>
      <c r="L289">
        <v>110.5</v>
      </c>
      <c r="M289">
        <v>-0.3</v>
      </c>
      <c r="N289">
        <v>0.8</v>
      </c>
      <c r="O289">
        <v>0.5</v>
      </c>
      <c r="P289">
        <v>3.5000000000000003E-2</v>
      </c>
      <c r="Q289">
        <v>48.4</v>
      </c>
      <c r="R289">
        <v>42.4</v>
      </c>
      <c r="S289">
        <v>19.3</v>
      </c>
      <c r="T289">
        <v>7.5</v>
      </c>
      <c r="U289">
        <v>15.7</v>
      </c>
      <c r="V289">
        <v>11.8</v>
      </c>
      <c r="W289">
        <v>3.8</v>
      </c>
      <c r="X289">
        <v>1.5</v>
      </c>
      <c r="Y289">
        <v>0.3</v>
      </c>
      <c r="Z289">
        <v>7.4</v>
      </c>
      <c r="AA289">
        <v>17.3</v>
      </c>
      <c r="AB289">
        <v>-0.4</v>
      </c>
    </row>
    <row r="290" spans="1:28" x14ac:dyDescent="0.25">
      <c r="A290" t="str">
        <f>CONCATENATE(B290," ",E290)</f>
        <v>S. Johnson HOU</v>
      </c>
      <c r="B290" t="s">
        <v>134</v>
      </c>
      <c r="C290" t="s">
        <v>24</v>
      </c>
      <c r="D290">
        <v>28</v>
      </c>
      <c r="E290" t="s">
        <v>128</v>
      </c>
      <c r="F290">
        <v>82</v>
      </c>
      <c r="G290">
        <v>82</v>
      </c>
      <c r="H290">
        <v>36.6</v>
      </c>
      <c r="I290">
        <v>22.5</v>
      </c>
      <c r="J290">
        <v>14.3</v>
      </c>
      <c r="K290">
        <v>120.1</v>
      </c>
      <c r="L290">
        <v>112.6</v>
      </c>
      <c r="M290">
        <v>8.1</v>
      </c>
      <c r="N290">
        <v>2.6</v>
      </c>
      <c r="O290">
        <v>10.7</v>
      </c>
      <c r="P290">
        <v>0.17100000000000001</v>
      </c>
      <c r="Q290">
        <v>62.8</v>
      </c>
      <c r="R290">
        <v>54.5</v>
      </c>
      <c r="S290">
        <v>22.3</v>
      </c>
      <c r="T290">
        <v>4.5</v>
      </c>
      <c r="U290">
        <v>16.7</v>
      </c>
      <c r="V290">
        <v>10.7</v>
      </c>
      <c r="W290">
        <v>19.3</v>
      </c>
      <c r="X290">
        <v>1.8</v>
      </c>
      <c r="Y290">
        <v>1.3</v>
      </c>
      <c r="Z290">
        <v>6.9</v>
      </c>
      <c r="AA290">
        <v>26.7</v>
      </c>
      <c r="AB290">
        <v>2</v>
      </c>
    </row>
    <row r="291" spans="1:28" x14ac:dyDescent="0.25">
      <c r="A291" t="str">
        <f>CONCATENATE(B291," ",E291)</f>
        <v>S. Labissiere WAS</v>
      </c>
      <c r="B291" t="s">
        <v>1354</v>
      </c>
      <c r="C291" t="s">
        <v>40</v>
      </c>
      <c r="D291">
        <v>28</v>
      </c>
      <c r="E291" t="s">
        <v>185</v>
      </c>
      <c r="F291">
        <v>82</v>
      </c>
      <c r="G291">
        <v>5</v>
      </c>
      <c r="H291">
        <v>19.100000000000001</v>
      </c>
      <c r="I291">
        <v>10.4</v>
      </c>
      <c r="J291">
        <v>-0.4</v>
      </c>
      <c r="K291">
        <v>91.9</v>
      </c>
      <c r="L291">
        <v>108.6</v>
      </c>
      <c r="M291">
        <v>-1.4</v>
      </c>
      <c r="N291">
        <v>2.1</v>
      </c>
      <c r="O291">
        <v>0.7</v>
      </c>
      <c r="P291">
        <v>0.02</v>
      </c>
      <c r="Q291">
        <v>54.9</v>
      </c>
      <c r="R291">
        <v>0</v>
      </c>
      <c r="S291">
        <v>29.7</v>
      </c>
      <c r="T291">
        <v>5.0999999999999996</v>
      </c>
      <c r="U291">
        <v>17</v>
      </c>
      <c r="V291">
        <v>11</v>
      </c>
      <c r="W291">
        <v>5</v>
      </c>
      <c r="X291">
        <v>2.4</v>
      </c>
      <c r="Y291">
        <v>6</v>
      </c>
      <c r="Z291">
        <v>15.3</v>
      </c>
      <c r="AA291">
        <v>15.1</v>
      </c>
      <c r="AB291">
        <v>-2.2000000000000002</v>
      </c>
    </row>
    <row r="292" spans="1:28" x14ac:dyDescent="0.25">
      <c r="A292" t="str">
        <f>CONCATENATE(B292," ",E292)</f>
        <v>S. Lewis CLE</v>
      </c>
      <c r="B292" t="s">
        <v>1279</v>
      </c>
      <c r="C292" t="s">
        <v>29</v>
      </c>
      <c r="D292">
        <v>24</v>
      </c>
      <c r="E292" t="s">
        <v>38</v>
      </c>
      <c r="F292">
        <v>82</v>
      </c>
      <c r="G292">
        <v>28</v>
      </c>
      <c r="H292">
        <v>21.9</v>
      </c>
      <c r="I292">
        <v>15.3</v>
      </c>
      <c r="J292">
        <v>3.4</v>
      </c>
      <c r="K292">
        <v>116.2</v>
      </c>
      <c r="L292">
        <v>110.7</v>
      </c>
      <c r="M292">
        <v>2.2999999999999998</v>
      </c>
      <c r="N292">
        <v>2</v>
      </c>
      <c r="O292">
        <v>4.3</v>
      </c>
      <c r="P292">
        <v>0.114</v>
      </c>
      <c r="Q292">
        <v>59.7</v>
      </c>
      <c r="R292">
        <v>35.9</v>
      </c>
      <c r="S292">
        <v>34.4</v>
      </c>
      <c r="T292">
        <v>3.6</v>
      </c>
      <c r="U292">
        <v>13.8</v>
      </c>
      <c r="V292">
        <v>8.6999999999999993</v>
      </c>
      <c r="W292">
        <v>7</v>
      </c>
      <c r="X292">
        <v>2.5</v>
      </c>
      <c r="Y292">
        <v>1.8</v>
      </c>
      <c r="Z292">
        <v>5.3</v>
      </c>
      <c r="AA292">
        <v>16.5</v>
      </c>
      <c r="AB292">
        <v>-0.4</v>
      </c>
    </row>
    <row r="293" spans="1:28" x14ac:dyDescent="0.25">
      <c r="A293" t="str">
        <f>CONCATENATE(B293," ",E293)</f>
        <v>S. Martinez DAL</v>
      </c>
      <c r="B293" t="s">
        <v>1388</v>
      </c>
      <c r="C293" t="s">
        <v>24</v>
      </c>
      <c r="D293">
        <v>25</v>
      </c>
      <c r="E293" t="s">
        <v>27</v>
      </c>
      <c r="F293">
        <v>81</v>
      </c>
      <c r="G293">
        <v>0</v>
      </c>
      <c r="H293">
        <v>10.3</v>
      </c>
      <c r="I293">
        <v>8</v>
      </c>
      <c r="J293">
        <v>-0.8</v>
      </c>
      <c r="K293">
        <v>97.2</v>
      </c>
      <c r="L293">
        <v>112.5</v>
      </c>
      <c r="M293">
        <v>-0.5</v>
      </c>
      <c r="N293">
        <v>0.7</v>
      </c>
      <c r="O293">
        <v>0.3</v>
      </c>
      <c r="P293">
        <v>1.7000000000000001E-2</v>
      </c>
      <c r="Q293">
        <v>55.3</v>
      </c>
      <c r="R293">
        <v>43.6</v>
      </c>
      <c r="S293">
        <v>27.8</v>
      </c>
      <c r="T293">
        <v>4.2</v>
      </c>
      <c r="U293">
        <v>12.9</v>
      </c>
      <c r="V293">
        <v>8.6</v>
      </c>
      <c r="W293">
        <v>6.2</v>
      </c>
      <c r="X293">
        <v>0.8</v>
      </c>
      <c r="Y293">
        <v>2.2999999999999998</v>
      </c>
      <c r="Z293">
        <v>12.4</v>
      </c>
      <c r="AA293">
        <v>19</v>
      </c>
      <c r="AB293">
        <v>0.7</v>
      </c>
    </row>
    <row r="294" spans="1:28" x14ac:dyDescent="0.25">
      <c r="A294" t="str">
        <f>CONCATENATE(B294," ",E294)</f>
        <v>S. Milton SAC</v>
      </c>
      <c r="B294" t="s">
        <v>1392</v>
      </c>
      <c r="C294" t="s">
        <v>37</v>
      </c>
      <c r="D294">
        <v>28</v>
      </c>
      <c r="E294" t="s">
        <v>215</v>
      </c>
      <c r="F294">
        <v>80</v>
      </c>
      <c r="G294">
        <v>0</v>
      </c>
      <c r="H294">
        <v>10.3</v>
      </c>
      <c r="I294">
        <v>10.199999999999999</v>
      </c>
      <c r="J294">
        <v>-0.1</v>
      </c>
      <c r="K294">
        <v>112</v>
      </c>
      <c r="L294">
        <v>118.3</v>
      </c>
      <c r="M294">
        <v>0.7</v>
      </c>
      <c r="N294">
        <v>0.2</v>
      </c>
      <c r="O294">
        <v>0.9</v>
      </c>
      <c r="P294">
        <v>5.0999999999999997E-2</v>
      </c>
      <c r="Q294">
        <v>57.9</v>
      </c>
      <c r="R294">
        <v>45.5</v>
      </c>
      <c r="S294">
        <v>16.2</v>
      </c>
      <c r="T294">
        <v>3.2</v>
      </c>
      <c r="U294">
        <v>9.8000000000000007</v>
      </c>
      <c r="V294">
        <v>6.5</v>
      </c>
      <c r="W294">
        <v>5.9</v>
      </c>
      <c r="X294">
        <v>1</v>
      </c>
      <c r="Y294">
        <v>0.6</v>
      </c>
      <c r="Z294">
        <v>5.7</v>
      </c>
      <c r="AA294">
        <v>16</v>
      </c>
      <c r="AB294">
        <v>-0.2</v>
      </c>
    </row>
    <row r="295" spans="1:28" x14ac:dyDescent="0.25">
      <c r="A295" t="str">
        <f>CONCATENATE(B295," ",E295)</f>
        <v>S. O'Neal IND</v>
      </c>
      <c r="B295" t="s">
        <v>1271</v>
      </c>
      <c r="C295" t="s">
        <v>40</v>
      </c>
      <c r="D295">
        <v>24</v>
      </c>
      <c r="E295" t="s">
        <v>43</v>
      </c>
      <c r="F295">
        <v>81</v>
      </c>
      <c r="G295">
        <v>68</v>
      </c>
      <c r="H295">
        <v>23.8</v>
      </c>
      <c r="I295">
        <v>11.8</v>
      </c>
      <c r="J295">
        <v>0.5</v>
      </c>
      <c r="K295">
        <v>105.2</v>
      </c>
      <c r="L295">
        <v>114.4</v>
      </c>
      <c r="M295">
        <v>0.6</v>
      </c>
      <c r="N295">
        <v>1.3</v>
      </c>
      <c r="O295">
        <v>1.8</v>
      </c>
      <c r="P295">
        <v>4.5999999999999999E-2</v>
      </c>
      <c r="Q295">
        <v>55.5</v>
      </c>
      <c r="R295">
        <v>30.7</v>
      </c>
      <c r="S295">
        <v>35.299999999999997</v>
      </c>
      <c r="T295">
        <v>6</v>
      </c>
      <c r="U295">
        <v>17.100000000000001</v>
      </c>
      <c r="V295">
        <v>11.4</v>
      </c>
      <c r="W295">
        <v>5.9</v>
      </c>
      <c r="X295">
        <v>1.2</v>
      </c>
      <c r="Y295">
        <v>2.7</v>
      </c>
      <c r="Z295">
        <v>8.1999999999999993</v>
      </c>
      <c r="AA295">
        <v>17.7</v>
      </c>
      <c r="AB295">
        <v>-3</v>
      </c>
    </row>
    <row r="296" spans="1:28" x14ac:dyDescent="0.25">
      <c r="A296" t="str">
        <f>CONCATENATE(B296," ",E296)</f>
        <v>S. O'Neal IND</v>
      </c>
      <c r="B296" t="s">
        <v>1271</v>
      </c>
      <c r="C296" t="s">
        <v>29</v>
      </c>
      <c r="D296">
        <v>21</v>
      </c>
      <c r="E296" t="s">
        <v>43</v>
      </c>
      <c r="F296">
        <v>76</v>
      </c>
      <c r="G296">
        <v>0</v>
      </c>
      <c r="H296">
        <v>9.6</v>
      </c>
      <c r="I296">
        <v>8.5</v>
      </c>
      <c r="J296">
        <v>-0.6</v>
      </c>
      <c r="K296">
        <v>111.9</v>
      </c>
      <c r="L296">
        <v>116.9</v>
      </c>
      <c r="M296">
        <v>0.5</v>
      </c>
      <c r="N296">
        <v>0.3</v>
      </c>
      <c r="O296">
        <v>0.7</v>
      </c>
      <c r="P296">
        <v>4.9000000000000002E-2</v>
      </c>
      <c r="Q296">
        <v>54.4</v>
      </c>
      <c r="R296">
        <v>38.6</v>
      </c>
      <c r="S296">
        <v>24.6</v>
      </c>
      <c r="T296">
        <v>3.2</v>
      </c>
      <c r="U296">
        <v>12.2</v>
      </c>
      <c r="V296">
        <v>7.6</v>
      </c>
      <c r="W296">
        <v>4.8</v>
      </c>
      <c r="X296">
        <v>0.9</v>
      </c>
      <c r="Y296">
        <v>1.9</v>
      </c>
      <c r="Z296">
        <v>3.7</v>
      </c>
      <c r="AA296">
        <v>12</v>
      </c>
      <c r="AB296">
        <v>-0.8</v>
      </c>
    </row>
    <row r="297" spans="1:28" x14ac:dyDescent="0.25">
      <c r="A297" t="str">
        <f>CONCATENATE(B297," ",E297)</f>
        <v>S. Pippen Jr. CHI</v>
      </c>
      <c r="B297" t="s">
        <v>1413</v>
      </c>
      <c r="C297" t="s">
        <v>22</v>
      </c>
      <c r="D297">
        <v>23</v>
      </c>
      <c r="E297" t="s">
        <v>31</v>
      </c>
      <c r="F297">
        <v>81</v>
      </c>
      <c r="G297">
        <v>0</v>
      </c>
      <c r="H297">
        <v>11.7</v>
      </c>
      <c r="I297">
        <v>7.6</v>
      </c>
      <c r="J297">
        <v>-1.2</v>
      </c>
      <c r="K297">
        <v>102.9</v>
      </c>
      <c r="L297">
        <v>112.5</v>
      </c>
      <c r="M297">
        <v>0</v>
      </c>
      <c r="N297">
        <v>0.8</v>
      </c>
      <c r="O297">
        <v>0.9</v>
      </c>
      <c r="P297">
        <v>4.4999999999999998E-2</v>
      </c>
      <c r="Q297">
        <v>54.5</v>
      </c>
      <c r="R297">
        <v>32.6</v>
      </c>
      <c r="S297">
        <v>20.399999999999999</v>
      </c>
      <c r="T297">
        <v>2.2000000000000002</v>
      </c>
      <c r="U297">
        <v>7.2</v>
      </c>
      <c r="V297">
        <v>4.7</v>
      </c>
      <c r="W297">
        <v>5.6</v>
      </c>
      <c r="X297">
        <v>1.5</v>
      </c>
      <c r="Y297">
        <v>0.1</v>
      </c>
      <c r="Z297">
        <v>8.1999999999999993</v>
      </c>
      <c r="AA297">
        <v>13.4</v>
      </c>
      <c r="AB297">
        <v>-0.4</v>
      </c>
    </row>
    <row r="298" spans="1:28" x14ac:dyDescent="0.25">
      <c r="A298" t="str">
        <f>CONCATENATE(B298," ",E298)</f>
        <v>S. Singh Bhamara BOS</v>
      </c>
      <c r="B298" t="s">
        <v>1188</v>
      </c>
      <c r="C298" t="s">
        <v>23</v>
      </c>
      <c r="D298">
        <v>29</v>
      </c>
      <c r="E298" t="s">
        <v>39</v>
      </c>
      <c r="F298">
        <v>82</v>
      </c>
      <c r="G298">
        <v>70</v>
      </c>
      <c r="H298">
        <v>26.7</v>
      </c>
      <c r="I298">
        <v>14.6</v>
      </c>
      <c r="J298">
        <v>3.4</v>
      </c>
      <c r="K298">
        <v>99</v>
      </c>
      <c r="L298">
        <v>110.8</v>
      </c>
      <c r="M298">
        <v>-1</v>
      </c>
      <c r="N298">
        <v>2.4</v>
      </c>
      <c r="O298">
        <v>1.3</v>
      </c>
      <c r="P298">
        <v>2.9000000000000001E-2</v>
      </c>
      <c r="Q298">
        <v>56.9</v>
      </c>
      <c r="R298">
        <v>35.6</v>
      </c>
      <c r="S298">
        <v>18.899999999999999</v>
      </c>
      <c r="T298">
        <v>8.8000000000000007</v>
      </c>
      <c r="U298">
        <v>21.9</v>
      </c>
      <c r="V298">
        <v>15.2</v>
      </c>
      <c r="W298">
        <v>6.6</v>
      </c>
      <c r="X298">
        <v>1.9</v>
      </c>
      <c r="Y298">
        <v>2.2999999999999998</v>
      </c>
      <c r="Z298">
        <v>12.1</v>
      </c>
      <c r="AA298">
        <v>25.8</v>
      </c>
      <c r="AB298">
        <v>-1.6</v>
      </c>
    </row>
    <row r="299" spans="1:28" x14ac:dyDescent="0.25">
      <c r="A299" t="str">
        <f>CONCATENATE(B299," ",E299)</f>
        <v>S. Yusta BKN</v>
      </c>
      <c r="B299" t="s">
        <v>1242</v>
      </c>
      <c r="C299" t="s">
        <v>29</v>
      </c>
      <c r="D299">
        <v>27</v>
      </c>
      <c r="E299" t="s">
        <v>173</v>
      </c>
      <c r="F299">
        <v>67</v>
      </c>
      <c r="G299">
        <v>17</v>
      </c>
      <c r="H299">
        <v>23.6</v>
      </c>
      <c r="I299">
        <v>9.5</v>
      </c>
      <c r="J299">
        <v>-0.6</v>
      </c>
      <c r="K299">
        <v>96.5</v>
      </c>
      <c r="L299">
        <v>116.7</v>
      </c>
      <c r="M299">
        <v>-1.1000000000000001</v>
      </c>
      <c r="N299">
        <v>0.6</v>
      </c>
      <c r="O299">
        <v>-0.5</v>
      </c>
      <c r="P299">
        <v>-1.4999999999999999E-2</v>
      </c>
      <c r="Q299">
        <v>53</v>
      </c>
      <c r="R299">
        <v>43.9</v>
      </c>
      <c r="S299">
        <v>14</v>
      </c>
      <c r="T299">
        <v>4.0999999999999996</v>
      </c>
      <c r="U299">
        <v>15.5</v>
      </c>
      <c r="V299">
        <v>9.6999999999999993</v>
      </c>
      <c r="W299">
        <v>7.6</v>
      </c>
      <c r="X299">
        <v>0.8</v>
      </c>
      <c r="Y299">
        <v>1.6</v>
      </c>
      <c r="Z299">
        <v>9.1</v>
      </c>
      <c r="AA299">
        <v>22</v>
      </c>
      <c r="AB299">
        <v>-2.9</v>
      </c>
    </row>
    <row r="300" spans="1:28" x14ac:dyDescent="0.25">
      <c r="A300" t="str">
        <f>CONCATENATE(B300," ",E300)</f>
        <v>T. Bey DAL</v>
      </c>
      <c r="B300" t="s">
        <v>1281</v>
      </c>
      <c r="C300" t="s">
        <v>29</v>
      </c>
      <c r="D300">
        <v>26</v>
      </c>
      <c r="E300" t="s">
        <v>27</v>
      </c>
      <c r="F300">
        <v>80</v>
      </c>
      <c r="G300">
        <v>80</v>
      </c>
      <c r="H300">
        <v>25.8</v>
      </c>
      <c r="I300">
        <v>12.9</v>
      </c>
      <c r="J300">
        <v>2</v>
      </c>
      <c r="K300">
        <v>107.7</v>
      </c>
      <c r="L300">
        <v>106.2</v>
      </c>
      <c r="M300">
        <v>1</v>
      </c>
      <c r="N300">
        <v>3.3</v>
      </c>
      <c r="O300">
        <v>4.3</v>
      </c>
      <c r="P300">
        <v>0.10100000000000001</v>
      </c>
      <c r="Q300">
        <v>59.3</v>
      </c>
      <c r="R300">
        <v>34.5</v>
      </c>
      <c r="S300">
        <v>31.2</v>
      </c>
      <c r="T300">
        <v>5.5</v>
      </c>
      <c r="U300">
        <v>17.600000000000001</v>
      </c>
      <c r="V300">
        <v>11.7</v>
      </c>
      <c r="W300">
        <v>7.9</v>
      </c>
      <c r="X300">
        <v>2.7</v>
      </c>
      <c r="Y300">
        <v>2.9</v>
      </c>
      <c r="Z300">
        <v>12.3</v>
      </c>
      <c r="AA300">
        <v>15</v>
      </c>
      <c r="AB300">
        <v>5</v>
      </c>
    </row>
    <row r="301" spans="1:28" x14ac:dyDescent="0.25">
      <c r="A301" t="str">
        <f>CONCATENATE(B301," ",E301)</f>
        <v>T. Bradley MEM</v>
      </c>
      <c r="B301" t="s">
        <v>1328</v>
      </c>
      <c r="C301" t="s">
        <v>40</v>
      </c>
      <c r="D301">
        <v>26</v>
      </c>
      <c r="E301" t="s">
        <v>170</v>
      </c>
      <c r="F301">
        <v>79</v>
      </c>
      <c r="G301">
        <v>17</v>
      </c>
      <c r="H301">
        <v>22.3</v>
      </c>
      <c r="I301">
        <v>14.1</v>
      </c>
      <c r="J301">
        <v>2.1</v>
      </c>
      <c r="K301">
        <v>112</v>
      </c>
      <c r="L301">
        <v>102.9</v>
      </c>
      <c r="M301">
        <v>1.3</v>
      </c>
      <c r="N301">
        <v>3.5</v>
      </c>
      <c r="O301">
        <v>4.8</v>
      </c>
      <c r="P301">
        <v>0.13200000000000001</v>
      </c>
      <c r="Q301">
        <v>54.8</v>
      </c>
      <c r="R301">
        <v>30.6</v>
      </c>
      <c r="S301">
        <v>29.2</v>
      </c>
      <c r="T301">
        <v>6.3</v>
      </c>
      <c r="U301">
        <v>18.899999999999999</v>
      </c>
      <c r="V301">
        <v>12.8</v>
      </c>
      <c r="W301">
        <v>4.8</v>
      </c>
      <c r="X301">
        <v>3.8</v>
      </c>
      <c r="Y301">
        <v>2.8</v>
      </c>
      <c r="Z301">
        <v>6.5</v>
      </c>
      <c r="AA301">
        <v>13.3</v>
      </c>
      <c r="AB301">
        <v>6.2</v>
      </c>
    </row>
    <row r="302" spans="1:28" x14ac:dyDescent="0.25">
      <c r="A302" t="str">
        <f>CONCATENATE(B302," ",E302)</f>
        <v>T. Brown Jr. PHI</v>
      </c>
      <c r="B302" t="s">
        <v>1209</v>
      </c>
      <c r="C302" t="s">
        <v>24</v>
      </c>
      <c r="D302">
        <v>25</v>
      </c>
      <c r="E302" t="s">
        <v>25</v>
      </c>
      <c r="F302">
        <v>82</v>
      </c>
      <c r="G302">
        <v>82</v>
      </c>
      <c r="H302">
        <v>29.9</v>
      </c>
      <c r="I302">
        <v>22.6</v>
      </c>
      <c r="J302">
        <v>11.8</v>
      </c>
      <c r="K302">
        <v>132.9</v>
      </c>
      <c r="L302">
        <v>104.1</v>
      </c>
      <c r="M302">
        <v>7.9</v>
      </c>
      <c r="N302">
        <v>4.5999999999999996</v>
      </c>
      <c r="O302">
        <v>12.5</v>
      </c>
      <c r="P302">
        <v>0.245</v>
      </c>
      <c r="Q302">
        <v>59.8</v>
      </c>
      <c r="R302">
        <v>43.8</v>
      </c>
      <c r="S302">
        <v>34.1</v>
      </c>
      <c r="T302">
        <v>4.8</v>
      </c>
      <c r="U302">
        <v>15.5</v>
      </c>
      <c r="V302">
        <v>10.1</v>
      </c>
      <c r="W302">
        <v>27.5</v>
      </c>
      <c r="X302">
        <v>3.5</v>
      </c>
      <c r="Y302">
        <v>2.6</v>
      </c>
      <c r="Z302">
        <v>4.2</v>
      </c>
      <c r="AA302">
        <v>17</v>
      </c>
      <c r="AB302">
        <v>4.4000000000000004</v>
      </c>
    </row>
    <row r="303" spans="1:28" x14ac:dyDescent="0.25">
      <c r="A303" t="str">
        <f>CONCATENATE(B303," ",E303)</f>
        <v>T. Bryant MIA</v>
      </c>
      <c r="B303" t="s">
        <v>1336</v>
      </c>
      <c r="C303" t="s">
        <v>23</v>
      </c>
      <c r="D303">
        <v>27</v>
      </c>
      <c r="E303" t="s">
        <v>225</v>
      </c>
      <c r="F303">
        <v>79</v>
      </c>
      <c r="G303">
        <v>18</v>
      </c>
      <c r="H303">
        <v>21.3</v>
      </c>
      <c r="I303">
        <v>9.1</v>
      </c>
      <c r="J303">
        <v>-1</v>
      </c>
      <c r="K303">
        <v>91.5</v>
      </c>
      <c r="L303">
        <v>110.9</v>
      </c>
      <c r="M303">
        <v>-1.8</v>
      </c>
      <c r="N303">
        <v>1.8</v>
      </c>
      <c r="O303">
        <v>0</v>
      </c>
      <c r="P303">
        <v>1E-3</v>
      </c>
      <c r="Q303">
        <v>53.7</v>
      </c>
      <c r="R303">
        <v>0</v>
      </c>
      <c r="S303">
        <v>40.700000000000003</v>
      </c>
      <c r="T303">
        <v>7.6</v>
      </c>
      <c r="U303">
        <v>23.2</v>
      </c>
      <c r="V303">
        <v>15.2</v>
      </c>
      <c r="W303">
        <v>5.4</v>
      </c>
      <c r="X303">
        <v>1.3</v>
      </c>
      <c r="Y303">
        <v>4.5</v>
      </c>
      <c r="Z303">
        <v>17.2</v>
      </c>
      <c r="AA303">
        <v>16.2</v>
      </c>
      <c r="AB303">
        <v>-4.5999999999999996</v>
      </c>
    </row>
    <row r="304" spans="1:28" x14ac:dyDescent="0.25">
      <c r="A304" t="str">
        <f>CONCATENATE(B304," ",E304)</f>
        <v>T. Burke NYK</v>
      </c>
      <c r="B304" t="s">
        <v>1195</v>
      </c>
      <c r="C304" t="s">
        <v>26</v>
      </c>
      <c r="D304">
        <v>32</v>
      </c>
      <c r="E304" t="s">
        <v>45</v>
      </c>
      <c r="F304">
        <v>78</v>
      </c>
      <c r="G304">
        <v>78</v>
      </c>
      <c r="H304">
        <v>28.6</v>
      </c>
      <c r="I304">
        <v>15.3</v>
      </c>
      <c r="J304">
        <v>3.8</v>
      </c>
      <c r="K304">
        <v>116.2</v>
      </c>
      <c r="L304">
        <v>120</v>
      </c>
      <c r="M304">
        <v>4.2</v>
      </c>
      <c r="N304">
        <v>0</v>
      </c>
      <c r="O304">
        <v>4.2</v>
      </c>
      <c r="P304">
        <v>9.0999999999999998E-2</v>
      </c>
      <c r="Q304">
        <v>56</v>
      </c>
      <c r="R304">
        <v>47.1</v>
      </c>
      <c r="S304">
        <v>12.9</v>
      </c>
      <c r="T304">
        <v>2.2000000000000002</v>
      </c>
      <c r="U304">
        <v>8.4</v>
      </c>
      <c r="V304">
        <v>5.3</v>
      </c>
      <c r="W304">
        <v>33.4</v>
      </c>
      <c r="X304">
        <v>0.7</v>
      </c>
      <c r="Y304">
        <v>0.4</v>
      </c>
      <c r="Z304">
        <v>8.8000000000000007</v>
      </c>
      <c r="AA304">
        <v>21.9</v>
      </c>
      <c r="AB304">
        <v>0.6</v>
      </c>
    </row>
    <row r="305" spans="1:28" x14ac:dyDescent="0.25">
      <c r="A305" t="str">
        <f>CONCATENATE(B305," ",E305)</f>
        <v>T. Clarke POR</v>
      </c>
      <c r="B305" t="s">
        <v>1264</v>
      </c>
      <c r="C305" t="s">
        <v>37</v>
      </c>
      <c r="D305">
        <v>23</v>
      </c>
      <c r="E305" t="s">
        <v>126</v>
      </c>
      <c r="F305">
        <v>82</v>
      </c>
      <c r="G305">
        <v>1</v>
      </c>
      <c r="H305">
        <v>20.8</v>
      </c>
      <c r="I305">
        <v>15.4</v>
      </c>
      <c r="J305">
        <v>3.3</v>
      </c>
      <c r="K305">
        <v>114.5</v>
      </c>
      <c r="L305">
        <v>107.2</v>
      </c>
      <c r="M305">
        <v>2.2000000000000002</v>
      </c>
      <c r="N305">
        <v>2.6</v>
      </c>
      <c r="O305">
        <v>4.8</v>
      </c>
      <c r="P305">
        <v>0.13400000000000001</v>
      </c>
      <c r="Q305">
        <v>55.7</v>
      </c>
      <c r="R305">
        <v>33.200000000000003</v>
      </c>
      <c r="S305">
        <v>30.3</v>
      </c>
      <c r="T305">
        <v>3.6</v>
      </c>
      <c r="U305">
        <v>13.6</v>
      </c>
      <c r="V305">
        <v>8.6</v>
      </c>
      <c r="W305">
        <v>9.6999999999999993</v>
      </c>
      <c r="X305">
        <v>1.7</v>
      </c>
      <c r="Y305">
        <v>2.2999999999999998</v>
      </c>
      <c r="Z305">
        <v>3.8</v>
      </c>
      <c r="AA305">
        <v>19.100000000000001</v>
      </c>
      <c r="AB305">
        <v>3.5</v>
      </c>
    </row>
    <row r="306" spans="1:28" x14ac:dyDescent="0.25">
      <c r="A306" t="str">
        <f>CONCATENATE(B306," ",E306)</f>
        <v>T. Duncan Jr. LAL</v>
      </c>
      <c r="B306" t="s">
        <v>1428</v>
      </c>
      <c r="C306" t="s">
        <v>32</v>
      </c>
      <c r="D306">
        <v>24</v>
      </c>
      <c r="E306" t="s">
        <v>41</v>
      </c>
      <c r="F306">
        <v>73</v>
      </c>
      <c r="G306">
        <v>0</v>
      </c>
      <c r="H306">
        <v>8.5</v>
      </c>
      <c r="I306">
        <v>11.7</v>
      </c>
      <c r="J306">
        <v>0</v>
      </c>
      <c r="K306">
        <v>116.6</v>
      </c>
      <c r="L306">
        <v>109.3</v>
      </c>
      <c r="M306">
        <v>0.7</v>
      </c>
      <c r="N306">
        <v>0.8</v>
      </c>
      <c r="O306">
        <v>1.5</v>
      </c>
      <c r="P306">
        <v>0.11799999999999999</v>
      </c>
      <c r="Q306">
        <v>58</v>
      </c>
      <c r="R306">
        <v>0</v>
      </c>
      <c r="S306">
        <v>58.9</v>
      </c>
      <c r="T306">
        <v>5.9</v>
      </c>
      <c r="U306">
        <v>18.100000000000001</v>
      </c>
      <c r="V306">
        <v>12</v>
      </c>
      <c r="W306">
        <v>7.6</v>
      </c>
      <c r="X306">
        <v>1</v>
      </c>
      <c r="Y306">
        <v>1.7</v>
      </c>
      <c r="Z306">
        <v>7.9</v>
      </c>
      <c r="AA306">
        <v>14.3</v>
      </c>
      <c r="AB306">
        <v>0.5</v>
      </c>
    </row>
    <row r="307" spans="1:28" x14ac:dyDescent="0.25">
      <c r="A307" t="str">
        <f>CONCATENATE(B307," ",E307)</f>
        <v>T. Duval UTA</v>
      </c>
      <c r="B307" t="s">
        <v>1174</v>
      </c>
      <c r="C307" t="s">
        <v>26</v>
      </c>
      <c r="D307">
        <v>26</v>
      </c>
      <c r="E307" t="s">
        <v>127</v>
      </c>
      <c r="F307">
        <v>82</v>
      </c>
      <c r="G307">
        <v>82</v>
      </c>
      <c r="H307">
        <v>34</v>
      </c>
      <c r="I307">
        <v>22.6</v>
      </c>
      <c r="J307">
        <v>12.9</v>
      </c>
      <c r="K307">
        <v>139.5</v>
      </c>
      <c r="L307">
        <v>109.8</v>
      </c>
      <c r="M307">
        <v>12.2</v>
      </c>
      <c r="N307">
        <v>3.4</v>
      </c>
      <c r="O307">
        <v>15.5</v>
      </c>
      <c r="P307">
        <v>0.26800000000000002</v>
      </c>
      <c r="Q307">
        <v>59.8</v>
      </c>
      <c r="R307">
        <v>50</v>
      </c>
      <c r="S307">
        <v>38.200000000000003</v>
      </c>
      <c r="T307">
        <v>2.8</v>
      </c>
      <c r="U307">
        <v>10.8</v>
      </c>
      <c r="V307">
        <v>7</v>
      </c>
      <c r="W307">
        <v>38.799999999999997</v>
      </c>
      <c r="X307">
        <v>2.1</v>
      </c>
      <c r="Y307">
        <v>0.8</v>
      </c>
      <c r="Z307">
        <v>4</v>
      </c>
      <c r="AA307">
        <v>18</v>
      </c>
      <c r="AB307">
        <v>8.9</v>
      </c>
    </row>
    <row r="308" spans="1:28" x14ac:dyDescent="0.25">
      <c r="A308" t="str">
        <f>CONCATENATE(B308," ",E308)</f>
        <v>T. Ferguson PHX</v>
      </c>
      <c r="B308" t="s">
        <v>1156</v>
      </c>
      <c r="C308" t="s">
        <v>24</v>
      </c>
      <c r="D308">
        <v>26</v>
      </c>
      <c r="E308" t="s">
        <v>200</v>
      </c>
      <c r="F308">
        <v>79</v>
      </c>
      <c r="G308">
        <v>79</v>
      </c>
      <c r="H308">
        <v>31.9</v>
      </c>
      <c r="I308">
        <v>19.899999999999999</v>
      </c>
      <c r="J308">
        <v>9.5</v>
      </c>
      <c r="K308">
        <v>118.3</v>
      </c>
      <c r="L308">
        <v>108.3</v>
      </c>
      <c r="M308">
        <v>4.9000000000000004</v>
      </c>
      <c r="N308">
        <v>3.5</v>
      </c>
      <c r="O308">
        <v>8.4</v>
      </c>
      <c r="P308">
        <v>0.16</v>
      </c>
      <c r="Q308">
        <v>61</v>
      </c>
      <c r="R308">
        <v>47.6</v>
      </c>
      <c r="S308">
        <v>28.4</v>
      </c>
      <c r="T308">
        <v>4.7</v>
      </c>
      <c r="U308">
        <v>13.1</v>
      </c>
      <c r="V308">
        <v>8.8000000000000007</v>
      </c>
      <c r="W308">
        <v>9.9</v>
      </c>
      <c r="X308">
        <v>2.6</v>
      </c>
      <c r="Y308">
        <v>3</v>
      </c>
      <c r="Z308">
        <v>5.6</v>
      </c>
      <c r="AA308">
        <v>22.1</v>
      </c>
      <c r="AB308">
        <v>1.1000000000000001</v>
      </c>
    </row>
    <row r="309" spans="1:28" x14ac:dyDescent="0.25">
      <c r="A309" t="str">
        <f>CONCATENATE(B309," ",E309)</f>
        <v>T. Haliburton DET</v>
      </c>
      <c r="B309" t="s">
        <v>1432</v>
      </c>
      <c r="C309" t="s">
        <v>26</v>
      </c>
      <c r="D309">
        <v>24</v>
      </c>
      <c r="E309" t="s">
        <v>46</v>
      </c>
      <c r="F309">
        <v>66</v>
      </c>
      <c r="G309">
        <v>0</v>
      </c>
      <c r="H309">
        <v>7.5</v>
      </c>
      <c r="I309">
        <v>10.6</v>
      </c>
      <c r="J309">
        <v>-0.1</v>
      </c>
      <c r="K309">
        <v>103.4</v>
      </c>
      <c r="L309">
        <v>116.4</v>
      </c>
      <c r="M309">
        <v>0.1</v>
      </c>
      <c r="N309">
        <v>0.2</v>
      </c>
      <c r="O309">
        <v>0.3</v>
      </c>
      <c r="P309">
        <v>2.5999999999999999E-2</v>
      </c>
      <c r="Q309">
        <v>53.3</v>
      </c>
      <c r="R309">
        <v>32.200000000000003</v>
      </c>
      <c r="S309">
        <v>27.5</v>
      </c>
      <c r="T309">
        <v>2.8</v>
      </c>
      <c r="U309">
        <v>8.8000000000000007</v>
      </c>
      <c r="V309">
        <v>5.7</v>
      </c>
      <c r="W309">
        <v>8.8000000000000007</v>
      </c>
      <c r="X309">
        <v>1.9</v>
      </c>
      <c r="Y309">
        <v>0.9</v>
      </c>
      <c r="Z309">
        <v>7.5</v>
      </c>
      <c r="AA309">
        <v>16.8</v>
      </c>
      <c r="AB309">
        <v>-0.3</v>
      </c>
    </row>
    <row r="310" spans="1:28" x14ac:dyDescent="0.25">
      <c r="A310" t="str">
        <f>CONCATENATE(B310," ",E310)</f>
        <v>T. Harris LAC</v>
      </c>
      <c r="B310" t="s">
        <v>1291</v>
      </c>
      <c r="C310" t="s">
        <v>24</v>
      </c>
      <c r="D310">
        <v>32</v>
      </c>
      <c r="E310" t="s">
        <v>42</v>
      </c>
      <c r="F310">
        <v>69</v>
      </c>
      <c r="G310">
        <v>5</v>
      </c>
      <c r="H310">
        <v>19.8</v>
      </c>
      <c r="I310">
        <v>6.6</v>
      </c>
      <c r="J310">
        <v>-2.1</v>
      </c>
      <c r="K310">
        <v>94.4</v>
      </c>
      <c r="L310">
        <v>113.7</v>
      </c>
      <c r="M310">
        <v>-1.3</v>
      </c>
      <c r="N310">
        <v>1</v>
      </c>
      <c r="O310">
        <v>-0.3</v>
      </c>
      <c r="P310">
        <v>-0.01</v>
      </c>
      <c r="Q310">
        <v>48.6</v>
      </c>
      <c r="R310">
        <v>41.2</v>
      </c>
      <c r="S310">
        <v>24.7</v>
      </c>
      <c r="T310">
        <v>3.7</v>
      </c>
      <c r="U310">
        <v>13.2</v>
      </c>
      <c r="V310">
        <v>8.5</v>
      </c>
      <c r="W310">
        <v>9</v>
      </c>
      <c r="X310">
        <v>0.4</v>
      </c>
      <c r="Y310">
        <v>0.4</v>
      </c>
      <c r="Z310">
        <v>7.4</v>
      </c>
      <c r="AA310">
        <v>21.3</v>
      </c>
      <c r="AB310">
        <v>-4.0999999999999996</v>
      </c>
    </row>
    <row r="311" spans="1:28" x14ac:dyDescent="0.25">
      <c r="A311" t="str">
        <f>CONCATENATE(B311," ",E311)</f>
        <v>T. Harvey WAS</v>
      </c>
      <c r="B311" t="s">
        <v>1182</v>
      </c>
      <c r="C311" t="s">
        <v>26</v>
      </c>
      <c r="D311">
        <v>31</v>
      </c>
      <c r="E311" t="s">
        <v>185</v>
      </c>
      <c r="F311">
        <v>82</v>
      </c>
      <c r="G311">
        <v>82</v>
      </c>
      <c r="H311">
        <v>27.8</v>
      </c>
      <c r="I311">
        <v>16.8</v>
      </c>
      <c r="J311">
        <v>5.2</v>
      </c>
      <c r="K311">
        <v>111.2</v>
      </c>
      <c r="L311">
        <v>114</v>
      </c>
      <c r="M311">
        <v>2.6</v>
      </c>
      <c r="N311">
        <v>1.6</v>
      </c>
      <c r="O311">
        <v>4.2</v>
      </c>
      <c r="P311">
        <v>8.8999999999999996E-2</v>
      </c>
      <c r="Q311">
        <v>56</v>
      </c>
      <c r="R311">
        <v>44.8</v>
      </c>
      <c r="S311">
        <v>20.6</v>
      </c>
      <c r="T311">
        <v>3</v>
      </c>
      <c r="U311">
        <v>10.7</v>
      </c>
      <c r="V311">
        <v>6.8</v>
      </c>
      <c r="W311">
        <v>16.399999999999999</v>
      </c>
      <c r="X311">
        <v>2.4</v>
      </c>
      <c r="Y311">
        <v>0.4</v>
      </c>
      <c r="Z311">
        <v>5.6</v>
      </c>
      <c r="AA311">
        <v>22.9</v>
      </c>
      <c r="AB311">
        <v>-5.3</v>
      </c>
    </row>
    <row r="312" spans="1:28" x14ac:dyDescent="0.25">
      <c r="A312" t="str">
        <f>CONCATENATE(B312," ",E312)</f>
        <v>T. Herro BKN</v>
      </c>
      <c r="B312" t="s">
        <v>1185</v>
      </c>
      <c r="C312" t="s">
        <v>37</v>
      </c>
      <c r="D312">
        <v>24</v>
      </c>
      <c r="E312" t="s">
        <v>173</v>
      </c>
      <c r="F312">
        <v>56</v>
      </c>
      <c r="G312">
        <v>56</v>
      </c>
      <c r="H312">
        <v>28.6</v>
      </c>
      <c r="I312">
        <v>18.5</v>
      </c>
      <c r="J312">
        <v>5.0999999999999996</v>
      </c>
      <c r="K312">
        <v>118.5</v>
      </c>
      <c r="L312">
        <v>114</v>
      </c>
      <c r="M312">
        <v>3.2</v>
      </c>
      <c r="N312">
        <v>1.1000000000000001</v>
      </c>
      <c r="O312">
        <v>4.3</v>
      </c>
      <c r="P312">
        <v>0.129</v>
      </c>
      <c r="Q312">
        <v>58.7</v>
      </c>
      <c r="R312">
        <v>47.1</v>
      </c>
      <c r="S312">
        <v>18.8</v>
      </c>
      <c r="T312">
        <v>4.7</v>
      </c>
      <c r="U312">
        <v>14.8</v>
      </c>
      <c r="V312">
        <v>9.6999999999999993</v>
      </c>
      <c r="W312">
        <v>19</v>
      </c>
      <c r="X312">
        <v>2.2000000000000002</v>
      </c>
      <c r="Y312">
        <v>1.2</v>
      </c>
      <c r="Z312">
        <v>6</v>
      </c>
      <c r="AA312">
        <v>21</v>
      </c>
      <c r="AB312">
        <v>-3.3</v>
      </c>
    </row>
    <row r="313" spans="1:28" x14ac:dyDescent="0.25">
      <c r="A313" t="str">
        <f>CONCATENATE(B313," ",E313)</f>
        <v>T. Holton SEA</v>
      </c>
      <c r="B313" t="s">
        <v>1370</v>
      </c>
      <c r="C313" t="s">
        <v>24</v>
      </c>
      <c r="D313">
        <v>22</v>
      </c>
      <c r="E313" t="s">
        <v>36</v>
      </c>
      <c r="F313">
        <v>78</v>
      </c>
      <c r="G313">
        <v>0</v>
      </c>
      <c r="H313">
        <v>15.7</v>
      </c>
      <c r="I313">
        <v>3.7</v>
      </c>
      <c r="J313">
        <v>-3.3</v>
      </c>
      <c r="K313">
        <v>76.8</v>
      </c>
      <c r="L313">
        <v>121.9</v>
      </c>
      <c r="M313">
        <v>-3.5</v>
      </c>
      <c r="N313">
        <v>-0.3</v>
      </c>
      <c r="O313">
        <v>-3.7</v>
      </c>
      <c r="P313">
        <v>-0.14499999999999999</v>
      </c>
      <c r="Q313">
        <v>42.6</v>
      </c>
      <c r="R313">
        <v>30.4</v>
      </c>
      <c r="S313">
        <v>22.3</v>
      </c>
      <c r="T313">
        <v>2.8</v>
      </c>
      <c r="U313">
        <v>10.4</v>
      </c>
      <c r="V313">
        <v>6.4</v>
      </c>
      <c r="W313">
        <v>6.6</v>
      </c>
      <c r="X313">
        <v>1.6</v>
      </c>
      <c r="Y313">
        <v>0.2</v>
      </c>
      <c r="Z313">
        <v>11</v>
      </c>
      <c r="AA313">
        <v>19.5</v>
      </c>
      <c r="AB313">
        <v>-8.6</v>
      </c>
    </row>
    <row r="314" spans="1:28" x14ac:dyDescent="0.25">
      <c r="A314" t="str">
        <f>CONCATENATE(B314," ",E314)</f>
        <v>T. Jerome GSW</v>
      </c>
      <c r="B314" t="s">
        <v>1288</v>
      </c>
      <c r="C314" t="s">
        <v>26</v>
      </c>
      <c r="D314">
        <v>27</v>
      </c>
      <c r="E314" t="s">
        <v>35</v>
      </c>
      <c r="F314">
        <v>82</v>
      </c>
      <c r="G314">
        <v>82</v>
      </c>
      <c r="H314">
        <v>25.4</v>
      </c>
      <c r="I314">
        <v>16</v>
      </c>
      <c r="J314">
        <v>4.0999999999999996</v>
      </c>
      <c r="K314">
        <v>119.3</v>
      </c>
      <c r="L314">
        <v>112.9</v>
      </c>
      <c r="M314">
        <v>3.5</v>
      </c>
      <c r="N314">
        <v>1.8</v>
      </c>
      <c r="O314">
        <v>5.2</v>
      </c>
      <c r="P314">
        <v>0.12</v>
      </c>
      <c r="Q314">
        <v>53.8</v>
      </c>
      <c r="R314">
        <v>40.700000000000003</v>
      </c>
      <c r="S314">
        <v>27.3</v>
      </c>
      <c r="T314">
        <v>4</v>
      </c>
      <c r="U314">
        <v>14.3</v>
      </c>
      <c r="V314">
        <v>9.1999999999999993</v>
      </c>
      <c r="W314">
        <v>26.3</v>
      </c>
      <c r="X314">
        <v>3</v>
      </c>
      <c r="Y314">
        <v>0.3</v>
      </c>
      <c r="Z314">
        <v>7.7</v>
      </c>
      <c r="AA314">
        <v>15.1</v>
      </c>
      <c r="AB314">
        <v>-0.6</v>
      </c>
    </row>
    <row r="315" spans="1:28" x14ac:dyDescent="0.25">
      <c r="A315" t="str">
        <f>CONCATENATE(B315," ",E315)</f>
        <v>T. Jones MEM</v>
      </c>
      <c r="B315" t="s">
        <v>1186</v>
      </c>
      <c r="C315" t="s">
        <v>26</v>
      </c>
      <c r="D315">
        <v>28</v>
      </c>
      <c r="E315" t="s">
        <v>170</v>
      </c>
      <c r="F315">
        <v>75</v>
      </c>
      <c r="G315">
        <v>75</v>
      </c>
      <c r="H315">
        <v>28.8</v>
      </c>
      <c r="I315">
        <v>16.3</v>
      </c>
      <c r="J315">
        <v>4.5</v>
      </c>
      <c r="K315">
        <v>120.2</v>
      </c>
      <c r="L315">
        <v>110.9</v>
      </c>
      <c r="M315">
        <v>4.3</v>
      </c>
      <c r="N315">
        <v>2.2999999999999998</v>
      </c>
      <c r="O315">
        <v>6.6</v>
      </c>
      <c r="P315">
        <v>0.14599999999999999</v>
      </c>
      <c r="Q315">
        <v>56.1</v>
      </c>
      <c r="R315">
        <v>47.8</v>
      </c>
      <c r="S315">
        <v>23.3</v>
      </c>
      <c r="T315">
        <v>1.8</v>
      </c>
      <c r="U315">
        <v>7.9</v>
      </c>
      <c r="V315">
        <v>4.9000000000000004</v>
      </c>
      <c r="W315">
        <v>25.1</v>
      </c>
      <c r="X315">
        <v>2.2000000000000002</v>
      </c>
      <c r="Y315">
        <v>0.7</v>
      </c>
      <c r="Z315">
        <v>6.7</v>
      </c>
      <c r="AA315">
        <v>18.2</v>
      </c>
      <c r="AB315">
        <v>7.6</v>
      </c>
    </row>
    <row r="316" spans="1:28" x14ac:dyDescent="0.25">
      <c r="A316" t="str">
        <f>CONCATENATE(B316," ",E316)</f>
        <v>T. Jones POR</v>
      </c>
      <c r="B316" t="s">
        <v>1186</v>
      </c>
      <c r="C316" t="s">
        <v>26</v>
      </c>
      <c r="D316">
        <v>24</v>
      </c>
      <c r="E316" t="s">
        <v>126</v>
      </c>
      <c r="F316">
        <v>82</v>
      </c>
      <c r="G316">
        <v>82</v>
      </c>
      <c r="H316">
        <v>31.8</v>
      </c>
      <c r="I316">
        <v>20.3</v>
      </c>
      <c r="J316">
        <v>9.6999999999999993</v>
      </c>
      <c r="K316">
        <v>115.8</v>
      </c>
      <c r="L316">
        <v>104.5</v>
      </c>
      <c r="M316">
        <v>4.5999999999999996</v>
      </c>
      <c r="N316">
        <v>4.8</v>
      </c>
      <c r="O316">
        <v>9.4</v>
      </c>
      <c r="P316">
        <v>0.17299999999999999</v>
      </c>
      <c r="Q316">
        <v>57</v>
      </c>
      <c r="R316">
        <v>46.1</v>
      </c>
      <c r="S316">
        <v>20.7</v>
      </c>
      <c r="T316">
        <v>2.5</v>
      </c>
      <c r="U316">
        <v>11.7</v>
      </c>
      <c r="V316">
        <v>7.1</v>
      </c>
      <c r="W316">
        <v>38</v>
      </c>
      <c r="X316">
        <v>3.6</v>
      </c>
      <c r="Y316">
        <v>0.8</v>
      </c>
      <c r="Z316">
        <v>10.1</v>
      </c>
      <c r="AA316">
        <v>20.9</v>
      </c>
      <c r="AB316">
        <v>5.5</v>
      </c>
    </row>
    <row r="317" spans="1:28" x14ac:dyDescent="0.25">
      <c r="A317" t="str">
        <f>CONCATENATE(B317," ",E317)</f>
        <v>T. Kuzmik KC</v>
      </c>
      <c r="B317" t="s">
        <v>1303</v>
      </c>
      <c r="C317" t="s">
        <v>29</v>
      </c>
      <c r="D317">
        <v>24</v>
      </c>
      <c r="E317" t="s">
        <v>393</v>
      </c>
      <c r="F317">
        <v>82</v>
      </c>
      <c r="G317">
        <v>29</v>
      </c>
      <c r="H317">
        <v>22.7</v>
      </c>
      <c r="I317">
        <v>10.9</v>
      </c>
      <c r="J317">
        <v>0.3</v>
      </c>
      <c r="K317">
        <v>99.4</v>
      </c>
      <c r="L317">
        <v>114.7</v>
      </c>
      <c r="M317">
        <v>-0.6</v>
      </c>
      <c r="N317">
        <v>1.2</v>
      </c>
      <c r="O317">
        <v>0.6</v>
      </c>
      <c r="P317">
        <v>1.4999999999999999E-2</v>
      </c>
      <c r="Q317">
        <v>49.1</v>
      </c>
      <c r="R317">
        <v>36.299999999999997</v>
      </c>
      <c r="S317">
        <v>23.6</v>
      </c>
      <c r="T317">
        <v>3</v>
      </c>
      <c r="U317">
        <v>12</v>
      </c>
      <c r="V317">
        <v>7.6</v>
      </c>
      <c r="W317">
        <v>20.8</v>
      </c>
      <c r="X317">
        <v>2</v>
      </c>
      <c r="Y317">
        <v>1</v>
      </c>
      <c r="Z317">
        <v>9.8000000000000007</v>
      </c>
      <c r="AA317">
        <v>18.100000000000001</v>
      </c>
      <c r="AB317">
        <v>-5.4</v>
      </c>
    </row>
    <row r="318" spans="1:28" x14ac:dyDescent="0.25">
      <c r="A318" t="str">
        <f>CONCATENATE(B318," ",E318)</f>
        <v>T. Leaf SAC</v>
      </c>
      <c r="B318" t="s">
        <v>1250</v>
      </c>
      <c r="C318" t="s">
        <v>32</v>
      </c>
      <c r="D318">
        <v>27</v>
      </c>
      <c r="E318" t="s">
        <v>215</v>
      </c>
      <c r="F318">
        <v>80</v>
      </c>
      <c r="G318">
        <v>51</v>
      </c>
      <c r="H318">
        <v>27.2</v>
      </c>
      <c r="I318">
        <v>10.5</v>
      </c>
      <c r="J318">
        <v>-0.9</v>
      </c>
      <c r="K318">
        <v>101.7</v>
      </c>
      <c r="L318">
        <v>114</v>
      </c>
      <c r="M318">
        <v>-0.1</v>
      </c>
      <c r="N318">
        <v>1.5</v>
      </c>
      <c r="O318">
        <v>1.4</v>
      </c>
      <c r="P318">
        <v>3.1E-2</v>
      </c>
      <c r="Q318">
        <v>51.5</v>
      </c>
      <c r="R318">
        <v>48.9</v>
      </c>
      <c r="S318">
        <v>19.3</v>
      </c>
      <c r="T318">
        <v>6.4</v>
      </c>
      <c r="U318">
        <v>19.2</v>
      </c>
      <c r="V318">
        <v>12.9</v>
      </c>
      <c r="W318">
        <v>5.8</v>
      </c>
      <c r="X318">
        <v>1.3</v>
      </c>
      <c r="Y318">
        <v>1.8</v>
      </c>
      <c r="Z318">
        <v>6.5</v>
      </c>
      <c r="AA318">
        <v>18.5</v>
      </c>
      <c r="AB318">
        <v>-3</v>
      </c>
    </row>
    <row r="319" spans="1:28" x14ac:dyDescent="0.25">
      <c r="A319" t="str">
        <f>CONCATENATE(B319," ",E319)</f>
        <v>T. Luwawu WAS</v>
      </c>
      <c r="B319" t="s">
        <v>1384</v>
      </c>
      <c r="C319" t="s">
        <v>29</v>
      </c>
      <c r="D319">
        <v>31</v>
      </c>
      <c r="E319" t="s">
        <v>185</v>
      </c>
      <c r="F319">
        <v>65</v>
      </c>
      <c r="G319">
        <v>0</v>
      </c>
      <c r="H319">
        <v>12.7</v>
      </c>
      <c r="I319">
        <v>5.0999999999999996</v>
      </c>
      <c r="J319">
        <v>-1.8</v>
      </c>
      <c r="K319">
        <v>90.2</v>
      </c>
      <c r="L319">
        <v>117.4</v>
      </c>
      <c r="M319">
        <v>-1</v>
      </c>
      <c r="N319">
        <v>0.3</v>
      </c>
      <c r="O319">
        <v>-0.7</v>
      </c>
      <c r="P319">
        <v>-4.1000000000000002E-2</v>
      </c>
      <c r="Q319">
        <v>51.7</v>
      </c>
      <c r="R319">
        <v>41.4</v>
      </c>
      <c r="S319">
        <v>25.9</v>
      </c>
      <c r="T319">
        <v>3</v>
      </c>
      <c r="U319">
        <v>11.4</v>
      </c>
      <c r="V319">
        <v>7.2</v>
      </c>
      <c r="W319">
        <v>6.8</v>
      </c>
      <c r="X319">
        <v>0.8</v>
      </c>
      <c r="Y319">
        <v>0.5</v>
      </c>
      <c r="Z319">
        <v>13.2</v>
      </c>
      <c r="AA319">
        <v>16.899999999999999</v>
      </c>
      <c r="AB319">
        <v>-1.4</v>
      </c>
    </row>
    <row r="320" spans="1:28" x14ac:dyDescent="0.25">
      <c r="A320" t="str">
        <f>CONCATENATE(B320," ",E320)</f>
        <v>T. Lydon HOU</v>
      </c>
      <c r="B320" t="s">
        <v>1215</v>
      </c>
      <c r="C320" t="s">
        <v>34</v>
      </c>
      <c r="D320">
        <v>28</v>
      </c>
      <c r="E320" t="s">
        <v>128</v>
      </c>
      <c r="F320">
        <v>82</v>
      </c>
      <c r="G320">
        <v>82</v>
      </c>
      <c r="H320">
        <v>26.3</v>
      </c>
      <c r="I320">
        <v>11.5</v>
      </c>
      <c r="J320">
        <v>0.4</v>
      </c>
      <c r="K320">
        <v>103.7</v>
      </c>
      <c r="L320">
        <v>115.1</v>
      </c>
      <c r="M320">
        <v>0.4</v>
      </c>
      <c r="N320">
        <v>1.3</v>
      </c>
      <c r="O320">
        <v>1.6</v>
      </c>
      <c r="P320">
        <v>3.5999999999999997E-2</v>
      </c>
      <c r="Q320">
        <v>55.2</v>
      </c>
      <c r="R320">
        <v>46.6</v>
      </c>
      <c r="S320">
        <v>17.3</v>
      </c>
      <c r="T320">
        <v>5.3</v>
      </c>
      <c r="U320">
        <v>16.100000000000001</v>
      </c>
      <c r="V320">
        <v>10.7</v>
      </c>
      <c r="W320">
        <v>7.9</v>
      </c>
      <c r="X320">
        <v>0.7</v>
      </c>
      <c r="Y320">
        <v>1.6</v>
      </c>
      <c r="Z320">
        <v>8.1</v>
      </c>
      <c r="AA320">
        <v>21.9</v>
      </c>
      <c r="AB320">
        <v>0.1</v>
      </c>
    </row>
    <row r="321" spans="1:28" x14ac:dyDescent="0.25">
      <c r="A321" t="str">
        <f>CONCATENATE(B321," ",E321)</f>
        <v>T. Maker DAL</v>
      </c>
      <c r="B321" t="s">
        <v>1133</v>
      </c>
      <c r="C321" t="s">
        <v>40</v>
      </c>
      <c r="D321">
        <v>27</v>
      </c>
      <c r="E321" t="s">
        <v>27</v>
      </c>
      <c r="F321">
        <v>66</v>
      </c>
      <c r="G321">
        <v>66</v>
      </c>
      <c r="H321">
        <v>34.299999999999997</v>
      </c>
      <c r="I321">
        <v>23.3</v>
      </c>
      <c r="J321">
        <v>11.1</v>
      </c>
      <c r="K321">
        <v>117.4</v>
      </c>
      <c r="L321">
        <v>104.2</v>
      </c>
      <c r="M321">
        <v>5.0999999999999996</v>
      </c>
      <c r="N321">
        <v>4.2</v>
      </c>
      <c r="O321">
        <v>9.3000000000000007</v>
      </c>
      <c r="P321">
        <v>0.19700000000000001</v>
      </c>
      <c r="Q321">
        <v>63</v>
      </c>
      <c r="R321">
        <v>50.5</v>
      </c>
      <c r="S321">
        <v>33.6</v>
      </c>
      <c r="T321">
        <v>9.3000000000000007</v>
      </c>
      <c r="U321">
        <v>21.1</v>
      </c>
      <c r="V321">
        <v>15.3</v>
      </c>
      <c r="W321">
        <v>10.199999999999999</v>
      </c>
      <c r="X321">
        <v>2.1</v>
      </c>
      <c r="Y321">
        <v>6.8</v>
      </c>
      <c r="Z321">
        <v>9.1</v>
      </c>
      <c r="AA321">
        <v>26.2</v>
      </c>
      <c r="AB321">
        <v>7.7</v>
      </c>
    </row>
    <row r="322" spans="1:28" x14ac:dyDescent="0.25">
      <c r="A322" t="str">
        <f>CONCATENATE(B322," ",E322)</f>
        <v>T. Maledon SAS</v>
      </c>
      <c r="B322" t="s">
        <v>1286</v>
      </c>
      <c r="C322" t="s">
        <v>29</v>
      </c>
      <c r="D322">
        <v>23</v>
      </c>
      <c r="E322" t="s">
        <v>30</v>
      </c>
      <c r="F322">
        <v>81</v>
      </c>
      <c r="G322">
        <v>31</v>
      </c>
      <c r="H322">
        <v>24.3</v>
      </c>
      <c r="I322">
        <v>12.2</v>
      </c>
      <c r="J322">
        <v>1.4</v>
      </c>
      <c r="K322">
        <v>105.9</v>
      </c>
      <c r="L322">
        <v>110.4</v>
      </c>
      <c r="M322">
        <v>0.6</v>
      </c>
      <c r="N322">
        <v>2.2000000000000002</v>
      </c>
      <c r="O322">
        <v>2.9</v>
      </c>
      <c r="P322">
        <v>7.0000000000000007E-2</v>
      </c>
      <c r="Q322">
        <v>57.8</v>
      </c>
      <c r="R322">
        <v>42.1</v>
      </c>
      <c r="S322">
        <v>20.6</v>
      </c>
      <c r="T322">
        <v>4</v>
      </c>
      <c r="U322">
        <v>12.5</v>
      </c>
      <c r="V322">
        <v>8.3000000000000007</v>
      </c>
      <c r="W322">
        <v>11.5</v>
      </c>
      <c r="X322">
        <v>2.4</v>
      </c>
      <c r="Y322">
        <v>2.4</v>
      </c>
      <c r="Z322">
        <v>11.4</v>
      </c>
      <c r="AA322">
        <v>15.7</v>
      </c>
      <c r="AB322">
        <v>1.5</v>
      </c>
    </row>
    <row r="323" spans="1:28" x14ac:dyDescent="0.25">
      <c r="A323" t="str">
        <f>CONCATENATE(B323," ",E323)</f>
        <v>T. Mann PHI</v>
      </c>
      <c r="B323" t="s">
        <v>1345</v>
      </c>
      <c r="C323" t="s">
        <v>26</v>
      </c>
      <c r="D323">
        <v>23</v>
      </c>
      <c r="E323" t="s">
        <v>25</v>
      </c>
      <c r="F323">
        <v>82</v>
      </c>
      <c r="G323">
        <v>0</v>
      </c>
      <c r="H323">
        <v>18.8</v>
      </c>
      <c r="I323">
        <v>13</v>
      </c>
      <c r="J323">
        <v>1.2</v>
      </c>
      <c r="K323">
        <v>127.6</v>
      </c>
      <c r="L323">
        <v>111.9</v>
      </c>
      <c r="M323">
        <v>3</v>
      </c>
      <c r="N323">
        <v>1.5</v>
      </c>
      <c r="O323">
        <v>4.4000000000000004</v>
      </c>
      <c r="P323">
        <v>0.13800000000000001</v>
      </c>
      <c r="Q323">
        <v>57</v>
      </c>
      <c r="R323">
        <v>47.7</v>
      </c>
      <c r="S323">
        <v>28.1</v>
      </c>
      <c r="T323">
        <v>2.7</v>
      </c>
      <c r="U323">
        <v>8.4</v>
      </c>
      <c r="V323">
        <v>5.5</v>
      </c>
      <c r="W323">
        <v>15.9</v>
      </c>
      <c r="X323">
        <v>1.6</v>
      </c>
      <c r="Y323">
        <v>0.5</v>
      </c>
      <c r="Z323">
        <v>2.9</v>
      </c>
      <c r="AA323">
        <v>12.7</v>
      </c>
      <c r="AB323">
        <v>3</v>
      </c>
    </row>
    <row r="324" spans="1:28" x14ac:dyDescent="0.25">
      <c r="A324" t="str">
        <f>CONCATENATE(B324," ",E324)</f>
        <v>T. Maxey DEN</v>
      </c>
      <c r="B324" t="s">
        <v>1365</v>
      </c>
      <c r="C324" t="s">
        <v>22</v>
      </c>
      <c r="D324">
        <v>24</v>
      </c>
      <c r="E324" t="s">
        <v>33</v>
      </c>
      <c r="F324">
        <v>72</v>
      </c>
      <c r="G324">
        <v>0</v>
      </c>
      <c r="H324">
        <v>19.5</v>
      </c>
      <c r="I324">
        <v>5.7</v>
      </c>
      <c r="J324">
        <v>-2.8</v>
      </c>
      <c r="K324">
        <v>98.4</v>
      </c>
      <c r="L324">
        <v>118.8</v>
      </c>
      <c r="M324">
        <v>-0.4</v>
      </c>
      <c r="N324">
        <v>0.2</v>
      </c>
      <c r="O324">
        <v>-0.2</v>
      </c>
      <c r="P324">
        <v>-7.0000000000000001E-3</v>
      </c>
      <c r="Q324">
        <v>50.4</v>
      </c>
      <c r="R324">
        <v>28.7</v>
      </c>
      <c r="S324">
        <v>24</v>
      </c>
      <c r="T324">
        <v>1.6</v>
      </c>
      <c r="U324">
        <v>7.9</v>
      </c>
      <c r="V324">
        <v>4.5999999999999996</v>
      </c>
      <c r="W324">
        <v>8.1</v>
      </c>
      <c r="X324">
        <v>0.7</v>
      </c>
      <c r="Y324">
        <v>0.5</v>
      </c>
      <c r="Z324">
        <v>8</v>
      </c>
      <c r="AA324">
        <v>13.1</v>
      </c>
      <c r="AB324">
        <v>-3.8</v>
      </c>
    </row>
    <row r="325" spans="1:28" x14ac:dyDescent="0.25">
      <c r="A325" t="str">
        <f>CONCATENATE(B325," ",E325)</f>
        <v>T. Prince MIA</v>
      </c>
      <c r="B325" t="s">
        <v>1139</v>
      </c>
      <c r="C325" t="s">
        <v>24</v>
      </c>
      <c r="D325">
        <v>30</v>
      </c>
      <c r="E325" t="s">
        <v>225</v>
      </c>
      <c r="F325">
        <v>75</v>
      </c>
      <c r="G325">
        <v>75</v>
      </c>
      <c r="H325">
        <v>33.299999999999997</v>
      </c>
      <c r="I325">
        <v>15.7</v>
      </c>
      <c r="J325">
        <v>5.2</v>
      </c>
      <c r="K325">
        <v>99.4</v>
      </c>
      <c r="L325">
        <v>113.9</v>
      </c>
      <c r="M325">
        <v>-1.2</v>
      </c>
      <c r="N325">
        <v>1.8</v>
      </c>
      <c r="O325">
        <v>0.6</v>
      </c>
      <c r="P325">
        <v>1.0999999999999999E-2</v>
      </c>
      <c r="Q325">
        <v>56.7</v>
      </c>
      <c r="R325">
        <v>47.9</v>
      </c>
      <c r="S325">
        <v>19.899999999999999</v>
      </c>
      <c r="T325">
        <v>6.4</v>
      </c>
      <c r="U325">
        <v>18.399999999999999</v>
      </c>
      <c r="V325">
        <v>12.2</v>
      </c>
      <c r="W325">
        <v>14.9</v>
      </c>
      <c r="X325">
        <v>1.5</v>
      </c>
      <c r="Y325">
        <v>1.4</v>
      </c>
      <c r="Z325">
        <v>11.7</v>
      </c>
      <c r="AA325">
        <v>29.4</v>
      </c>
      <c r="AB325">
        <v>-3.8</v>
      </c>
    </row>
    <row r="326" spans="1:28" x14ac:dyDescent="0.25">
      <c r="A326" t="str">
        <f>CONCATENATE(B326," ",E326)</f>
        <v>T. Ross ATL</v>
      </c>
      <c r="B326" t="s">
        <v>1232</v>
      </c>
      <c r="C326" t="s">
        <v>29</v>
      </c>
      <c r="D326">
        <v>33</v>
      </c>
      <c r="E326" t="s">
        <v>28</v>
      </c>
      <c r="F326">
        <v>82</v>
      </c>
      <c r="G326">
        <v>3</v>
      </c>
      <c r="H326">
        <v>21.5</v>
      </c>
      <c r="I326">
        <v>12.8</v>
      </c>
      <c r="J326">
        <v>1.6</v>
      </c>
      <c r="K326">
        <v>111.5</v>
      </c>
      <c r="L326">
        <v>120.5</v>
      </c>
      <c r="M326">
        <v>2</v>
      </c>
      <c r="N326">
        <v>-0.1</v>
      </c>
      <c r="O326">
        <v>1.9</v>
      </c>
      <c r="P326">
        <v>5.1999999999999998E-2</v>
      </c>
      <c r="Q326">
        <v>57.1</v>
      </c>
      <c r="R326">
        <v>41.6</v>
      </c>
      <c r="S326">
        <v>21.3</v>
      </c>
      <c r="T326">
        <v>3.9</v>
      </c>
      <c r="U326">
        <v>12</v>
      </c>
      <c r="V326">
        <v>7.9</v>
      </c>
      <c r="W326">
        <v>8.6999999999999993</v>
      </c>
      <c r="X326">
        <v>0.5</v>
      </c>
      <c r="Y326">
        <v>0.4</v>
      </c>
      <c r="Z326">
        <v>5.2</v>
      </c>
      <c r="AA326">
        <v>22.5</v>
      </c>
      <c r="AB326">
        <v>-0.9</v>
      </c>
    </row>
    <row r="327" spans="1:28" x14ac:dyDescent="0.25">
      <c r="A327" t="str">
        <f>CONCATENATE(B327," ",E327)</f>
        <v>T. Ulis MIN</v>
      </c>
      <c r="B327" t="s">
        <v>1170</v>
      </c>
      <c r="C327" t="s">
        <v>26</v>
      </c>
      <c r="D327">
        <v>28</v>
      </c>
      <c r="E327" t="s">
        <v>137</v>
      </c>
      <c r="F327">
        <v>82</v>
      </c>
      <c r="G327">
        <v>82</v>
      </c>
      <c r="H327">
        <v>31.2</v>
      </c>
      <c r="I327">
        <v>18.2</v>
      </c>
      <c r="J327">
        <v>7.3</v>
      </c>
      <c r="K327">
        <v>125.7</v>
      </c>
      <c r="L327">
        <v>117.8</v>
      </c>
      <c r="M327">
        <v>7.6</v>
      </c>
      <c r="N327">
        <v>0.7</v>
      </c>
      <c r="O327">
        <v>8.3000000000000007</v>
      </c>
      <c r="P327">
        <v>0.155</v>
      </c>
      <c r="Q327">
        <v>61.1</v>
      </c>
      <c r="R327">
        <v>47</v>
      </c>
      <c r="S327">
        <v>18.7</v>
      </c>
      <c r="T327">
        <v>1.7</v>
      </c>
      <c r="U327">
        <v>5.2</v>
      </c>
      <c r="V327">
        <v>3.5</v>
      </c>
      <c r="W327">
        <v>31.7</v>
      </c>
      <c r="X327">
        <v>1.1000000000000001</v>
      </c>
      <c r="Y327">
        <v>0.4</v>
      </c>
      <c r="Z327">
        <v>8</v>
      </c>
      <c r="AA327">
        <v>20.5</v>
      </c>
      <c r="AB327">
        <v>6.7</v>
      </c>
    </row>
    <row r="328" spans="1:28" x14ac:dyDescent="0.25">
      <c r="A328" t="str">
        <f>CONCATENATE(B328," ",E328)</f>
        <v>T. Warren SEA</v>
      </c>
      <c r="B328" t="s">
        <v>1223</v>
      </c>
      <c r="C328" t="s">
        <v>24</v>
      </c>
      <c r="D328">
        <v>31</v>
      </c>
      <c r="E328" t="s">
        <v>36</v>
      </c>
      <c r="F328">
        <v>82</v>
      </c>
      <c r="G328">
        <v>68</v>
      </c>
      <c r="H328">
        <v>27.7</v>
      </c>
      <c r="I328">
        <v>12.4</v>
      </c>
      <c r="J328">
        <v>1.7</v>
      </c>
      <c r="K328">
        <v>99.7</v>
      </c>
      <c r="L328">
        <v>118.9</v>
      </c>
      <c r="M328">
        <v>-0.7</v>
      </c>
      <c r="N328">
        <v>0.3</v>
      </c>
      <c r="O328">
        <v>-0.4</v>
      </c>
      <c r="P328">
        <v>-8.9999999999999993E-3</v>
      </c>
      <c r="Q328">
        <v>47.3</v>
      </c>
      <c r="R328">
        <v>42.6</v>
      </c>
      <c r="S328">
        <v>18.100000000000001</v>
      </c>
      <c r="T328">
        <v>5.9</v>
      </c>
      <c r="U328">
        <v>18</v>
      </c>
      <c r="V328">
        <v>11.7</v>
      </c>
      <c r="W328">
        <v>11.7</v>
      </c>
      <c r="X328">
        <v>1.8</v>
      </c>
      <c r="Y328">
        <v>0.8</v>
      </c>
      <c r="Z328">
        <v>3.8</v>
      </c>
      <c r="AA328">
        <v>22.1</v>
      </c>
      <c r="AB328">
        <v>-15.3</v>
      </c>
    </row>
    <row r="329" spans="1:28" x14ac:dyDescent="0.25">
      <c r="A329" t="str">
        <f>CONCATENATE(B329," ",E329)</f>
        <v>T. Wroten MIL</v>
      </c>
      <c r="B329" t="s">
        <v>1318</v>
      </c>
      <c r="C329" t="s">
        <v>22</v>
      </c>
      <c r="D329">
        <v>31</v>
      </c>
      <c r="E329" t="s">
        <v>44</v>
      </c>
      <c r="F329">
        <v>70</v>
      </c>
      <c r="G329">
        <v>0</v>
      </c>
      <c r="H329">
        <v>17.8</v>
      </c>
      <c r="I329">
        <v>11.7</v>
      </c>
      <c r="J329">
        <v>0.4</v>
      </c>
      <c r="K329">
        <v>115.1</v>
      </c>
      <c r="L329">
        <v>114.3</v>
      </c>
      <c r="M329">
        <v>1.6</v>
      </c>
      <c r="N329">
        <v>0.8</v>
      </c>
      <c r="O329">
        <v>2.5</v>
      </c>
      <c r="P329">
        <v>9.6000000000000002E-2</v>
      </c>
      <c r="Q329">
        <v>59.9</v>
      </c>
      <c r="R329">
        <v>45.5</v>
      </c>
      <c r="S329">
        <v>25</v>
      </c>
      <c r="T329">
        <v>1.9</v>
      </c>
      <c r="U329">
        <v>7.8</v>
      </c>
      <c r="V329">
        <v>4.9000000000000004</v>
      </c>
      <c r="W329">
        <v>18.399999999999999</v>
      </c>
      <c r="X329">
        <v>1.2</v>
      </c>
      <c r="Y329">
        <v>0.8</v>
      </c>
      <c r="Z329">
        <v>9.6</v>
      </c>
      <c r="AA329">
        <v>17.399999999999999</v>
      </c>
      <c r="AB329">
        <v>2.2999999999999998</v>
      </c>
    </row>
    <row r="330" spans="1:28" x14ac:dyDescent="0.25">
      <c r="A330" t="str">
        <f>CONCATENATE(B330," ",E330)</f>
        <v>T. Young NYK</v>
      </c>
      <c r="B330" t="s">
        <v>1117</v>
      </c>
      <c r="C330" t="s">
        <v>26</v>
      </c>
      <c r="D330">
        <v>26</v>
      </c>
      <c r="E330" t="s">
        <v>45</v>
      </c>
      <c r="F330">
        <v>82</v>
      </c>
      <c r="G330">
        <v>82</v>
      </c>
      <c r="H330">
        <v>36.1</v>
      </c>
      <c r="I330">
        <v>26.9</v>
      </c>
      <c r="J330">
        <v>18.8</v>
      </c>
      <c r="K330">
        <v>136.30000000000001</v>
      </c>
      <c r="L330">
        <v>119.6</v>
      </c>
      <c r="M330">
        <v>16.3</v>
      </c>
      <c r="N330">
        <v>0.2</v>
      </c>
      <c r="O330">
        <v>16.5</v>
      </c>
      <c r="P330">
        <v>0.26700000000000002</v>
      </c>
      <c r="Q330">
        <v>67.400000000000006</v>
      </c>
      <c r="R330">
        <v>59.2</v>
      </c>
      <c r="S330">
        <v>30.1</v>
      </c>
      <c r="T330">
        <v>2.1</v>
      </c>
      <c r="U330">
        <v>8.5</v>
      </c>
      <c r="V330">
        <v>5.3</v>
      </c>
      <c r="W330">
        <v>42.2</v>
      </c>
      <c r="X330">
        <v>0.8</v>
      </c>
      <c r="Y330">
        <v>0.4</v>
      </c>
      <c r="Z330">
        <v>6.5</v>
      </c>
      <c r="AA330">
        <v>26.5</v>
      </c>
      <c r="AB330">
        <v>3</v>
      </c>
    </row>
    <row r="331" spans="1:28" x14ac:dyDescent="0.25">
      <c r="A331" t="str">
        <f>CONCATENATE(B331," ",E331)</f>
        <v>U. Azubuike POR</v>
      </c>
      <c r="B331" t="s">
        <v>1427</v>
      </c>
      <c r="C331" t="s">
        <v>23</v>
      </c>
      <c r="D331">
        <v>25</v>
      </c>
      <c r="E331" t="s">
        <v>126</v>
      </c>
      <c r="F331">
        <v>65</v>
      </c>
      <c r="G331">
        <v>0</v>
      </c>
      <c r="H331">
        <v>7.9</v>
      </c>
      <c r="I331">
        <v>12.8</v>
      </c>
      <c r="J331">
        <v>0.4</v>
      </c>
      <c r="K331">
        <v>102.4</v>
      </c>
      <c r="L331">
        <v>102.8</v>
      </c>
      <c r="M331">
        <v>0</v>
      </c>
      <c r="N331">
        <v>1</v>
      </c>
      <c r="O331">
        <v>1</v>
      </c>
      <c r="P331">
        <v>9.7000000000000003E-2</v>
      </c>
      <c r="Q331">
        <v>54.5</v>
      </c>
      <c r="R331">
        <v>0</v>
      </c>
      <c r="S331">
        <v>41.5</v>
      </c>
      <c r="T331">
        <v>10.6</v>
      </c>
      <c r="U331">
        <v>21.5</v>
      </c>
      <c r="V331">
        <v>16</v>
      </c>
      <c r="W331">
        <v>6</v>
      </c>
      <c r="X331">
        <v>2</v>
      </c>
      <c r="Y331">
        <v>4.5</v>
      </c>
      <c r="Z331">
        <v>10.7</v>
      </c>
      <c r="AA331">
        <v>17</v>
      </c>
      <c r="AB331">
        <v>-0.5</v>
      </c>
    </row>
    <row r="332" spans="1:28" x14ac:dyDescent="0.25">
      <c r="A332" t="str">
        <f>CONCATENATE(B332," ",E332)</f>
        <v>U. De Pol POR</v>
      </c>
      <c r="B332" t="s">
        <v>1368</v>
      </c>
      <c r="C332" t="s">
        <v>32</v>
      </c>
      <c r="D332">
        <v>26</v>
      </c>
      <c r="E332" t="s">
        <v>126</v>
      </c>
      <c r="F332">
        <v>76</v>
      </c>
      <c r="G332">
        <v>0</v>
      </c>
      <c r="H332">
        <v>13.6</v>
      </c>
      <c r="I332">
        <v>8.6</v>
      </c>
      <c r="J332">
        <v>-1.2</v>
      </c>
      <c r="K332">
        <v>115.9</v>
      </c>
      <c r="L332">
        <v>110.9</v>
      </c>
      <c r="M332">
        <v>1.1000000000000001</v>
      </c>
      <c r="N332">
        <v>1.1000000000000001</v>
      </c>
      <c r="O332">
        <v>2.2999999999999998</v>
      </c>
      <c r="P332">
        <v>0.104</v>
      </c>
      <c r="Q332">
        <v>55.5</v>
      </c>
      <c r="R332">
        <v>46.4</v>
      </c>
      <c r="S332">
        <v>26.6</v>
      </c>
      <c r="T332">
        <v>2.8</v>
      </c>
      <c r="U332">
        <v>12</v>
      </c>
      <c r="V332">
        <v>7.3</v>
      </c>
      <c r="W332">
        <v>4.7</v>
      </c>
      <c r="X332">
        <v>0.5</v>
      </c>
      <c r="Y332">
        <v>1.2</v>
      </c>
      <c r="Z332">
        <v>2.9</v>
      </c>
      <c r="AA332">
        <v>14.9</v>
      </c>
      <c r="AB332">
        <v>1.4</v>
      </c>
    </row>
    <row r="333" spans="1:28" x14ac:dyDescent="0.25">
      <c r="A333" t="str">
        <f>CONCATENATE(B333," ",E333)</f>
        <v>U. Garuba MIN</v>
      </c>
      <c r="B333" t="s">
        <v>1369</v>
      </c>
      <c r="C333" t="s">
        <v>40</v>
      </c>
      <c r="D333">
        <v>22</v>
      </c>
      <c r="E333" t="s">
        <v>137</v>
      </c>
      <c r="F333">
        <v>81</v>
      </c>
      <c r="G333">
        <v>0</v>
      </c>
      <c r="H333">
        <v>20</v>
      </c>
      <c r="I333">
        <v>10.4</v>
      </c>
      <c r="J333">
        <v>-0.4</v>
      </c>
      <c r="K333">
        <v>107.4</v>
      </c>
      <c r="L333">
        <v>109.7</v>
      </c>
      <c r="M333">
        <v>0.6</v>
      </c>
      <c r="N333">
        <v>2</v>
      </c>
      <c r="O333">
        <v>2.6</v>
      </c>
      <c r="P333">
        <v>7.5999999999999998E-2</v>
      </c>
      <c r="Q333">
        <v>52.5</v>
      </c>
      <c r="R333">
        <v>30.4</v>
      </c>
      <c r="S333">
        <v>24.1</v>
      </c>
      <c r="T333">
        <v>6.5</v>
      </c>
      <c r="U333">
        <v>19.100000000000001</v>
      </c>
      <c r="V333">
        <v>12.9</v>
      </c>
      <c r="W333">
        <v>5.3</v>
      </c>
      <c r="X333">
        <v>2</v>
      </c>
      <c r="Y333">
        <v>3.9</v>
      </c>
      <c r="Z333">
        <v>8.6</v>
      </c>
      <c r="AA333">
        <v>11.8</v>
      </c>
      <c r="AB333">
        <v>2.1</v>
      </c>
    </row>
    <row r="334" spans="1:28" x14ac:dyDescent="0.25">
      <c r="A334" t="str">
        <f>CONCATENATE(B334," ",E334)</f>
        <v>V. Carey Jr. POR</v>
      </c>
      <c r="B334" t="s">
        <v>1382</v>
      </c>
      <c r="C334" t="s">
        <v>40</v>
      </c>
      <c r="D334">
        <v>23</v>
      </c>
      <c r="E334" t="s">
        <v>126</v>
      </c>
      <c r="F334">
        <v>80</v>
      </c>
      <c r="G334">
        <v>0</v>
      </c>
      <c r="H334">
        <v>9.6999999999999993</v>
      </c>
      <c r="I334">
        <v>8.1999999999999993</v>
      </c>
      <c r="J334">
        <v>-0.9</v>
      </c>
      <c r="K334">
        <v>92.7</v>
      </c>
      <c r="L334">
        <v>107</v>
      </c>
      <c r="M334">
        <v>-0.9</v>
      </c>
      <c r="N334">
        <v>1.2</v>
      </c>
      <c r="O334">
        <v>0.3</v>
      </c>
      <c r="P334">
        <v>1.6E-2</v>
      </c>
      <c r="Q334">
        <v>49.2</v>
      </c>
      <c r="R334">
        <v>37.9</v>
      </c>
      <c r="S334">
        <v>31.5</v>
      </c>
      <c r="T334">
        <v>6.5</v>
      </c>
      <c r="U334">
        <v>16.7</v>
      </c>
      <c r="V334">
        <v>11.5</v>
      </c>
      <c r="W334">
        <v>3.2</v>
      </c>
      <c r="X334">
        <v>1</v>
      </c>
      <c r="Y334">
        <v>3.6</v>
      </c>
      <c r="Z334">
        <v>9</v>
      </c>
      <c r="AA334">
        <v>22</v>
      </c>
      <c r="AB334">
        <v>0.5</v>
      </c>
    </row>
    <row r="335" spans="1:28" x14ac:dyDescent="0.25">
      <c r="A335" t="str">
        <f>CONCATENATE(B335," ",E335)</f>
        <v>V. Carter Jr. NYK</v>
      </c>
      <c r="B335" t="s">
        <v>1386</v>
      </c>
      <c r="C335" t="s">
        <v>24</v>
      </c>
      <c r="D335">
        <v>25</v>
      </c>
      <c r="E335" t="s">
        <v>45</v>
      </c>
      <c r="F335">
        <v>82</v>
      </c>
      <c r="G335">
        <v>0</v>
      </c>
      <c r="H335">
        <v>18.399999999999999</v>
      </c>
      <c r="I335">
        <v>10.8</v>
      </c>
      <c r="J335">
        <v>0.2</v>
      </c>
      <c r="K335">
        <v>123.1</v>
      </c>
      <c r="L335">
        <v>113</v>
      </c>
      <c r="M335">
        <v>1.6</v>
      </c>
      <c r="N335">
        <v>1.2</v>
      </c>
      <c r="O335">
        <v>2.9</v>
      </c>
      <c r="P335">
        <v>9.0999999999999998E-2</v>
      </c>
      <c r="Q335">
        <v>58.3</v>
      </c>
      <c r="R335">
        <v>24.4</v>
      </c>
      <c r="S335">
        <v>29.5</v>
      </c>
      <c r="T335">
        <v>3</v>
      </c>
      <c r="U335">
        <v>10.4</v>
      </c>
      <c r="V335">
        <v>6.7</v>
      </c>
      <c r="W335">
        <v>5</v>
      </c>
      <c r="X335">
        <v>2</v>
      </c>
      <c r="Y335">
        <v>5.7</v>
      </c>
      <c r="Z335">
        <v>3.8</v>
      </c>
      <c r="AA335">
        <v>8.9</v>
      </c>
      <c r="AB335">
        <v>1.4</v>
      </c>
    </row>
    <row r="336" spans="1:28" x14ac:dyDescent="0.25">
      <c r="A336" t="str">
        <f>CONCATENATE(B336," ",E336)</f>
        <v>V. Charalampopoulos DEN</v>
      </c>
      <c r="B336" t="s">
        <v>1438</v>
      </c>
      <c r="C336" t="s">
        <v>24</v>
      </c>
      <c r="D336">
        <v>27</v>
      </c>
      <c r="E336" t="s">
        <v>33</v>
      </c>
      <c r="F336">
        <v>75</v>
      </c>
      <c r="G336">
        <v>0</v>
      </c>
      <c r="H336">
        <v>9.5</v>
      </c>
      <c r="I336">
        <v>3</v>
      </c>
      <c r="J336">
        <v>-2.1</v>
      </c>
      <c r="K336">
        <v>89.5</v>
      </c>
      <c r="L336">
        <v>117.5</v>
      </c>
      <c r="M336">
        <v>-0.7</v>
      </c>
      <c r="N336">
        <v>0.2</v>
      </c>
      <c r="O336">
        <v>-0.5</v>
      </c>
      <c r="P336">
        <v>-3.4000000000000002E-2</v>
      </c>
      <c r="Q336">
        <v>45.8</v>
      </c>
      <c r="R336">
        <v>30.2</v>
      </c>
      <c r="S336">
        <v>25</v>
      </c>
      <c r="T336">
        <v>4.2</v>
      </c>
      <c r="U336">
        <v>12.9</v>
      </c>
      <c r="V336">
        <v>8.4</v>
      </c>
      <c r="W336">
        <v>5.5</v>
      </c>
      <c r="X336">
        <v>0.4</v>
      </c>
      <c r="Y336">
        <v>1.2</v>
      </c>
      <c r="Z336">
        <v>9.4</v>
      </c>
      <c r="AA336">
        <v>13.7</v>
      </c>
      <c r="AB336">
        <v>-2.9</v>
      </c>
    </row>
    <row r="337" spans="1:28" x14ac:dyDescent="0.25">
      <c r="A337" t="str">
        <f>CONCATENATE(B337," ",E337)</f>
        <v>V. Oladipo IND</v>
      </c>
      <c r="B337" t="s">
        <v>1302</v>
      </c>
      <c r="C337" t="s">
        <v>37</v>
      </c>
      <c r="D337">
        <v>31</v>
      </c>
      <c r="E337" t="s">
        <v>43</v>
      </c>
      <c r="F337">
        <v>73</v>
      </c>
      <c r="G337">
        <v>16</v>
      </c>
      <c r="H337">
        <v>21.6</v>
      </c>
      <c r="I337">
        <v>10.8</v>
      </c>
      <c r="J337">
        <v>0.2</v>
      </c>
      <c r="K337">
        <v>108.2</v>
      </c>
      <c r="L337">
        <v>114.3</v>
      </c>
      <c r="M337">
        <v>0.8</v>
      </c>
      <c r="N337">
        <v>1.1000000000000001</v>
      </c>
      <c r="O337">
        <v>1.9</v>
      </c>
      <c r="P337">
        <v>5.8000000000000003E-2</v>
      </c>
      <c r="Q337">
        <v>49.7</v>
      </c>
      <c r="R337">
        <v>33.1</v>
      </c>
      <c r="S337">
        <v>26.2</v>
      </c>
      <c r="T337">
        <v>4.3</v>
      </c>
      <c r="U337">
        <v>13</v>
      </c>
      <c r="V337">
        <v>8.6</v>
      </c>
      <c r="W337">
        <v>6.2</v>
      </c>
      <c r="X337">
        <v>2.1</v>
      </c>
      <c r="Y337">
        <v>1.3</v>
      </c>
      <c r="Z337">
        <v>2.2000000000000002</v>
      </c>
      <c r="AA337">
        <v>16.2</v>
      </c>
      <c r="AB337">
        <v>-4</v>
      </c>
    </row>
    <row r="338" spans="1:28" x14ac:dyDescent="0.25">
      <c r="A338" t="str">
        <f>CONCATENATE(B338," ",E338)</f>
        <v>W. Baker HOU</v>
      </c>
      <c r="B338" t="s">
        <v>1431</v>
      </c>
      <c r="C338" t="s">
        <v>40</v>
      </c>
      <c r="D338">
        <v>24</v>
      </c>
      <c r="E338" t="s">
        <v>128</v>
      </c>
      <c r="F338">
        <v>74</v>
      </c>
      <c r="G338">
        <v>0</v>
      </c>
      <c r="H338">
        <v>8.1999999999999993</v>
      </c>
      <c r="I338">
        <v>9</v>
      </c>
      <c r="J338">
        <v>-0.5</v>
      </c>
      <c r="K338">
        <v>99.3</v>
      </c>
      <c r="L338">
        <v>113.3</v>
      </c>
      <c r="M338">
        <v>-0.2</v>
      </c>
      <c r="N338">
        <v>0.5</v>
      </c>
      <c r="O338">
        <v>0.3</v>
      </c>
      <c r="P338">
        <v>2.4E-2</v>
      </c>
      <c r="Q338">
        <v>53.7</v>
      </c>
      <c r="R338">
        <v>25.7</v>
      </c>
      <c r="S338">
        <v>29.9</v>
      </c>
      <c r="T338">
        <v>5.2</v>
      </c>
      <c r="U338">
        <v>15.5</v>
      </c>
      <c r="V338">
        <v>10.4</v>
      </c>
      <c r="W338">
        <v>6.8</v>
      </c>
      <c r="X338">
        <v>0.9</v>
      </c>
      <c r="Y338">
        <v>3.8</v>
      </c>
      <c r="Z338">
        <v>10.8</v>
      </c>
      <c r="AA338">
        <v>16.2</v>
      </c>
      <c r="AB338">
        <v>0.7</v>
      </c>
    </row>
    <row r="339" spans="1:28" x14ac:dyDescent="0.25">
      <c r="A339" t="str">
        <f>CONCATENATE(B339," ",E339)</f>
        <v>W. Baldwin MIA</v>
      </c>
      <c r="B339" t="s">
        <v>1265</v>
      </c>
      <c r="C339" t="s">
        <v>22</v>
      </c>
      <c r="D339">
        <v>28</v>
      </c>
      <c r="E339" t="s">
        <v>225</v>
      </c>
      <c r="F339">
        <v>82</v>
      </c>
      <c r="G339">
        <v>16</v>
      </c>
      <c r="H339">
        <v>21.7</v>
      </c>
      <c r="I339">
        <v>11.8</v>
      </c>
      <c r="J339">
        <v>0.8</v>
      </c>
      <c r="K339">
        <v>101.6</v>
      </c>
      <c r="L339">
        <v>116.5</v>
      </c>
      <c r="M339">
        <v>-0.2</v>
      </c>
      <c r="N339">
        <v>0.7</v>
      </c>
      <c r="O339">
        <v>0.6</v>
      </c>
      <c r="P339">
        <v>1.6E-2</v>
      </c>
      <c r="Q339">
        <v>52.2</v>
      </c>
      <c r="R339">
        <v>46.4</v>
      </c>
      <c r="S339">
        <v>23.1</v>
      </c>
      <c r="T339">
        <v>2.4</v>
      </c>
      <c r="U339">
        <v>9.6</v>
      </c>
      <c r="V339">
        <v>5.9</v>
      </c>
      <c r="W339">
        <v>19.5</v>
      </c>
      <c r="X339">
        <v>1.7</v>
      </c>
      <c r="Y339">
        <v>0.3</v>
      </c>
      <c r="Z339">
        <v>9</v>
      </c>
      <c r="AA339">
        <v>21.3</v>
      </c>
      <c r="AB339">
        <v>-2.5</v>
      </c>
    </row>
    <row r="340" spans="1:28" x14ac:dyDescent="0.25">
      <c r="A340" t="str">
        <f>CONCATENATE(B340," ",E340)</f>
        <v>W. Carter Jr. BOS</v>
      </c>
      <c r="B340" t="s">
        <v>1163</v>
      </c>
      <c r="C340" t="s">
        <v>40</v>
      </c>
      <c r="D340">
        <v>25</v>
      </c>
      <c r="E340" t="s">
        <v>39</v>
      </c>
      <c r="F340">
        <v>80</v>
      </c>
      <c r="G340">
        <v>80</v>
      </c>
      <c r="H340">
        <v>29.7</v>
      </c>
      <c r="I340">
        <v>22.5</v>
      </c>
      <c r="J340">
        <v>10.9</v>
      </c>
      <c r="K340">
        <v>114.1</v>
      </c>
      <c r="L340">
        <v>104</v>
      </c>
      <c r="M340">
        <v>3.6</v>
      </c>
      <c r="N340">
        <v>4.5</v>
      </c>
      <c r="O340">
        <v>8.1</v>
      </c>
      <c r="P340">
        <v>0.16400000000000001</v>
      </c>
      <c r="Q340">
        <v>60.7</v>
      </c>
      <c r="R340">
        <v>47.3</v>
      </c>
      <c r="S340">
        <v>32.4</v>
      </c>
      <c r="T340">
        <v>8.1999999999999993</v>
      </c>
      <c r="U340">
        <v>23.6</v>
      </c>
      <c r="V340">
        <v>15.7</v>
      </c>
      <c r="W340">
        <v>6.3</v>
      </c>
      <c r="X340">
        <v>3.5</v>
      </c>
      <c r="Y340">
        <v>6.7</v>
      </c>
      <c r="Z340">
        <v>8.1999999999999993</v>
      </c>
      <c r="AA340">
        <v>22.9</v>
      </c>
      <c r="AB340">
        <v>-0.6</v>
      </c>
    </row>
    <row r="341" spans="1:28" x14ac:dyDescent="0.25">
      <c r="A341" t="str">
        <f>CONCATENATE(B341," ",E341)</f>
        <v>W. Selden ORL</v>
      </c>
      <c r="B341" t="s">
        <v>1220</v>
      </c>
      <c r="C341" t="s">
        <v>37</v>
      </c>
      <c r="D341">
        <v>30</v>
      </c>
      <c r="E341" t="s">
        <v>163</v>
      </c>
      <c r="F341">
        <v>82</v>
      </c>
      <c r="G341">
        <v>0</v>
      </c>
      <c r="H341">
        <v>23.3</v>
      </c>
      <c r="I341">
        <v>15.1</v>
      </c>
      <c r="J341">
        <v>3.5</v>
      </c>
      <c r="K341">
        <v>115.1</v>
      </c>
      <c r="L341">
        <v>111.1</v>
      </c>
      <c r="M341">
        <v>2.9</v>
      </c>
      <c r="N341">
        <v>2</v>
      </c>
      <c r="O341">
        <v>4.9000000000000004</v>
      </c>
      <c r="P341">
        <v>0.124</v>
      </c>
      <c r="Q341">
        <v>59.2</v>
      </c>
      <c r="R341">
        <v>51.1</v>
      </c>
      <c r="S341">
        <v>17.2</v>
      </c>
      <c r="T341">
        <v>3.4</v>
      </c>
      <c r="U341">
        <v>11</v>
      </c>
      <c r="V341">
        <v>7.2</v>
      </c>
      <c r="W341">
        <v>11.2</v>
      </c>
      <c r="X341">
        <v>1.5</v>
      </c>
      <c r="Y341">
        <v>0.2</v>
      </c>
      <c r="Z341">
        <v>5.7</v>
      </c>
      <c r="AA341">
        <v>21.7</v>
      </c>
      <c r="AB341">
        <v>3.8</v>
      </c>
    </row>
    <row r="342" spans="1:28" x14ac:dyDescent="0.25">
      <c r="A342" t="str">
        <f>CONCATENATE(B342," ",E342)</f>
        <v>Wesley DEN</v>
      </c>
      <c r="B342" t="s">
        <v>1443</v>
      </c>
      <c r="C342" t="s">
        <v>26</v>
      </c>
      <c r="D342">
        <v>21</v>
      </c>
      <c r="E342" t="s">
        <v>33</v>
      </c>
      <c r="F342">
        <v>72</v>
      </c>
      <c r="G342">
        <v>0</v>
      </c>
      <c r="H342">
        <v>8.6999999999999993</v>
      </c>
      <c r="I342">
        <v>9.3000000000000007</v>
      </c>
      <c r="J342">
        <v>-0.4</v>
      </c>
      <c r="K342">
        <v>104.8</v>
      </c>
      <c r="L342">
        <v>118.7</v>
      </c>
      <c r="M342">
        <v>0.1</v>
      </c>
      <c r="N342">
        <v>0.1</v>
      </c>
      <c r="O342">
        <v>0.2</v>
      </c>
      <c r="P342">
        <v>1.7999999999999999E-2</v>
      </c>
      <c r="Q342">
        <v>41.3</v>
      </c>
      <c r="R342">
        <v>0</v>
      </c>
      <c r="S342">
        <v>16.2</v>
      </c>
      <c r="T342">
        <v>1.6</v>
      </c>
      <c r="U342">
        <v>7.2</v>
      </c>
      <c r="V342">
        <v>4.3</v>
      </c>
      <c r="W342">
        <v>39.700000000000003</v>
      </c>
      <c r="X342">
        <v>0.9</v>
      </c>
      <c r="Y342">
        <v>0.1</v>
      </c>
      <c r="Z342">
        <v>14</v>
      </c>
      <c r="AA342">
        <v>12.2</v>
      </c>
      <c r="AB342">
        <v>-2.2999999999999998</v>
      </c>
    </row>
    <row r="343" spans="1:28" x14ac:dyDescent="0.25">
      <c r="A343" t="str">
        <f>CONCATENATE(B343," ",E343)</f>
        <v>X. Green TOR</v>
      </c>
      <c r="B343" t="s">
        <v>1346</v>
      </c>
      <c r="C343" t="s">
        <v>29</v>
      </c>
      <c r="D343">
        <v>22</v>
      </c>
      <c r="E343" t="s">
        <v>254</v>
      </c>
      <c r="F343">
        <v>69</v>
      </c>
      <c r="G343">
        <v>0</v>
      </c>
      <c r="H343">
        <v>17.899999999999999</v>
      </c>
      <c r="I343">
        <v>10.8</v>
      </c>
      <c r="J343">
        <v>0.1</v>
      </c>
      <c r="K343">
        <v>93.7</v>
      </c>
      <c r="L343">
        <v>112.5</v>
      </c>
      <c r="M343">
        <v>-1</v>
      </c>
      <c r="N343">
        <v>1.1000000000000001</v>
      </c>
      <c r="O343">
        <v>0.1</v>
      </c>
      <c r="P343">
        <v>3.0000000000000001E-3</v>
      </c>
      <c r="Q343">
        <v>52.9</v>
      </c>
      <c r="R343">
        <v>33.700000000000003</v>
      </c>
      <c r="S343">
        <v>26.3</v>
      </c>
      <c r="T343">
        <v>4</v>
      </c>
      <c r="U343">
        <v>11.9</v>
      </c>
      <c r="V343">
        <v>7.9</v>
      </c>
      <c r="W343">
        <v>5.9</v>
      </c>
      <c r="X343">
        <v>2.9</v>
      </c>
      <c r="Y343">
        <v>2.4</v>
      </c>
      <c r="Z343">
        <v>10.9</v>
      </c>
      <c r="AA343">
        <v>16.7</v>
      </c>
      <c r="AB343">
        <v>-5.3</v>
      </c>
    </row>
    <row r="344" spans="1:28" x14ac:dyDescent="0.25">
      <c r="A344" t="str">
        <f>CONCATENATE(B344," ",E344)</f>
        <v>Z. Harmon TOR</v>
      </c>
      <c r="B344" t="s">
        <v>1221</v>
      </c>
      <c r="C344" t="s">
        <v>26</v>
      </c>
      <c r="D344">
        <v>22</v>
      </c>
      <c r="E344" t="s">
        <v>254</v>
      </c>
      <c r="F344">
        <v>79</v>
      </c>
      <c r="G344">
        <v>79</v>
      </c>
      <c r="H344">
        <v>28.6</v>
      </c>
      <c r="I344">
        <v>15.2</v>
      </c>
      <c r="J344">
        <v>3.8</v>
      </c>
      <c r="K344">
        <v>108.1</v>
      </c>
      <c r="L344">
        <v>118</v>
      </c>
      <c r="M344">
        <v>1.7</v>
      </c>
      <c r="N344">
        <v>0.6</v>
      </c>
      <c r="O344">
        <v>2.2999999999999998</v>
      </c>
      <c r="P344">
        <v>4.9000000000000002E-2</v>
      </c>
      <c r="Q344">
        <v>53.4</v>
      </c>
      <c r="R344">
        <v>35.799999999999997</v>
      </c>
      <c r="S344">
        <v>25.9</v>
      </c>
      <c r="T344">
        <v>2</v>
      </c>
      <c r="U344">
        <v>7</v>
      </c>
      <c r="V344">
        <v>4.4000000000000004</v>
      </c>
      <c r="W344">
        <v>41.5</v>
      </c>
      <c r="X344">
        <v>1.7</v>
      </c>
      <c r="Y344">
        <v>0.4</v>
      </c>
      <c r="Z344">
        <v>10.7</v>
      </c>
      <c r="AA344">
        <v>21.3</v>
      </c>
      <c r="AB344">
        <v>-7.8</v>
      </c>
    </row>
    <row r="345" spans="1:28" x14ac:dyDescent="0.25">
      <c r="A345" t="str">
        <f>CONCATENATE(B345," ",E345)</f>
        <v>Z. LaVine SAS</v>
      </c>
      <c r="B345" t="s">
        <v>1119</v>
      </c>
      <c r="C345" t="s">
        <v>37</v>
      </c>
      <c r="D345">
        <v>29</v>
      </c>
      <c r="E345" t="s">
        <v>30</v>
      </c>
      <c r="F345">
        <v>75</v>
      </c>
      <c r="G345">
        <v>75</v>
      </c>
      <c r="H345">
        <v>37.1</v>
      </c>
      <c r="I345">
        <v>23.1</v>
      </c>
      <c r="J345">
        <v>14</v>
      </c>
      <c r="K345">
        <v>125.3</v>
      </c>
      <c r="L345">
        <v>110.9</v>
      </c>
      <c r="M345">
        <v>8.6</v>
      </c>
      <c r="N345">
        <v>3</v>
      </c>
      <c r="O345">
        <v>11.6</v>
      </c>
      <c r="P345">
        <v>0.2</v>
      </c>
      <c r="Q345">
        <v>63.7</v>
      </c>
      <c r="R345">
        <v>51.2</v>
      </c>
      <c r="S345">
        <v>26.9</v>
      </c>
      <c r="T345">
        <v>3</v>
      </c>
      <c r="U345">
        <v>11.4</v>
      </c>
      <c r="V345">
        <v>7.3</v>
      </c>
      <c r="W345">
        <v>10.5</v>
      </c>
      <c r="X345">
        <v>2.2999999999999998</v>
      </c>
      <c r="Y345">
        <v>2.5</v>
      </c>
      <c r="Z345">
        <v>3.9</v>
      </c>
      <c r="AA345">
        <v>25</v>
      </c>
      <c r="AB345">
        <v>4.0999999999999996</v>
      </c>
    </row>
    <row r="346" spans="1:28" x14ac:dyDescent="0.25">
      <c r="A346" t="str">
        <f>CONCATENATE(B346," ",E346)</f>
        <v>Z. Norvell Jr. BKN</v>
      </c>
      <c r="B346" t="s">
        <v>1308</v>
      </c>
      <c r="C346" t="s">
        <v>24</v>
      </c>
      <c r="D346">
        <v>27</v>
      </c>
      <c r="E346" t="s">
        <v>173</v>
      </c>
      <c r="F346">
        <v>82</v>
      </c>
      <c r="G346">
        <v>4</v>
      </c>
      <c r="H346">
        <v>16.5</v>
      </c>
      <c r="I346">
        <v>11.6</v>
      </c>
      <c r="J346">
        <v>0.6</v>
      </c>
      <c r="K346">
        <v>106.2</v>
      </c>
      <c r="L346">
        <v>117</v>
      </c>
      <c r="M346">
        <v>0.6</v>
      </c>
      <c r="N346">
        <v>0.5</v>
      </c>
      <c r="O346">
        <v>1.1000000000000001</v>
      </c>
      <c r="P346">
        <v>3.6999999999999998E-2</v>
      </c>
      <c r="Q346">
        <v>58.6</v>
      </c>
      <c r="R346">
        <v>46.1</v>
      </c>
      <c r="S346">
        <v>20.3</v>
      </c>
      <c r="T346">
        <v>4.2</v>
      </c>
      <c r="U346">
        <v>14</v>
      </c>
      <c r="V346">
        <v>9</v>
      </c>
      <c r="W346">
        <v>5.8</v>
      </c>
      <c r="X346">
        <v>0.9</v>
      </c>
      <c r="Y346">
        <v>1.6</v>
      </c>
      <c r="Z346">
        <v>8.1</v>
      </c>
      <c r="AA346">
        <v>19.2</v>
      </c>
      <c r="AB346">
        <v>0.3</v>
      </c>
    </row>
    <row r="347" spans="1:28" x14ac:dyDescent="0.25">
      <c r="A347" t="str">
        <f>CONCATENATE(B347," ",E347)</f>
        <v>Z. Smith PHI</v>
      </c>
      <c r="B347" t="s">
        <v>1433</v>
      </c>
      <c r="C347" t="s">
        <v>37</v>
      </c>
      <c r="D347">
        <v>25</v>
      </c>
      <c r="E347" t="s">
        <v>25</v>
      </c>
      <c r="F347">
        <v>65</v>
      </c>
      <c r="G347">
        <v>0</v>
      </c>
      <c r="H347">
        <v>7.8</v>
      </c>
      <c r="I347">
        <v>9.1999999999999993</v>
      </c>
      <c r="J347">
        <v>-0.3</v>
      </c>
      <c r="K347">
        <v>97.1</v>
      </c>
      <c r="L347">
        <v>109.2</v>
      </c>
      <c r="M347">
        <v>-0.2</v>
      </c>
      <c r="N347">
        <v>0.6</v>
      </c>
      <c r="O347">
        <v>0.4</v>
      </c>
      <c r="P347">
        <v>3.7999999999999999E-2</v>
      </c>
      <c r="Q347">
        <v>50.9</v>
      </c>
      <c r="R347">
        <v>36.700000000000003</v>
      </c>
      <c r="S347">
        <v>20</v>
      </c>
      <c r="T347">
        <v>4</v>
      </c>
      <c r="U347">
        <v>12</v>
      </c>
      <c r="V347">
        <v>7.9</v>
      </c>
      <c r="W347">
        <v>7.2</v>
      </c>
      <c r="X347">
        <v>1.9</v>
      </c>
      <c r="Y347">
        <v>1.8</v>
      </c>
      <c r="Z347">
        <v>9.1999999999999993</v>
      </c>
      <c r="AA347">
        <v>16.399999999999999</v>
      </c>
      <c r="AB347">
        <v>1.8</v>
      </c>
    </row>
    <row r="348" spans="1:28" x14ac:dyDescent="0.25">
      <c r="A348" t="str">
        <f>CONCATENATE(B348," ",E348)</f>
        <v>Z. Wade MIA</v>
      </c>
      <c r="B348" t="s">
        <v>1218</v>
      </c>
      <c r="C348" t="s">
        <v>22</v>
      </c>
      <c r="D348">
        <v>22</v>
      </c>
      <c r="E348" t="s">
        <v>225</v>
      </c>
      <c r="F348">
        <v>82</v>
      </c>
      <c r="G348">
        <v>82</v>
      </c>
      <c r="H348">
        <v>30.1</v>
      </c>
      <c r="I348">
        <v>15.6</v>
      </c>
      <c r="J348">
        <v>4.7</v>
      </c>
      <c r="K348">
        <v>114.5</v>
      </c>
      <c r="L348">
        <v>114.7</v>
      </c>
      <c r="M348">
        <v>3.3</v>
      </c>
      <c r="N348">
        <v>1.6</v>
      </c>
      <c r="O348">
        <v>4.9000000000000004</v>
      </c>
      <c r="P348">
        <v>9.5000000000000001E-2</v>
      </c>
      <c r="Q348">
        <v>55.1</v>
      </c>
      <c r="R348">
        <v>40.200000000000003</v>
      </c>
      <c r="S348">
        <v>26.1</v>
      </c>
      <c r="T348">
        <v>3.2</v>
      </c>
      <c r="U348">
        <v>12.3</v>
      </c>
      <c r="V348">
        <v>7.7</v>
      </c>
      <c r="W348">
        <v>21.7</v>
      </c>
      <c r="X348">
        <v>1.9</v>
      </c>
      <c r="Y348">
        <v>1.3</v>
      </c>
      <c r="Z348">
        <v>6.3</v>
      </c>
      <c r="AA348">
        <v>18.600000000000001</v>
      </c>
      <c r="AB348">
        <v>-5.5</v>
      </c>
    </row>
    <row r="349" spans="1:28" x14ac:dyDescent="0.25">
      <c r="A349" t="str">
        <f>CONCATENATE(B349," ",E349)</f>
        <v>Z. Williams OKC</v>
      </c>
      <c r="B349" t="s">
        <v>1357</v>
      </c>
      <c r="C349" t="s">
        <v>29</v>
      </c>
      <c r="D349">
        <v>23</v>
      </c>
      <c r="E349" t="s">
        <v>229</v>
      </c>
      <c r="F349">
        <v>82</v>
      </c>
      <c r="G349">
        <v>0</v>
      </c>
      <c r="H349">
        <v>18.5</v>
      </c>
      <c r="I349">
        <v>8.4</v>
      </c>
      <c r="J349">
        <v>-1.3</v>
      </c>
      <c r="K349">
        <v>99.3</v>
      </c>
      <c r="L349">
        <v>113</v>
      </c>
      <c r="M349">
        <v>-0.4</v>
      </c>
      <c r="N349">
        <v>1.3</v>
      </c>
      <c r="O349">
        <v>0.9</v>
      </c>
      <c r="P349">
        <v>2.8000000000000001E-2</v>
      </c>
      <c r="Q349">
        <v>50.3</v>
      </c>
      <c r="R349">
        <v>26.7</v>
      </c>
      <c r="S349">
        <v>28.4</v>
      </c>
      <c r="T349">
        <v>3.2</v>
      </c>
      <c r="U349">
        <v>11.1</v>
      </c>
      <c r="V349">
        <v>7.2</v>
      </c>
      <c r="W349">
        <v>5.7</v>
      </c>
      <c r="X349">
        <v>1.5</v>
      </c>
      <c r="Y349">
        <v>1.2</v>
      </c>
      <c r="Z349">
        <v>6.6</v>
      </c>
      <c r="AA349">
        <v>14.8</v>
      </c>
      <c r="AB349">
        <v>-1.1000000000000001</v>
      </c>
    </row>
    <row r="350" spans="1:28" x14ac:dyDescent="0.25">
      <c r="A350" t="str">
        <f>CONCATENATE(B350," ",E350)</f>
        <v>Z. Williamson POR</v>
      </c>
      <c r="B350" t="s">
        <v>1134</v>
      </c>
      <c r="C350" t="s">
        <v>34</v>
      </c>
      <c r="D350">
        <v>24</v>
      </c>
      <c r="E350" t="s">
        <v>126</v>
      </c>
      <c r="F350">
        <v>80</v>
      </c>
      <c r="G350">
        <v>80</v>
      </c>
      <c r="H350">
        <v>36.299999999999997</v>
      </c>
      <c r="I350">
        <v>23.3</v>
      </c>
      <c r="J350">
        <v>14.2</v>
      </c>
      <c r="K350">
        <v>115.6</v>
      </c>
      <c r="L350">
        <v>100.3</v>
      </c>
      <c r="M350">
        <v>5.4</v>
      </c>
      <c r="N350">
        <v>6.7</v>
      </c>
      <c r="O350">
        <v>12.1</v>
      </c>
      <c r="P350">
        <v>0.20100000000000001</v>
      </c>
      <c r="Q350">
        <v>59.7</v>
      </c>
      <c r="R350">
        <v>35.799999999999997</v>
      </c>
      <c r="S350">
        <v>55.1</v>
      </c>
      <c r="T350">
        <v>7.7</v>
      </c>
      <c r="U350">
        <v>18.600000000000001</v>
      </c>
      <c r="V350">
        <v>13.1</v>
      </c>
      <c r="W350">
        <v>10.3</v>
      </c>
      <c r="X350">
        <v>4</v>
      </c>
      <c r="Y350">
        <v>2.7</v>
      </c>
      <c r="Z350">
        <v>7</v>
      </c>
      <c r="AA350">
        <v>24.6</v>
      </c>
      <c r="AB350">
        <v>5.5</v>
      </c>
    </row>
  </sheetData>
  <sortState ref="A2:AB350">
    <sortCondition ref="A2:A3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Re-Sign (Report)</vt:lpstr>
      <vt:lpstr>Re-Sign (Calc)</vt:lpstr>
      <vt:lpstr>Player Ratings</vt:lpstr>
      <vt:lpstr>Per 36 Stats</vt:lpstr>
      <vt:lpstr>Advanced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Wrenn</dc:creator>
  <cp:lastModifiedBy>OCPS</cp:lastModifiedBy>
  <dcterms:created xsi:type="dcterms:W3CDTF">2019-01-09T14:48:12Z</dcterms:created>
  <dcterms:modified xsi:type="dcterms:W3CDTF">2019-10-24T04:20:40Z</dcterms:modified>
</cp:coreProperties>
</file>