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Apoio" sheetId="1" r:id="rId4"/>
    <sheet state="visible" name="Dashboard" sheetId="2" r:id="rId5"/>
    <sheet state="visible" name="Instruçoes" sheetId="3" r:id="rId6"/>
  </sheets>
  <definedNames/>
  <calcPr/>
</workbook>
</file>

<file path=xl/sharedStrings.xml><?xml version="1.0" encoding="utf-8"?>
<sst xmlns="http://schemas.openxmlformats.org/spreadsheetml/2006/main" count="175" uniqueCount="126">
  <si>
    <t>Chave</t>
  </si>
  <si>
    <t>Perfil</t>
  </si>
  <si>
    <t>Tipo_de_Fundo</t>
  </si>
  <si>
    <t>Percentual</t>
  </si>
  <si>
    <t>ConservadorTijolo</t>
  </si>
  <si>
    <t>Conservador</t>
  </si>
  <si>
    <t>Tijolo</t>
  </si>
  <si>
    <t>ConservadorPapel</t>
  </si>
  <si>
    <t>Papel</t>
  </si>
  <si>
    <t>ConservadorHíbrido</t>
  </si>
  <si>
    <t>Híbrido</t>
  </si>
  <si>
    <t>ConservadorFOF</t>
  </si>
  <si>
    <t>FOF</t>
  </si>
  <si>
    <t>ConservadorLogístico</t>
  </si>
  <si>
    <t>Logístico</t>
  </si>
  <si>
    <t>ConservadorAgências</t>
  </si>
  <si>
    <t>Agências Bancárias</t>
  </si>
  <si>
    <t>ConservadorHotelaria</t>
  </si>
  <si>
    <t>Hotelaria</t>
  </si>
  <si>
    <t>ConservadorDesenvolvimento</t>
  </si>
  <si>
    <t>Desenvolvimento</t>
  </si>
  <si>
    <t>ModeradoTijolo</t>
  </si>
  <si>
    <t>Moderado</t>
  </si>
  <si>
    <t>ModeradoPapel</t>
  </si>
  <si>
    <t>ModeradoHíbrido</t>
  </si>
  <si>
    <t>ModeradoFOF</t>
  </si>
  <si>
    <t>ModeradoLogístico</t>
  </si>
  <si>
    <t>ModeradoAgências</t>
  </si>
  <si>
    <t>ModeradoHotelaria</t>
  </si>
  <si>
    <t>ModeradoDesenvolvimento</t>
  </si>
  <si>
    <t>AgressivoTijolo</t>
  </si>
  <si>
    <t>Agressivo</t>
  </si>
  <si>
    <t>AgressivoPapel</t>
  </si>
  <si>
    <t>AgressivoHíbrido</t>
  </si>
  <si>
    <t>AgressivoFOF</t>
  </si>
  <si>
    <t>AgressivoLogístico</t>
  </si>
  <si>
    <t>AgressivoAgências</t>
  </si>
  <si>
    <t>AgressivoHotelaria</t>
  </si>
  <si>
    <t>AgressivoDesenvolvimento</t>
  </si>
  <si>
    <t>CONFIGURAÇÕES</t>
  </si>
  <si>
    <t>Salário Mensal (R$):</t>
  </si>
  <si>
    <t>Rendimento da Carteira (% ao mês):</t>
  </si>
  <si>
    <t>Sugestão de Investimento Mensal (30%):</t>
  </si>
  <si>
    <t>SIMULADOR DE INVESTIMENTO</t>
  </si>
  <si>
    <t>Valor Investido por Mês (R$):</t>
  </si>
  <si>
    <t>Período de Investimento (anos):</t>
  </si>
  <si>
    <t>Taxa de Rendimento (% ao mês):</t>
  </si>
  <si>
    <t>Período em Meses:</t>
  </si>
  <si>
    <t>RESULTADOS DA SIMULAÇÃO</t>
  </si>
  <si>
    <t>Patrimônio Acumulado (R$):</t>
  </si>
  <si>
    <t>Dividendos Mensais Projetados (R$):</t>
  </si>
  <si>
    <t>SIMULAÇÃO DE CENÁRIOS</t>
  </si>
  <si>
    <t>Período (Anos)</t>
  </si>
  <si>
    <t>Patrimônio Acumulado (R$)</t>
  </si>
  <si>
    <t>Dividendos Mensais (R$)</t>
  </si>
  <si>
    <t>DIVERSIFICAÇÃO DE CARTEIRA</t>
  </si>
  <si>
    <t>Perfil do Investidor:</t>
  </si>
  <si>
    <t>Opções: Conservador, Moderado, Agressivo</t>
  </si>
  <si>
    <t>Tipo de Fundo</t>
  </si>
  <si>
    <t>Percentual (%)</t>
  </si>
  <si>
    <t>Valor Investido (R$)</t>
  </si>
  <si>
    <t>Chave de Busca</t>
  </si>
  <si>
    <t>Status</t>
  </si>
  <si>
    <t>TOTAL</t>
  </si>
  <si>
    <t>ANÁLISE COMPARATIVA DE PERFIS</t>
  </si>
  <si>
    <t>Tijolo (40%) + Papel (30%)</t>
  </si>
  <si>
    <t>Baixo</t>
  </si>
  <si>
    <t>0,6% - 0,8%</t>
  </si>
  <si>
    <t>Iniciantes, aposentados</t>
  </si>
  <si>
    <t>Diversificação equilibrada</t>
  </si>
  <si>
    <t>Médio</t>
  </si>
  <si>
    <t>0,8% - 1,0%</t>
  </si>
  <si>
    <t>Perfil intermediário</t>
  </si>
  <si>
    <t>Distribuição uniforme</t>
  </si>
  <si>
    <t>Alto</t>
  </si>
  <si>
    <t>1,0% - 1,2%</t>
  </si>
  <si>
    <t>Investidores experientes</t>
  </si>
  <si>
    <t>1. COMO USAR A PLANILHA</t>
  </si>
  <si>
    <t>Passo 1: Na seção CONFIGURAÇÕES, insira seu salário mensal e defina o rendimento esperado da carteira.</t>
  </si>
  <si>
    <t>Passo 2: Na seção SIMULADOR, ajuste o valor mensal de investimento e o período desejado.</t>
  </si>
  <si>
    <t>Passo 3: Na seção DIVERSIFICAÇÃO, escolha seu perfil de investidor (Conservador, Moderado ou Agressivo).</t>
  </si>
  <si>
    <t>Passo 4: Analise os resultados nas tabelas e gráficos gerados automaticamente.</t>
  </si>
  <si>
    <t>Passo 5: Consulte a seção "Análise Comparativa de Perfis" para entender melhor sua escolha.</t>
  </si>
  <si>
    <t>2. PERFIS DE INVESTIDOR</t>
  </si>
  <si>
    <t>CONSERVADOR: Foco em fundos de tijolo (40%) e papel (30%), menor risco, retorno mais estável. Ideal para iniciantes e aposentados.</t>
  </si>
  <si>
    <t>MODERADO: Diversificação equilibrada entre diferentes tipos de fundos (25% tijolo, 20% papel e híbrido). Perfil intermediário com risco controlado.</t>
  </si>
  <si>
    <t>AGRESSIVO: Distribuição uniforme entre vários tipos, maior exposição a fundos especializados. Para investidores experientes que buscam maior rentabilidade.</t>
  </si>
  <si>
    <t>3. TIPOS DE FUNDOS IMOBILIÁRIOS</t>
  </si>
  <si>
    <t>TIJOLO: Fundos que investem diretamente em imóveis físicos como shopping centers, edifícios comerciais e galpões.</t>
  </si>
  <si>
    <t>PAPEL: Fundos que investem em títulos e valores mobiliários do setor imobiliário, como CRIs e LCIs.</t>
  </si>
  <si>
    <t>HÍBRIDO: Combinação de investimentos em tijolo e papel para máxima diversificação de riscos.</t>
  </si>
  <si>
    <t>FOF (Fundos de Fundos): Investem em cotas de outros FIIs, oferecendo diversificação automática.</t>
  </si>
  <si>
    <t>LOGÍSTICO: Especializados em galpões industriais, centros de distribuição e armazéns.</t>
  </si>
  <si>
    <t>AGÊNCIAS BANCÁRIAS: Focados em propriedades bancárias, agências e edifícios corporativos.</t>
  </si>
  <si>
    <t>HOTELARIA: Investem em hotéis, resorts e propriedades do setor turístico.</t>
  </si>
  <si>
    <t>DESENVOLVIMENTO: Fundos para construção e desenvolvimento de novos empreendimentos imobiliários.</t>
  </si>
  <si>
    <t>4. INTERPRETAÇÃO DOS RESULTADOS</t>
  </si>
  <si>
    <t>PATRIMÔNIO ACUMULADO: Valor total estimado da carteira ao final do período de investimento, considerando juros compostos.</t>
  </si>
  <si>
    <t>DIVIDENDOS MENSAIS: Renda passiva estimada (baseada em 1% do patrimônio final). Representa a renda mensal que você pode esperar receber.</t>
  </si>
  <si>
    <t>TABELA DE CENÁRIOS: Comparação de resultados para diferentes horizontes de tempo (2, 5, 10, 20 e 30 anos).</t>
  </si>
  <si>
    <t>STATUS DA CARTEIRA: Indicador visual que mostra se a distribuição dos percentuais está correta (100%).</t>
  </si>
  <si>
    <t>5. GLOSSÁRIO DE TERMOS</t>
  </si>
  <si>
    <t>- Dividend Yield: Rendimento anual em dividendos, calculado como dividendos pagos dividido pelo preço da cota.</t>
  </si>
  <si>
    <t>- P/VP (Preço sobre Valor Patrimonial): Indica se o fundo está sendo negociado com desconto ou prêmio em relação ao seu patrimônio.</t>
  </si>
  <si>
    <t>- Vacância: Percentual de imóveis desocupados na carteira do fundo. Menor vacância = maior estabilidade de renda.</t>
  </si>
  <si>
    <t>- FFO (Funds From Operations): Medida de geração de caixa operacional, excluindo ganhos/perdas de capital.</t>
  </si>
  <si>
    <t>- Yield on Cost: Rendimento atual sobre o preço de aquisição original das cotas.</t>
  </si>
  <si>
    <t>- Cap Rate: Taxa de capitalização, que relaciona a renda líquida anual com o valor do imóvel.</t>
  </si>
  <si>
    <t>6. DICAS DE USO AVANÇADO</t>
  </si>
  <si>
    <t>- Como interpretar a volatilidade dos FIIs: Fundos com maior volatilidade oferecem oportunidades de compra em momentos de baixa, mas exigem maior tolerância ao risco.</t>
  </si>
  <si>
    <t>- Quando rebalancear a carteira: Recomenda-se revisar a alocação a cada 6 meses ou quando algum tipo de fundo representar mais de 5% da alocação target.</t>
  </si>
  <si>
    <t>- Como acompanhar os indicadores dos fundos: Monitore mensalmente o P/VP, dividend yield e vacância dos fundos em carteira.</t>
  </si>
  <si>
    <t>- Estratégias de reinvestimento de dividendos: Considere reinvestir automaticamente os dividendos para acelerar o crescimento através dos juros compostos.</t>
  </si>
  <si>
    <t>- Diversificação geográfica: Dentro de cada tipo de fundo, busque diversificar entre diferentes regiões do país.</t>
  </si>
  <si>
    <t>- Acompanhamento de resultados: Mantenha um registro mensal dos dividendos recebidos e compare com as projeções da planilha.</t>
  </si>
  <si>
    <t>7. DICAS IMPORTANTES</t>
  </si>
  <si>
    <t>Disciplina nos Aportes: Mantenha regularidade nos investimentos mensais, mesmo em períodos de volatilidade do mercado.</t>
  </si>
  <si>
    <t>Reinvestimento de Dividendos: Considere reinvestir os dividendos recebidos para acelerar o crescimento do patrimônio.</t>
  </si>
  <si>
    <t>Revisão Periódica: Revise sua estratégia de diversificação a cada 6 meses ou quando houver mudanças significativas no seu perfil.</t>
  </si>
  <si>
    <t>Educação Continuada: Continue estudando sobre o mercado de FIIs para tomar decisões mais informadas.</t>
  </si>
  <si>
    <t>8. LIMITAÇÕES E AVISOS</t>
  </si>
  <si>
    <t>Projeções Matemáticas: As projeções são baseadas em juros compostos e podem não refletir a realidade do mercado, que é influenciado por diversos fatores econômicos.</t>
  </si>
  <si>
    <t>Riscos Inerentes: Investimentos em FIIs envolvem riscos de mercado, vacância, inadimplência e variações na taxa de juros.</t>
  </si>
  <si>
    <t>Performance Passada: O desempenho passado não garante resultados futuros. Os rendimentos podem variar significativamente.</t>
  </si>
  <si>
    <t>Consultoria Profissional: Esta planilha é uma ferramenta educativa. Consulte sempre um consultor financeiro qualificado para decisões de investimento importantes.</t>
  </si>
  <si>
    <t>Diversificação: Não concentre todos os seus investimentos apenas em FIIs. Mantenha uma carteira diversificada com diferentes classes de 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</si>
</sst>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[$R$ -416]#,##0.00"/>
  </numFmts>
  <fonts count="20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b/>
      <color rgb="FF000000"/>
      <name val="Georgia"/>
    </font>
    <font>
      <b/>
      <color rgb="FFFFFFFF"/>
      <name val="Georgia"/>
    </font>
    <font>
      <b/>
      <sz val="14.0"/>
      <color rgb="FFFFFFFF"/>
      <name val="Arial"/>
    </font>
    <font/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FFFFFF"/>
      <name val="Arial"/>
    </font>
    <font>
      <b/>
      <sz val="9.0"/>
      <color theme="1"/>
      <name val="Arial"/>
    </font>
    <font>
      <b/>
      <sz val="12.0"/>
      <color theme="1"/>
      <name val="Georgia"/>
    </font>
    <font>
      <b/>
      <i/>
      <sz val="11.0"/>
      <color rgb="FF666666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b/>
      <sz val="12.0"/>
      <color rgb="FFFFFFFF"/>
      <name val="Arial"/>
    </font>
    <font>
      <color theme="1"/>
      <name val="Arial"/>
      <scheme val="minor"/>
    </font>
    <font>
      <color theme="1"/>
      <name val="FkGroteskNeue"/>
    </font>
    <font>
      <b/>
      <sz val="17.0"/>
      <color rgb="FFFFFFFF"/>
      <name val="Arial"/>
    </font>
    <font>
      <b/>
      <sz val="13.0"/>
      <color theme="1"/>
      <name val="FkGroteskNeue"/>
    </font>
  </fonts>
  <fills count="14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10" xfId="0" applyAlignment="1" applyBorder="1" applyFont="1" applyNumberFormat="1">
      <alignment horizontal="center" readingOrder="0" shrinkToFit="0" vertical="top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4" fontId="2" numFmtId="164" xfId="0" applyAlignment="1" applyBorder="1" applyFill="1" applyFont="1" applyNumberFormat="1">
      <alignment readingOrder="0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ill="1" applyFont="1">
      <alignment horizontal="left" readingOrder="0" shrinkToFit="0" vertical="center" wrapText="0"/>
    </xf>
    <xf borderId="1" fillId="5" fontId="3" numFmtId="0" xfId="0" applyAlignment="1" applyBorder="1" applyFont="1">
      <alignment horizontal="center" readingOrder="0" shrinkToFit="0" vertical="center" wrapText="0"/>
    </xf>
    <xf borderId="1" fillId="6" fontId="2" numFmtId="0" xfId="0" applyAlignment="1" applyBorder="1" applyFill="1" applyFont="1">
      <alignment horizontal="left" readingOrder="0" shrinkToFit="0" vertical="center" wrapText="0"/>
    </xf>
    <xf borderId="1" fillId="6" fontId="4" numFmtId="0" xfId="0" applyAlignment="1" applyBorder="1" applyFont="1">
      <alignment horizontal="center" readingOrder="0" shrinkToFit="0" vertical="center" wrapText="0"/>
    </xf>
    <xf borderId="1" fillId="6" fontId="3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/>
    </xf>
    <xf borderId="0" fillId="0" fontId="2" numFmtId="0" xfId="0" applyFont="1"/>
    <xf borderId="0" fillId="0" fontId="2" numFmtId="0" xfId="0" applyFont="1"/>
    <xf borderId="3" fillId="2" fontId="5" numFmtId="0" xfId="0" applyAlignment="1" applyBorder="1" applyFont="1">
      <alignment horizontal="center" vertical="bottom"/>
    </xf>
    <xf borderId="4" fillId="0" fontId="6" numFmtId="0" xfId="0" applyBorder="1" applyFont="1"/>
    <xf borderId="0" fillId="0" fontId="7" numFmtId="0" xfId="0" applyAlignment="1" applyFont="1">
      <alignment vertical="bottom"/>
    </xf>
    <xf borderId="1" fillId="7" fontId="7" numFmtId="0" xfId="0" applyAlignment="1" applyBorder="1" applyFill="1" applyFont="1">
      <alignment vertical="bottom"/>
    </xf>
    <xf borderId="1" fillId="7" fontId="2" numFmtId="165" xfId="0" applyAlignment="1" applyBorder="1" applyFont="1" applyNumberFormat="1">
      <alignment horizontal="right" readingOrder="0"/>
    </xf>
    <xf borderId="1" fillId="4" fontId="7" numFmtId="10" xfId="0" applyAlignment="1" applyBorder="1" applyFont="1" applyNumberFormat="1">
      <alignment horizontal="center" vertical="bottom"/>
    </xf>
    <xf borderId="1" fillId="7" fontId="7" numFmtId="165" xfId="0" applyAlignment="1" applyBorder="1" applyFont="1" applyNumberFormat="1">
      <alignment horizontal="right" vertical="bottom"/>
    </xf>
    <xf borderId="1" fillId="7" fontId="7" numFmtId="165" xfId="0" applyAlignment="1" applyBorder="1" applyFont="1" applyNumberFormat="1">
      <alignment horizontal="right" readingOrder="0" vertical="bottom"/>
    </xf>
    <xf borderId="1" fillId="7" fontId="7" numFmtId="0" xfId="0" applyAlignment="1" applyBorder="1" applyFont="1">
      <alignment horizontal="right" readingOrder="0" vertical="bottom"/>
    </xf>
    <xf borderId="1" fillId="7" fontId="8" numFmtId="0" xfId="0" applyAlignment="1" applyBorder="1" applyFont="1">
      <alignment vertical="bottom"/>
    </xf>
    <xf borderId="1" fillId="7" fontId="7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5" fillId="2" fontId="5" numFmtId="0" xfId="0" applyAlignment="1" applyBorder="1" applyFont="1">
      <alignment horizontal="center" vertical="bottom"/>
    </xf>
    <xf borderId="6" fillId="0" fontId="6" numFmtId="0" xfId="0" applyBorder="1" applyFont="1"/>
    <xf borderId="1" fillId="7" fontId="7" numFmtId="0" xfId="0" applyAlignment="1" applyBorder="1" applyFont="1">
      <alignment vertical="bottom"/>
    </xf>
    <xf borderId="1" fillId="7" fontId="7" numFmtId="165" xfId="0" applyAlignment="1" applyBorder="1" applyFont="1" applyNumberFormat="1">
      <alignment horizontal="right" vertical="bottom"/>
    </xf>
    <xf borderId="7" fillId="0" fontId="6" numFmtId="0" xfId="0" applyBorder="1" applyFont="1"/>
    <xf borderId="1" fillId="8" fontId="9" numFmtId="0" xfId="0" applyAlignment="1" applyBorder="1" applyFill="1" applyFont="1">
      <alignment horizontal="center" vertical="bottom"/>
    </xf>
    <xf borderId="1" fillId="7" fontId="7" numFmtId="0" xfId="0" applyAlignment="1" applyBorder="1" applyFont="1">
      <alignment horizontal="left" vertical="bottom"/>
    </xf>
    <xf borderId="1" fillId="7" fontId="7" numFmtId="165" xfId="0" applyAlignment="1" applyBorder="1" applyFont="1" applyNumberFormat="1">
      <alignment horizontal="right"/>
    </xf>
    <xf borderId="0" fillId="0" fontId="10" numFmtId="0" xfId="0" applyFont="1"/>
    <xf borderId="1" fillId="7" fontId="11" numFmtId="0" xfId="0" applyAlignment="1" applyBorder="1" applyFont="1">
      <alignment horizontal="center" readingOrder="0" vertical="bottom"/>
    </xf>
    <xf borderId="1" fillId="7" fontId="12" numFmtId="0" xfId="0" applyAlignment="1" applyBorder="1" applyFont="1">
      <alignment vertical="bottom"/>
    </xf>
    <xf borderId="1" fillId="8" fontId="13" numFmtId="0" xfId="0" applyAlignment="1" applyBorder="1" applyFont="1">
      <alignment horizontal="center" vertical="bottom"/>
    </xf>
    <xf borderId="1" fillId="8" fontId="13" numFmtId="10" xfId="0" applyAlignment="1" applyBorder="1" applyFont="1" applyNumberFormat="1">
      <alignment horizontal="center" vertical="bottom"/>
    </xf>
    <xf borderId="1" fillId="4" fontId="14" numFmtId="10" xfId="0" applyAlignment="1" applyBorder="1" applyFont="1" applyNumberFormat="1">
      <alignment horizontal="center"/>
    </xf>
    <xf borderId="1" fillId="7" fontId="14" numFmtId="165" xfId="0" applyAlignment="1" applyBorder="1" applyFont="1" applyNumberFormat="1">
      <alignment horizontal="right"/>
    </xf>
    <xf borderId="1" fillId="7" fontId="14" numFmtId="0" xfId="0" applyAlignment="1" applyBorder="1" applyFont="1">
      <alignment horizontal="center"/>
    </xf>
    <xf borderId="1" fillId="7" fontId="14" numFmtId="0" xfId="0" applyAlignment="1" applyBorder="1" applyFont="1">
      <alignment horizontal="left"/>
    </xf>
    <xf borderId="0" fillId="0" fontId="14" numFmtId="0" xfId="0" applyAlignment="1" applyFont="1">
      <alignment horizontal="center" vertical="bottom"/>
    </xf>
    <xf borderId="0" fillId="9" fontId="15" numFmtId="0" xfId="0" applyAlignment="1" applyFill="1" applyFont="1">
      <alignment horizontal="center" readingOrder="0" vertical="bottom"/>
    </xf>
    <xf borderId="0" fillId="9" fontId="16" numFmtId="0" xfId="0" applyFont="1"/>
    <xf borderId="5" fillId="2" fontId="5" numFmtId="0" xfId="0" applyAlignment="1" applyBorder="1" applyFont="1">
      <alignment horizontal="center" readingOrder="0" vertical="bottom"/>
    </xf>
    <xf borderId="1" fillId="10" fontId="14" numFmtId="0" xfId="0" applyAlignment="1" applyBorder="1" applyFill="1" applyFont="1">
      <alignment readingOrder="0"/>
    </xf>
    <xf borderId="1" fillId="10" fontId="14" numFmtId="0" xfId="0" applyAlignment="1" applyBorder="1" applyFont="1">
      <alignment horizontal="center" readingOrder="0"/>
    </xf>
    <xf borderId="1" fillId="11" fontId="14" numFmtId="0" xfId="0" applyAlignment="1" applyBorder="1" applyFill="1" applyFont="1">
      <alignment readingOrder="0"/>
    </xf>
    <xf borderId="1" fillId="11" fontId="14" numFmtId="0" xfId="0" applyAlignment="1" applyBorder="1" applyFont="1">
      <alignment horizontal="center" readingOrder="0"/>
    </xf>
    <xf borderId="1" fillId="12" fontId="14" numFmtId="0" xfId="0" applyAlignment="1" applyBorder="1" applyFill="1" applyFont="1">
      <alignment readingOrder="0"/>
    </xf>
    <xf borderId="1" fillId="12" fontId="14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1" fillId="2" fontId="18" numFmtId="0" xfId="0" applyAlignment="1" applyBorder="1" applyFont="1">
      <alignment horizontal="center" readingOrder="0" shrinkToFit="0" vertical="center" wrapText="0"/>
    </xf>
    <xf borderId="1" fillId="13" fontId="1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13" fontId="19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366092"/>
          <bgColor rgb="FF36609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  <tableStyles count="1">
    <tableStyle count="3" pivot="0" name="Dados_Apo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Evolução do Patrimônio por Período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Dashboard!$A$25:$A$29</c:f>
            </c:strRef>
          </c:cat>
          <c:val>
            <c:numRef>
              <c:f>Dashboard!$B$25:$B$29</c:f>
              <c:numCache/>
            </c:numRef>
          </c:val>
        </c:ser>
        <c:axId val="1508759240"/>
        <c:axId val="178147372"/>
      </c:barChart>
      <c:catAx>
        <c:axId val="150875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Período (Anos)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47372"/>
      </c:catAx>
      <c:valAx>
        <c:axId val="178147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Valor (R$)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8759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Distribuição da Carteira por Tipo de Fundo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Dashboard!$A$37:$A$44</c:f>
            </c:strRef>
          </c:cat>
          <c:val>
            <c:numRef>
              <c:f>Dashboard!$B$37:$B$44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Distribuição da Carteira - Perfil Moderado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Dashboard!$B$36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D9D2E9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00FF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Dashboard!$C$37:$C$45</c:f>
            </c:strRef>
          </c:cat>
          <c:val>
            <c:numRef>
              <c:f>Dashboard!$B$37:$B$45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16</xdr:row>
      <xdr:rowOff>200025</xdr:rowOff>
    </xdr:from>
    <xdr:ext cx="5391150" cy="28860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304800</xdr:colOff>
      <xdr:row>0</xdr:row>
      <xdr:rowOff>0</xdr:rowOff>
    </xdr:from>
    <xdr:ext cx="5391150" cy="35909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28575</xdr:colOff>
      <xdr:row>31</xdr:row>
      <xdr:rowOff>19050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5" displayName="Dados_de_Apoio" name="Dados_de_Apoio" id="1">
  <tableColumns count="4">
    <tableColumn name="Chave" id="1"/>
    <tableColumn name="Perfil" id="2"/>
    <tableColumn name="Tipo_de_Fundo" id="3"/>
    <tableColumn name="Percentual" id="4"/>
  </tableColumns>
  <tableStyleInfo name="Dados_Apo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2" max="2" width="17.63"/>
    <col customWidth="1" min="3" max="3" width="21.25"/>
    <col customWidth="1" min="4" max="4" width="10.2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6">
        <v>0.4</v>
      </c>
    </row>
    <row r="3">
      <c r="A3" s="4" t="s">
        <v>7</v>
      </c>
      <c r="B3" s="7" t="s">
        <v>5</v>
      </c>
      <c r="C3" s="4" t="s">
        <v>8</v>
      </c>
      <c r="D3" s="6">
        <v>0.3</v>
      </c>
    </row>
    <row r="4">
      <c r="A4" s="4" t="s">
        <v>9</v>
      </c>
      <c r="B4" s="5" t="s">
        <v>5</v>
      </c>
      <c r="C4" s="4" t="s">
        <v>10</v>
      </c>
      <c r="D4" s="6">
        <v>0.15</v>
      </c>
    </row>
    <row r="5">
      <c r="A5" s="4" t="s">
        <v>11</v>
      </c>
      <c r="B5" s="5" t="s">
        <v>5</v>
      </c>
      <c r="C5" s="4" t="s">
        <v>12</v>
      </c>
      <c r="D5" s="6">
        <v>0.05</v>
      </c>
    </row>
    <row r="6">
      <c r="A6" s="4" t="s">
        <v>13</v>
      </c>
      <c r="B6" s="5" t="s">
        <v>5</v>
      </c>
      <c r="C6" s="4" t="s">
        <v>14</v>
      </c>
      <c r="D6" s="6">
        <v>0.05</v>
      </c>
    </row>
    <row r="7">
      <c r="A7" s="4" t="s">
        <v>15</v>
      </c>
      <c r="B7" s="5" t="s">
        <v>5</v>
      </c>
      <c r="C7" s="4" t="s">
        <v>16</v>
      </c>
      <c r="D7" s="6">
        <v>0.03</v>
      </c>
    </row>
    <row r="8">
      <c r="A8" s="4" t="s">
        <v>17</v>
      </c>
      <c r="B8" s="5" t="s">
        <v>5</v>
      </c>
      <c r="C8" s="4" t="s">
        <v>18</v>
      </c>
      <c r="D8" s="6">
        <v>0.02</v>
      </c>
    </row>
    <row r="9">
      <c r="A9" s="4" t="s">
        <v>19</v>
      </c>
      <c r="B9" s="5" t="s">
        <v>5</v>
      </c>
      <c r="C9" s="4" t="s">
        <v>20</v>
      </c>
      <c r="D9" s="6">
        <v>0.0</v>
      </c>
    </row>
    <row r="10">
      <c r="A10" s="8" t="s">
        <v>21</v>
      </c>
      <c r="B10" s="9" t="s">
        <v>22</v>
      </c>
      <c r="C10" s="8" t="s">
        <v>6</v>
      </c>
      <c r="D10" s="6">
        <v>0.25</v>
      </c>
    </row>
    <row r="11">
      <c r="A11" s="8" t="s">
        <v>23</v>
      </c>
      <c r="B11" s="9" t="s">
        <v>22</v>
      </c>
      <c r="C11" s="8" t="s">
        <v>8</v>
      </c>
      <c r="D11" s="6">
        <v>0.2</v>
      </c>
    </row>
    <row r="12">
      <c r="A12" s="8" t="s">
        <v>24</v>
      </c>
      <c r="B12" s="9" t="s">
        <v>22</v>
      </c>
      <c r="C12" s="8" t="s">
        <v>10</v>
      </c>
      <c r="D12" s="6">
        <v>0.2</v>
      </c>
    </row>
    <row r="13">
      <c r="A13" s="8" t="s">
        <v>25</v>
      </c>
      <c r="B13" s="9" t="s">
        <v>22</v>
      </c>
      <c r="C13" s="8" t="s">
        <v>12</v>
      </c>
      <c r="D13" s="6">
        <v>0.1</v>
      </c>
    </row>
    <row r="14">
      <c r="A14" s="8" t="s">
        <v>26</v>
      </c>
      <c r="B14" s="9" t="s">
        <v>22</v>
      </c>
      <c r="C14" s="8" t="s">
        <v>14</v>
      </c>
      <c r="D14" s="6">
        <v>0.1</v>
      </c>
    </row>
    <row r="15">
      <c r="A15" s="8" t="s">
        <v>27</v>
      </c>
      <c r="B15" s="9" t="s">
        <v>22</v>
      </c>
      <c r="C15" s="8" t="s">
        <v>16</v>
      </c>
      <c r="D15" s="6">
        <v>0.05</v>
      </c>
    </row>
    <row r="16">
      <c r="A16" s="8" t="s">
        <v>28</v>
      </c>
      <c r="B16" s="9" t="s">
        <v>22</v>
      </c>
      <c r="C16" s="8" t="s">
        <v>18</v>
      </c>
      <c r="D16" s="6">
        <v>0.05</v>
      </c>
    </row>
    <row r="17">
      <c r="A17" s="8" t="s">
        <v>29</v>
      </c>
      <c r="B17" s="9" t="s">
        <v>22</v>
      </c>
      <c r="C17" s="8" t="s">
        <v>20</v>
      </c>
      <c r="D17" s="6">
        <v>0.05</v>
      </c>
    </row>
    <row r="18">
      <c r="A18" s="10" t="s">
        <v>30</v>
      </c>
      <c r="B18" s="11" t="s">
        <v>31</v>
      </c>
      <c r="C18" s="10" t="s">
        <v>6</v>
      </c>
      <c r="D18" s="6">
        <v>0.15</v>
      </c>
    </row>
    <row r="19">
      <c r="A19" s="10" t="s">
        <v>32</v>
      </c>
      <c r="B19" s="12" t="s">
        <v>31</v>
      </c>
      <c r="C19" s="10" t="s">
        <v>8</v>
      </c>
      <c r="D19" s="6">
        <v>0.15</v>
      </c>
    </row>
    <row r="20">
      <c r="A20" s="10" t="s">
        <v>33</v>
      </c>
      <c r="B20" s="12" t="s">
        <v>31</v>
      </c>
      <c r="C20" s="10" t="s">
        <v>10</v>
      </c>
      <c r="D20" s="6">
        <v>0.15</v>
      </c>
    </row>
    <row r="21">
      <c r="A21" s="10" t="s">
        <v>34</v>
      </c>
      <c r="B21" s="12" t="s">
        <v>31</v>
      </c>
      <c r="C21" s="10" t="s">
        <v>12</v>
      </c>
      <c r="D21" s="6">
        <v>0.15</v>
      </c>
    </row>
    <row r="22">
      <c r="A22" s="10" t="s">
        <v>35</v>
      </c>
      <c r="B22" s="12" t="s">
        <v>31</v>
      </c>
      <c r="C22" s="10" t="s">
        <v>14</v>
      </c>
      <c r="D22" s="6">
        <v>0.15</v>
      </c>
    </row>
    <row r="23">
      <c r="A23" s="10" t="s">
        <v>36</v>
      </c>
      <c r="B23" s="12" t="s">
        <v>31</v>
      </c>
      <c r="C23" s="10" t="s">
        <v>16</v>
      </c>
      <c r="D23" s="6">
        <v>0.1</v>
      </c>
    </row>
    <row r="24">
      <c r="A24" s="10" t="s">
        <v>37</v>
      </c>
      <c r="B24" s="12" t="s">
        <v>31</v>
      </c>
      <c r="C24" s="10" t="s">
        <v>18</v>
      </c>
      <c r="D24" s="6">
        <v>0.1</v>
      </c>
    </row>
    <row r="25">
      <c r="A25" s="10" t="s">
        <v>38</v>
      </c>
      <c r="B25" s="12" t="s">
        <v>31</v>
      </c>
      <c r="C25" s="10" t="s">
        <v>20</v>
      </c>
      <c r="D25" s="6">
        <v>0.05</v>
      </c>
    </row>
  </sheetData>
  <dataValidations>
    <dataValidation type="list" allowBlank="1" sqref="B2:B25">
      <formula1>"Conservador,Moderado,Agressivo"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32.75"/>
    <col customWidth="1" min="3" max="3" width="19.25"/>
    <col customWidth="1" min="4" max="4" width="25.0"/>
    <col customWidth="1" min="5" max="5" width="20.5"/>
    <col customWidth="1" min="11" max="11" width="13.88"/>
  </cols>
  <sheetData>
    <row r="1">
      <c r="A1" s="13"/>
      <c r="B1" s="13"/>
      <c r="C1" s="13"/>
      <c r="D1" s="14"/>
      <c r="E1" s="15"/>
    </row>
    <row r="2">
      <c r="A2" s="13"/>
      <c r="B2" s="13"/>
      <c r="C2" s="13"/>
      <c r="D2" s="14"/>
      <c r="E2" s="15"/>
    </row>
    <row r="3">
      <c r="A3" s="14"/>
      <c r="B3" s="14"/>
      <c r="C3" s="14"/>
      <c r="D3" s="14"/>
      <c r="E3" s="15"/>
    </row>
    <row r="4">
      <c r="B4" s="14"/>
      <c r="C4" s="14"/>
      <c r="D4" s="14"/>
      <c r="E4" s="15"/>
    </row>
    <row r="5">
      <c r="A5" s="16" t="s">
        <v>39</v>
      </c>
      <c r="B5" s="17"/>
      <c r="C5" s="18"/>
      <c r="D5" s="18"/>
      <c r="E5" s="15"/>
    </row>
    <row r="6">
      <c r="A6" s="19" t="s">
        <v>40</v>
      </c>
      <c r="B6" s="20">
        <v>6500.0</v>
      </c>
      <c r="C6" s="18"/>
      <c r="D6" s="18"/>
      <c r="E6" s="15"/>
    </row>
    <row r="7">
      <c r="A7" s="19" t="s">
        <v>41</v>
      </c>
      <c r="B7" s="21">
        <v>0.008</v>
      </c>
      <c r="C7" s="18"/>
      <c r="D7" s="18"/>
      <c r="E7" s="15"/>
    </row>
    <row r="8">
      <c r="A8" s="19" t="s">
        <v>42</v>
      </c>
      <c r="B8" s="22">
        <f>B6*0.3</f>
        <v>1950</v>
      </c>
      <c r="C8" s="18"/>
      <c r="D8" s="18"/>
      <c r="E8" s="15"/>
    </row>
    <row r="9">
      <c r="A9" s="14"/>
      <c r="B9" s="14"/>
      <c r="C9" s="14"/>
      <c r="D9" s="14"/>
      <c r="E9" s="15"/>
    </row>
    <row r="10">
      <c r="A10" s="14"/>
      <c r="B10" s="14"/>
      <c r="C10" s="14"/>
      <c r="D10" s="14"/>
      <c r="E10" s="15"/>
    </row>
    <row r="11">
      <c r="A11" s="14"/>
      <c r="B11" s="14"/>
      <c r="C11" s="14"/>
      <c r="D11" s="14"/>
      <c r="E11" s="15"/>
    </row>
    <row r="12">
      <c r="A12" s="16" t="s">
        <v>43</v>
      </c>
      <c r="B12" s="17"/>
      <c r="C12" s="18"/>
      <c r="D12" s="18"/>
      <c r="E12" s="15"/>
    </row>
    <row r="13">
      <c r="A13" s="19" t="s">
        <v>44</v>
      </c>
      <c r="B13" s="23">
        <v>2300.0</v>
      </c>
      <c r="C13" s="18"/>
      <c r="D13" s="18"/>
      <c r="E13" s="15"/>
    </row>
    <row r="14">
      <c r="A14" s="19" t="s">
        <v>45</v>
      </c>
      <c r="B14" s="24">
        <v>15.0</v>
      </c>
      <c r="C14" s="18"/>
      <c r="D14" s="18"/>
      <c r="E14" s="15"/>
    </row>
    <row r="15">
      <c r="A15" s="19" t="s">
        <v>46</v>
      </c>
      <c r="B15" s="21">
        <f>B7</f>
        <v>0.008</v>
      </c>
      <c r="C15" s="18"/>
      <c r="D15" s="18"/>
      <c r="E15" s="15"/>
    </row>
    <row r="16">
      <c r="A16" s="25" t="s">
        <v>47</v>
      </c>
      <c r="B16" s="26">
        <f>B14*12</f>
        <v>180</v>
      </c>
      <c r="C16" s="27"/>
      <c r="D16" s="27"/>
      <c r="E16" s="15"/>
    </row>
    <row r="17">
      <c r="A17" s="15"/>
      <c r="B17" s="15"/>
      <c r="C17" s="15"/>
      <c r="D17" s="15"/>
      <c r="E17" s="15"/>
    </row>
    <row r="18">
      <c r="A18" s="28" t="s">
        <v>48</v>
      </c>
      <c r="B18" s="29"/>
      <c r="C18" s="15"/>
      <c r="D18" s="15"/>
      <c r="E18" s="15"/>
    </row>
    <row r="19">
      <c r="A19" s="30" t="s">
        <v>49</v>
      </c>
      <c r="B19" s="31">
        <f>FV(B15,B16,-B13)</f>
        <v>919017.5089</v>
      </c>
      <c r="C19" s="15"/>
      <c r="D19" s="15"/>
      <c r="E19" s="15"/>
    </row>
    <row r="20">
      <c r="A20" s="30" t="s">
        <v>50</v>
      </c>
      <c r="B20" s="31">
        <f>B19*0.01</f>
        <v>9190.175089</v>
      </c>
      <c r="C20" s="15"/>
      <c r="D20" s="15"/>
      <c r="E20" s="15"/>
    </row>
    <row r="21">
      <c r="A21" s="15"/>
      <c r="B21" s="15"/>
      <c r="C21" s="15"/>
      <c r="D21" s="15"/>
      <c r="E21" s="15"/>
    </row>
    <row r="22">
      <c r="D22" s="15"/>
      <c r="E22" s="15"/>
    </row>
    <row r="23">
      <c r="A23" s="28" t="s">
        <v>51</v>
      </c>
      <c r="B23" s="32"/>
      <c r="C23" s="29"/>
      <c r="D23" s="15"/>
      <c r="E23" s="15"/>
    </row>
    <row r="24">
      <c r="A24" s="33" t="s">
        <v>52</v>
      </c>
      <c r="B24" s="33" t="s">
        <v>53</v>
      </c>
      <c r="C24" s="33" t="s">
        <v>54</v>
      </c>
      <c r="D24" s="15"/>
      <c r="E24" s="15"/>
    </row>
    <row r="25">
      <c r="A25" s="34">
        <v>2.0</v>
      </c>
      <c r="B25" s="35">
        <f t="shared" ref="B25:B29" si="1">FV($B$15,A25*12,-$B$13)</f>
        <v>60589.25676</v>
      </c>
      <c r="C25" s="31">
        <f t="shared" ref="C25:C29" si="2">B25*0.01</f>
        <v>605.8925676</v>
      </c>
      <c r="D25" s="15"/>
      <c r="E25" s="15"/>
    </row>
    <row r="26">
      <c r="A26" s="34">
        <v>5.0</v>
      </c>
      <c r="B26" s="35">
        <f t="shared" si="1"/>
        <v>176234.8937</v>
      </c>
      <c r="C26" s="31">
        <f t="shared" si="2"/>
        <v>1762.348937</v>
      </c>
      <c r="D26" s="15"/>
      <c r="E26" s="15"/>
    </row>
    <row r="27">
      <c r="A27" s="34">
        <v>10.0</v>
      </c>
      <c r="B27" s="35">
        <f t="shared" si="1"/>
        <v>460500.1796</v>
      </c>
      <c r="C27" s="31">
        <f t="shared" si="2"/>
        <v>4605.001796</v>
      </c>
      <c r="D27" s="15"/>
      <c r="E27" s="15"/>
    </row>
    <row r="28">
      <c r="A28" s="34">
        <v>20.0</v>
      </c>
      <c r="B28" s="35">
        <f t="shared" si="1"/>
        <v>1658601.804</v>
      </c>
      <c r="C28" s="31">
        <f t="shared" si="2"/>
        <v>16586.01804</v>
      </c>
      <c r="D28" s="15"/>
      <c r="E28" s="15"/>
    </row>
    <row r="29">
      <c r="A29" s="34">
        <v>30.0</v>
      </c>
      <c r="B29" s="35">
        <f t="shared" si="1"/>
        <v>4775750.432</v>
      </c>
      <c r="C29" s="31">
        <f t="shared" si="2"/>
        <v>47757.50432</v>
      </c>
      <c r="D29" s="15"/>
      <c r="E29" s="15"/>
    </row>
    <row r="30">
      <c r="A30" s="15"/>
      <c r="B30" s="15"/>
      <c r="C30" s="15"/>
      <c r="D30" s="15"/>
      <c r="E30" s="15"/>
    </row>
    <row r="31">
      <c r="E31" s="15"/>
    </row>
    <row r="32">
      <c r="A32" s="28" t="s">
        <v>55</v>
      </c>
      <c r="B32" s="32"/>
      <c r="C32" s="32"/>
      <c r="D32" s="29"/>
      <c r="E32" s="36" t="str">
        <f t="shared" ref="E32:E33" si="3">""</f>
        <v/>
      </c>
    </row>
    <row r="33">
      <c r="A33" s="30" t="s">
        <v>56</v>
      </c>
      <c r="B33" s="37" t="s">
        <v>22</v>
      </c>
      <c r="C33" s="38" t="s">
        <v>57</v>
      </c>
      <c r="D33" s="30"/>
      <c r="E33" s="36" t="str">
        <f t="shared" si="3"/>
        <v/>
      </c>
    </row>
    <row r="34">
      <c r="A34" s="15"/>
      <c r="B34" s="15"/>
      <c r="C34" s="15"/>
      <c r="D34" s="15"/>
      <c r="E34" s="15"/>
    </row>
    <row r="36">
      <c r="A36" s="39" t="s">
        <v>58</v>
      </c>
      <c r="B36" s="40" t="s">
        <v>59</v>
      </c>
      <c r="C36" s="39" t="s">
        <v>60</v>
      </c>
      <c r="D36" s="39" t="s">
        <v>61</v>
      </c>
      <c r="E36" s="39" t="s">
        <v>62</v>
      </c>
    </row>
    <row r="37">
      <c r="A37" s="34" t="s">
        <v>6</v>
      </c>
      <c r="B37" s="41">
        <f>VALUE(SUBSTITUTE(VLOOKUP(D37, Dados_Apoio!$A$1:$D$25, 4, FALSE), ".", ","))</f>
        <v>0.25</v>
      </c>
      <c r="C37" s="42">
        <f t="shared" ref="C37:C44" si="4">B37*$B$13</f>
        <v>575</v>
      </c>
      <c r="D37" s="43" t="str">
        <f t="shared" ref="D37:D41" si="5">$B$33&amp;A37</f>
        <v>ModeradoTijolo</v>
      </c>
      <c r="E37" s="44" t="str">
        <f>IF(ABS(B45-1)&lt;0.001,"✅ OK","⚠️ Verificar")</f>
        <v>✅ OK</v>
      </c>
    </row>
    <row r="38">
      <c r="A38" s="34" t="s">
        <v>8</v>
      </c>
      <c r="B38" s="41">
        <f>VALUE(SUBSTITUTE(VLOOKUP(D38, Dados_Apoio!$A$1:$D$25, 4, FALSE), ".", ","))</f>
        <v>0.2</v>
      </c>
      <c r="C38" s="42">
        <f t="shared" si="4"/>
        <v>460</v>
      </c>
      <c r="D38" s="43" t="str">
        <f t="shared" si="5"/>
        <v>ModeradoPapel</v>
      </c>
      <c r="E38" s="36" t="str">
        <f t="shared" ref="E38:E44" si="6">""</f>
        <v/>
      </c>
    </row>
    <row r="39">
      <c r="A39" s="34" t="s">
        <v>10</v>
      </c>
      <c r="B39" s="41">
        <f>VALUE(SUBSTITUTE(VLOOKUP(D39, Dados_Apoio!$A$1:$D$25, 4, FALSE), ".", ","))</f>
        <v>0.2</v>
      </c>
      <c r="C39" s="42">
        <f t="shared" si="4"/>
        <v>460</v>
      </c>
      <c r="D39" s="43" t="str">
        <f t="shared" si="5"/>
        <v>ModeradoHíbrido</v>
      </c>
      <c r="E39" s="36" t="str">
        <f t="shared" si="6"/>
        <v/>
      </c>
    </row>
    <row r="40">
      <c r="A40" s="34" t="s">
        <v>12</v>
      </c>
      <c r="B40" s="41">
        <f>VALUE(SUBSTITUTE(VLOOKUP(D40, Dados_Apoio!$A$1:$D$25, 4, FALSE), ".", ","))</f>
        <v>0.1</v>
      </c>
      <c r="C40" s="42">
        <f t="shared" si="4"/>
        <v>230</v>
      </c>
      <c r="D40" s="43" t="str">
        <f t="shared" si="5"/>
        <v>ModeradoFOF</v>
      </c>
      <c r="E40" s="36" t="str">
        <f t="shared" si="6"/>
        <v/>
      </c>
    </row>
    <row r="41">
      <c r="A41" s="34" t="s">
        <v>14</v>
      </c>
      <c r="B41" s="41">
        <f>VALUE(SUBSTITUTE(VLOOKUP(D41, Dados_Apoio!$A$1:$D$25, 4, FALSE), ".", ","))</f>
        <v>0.1</v>
      </c>
      <c r="C41" s="42">
        <f t="shared" si="4"/>
        <v>230</v>
      </c>
      <c r="D41" s="43" t="str">
        <f t="shared" si="5"/>
        <v>ModeradoLogístico</v>
      </c>
      <c r="E41" s="36" t="str">
        <f t="shared" si="6"/>
        <v/>
      </c>
    </row>
    <row r="42">
      <c r="A42" s="34" t="s">
        <v>16</v>
      </c>
      <c r="B42" s="41">
        <f>VALUE(SUBSTITUTE(VLOOKUP(D42, Dados_Apoio!$A$1:$D$25, 4, FALSE), ".", ","))</f>
        <v>0.05</v>
      </c>
      <c r="C42" s="42">
        <f t="shared" si="4"/>
        <v>115</v>
      </c>
      <c r="D42" s="43" t="str">
        <f>$B$33&amp;"Agências"</f>
        <v>ModeradoAgências</v>
      </c>
      <c r="E42" s="36" t="str">
        <f t="shared" si="6"/>
        <v/>
      </c>
    </row>
    <row r="43">
      <c r="A43" s="34" t="s">
        <v>18</v>
      </c>
      <c r="B43" s="41">
        <f>VALUE(SUBSTITUTE(VLOOKUP(D43, Dados_Apoio!$A$1:$D$25, 4, FALSE), ".", ","))</f>
        <v>0.05</v>
      </c>
      <c r="C43" s="42">
        <f t="shared" si="4"/>
        <v>115</v>
      </c>
      <c r="D43" s="43" t="str">
        <f t="shared" ref="D43:D44" si="7">$B$33&amp;A43</f>
        <v>ModeradoHotelaria</v>
      </c>
      <c r="E43" s="36" t="str">
        <f t="shared" si="6"/>
        <v/>
      </c>
    </row>
    <row r="44">
      <c r="A44" s="34" t="s">
        <v>20</v>
      </c>
      <c r="B44" s="41">
        <f>VALUE(SUBSTITUTE(VLOOKUP(D44, Dados_Apoio!$A$1:$D$25, 4, FALSE), ".", ","))</f>
        <v>0.05</v>
      </c>
      <c r="C44" s="42">
        <f t="shared" si="4"/>
        <v>115</v>
      </c>
      <c r="D44" s="43" t="str">
        <f t="shared" si="7"/>
        <v>ModeradoDesenvolvimento</v>
      </c>
      <c r="E44" s="36" t="str">
        <f t="shared" si="6"/>
        <v/>
      </c>
    </row>
    <row r="45">
      <c r="A45" s="34" t="s">
        <v>63</v>
      </c>
      <c r="B45" s="41">
        <f t="shared" ref="B45:C45" si="8">SUM(B37:B44)</f>
        <v>1</v>
      </c>
      <c r="C45" s="42">
        <f t="shared" si="8"/>
        <v>2300</v>
      </c>
      <c r="D45" s="45" t="str">
        <f t="shared" ref="D45:E45" si="9">""</f>
        <v/>
      </c>
      <c r="E45" s="36" t="str">
        <f t="shared" si="9"/>
        <v/>
      </c>
    </row>
    <row r="46" ht="16.5" customHeight="1"/>
    <row r="47">
      <c r="A47" s="46"/>
      <c r="B47" s="46"/>
      <c r="C47" s="46"/>
      <c r="D47" s="46"/>
      <c r="E47" s="46"/>
      <c r="F47" s="47"/>
      <c r="G47" s="47"/>
      <c r="H47" s="47"/>
      <c r="I47" s="47"/>
      <c r="J47" s="47"/>
      <c r="K47" s="47"/>
    </row>
    <row r="48">
      <c r="A48" s="48" t="s">
        <v>64</v>
      </c>
      <c r="B48" s="32"/>
      <c r="C48" s="32"/>
      <c r="D48" s="32"/>
      <c r="E48" s="29"/>
    </row>
    <row r="49">
      <c r="A49" s="49" t="s">
        <v>5</v>
      </c>
      <c r="B49" s="50" t="s">
        <v>65</v>
      </c>
      <c r="C49" s="50" t="s">
        <v>66</v>
      </c>
      <c r="D49" s="50" t="s">
        <v>67</v>
      </c>
      <c r="E49" s="50" t="s">
        <v>68</v>
      </c>
    </row>
    <row r="50">
      <c r="A50" s="51" t="s">
        <v>22</v>
      </c>
      <c r="B50" s="52" t="s">
        <v>69</v>
      </c>
      <c r="C50" s="52" t="s">
        <v>70</v>
      </c>
      <c r="D50" s="52" t="s">
        <v>71</v>
      </c>
      <c r="E50" s="52" t="s">
        <v>72</v>
      </c>
    </row>
    <row r="51">
      <c r="A51" s="53" t="s">
        <v>31</v>
      </c>
      <c r="B51" s="54" t="s">
        <v>73</v>
      </c>
      <c r="C51" s="54" t="s">
        <v>74</v>
      </c>
      <c r="D51" s="54" t="s">
        <v>75</v>
      </c>
      <c r="E51" s="54" t="s">
        <v>76</v>
      </c>
    </row>
    <row r="52">
      <c r="A52" s="55"/>
      <c r="B52" s="55"/>
      <c r="C52" s="55"/>
      <c r="D52" s="55"/>
      <c r="E52" s="55"/>
    </row>
    <row r="53">
      <c r="B53" s="55"/>
    </row>
    <row r="54">
      <c r="B54" s="55"/>
    </row>
    <row r="55">
      <c r="B55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</sheetData>
  <mergeCells count="6">
    <mergeCell ref="A18:B18"/>
    <mergeCell ref="A5:B5"/>
    <mergeCell ref="A12:B12"/>
    <mergeCell ref="A32:D32"/>
    <mergeCell ref="A23:C23"/>
    <mergeCell ref="A48:E48"/>
  </mergeCells>
  <conditionalFormatting sqref="C37">
    <cfRule type="notContainsBlanks" dxfId="4" priority="1">
      <formula>LEN(TRIM(C37))&gt;0</formula>
    </cfRule>
  </conditionalFormatting>
  <conditionalFormatting sqref="C37:C45">
    <cfRule type="expression" dxfId="5" priority="2">
      <formula>C37&gt;500</formula>
    </cfRule>
  </conditionalFormatting>
  <conditionalFormatting sqref="C37:C45">
    <cfRule type="expression" dxfId="6" priority="3">
      <formula>AND(C37&gt;=100,C37&lt;=500)</formula>
    </cfRule>
  </conditionalFormatting>
  <conditionalFormatting sqref="C37:C45">
    <cfRule type="expression" dxfId="7" priority="4">
      <formula>C37&lt;100</formula>
    </cfRule>
  </conditionalFormatting>
  <dataValidations>
    <dataValidation type="decimal" operator="greaterThan" allowBlank="1" showDropDown="1" showInputMessage="1" prompt="Digite um salário válido maior que R$ 0" sqref="B6">
      <formula1>0.0</formula1>
    </dataValidation>
    <dataValidation type="decimal" allowBlank="1" showDropDown="1" showInputMessage="1" showErrorMessage="1" prompt="Período deve ser entre 1 e 30 anos" sqref="B14">
      <formula1>1.0</formula1>
      <formula2>30.0</formula2>
    </dataValidation>
    <dataValidation type="list" allowBlank="1" showErrorMessage="1" sqref="B33">
      <formula1>"Conservador,Moderado,agressivo"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6.75"/>
  </cols>
  <sheetData>
    <row r="1" ht="28.5" customHeight="1">
      <c r="A1" s="56" t="s">
        <v>77</v>
      </c>
    </row>
    <row r="2" ht="28.5" customHeight="1">
      <c r="A2" s="57" t="s">
        <v>78</v>
      </c>
    </row>
    <row r="3" ht="28.5" customHeight="1">
      <c r="A3" s="58"/>
    </row>
    <row r="4" ht="28.5" customHeight="1">
      <c r="A4" s="57" t="s">
        <v>79</v>
      </c>
    </row>
    <row r="5" ht="28.5" customHeight="1">
      <c r="A5" s="58"/>
    </row>
    <row r="6" ht="28.5" customHeight="1">
      <c r="A6" s="57" t="s">
        <v>80</v>
      </c>
    </row>
    <row r="7" ht="28.5" customHeight="1">
      <c r="A7" s="58"/>
    </row>
    <row r="8" ht="28.5" customHeight="1">
      <c r="A8" s="57" t="s">
        <v>81</v>
      </c>
    </row>
    <row r="9" ht="28.5" customHeight="1">
      <c r="A9" s="58"/>
    </row>
    <row r="10" ht="28.5" customHeight="1">
      <c r="A10" s="57" t="s">
        <v>82</v>
      </c>
    </row>
    <row r="11" ht="28.5" customHeight="1">
      <c r="A11" s="56" t="s">
        <v>83</v>
      </c>
    </row>
    <row r="12" ht="28.5" customHeight="1">
      <c r="A12" s="58"/>
    </row>
    <row r="13" ht="28.5" customHeight="1">
      <c r="A13" s="57" t="s">
        <v>84</v>
      </c>
    </row>
    <row r="14" ht="28.5" customHeight="1">
      <c r="A14" s="58"/>
    </row>
    <row r="15" ht="28.5" customHeight="1">
      <c r="A15" s="57" t="s">
        <v>85</v>
      </c>
    </row>
    <row r="16" ht="28.5" customHeight="1">
      <c r="A16" s="58"/>
    </row>
    <row r="17" ht="28.5" customHeight="1">
      <c r="A17" s="57" t="s">
        <v>86</v>
      </c>
    </row>
    <row r="18" ht="28.5" customHeight="1">
      <c r="A18" s="56" t="s">
        <v>87</v>
      </c>
    </row>
    <row r="19" ht="28.5" customHeight="1">
      <c r="A19" s="59"/>
    </row>
    <row r="20" ht="28.5" customHeight="1">
      <c r="A20" s="60" t="s">
        <v>88</v>
      </c>
    </row>
    <row r="21" ht="28.5" customHeight="1">
      <c r="A21" s="59"/>
    </row>
    <row r="22" ht="28.5" customHeight="1">
      <c r="A22" s="60" t="s">
        <v>89</v>
      </c>
    </row>
    <row r="23" ht="28.5" customHeight="1">
      <c r="A23" s="59"/>
    </row>
    <row r="24" ht="28.5" customHeight="1">
      <c r="A24" s="60" t="s">
        <v>90</v>
      </c>
    </row>
    <row r="25" ht="28.5" customHeight="1">
      <c r="A25" s="59"/>
    </row>
    <row r="26" ht="28.5" customHeight="1">
      <c r="A26" s="60" t="s">
        <v>91</v>
      </c>
    </row>
    <row r="27" ht="28.5" customHeight="1">
      <c r="A27" s="59"/>
    </row>
    <row r="28" ht="28.5" customHeight="1">
      <c r="A28" s="60" t="s">
        <v>92</v>
      </c>
    </row>
    <row r="29" ht="28.5" customHeight="1">
      <c r="A29" s="59"/>
    </row>
    <row r="30" ht="28.5" customHeight="1">
      <c r="A30" s="60" t="s">
        <v>93</v>
      </c>
    </row>
    <row r="31" ht="28.5" customHeight="1">
      <c r="A31" s="59"/>
    </row>
    <row r="32" ht="28.5" customHeight="1">
      <c r="A32" s="60" t="s">
        <v>94</v>
      </c>
    </row>
    <row r="33" ht="28.5" customHeight="1">
      <c r="A33" s="59"/>
    </row>
    <row r="34" ht="28.5" customHeight="1">
      <c r="A34" s="60" t="s">
        <v>95</v>
      </c>
    </row>
    <row r="35" ht="28.5" customHeight="1">
      <c r="A35" s="56" t="s">
        <v>96</v>
      </c>
    </row>
    <row r="36" ht="28.5" customHeight="1">
      <c r="A36" s="58"/>
    </row>
    <row r="37" ht="28.5" customHeight="1">
      <c r="A37" s="57" t="s">
        <v>97</v>
      </c>
    </row>
    <row r="38" ht="28.5" customHeight="1">
      <c r="A38" s="58"/>
    </row>
    <row r="39" ht="28.5" customHeight="1">
      <c r="A39" s="57" t="s">
        <v>98</v>
      </c>
    </row>
    <row r="40" ht="28.5" customHeight="1">
      <c r="A40" s="58"/>
    </row>
    <row r="41" ht="28.5" customHeight="1">
      <c r="A41" s="57" t="s">
        <v>99</v>
      </c>
    </row>
    <row r="42" ht="28.5" customHeight="1">
      <c r="A42" s="58"/>
    </row>
    <row r="43" ht="28.5" customHeight="1">
      <c r="A43" s="57" t="s">
        <v>100</v>
      </c>
    </row>
    <row r="44" ht="28.5" customHeight="1">
      <c r="A44" s="56" t="s">
        <v>101</v>
      </c>
    </row>
    <row r="45" ht="28.5" customHeight="1">
      <c r="A45" s="58"/>
    </row>
    <row r="46" ht="28.5" customHeight="1">
      <c r="A46" s="57" t="s">
        <v>102</v>
      </c>
    </row>
    <row r="47" ht="28.5" customHeight="1">
      <c r="A47" s="58"/>
    </row>
    <row r="48" ht="28.5" customHeight="1">
      <c r="A48" s="57" t="s">
        <v>103</v>
      </c>
    </row>
    <row r="49" ht="28.5" customHeight="1">
      <c r="A49" s="58"/>
    </row>
    <row r="50" ht="28.5" customHeight="1">
      <c r="A50" s="57" t="s">
        <v>104</v>
      </c>
    </row>
    <row r="51" ht="28.5" customHeight="1">
      <c r="A51" s="58"/>
    </row>
    <row r="52" ht="28.5" customHeight="1">
      <c r="A52" s="57" t="s">
        <v>105</v>
      </c>
    </row>
    <row r="53" ht="28.5" customHeight="1">
      <c r="A53" s="58"/>
    </row>
    <row r="54" ht="28.5" customHeight="1">
      <c r="A54" s="57" t="s">
        <v>106</v>
      </c>
    </row>
    <row r="55" ht="28.5" customHeight="1">
      <c r="A55" s="58"/>
    </row>
    <row r="56" ht="28.5" customHeight="1">
      <c r="A56" s="57" t="s">
        <v>107</v>
      </c>
    </row>
    <row r="57" ht="28.5" customHeight="1">
      <c r="A57" s="56" t="s">
        <v>108</v>
      </c>
    </row>
    <row r="58" ht="28.5" customHeight="1">
      <c r="A58" s="58"/>
    </row>
    <row r="59" ht="28.5" customHeight="1">
      <c r="A59" s="57" t="s">
        <v>109</v>
      </c>
    </row>
    <row r="60" ht="28.5" customHeight="1">
      <c r="A60" s="58"/>
    </row>
    <row r="61" ht="28.5" customHeight="1">
      <c r="A61" s="57" t="s">
        <v>110</v>
      </c>
    </row>
    <row r="62" ht="28.5" customHeight="1">
      <c r="A62" s="58"/>
    </row>
    <row r="63" ht="28.5" customHeight="1">
      <c r="A63" s="57" t="s">
        <v>111</v>
      </c>
    </row>
    <row r="64" ht="28.5" customHeight="1">
      <c r="A64" s="58"/>
    </row>
    <row r="65" ht="28.5" customHeight="1">
      <c r="A65" s="57" t="s">
        <v>112</v>
      </c>
    </row>
    <row r="66" ht="28.5" customHeight="1">
      <c r="A66" s="58"/>
    </row>
    <row r="67" ht="28.5" customHeight="1">
      <c r="A67" s="57" t="s">
        <v>113</v>
      </c>
    </row>
    <row r="68" ht="28.5" customHeight="1">
      <c r="A68" s="58"/>
    </row>
    <row r="69" ht="28.5" customHeight="1">
      <c r="A69" s="57" t="s">
        <v>114</v>
      </c>
    </row>
    <row r="70" ht="28.5" customHeight="1">
      <c r="A70" s="56" t="s">
        <v>115</v>
      </c>
    </row>
    <row r="71" ht="28.5" customHeight="1">
      <c r="A71" s="58"/>
    </row>
    <row r="72" ht="28.5" customHeight="1">
      <c r="A72" s="57" t="s">
        <v>116</v>
      </c>
    </row>
    <row r="73" ht="28.5" customHeight="1">
      <c r="A73" s="58"/>
    </row>
    <row r="74" ht="28.5" customHeight="1">
      <c r="A74" s="57" t="s">
        <v>117</v>
      </c>
    </row>
    <row r="75" ht="28.5" customHeight="1">
      <c r="A75" s="58"/>
    </row>
    <row r="76" ht="28.5" customHeight="1">
      <c r="A76" s="57" t="s">
        <v>118</v>
      </c>
    </row>
    <row r="77" ht="28.5" customHeight="1">
      <c r="A77" s="58"/>
    </row>
    <row r="78" ht="28.5" customHeight="1">
      <c r="A78" s="57" t="s">
        <v>119</v>
      </c>
    </row>
    <row r="79" ht="28.5" customHeight="1">
      <c r="A79" s="56" t="s">
        <v>120</v>
      </c>
    </row>
    <row r="80" ht="28.5" customHeight="1">
      <c r="A80" s="58"/>
    </row>
    <row r="81" ht="28.5" customHeight="1">
      <c r="A81" s="57" t="s">
        <v>121</v>
      </c>
    </row>
    <row r="82" ht="28.5" customHeight="1">
      <c r="A82" s="58"/>
    </row>
    <row r="83" ht="28.5" customHeight="1">
      <c r="A83" s="57" t="s">
        <v>122</v>
      </c>
    </row>
    <row r="84" ht="28.5" customHeight="1">
      <c r="A84" s="58"/>
    </row>
    <row r="85" ht="28.5" customHeight="1">
      <c r="A85" s="57" t="s">
        <v>123</v>
      </c>
    </row>
    <row r="86" ht="28.5" customHeight="1">
      <c r="A86" s="58"/>
    </row>
    <row r="87" ht="28.5" customHeight="1">
      <c r="A87" s="57" t="s">
        <v>124</v>
      </c>
    </row>
    <row r="88" ht="28.5" customHeight="1">
      <c r="A88" s="58"/>
    </row>
    <row r="89" ht="28.5" customHeight="1">
      <c r="A89" s="57" t="s">
        <v>125</v>
      </c>
    </row>
    <row r="90" ht="28.5" customHeight="1">
      <c r="A90" s="58"/>
    </row>
  </sheetData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