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bffa25a2478d77/Escritorio/"/>
    </mc:Choice>
  </mc:AlternateContent>
  <xr:revisionPtr revIDLastSave="1777" documentId="8_{17309D45-D6B4-451B-A7F4-AF760CCA09DC}" xr6:coauthVersionLast="45" xr6:coauthVersionMax="45" xr10:uidLastSave="{213D7E07-DC45-4275-A8C5-3E57369B5C4A}"/>
  <bookViews>
    <workbookView xWindow="-103" yWindow="-103" windowWidth="18720" windowHeight="11949" tabRatio="841" activeTab="6" xr2:uid="{35579EE9-8F95-4D4E-8367-747C8FE42D03}"/>
  </bookViews>
  <sheets>
    <sheet name="COMPARATIVO SB" sheetId="1" r:id="rId1"/>
    <sheet name="PROPUESTA SB SINDICATO" sheetId="3" r:id="rId2"/>
    <sheet name="PROPUESTA SB INACAP" sheetId="2" state="hidden" r:id="rId3"/>
    <sheet name="2021" sheetId="4" r:id="rId4"/>
    <sheet name="2022" sheetId="6" r:id="rId5"/>
    <sheet name="2023" sheetId="7" r:id="rId6"/>
    <sheet name="TOTAL" sheetId="8" r:id="rId7"/>
    <sheet name="OTRAS CLÁUSULAS" sheetId="5" state="hidden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8" l="1" a="1"/>
  <c r="I6" i="8" s="1"/>
  <c r="E7" i="8" a="1"/>
  <c r="E7" i="8" s="1"/>
  <c r="I9" i="8" a="1"/>
  <c r="I9" i="8" s="1"/>
  <c r="E12" i="8" a="1"/>
  <c r="E12" i="8" s="1"/>
  <c r="G12" i="8" a="1"/>
  <c r="G12" i="8" s="1"/>
  <c r="M12" i="7"/>
  <c r="L12" i="7"/>
  <c r="B5" i="8"/>
  <c r="B6" i="8"/>
  <c r="B7" i="8"/>
  <c r="B8" i="8"/>
  <c r="B9" i="8"/>
  <c r="B10" i="8"/>
  <c r="B11" i="8"/>
  <c r="B12" i="8"/>
  <c r="B13" i="8"/>
  <c r="B4" i="8"/>
  <c r="B32" i="7"/>
  <c r="I13" i="8" s="1" a="1"/>
  <c r="I13" i="8" s="1"/>
  <c r="B31" i="7"/>
  <c r="I12" i="8" s="1" a="1"/>
  <c r="I12" i="8" s="1"/>
  <c r="B30" i="7"/>
  <c r="I11" i="8" s="1" a="1"/>
  <c r="I11" i="8" s="1"/>
  <c r="B29" i="7"/>
  <c r="I10" i="8" s="1" a="1"/>
  <c r="I10" i="8" s="1"/>
  <c r="B28" i="7"/>
  <c r="B27" i="7"/>
  <c r="I8" i="8" s="1" a="1"/>
  <c r="I8" i="8" s="1"/>
  <c r="B26" i="7"/>
  <c r="I7" i="8" s="1" a="1"/>
  <c r="I7" i="8" s="1"/>
  <c r="B25" i="7"/>
  <c r="M17" i="7"/>
  <c r="L17" i="7"/>
  <c r="K17" i="7"/>
  <c r="J17" i="7"/>
  <c r="I17" i="7"/>
  <c r="H17" i="7"/>
  <c r="G17" i="7"/>
  <c r="F17" i="7"/>
  <c r="E17" i="7"/>
  <c r="D17" i="7"/>
  <c r="C17" i="7"/>
  <c r="B17" i="7"/>
  <c r="B32" i="6"/>
  <c r="G13" i="8" s="1" a="1"/>
  <c r="G13" i="8" s="1"/>
  <c r="B31" i="6"/>
  <c r="B30" i="6"/>
  <c r="G11" i="8" s="1" a="1"/>
  <c r="G11" i="8" s="1"/>
  <c r="B29" i="6"/>
  <c r="G10" i="8" s="1" a="1"/>
  <c r="G10" i="8" s="1"/>
  <c r="B28" i="6"/>
  <c r="G9" i="8" s="1" a="1"/>
  <c r="G9" i="8" s="1"/>
  <c r="B27" i="6"/>
  <c r="G8" i="8" s="1" a="1"/>
  <c r="G8" i="8" s="1"/>
  <c r="B26" i="6"/>
  <c r="G7" i="8" s="1" a="1"/>
  <c r="G7" i="8" s="1"/>
  <c r="B25" i="6"/>
  <c r="G6" i="8" s="1" a="1"/>
  <c r="G6" i="8" s="1"/>
  <c r="M17" i="6"/>
  <c r="L17" i="6"/>
  <c r="K17" i="6"/>
  <c r="J17" i="6"/>
  <c r="I17" i="6"/>
  <c r="H17" i="6"/>
  <c r="G17" i="6"/>
  <c r="F17" i="6"/>
  <c r="E17" i="6"/>
  <c r="D17" i="6"/>
  <c r="C17" i="6"/>
  <c r="B17" i="6"/>
  <c r="M17" i="4"/>
  <c r="L17" i="4"/>
  <c r="K17" i="4"/>
  <c r="J17" i="4"/>
  <c r="I17" i="4"/>
  <c r="H17" i="4"/>
  <c r="G17" i="4"/>
  <c r="F17" i="4"/>
  <c r="E17" i="4"/>
  <c r="D17" i="4"/>
  <c r="C17" i="4"/>
  <c r="B17" i="4"/>
  <c r="B32" i="4"/>
  <c r="E13" i="8" s="1" a="1"/>
  <c r="E13" i="8" s="1"/>
  <c r="B31" i="4"/>
  <c r="B30" i="4"/>
  <c r="E11" i="8" s="1" a="1"/>
  <c r="E11" i="8" s="1"/>
  <c r="B29" i="4"/>
  <c r="E10" i="8" s="1" a="1"/>
  <c r="E10" i="8" s="1"/>
  <c r="B28" i="4"/>
  <c r="E9" i="8" s="1" a="1"/>
  <c r="E9" i="8" s="1"/>
  <c r="B27" i="4"/>
  <c r="E8" i="8" s="1" a="1"/>
  <c r="E8" i="8" s="1"/>
  <c r="B26" i="4"/>
  <c r="B25" i="4"/>
  <c r="E6" i="8" s="1" a="1"/>
  <c r="E6" i="8" s="1"/>
  <c r="K46" i="5"/>
  <c r="K45" i="5"/>
  <c r="K44" i="5"/>
  <c r="K43" i="5"/>
  <c r="K42" i="5"/>
  <c r="J46" i="5"/>
  <c r="J45" i="5"/>
  <c r="J44" i="5"/>
  <c r="J43" i="5"/>
  <c r="J42" i="5"/>
  <c r="I46" i="5"/>
  <c r="I45" i="5"/>
  <c r="I44" i="5"/>
  <c r="I43" i="5"/>
  <c r="I42" i="5"/>
  <c r="H46" i="5"/>
  <c r="H45" i="5"/>
  <c r="H44" i="5"/>
  <c r="H43" i="5"/>
  <c r="H42" i="5"/>
  <c r="F46" i="5"/>
  <c r="F47" i="5" s="1"/>
  <c r="F48" i="5" s="1"/>
  <c r="F45" i="5"/>
  <c r="F44" i="5"/>
  <c r="F43" i="5"/>
  <c r="F42" i="5"/>
  <c r="E46" i="5"/>
  <c r="E47" i="5" s="1"/>
  <c r="E48" i="5" s="1"/>
  <c r="E45" i="5"/>
  <c r="E44" i="5"/>
  <c r="E43" i="5"/>
  <c r="E42" i="5"/>
  <c r="D46" i="5"/>
  <c r="D47" i="5" s="1"/>
  <c r="D48" i="5" s="1"/>
  <c r="D45" i="5"/>
  <c r="D44" i="5"/>
  <c r="D43" i="5"/>
  <c r="D42" i="5"/>
  <c r="C46" i="5"/>
  <c r="C47" i="5" s="1"/>
  <c r="C48" i="5" s="1"/>
  <c r="C45" i="5"/>
  <c r="C44" i="5"/>
  <c r="C43" i="5"/>
  <c r="C42" i="5"/>
  <c r="K38" i="5"/>
  <c r="K37" i="5"/>
  <c r="K36" i="5"/>
  <c r="K34" i="5"/>
  <c r="K35" i="5" s="1"/>
  <c r="J38" i="5"/>
  <c r="J37" i="5"/>
  <c r="J36" i="5"/>
  <c r="J34" i="5"/>
  <c r="J35" i="5" s="1"/>
  <c r="I38" i="5"/>
  <c r="I37" i="5"/>
  <c r="I36" i="5"/>
  <c r="I34" i="5"/>
  <c r="I35" i="5" s="1"/>
  <c r="H38" i="5"/>
  <c r="H37" i="5"/>
  <c r="H36" i="5"/>
  <c r="H34" i="5"/>
  <c r="H35" i="5" s="1"/>
  <c r="F38" i="5"/>
  <c r="F39" i="5" s="1"/>
  <c r="F40" i="5" s="1"/>
  <c r="F37" i="5"/>
  <c r="F36" i="5"/>
  <c r="F35" i="5"/>
  <c r="E38" i="5"/>
  <c r="E39" i="5" s="1"/>
  <c r="E40" i="5" s="1"/>
  <c r="E37" i="5"/>
  <c r="F34" i="5"/>
  <c r="E36" i="5"/>
  <c r="E35" i="5"/>
  <c r="E34" i="5"/>
  <c r="D38" i="5"/>
  <c r="D39" i="5" s="1"/>
  <c r="D40" i="5" s="1"/>
  <c r="D37" i="5"/>
  <c r="D36" i="5"/>
  <c r="D35" i="5"/>
  <c r="D34" i="5"/>
  <c r="C38" i="5"/>
  <c r="C37" i="5"/>
  <c r="C36" i="5"/>
  <c r="C34" i="5"/>
  <c r="C35" i="5"/>
  <c r="N20" i="5"/>
  <c r="O20" i="5"/>
  <c r="P20" i="5"/>
  <c r="N21" i="5"/>
  <c r="O21" i="5"/>
  <c r="P21" i="5"/>
  <c r="N22" i="5"/>
  <c r="O22" i="5"/>
  <c r="P22" i="5"/>
  <c r="N23" i="5"/>
  <c r="O23" i="5"/>
  <c r="P23" i="5"/>
  <c r="N24" i="5"/>
  <c r="O24" i="5"/>
  <c r="P24" i="5"/>
  <c r="C51" i="5"/>
  <c r="H51" i="5" s="1"/>
  <c r="D51" i="5"/>
  <c r="I51" i="5" s="1"/>
  <c r="E51" i="5"/>
  <c r="J51" i="5" s="1"/>
  <c r="F51" i="5"/>
  <c r="K51" i="5" s="1"/>
  <c r="C52" i="5"/>
  <c r="H52" i="5" s="1"/>
  <c r="D52" i="5"/>
  <c r="I52" i="5" s="1"/>
  <c r="E52" i="5"/>
  <c r="J52" i="5" s="1"/>
  <c r="F52" i="5"/>
  <c r="C53" i="5"/>
  <c r="H53" i="5" s="1"/>
  <c r="D53" i="5"/>
  <c r="I53" i="5" s="1"/>
  <c r="E53" i="5"/>
  <c r="J53" i="5" s="1"/>
  <c r="F53" i="5"/>
  <c r="K53" i="5" s="1"/>
  <c r="C54" i="5"/>
  <c r="H54" i="5" s="1"/>
  <c r="D54" i="5"/>
  <c r="I54" i="5" s="1"/>
  <c r="E54" i="5"/>
  <c r="J54" i="5" s="1"/>
  <c r="F54" i="5"/>
  <c r="K54" i="5" s="1"/>
  <c r="C55" i="5"/>
  <c r="D55" i="5"/>
  <c r="E55" i="5"/>
  <c r="F55" i="5"/>
  <c r="C56" i="5"/>
  <c r="D56" i="5"/>
  <c r="E56" i="5"/>
  <c r="F56" i="5"/>
  <c r="F50" i="5"/>
  <c r="E50" i="5"/>
  <c r="J50" i="5" s="1"/>
  <c r="D50" i="5"/>
  <c r="I50" i="5" s="1"/>
  <c r="C50" i="5"/>
  <c r="H50" i="5" s="1"/>
  <c r="I30" i="5"/>
  <c r="J30" i="5" s="1"/>
  <c r="K30" i="5" s="1"/>
  <c r="T30" i="5" s="1"/>
  <c r="I29" i="5"/>
  <c r="J29" i="5" s="1"/>
  <c r="K29" i="5" s="1"/>
  <c r="T29" i="5" s="1"/>
  <c r="I28" i="5"/>
  <c r="J28" i="5" s="1"/>
  <c r="K28" i="5" s="1"/>
  <c r="T28" i="5" s="1"/>
  <c r="K12" i="7" s="1"/>
  <c r="I27" i="5"/>
  <c r="J27" i="5" s="1"/>
  <c r="K27" i="5" s="1"/>
  <c r="T27" i="5" s="1"/>
  <c r="J12" i="7" s="1"/>
  <c r="I26" i="5"/>
  <c r="J26" i="5" s="1"/>
  <c r="K26" i="5" s="1"/>
  <c r="T26" i="5" s="1"/>
  <c r="I12" i="7" s="1"/>
  <c r="D30" i="5"/>
  <c r="E30" i="5" s="1"/>
  <c r="D29" i="5"/>
  <c r="E29" i="5" s="1"/>
  <c r="F29" i="5" s="1"/>
  <c r="P29" i="5" s="1"/>
  <c r="E12" i="7" s="1"/>
  <c r="D28" i="5"/>
  <c r="E28" i="5" s="1"/>
  <c r="F28" i="5" s="1"/>
  <c r="P28" i="5" s="1"/>
  <c r="D12" i="7" s="1"/>
  <c r="D27" i="5"/>
  <c r="E27" i="5" s="1"/>
  <c r="F27" i="5" s="1"/>
  <c r="P27" i="5" s="1"/>
  <c r="C12" i="7" s="1"/>
  <c r="D26" i="5"/>
  <c r="E26" i="5" s="1"/>
  <c r="F26" i="5" s="1"/>
  <c r="P26" i="5" s="1"/>
  <c r="B12" i="7" s="1"/>
  <c r="I24" i="5"/>
  <c r="J24" i="5" s="1"/>
  <c r="I23" i="5"/>
  <c r="J23" i="5" s="1"/>
  <c r="K23" i="5" s="1"/>
  <c r="I22" i="5"/>
  <c r="J22" i="5" s="1"/>
  <c r="K22" i="5" s="1"/>
  <c r="I21" i="5"/>
  <c r="J21" i="5" s="1"/>
  <c r="K21" i="5" s="1"/>
  <c r="I20" i="5"/>
  <c r="J20" i="5" s="1"/>
  <c r="K20" i="5" s="1"/>
  <c r="F16" i="5"/>
  <c r="F17" i="5" s="1"/>
  <c r="F18" i="5" s="1"/>
  <c r="F15" i="5"/>
  <c r="F14" i="5"/>
  <c r="F13" i="5"/>
  <c r="F12" i="5"/>
  <c r="E16" i="5"/>
  <c r="E17" i="5" s="1"/>
  <c r="E18" i="5" s="1"/>
  <c r="E15" i="5"/>
  <c r="E14" i="5"/>
  <c r="E13" i="5"/>
  <c r="E12" i="5"/>
  <c r="D16" i="5"/>
  <c r="D17" i="5" s="1"/>
  <c r="D18" i="5" s="1"/>
  <c r="D15" i="5"/>
  <c r="D14" i="5"/>
  <c r="D13" i="5"/>
  <c r="D12" i="5"/>
  <c r="C16" i="5"/>
  <c r="C17" i="5" s="1"/>
  <c r="C18" i="5" s="1"/>
  <c r="C15" i="5"/>
  <c r="C14" i="5"/>
  <c r="C13" i="5"/>
  <c r="C12" i="5"/>
  <c r="K8" i="5"/>
  <c r="K7" i="5"/>
  <c r="K6" i="5"/>
  <c r="K5" i="5"/>
  <c r="K4" i="5"/>
  <c r="J8" i="5"/>
  <c r="J7" i="5"/>
  <c r="J6" i="5"/>
  <c r="J5" i="5"/>
  <c r="J4" i="5"/>
  <c r="I8" i="5"/>
  <c r="I7" i="5"/>
  <c r="I6" i="5"/>
  <c r="I5" i="5"/>
  <c r="I4" i="5"/>
  <c r="H8" i="5"/>
  <c r="H7" i="5"/>
  <c r="H6" i="5"/>
  <c r="H5" i="5"/>
  <c r="H4" i="5"/>
  <c r="E6" i="5"/>
  <c r="F6" i="5"/>
  <c r="E7" i="5"/>
  <c r="F7" i="5"/>
  <c r="E8" i="5"/>
  <c r="F8" i="5"/>
  <c r="E9" i="5"/>
  <c r="F9" i="5"/>
  <c r="E10" i="5"/>
  <c r="F10" i="5"/>
  <c r="P10" i="5" s="1"/>
  <c r="H9" i="7" s="1"/>
  <c r="F5" i="5"/>
  <c r="F4" i="5"/>
  <c r="E5" i="5"/>
  <c r="E4" i="5"/>
  <c r="D5" i="5"/>
  <c r="D4" i="5"/>
  <c r="D6" i="5"/>
  <c r="D7" i="5"/>
  <c r="D8" i="5"/>
  <c r="D9" i="5"/>
  <c r="D10" i="5"/>
  <c r="C7" i="5"/>
  <c r="C6" i="5"/>
  <c r="C5" i="5"/>
  <c r="P7" i="5" l="1"/>
  <c r="E9" i="7" s="1"/>
  <c r="R4" i="5"/>
  <c r="P4" i="5"/>
  <c r="B9" i="7" s="1"/>
  <c r="O5" i="5"/>
  <c r="S7" i="5"/>
  <c r="L9" i="6" s="1"/>
  <c r="N18" i="5"/>
  <c r="H10" i="4" s="1"/>
  <c r="N7" i="5"/>
  <c r="E9" i="4" s="1"/>
  <c r="P9" i="5"/>
  <c r="G9" i="7" s="1"/>
  <c r="C39" i="5"/>
  <c r="C40" i="5" s="1"/>
  <c r="N40" i="5" s="1"/>
  <c r="H13" i="4" s="1"/>
  <c r="R35" i="5"/>
  <c r="N43" i="5"/>
  <c r="C14" i="4" s="1"/>
  <c r="S36" i="5"/>
  <c r="K13" i="6" s="1"/>
  <c r="T46" i="5"/>
  <c r="M14" i="7" s="1"/>
  <c r="O42" i="5"/>
  <c r="R45" i="5"/>
  <c r="P55" i="5"/>
  <c r="G15" i="7" s="1"/>
  <c r="T53" i="5"/>
  <c r="L15" i="7" s="1"/>
  <c r="T51" i="5"/>
  <c r="J15" i="7" s="1"/>
  <c r="O50" i="5"/>
  <c r="P50" i="5"/>
  <c r="B15" i="7" s="1"/>
  <c r="P56" i="5"/>
  <c r="T54" i="5"/>
  <c r="M15" i="7" s="1"/>
  <c r="P52" i="5"/>
  <c r="D15" i="7" s="1"/>
  <c r="S50" i="5"/>
  <c r="I15" i="6" s="1"/>
  <c r="N6" i="5"/>
  <c r="D9" i="4" s="1"/>
  <c r="O10" i="5"/>
  <c r="H9" i="6" s="1"/>
  <c r="R5" i="5"/>
  <c r="S8" i="5"/>
  <c r="M9" i="6" s="1"/>
  <c r="O12" i="5"/>
  <c r="B10" i="6" s="1"/>
  <c r="P15" i="5"/>
  <c r="E10" i="7" s="1"/>
  <c r="N36" i="5"/>
  <c r="D13" i="4" s="1"/>
  <c r="P34" i="5"/>
  <c r="B13" i="7" s="1"/>
  <c r="S38" i="5"/>
  <c r="M13" i="6" s="1"/>
  <c r="O43" i="5"/>
  <c r="P48" i="5"/>
  <c r="H14" i="7" s="1"/>
  <c r="R44" i="5"/>
  <c r="T42" i="5"/>
  <c r="I14" i="7" s="1"/>
  <c r="O51" i="5"/>
  <c r="T35" i="5"/>
  <c r="J13" i="7" s="1"/>
  <c r="O44" i="5"/>
  <c r="T43" i="5"/>
  <c r="J14" i="7" s="1"/>
  <c r="R7" i="5"/>
  <c r="T36" i="5"/>
  <c r="K13" i="7" s="1"/>
  <c r="O55" i="5"/>
  <c r="G15" i="6" s="1"/>
  <c r="O4" i="5"/>
  <c r="B9" i="6" s="1"/>
  <c r="P8" i="5"/>
  <c r="F9" i="7" s="1"/>
  <c r="T6" i="5"/>
  <c r="K9" i="7" s="1"/>
  <c r="O34" i="5"/>
  <c r="R37" i="5"/>
  <c r="T37" i="5"/>
  <c r="L13" i="7" s="1"/>
  <c r="S42" i="5"/>
  <c r="I14" i="6" s="1"/>
  <c r="T45" i="5"/>
  <c r="L14" i="7" s="1"/>
  <c r="N55" i="5"/>
  <c r="G15" i="4" s="1"/>
  <c r="N53" i="5"/>
  <c r="E15" i="4" s="1"/>
  <c r="P40" i="5"/>
  <c r="H13" i="7" s="1"/>
  <c r="S43" i="5"/>
  <c r="J14" i="6" s="1"/>
  <c r="O56" i="5"/>
  <c r="H15" i="6" s="1"/>
  <c r="S54" i="5"/>
  <c r="M15" i="6" s="1"/>
  <c r="S52" i="5"/>
  <c r="K15" i="6" s="1"/>
  <c r="R53" i="5"/>
  <c r="P5" i="5"/>
  <c r="C9" i="7" s="1"/>
  <c r="O7" i="5"/>
  <c r="S6" i="5"/>
  <c r="K9" i="6" s="1"/>
  <c r="N15" i="5"/>
  <c r="E10" i="4" s="1"/>
  <c r="P13" i="5"/>
  <c r="C10" i="7" s="1"/>
  <c r="N34" i="5"/>
  <c r="B13" i="4" s="1"/>
  <c r="O37" i="5"/>
  <c r="N48" i="5"/>
  <c r="H14" i="4" s="1"/>
  <c r="P44" i="5"/>
  <c r="D14" i="7" s="1"/>
  <c r="R42" i="5"/>
  <c r="S45" i="5"/>
  <c r="L14" i="6" s="1"/>
  <c r="K50" i="5"/>
  <c r="T50" i="5" s="1"/>
  <c r="I15" i="7" s="1"/>
  <c r="P6" i="5"/>
  <c r="D9" i="7" s="1"/>
  <c r="P14" i="5"/>
  <c r="D10" i="7" s="1"/>
  <c r="N35" i="5"/>
  <c r="C13" i="4" s="1"/>
  <c r="O40" i="5"/>
  <c r="H13" i="6" s="1"/>
  <c r="S37" i="5"/>
  <c r="L13" i="6" s="1"/>
  <c r="P45" i="5"/>
  <c r="E14" i="7" s="1"/>
  <c r="R43" i="5"/>
  <c r="N56" i="5"/>
  <c r="R54" i="5"/>
  <c r="R52" i="5"/>
  <c r="R29" i="5"/>
  <c r="S29" i="5" s="1"/>
  <c r="L12" i="6" s="1"/>
  <c r="R20" i="5"/>
  <c r="O6" i="5"/>
  <c r="R6" i="5"/>
  <c r="T4" i="5"/>
  <c r="I9" i="7" s="1"/>
  <c r="P18" i="5"/>
  <c r="H10" i="7" s="1"/>
  <c r="N37" i="5"/>
  <c r="E13" i="4" s="1"/>
  <c r="P35" i="5"/>
  <c r="C13" i="7" s="1"/>
  <c r="N5" i="5"/>
  <c r="C9" i="4" s="1"/>
  <c r="O9" i="5"/>
  <c r="G9" i="6" s="1"/>
  <c r="T5" i="5"/>
  <c r="J9" i="7" s="1"/>
  <c r="O14" i="5"/>
  <c r="P36" i="5"/>
  <c r="D13" i="7" s="1"/>
  <c r="R36" i="5"/>
  <c r="N42" i="5"/>
  <c r="B14" i="4" s="1"/>
  <c r="O45" i="5"/>
  <c r="R46" i="5"/>
  <c r="T44" i="5"/>
  <c r="K14" i="7" s="1"/>
  <c r="R50" i="5"/>
  <c r="S53" i="5"/>
  <c r="L15" i="6" s="1"/>
  <c r="R24" i="5"/>
  <c r="R8" i="5"/>
  <c r="N12" i="5"/>
  <c r="B10" i="4" s="1"/>
  <c r="O15" i="5"/>
  <c r="P37" i="5"/>
  <c r="E13" i="7" s="1"/>
  <c r="O48" i="5"/>
  <c r="H14" i="6" s="1"/>
  <c r="O53" i="5"/>
  <c r="O38" i="5"/>
  <c r="O8" i="5"/>
  <c r="S4" i="5"/>
  <c r="T7" i="5"/>
  <c r="L9" i="7" s="1"/>
  <c r="N13" i="5"/>
  <c r="C10" i="4" s="1"/>
  <c r="O18" i="5"/>
  <c r="H10" i="6" s="1"/>
  <c r="O35" i="5"/>
  <c r="R38" i="5"/>
  <c r="T38" i="5"/>
  <c r="M13" i="7" s="1"/>
  <c r="N44" i="5"/>
  <c r="D14" i="4" s="1"/>
  <c r="P42" i="5"/>
  <c r="B14" i="7" s="1"/>
  <c r="S5" i="5"/>
  <c r="J9" i="6" s="1"/>
  <c r="T8" i="5"/>
  <c r="M9" i="7" s="1"/>
  <c r="N14" i="5"/>
  <c r="D10" i="4" s="1"/>
  <c r="P12" i="5"/>
  <c r="B10" i="7" s="1"/>
  <c r="O36" i="5"/>
  <c r="S35" i="5"/>
  <c r="J13" i="6" s="1"/>
  <c r="N45" i="5"/>
  <c r="E14" i="4" s="1"/>
  <c r="P43" i="5"/>
  <c r="C14" i="7" s="1"/>
  <c r="S44" i="5"/>
  <c r="K14" i="6" s="1"/>
  <c r="F30" i="5"/>
  <c r="P30" i="5" s="1"/>
  <c r="F12" i="7" s="1"/>
  <c r="S51" i="5"/>
  <c r="J15" i="6" s="1"/>
  <c r="R51" i="5"/>
  <c r="K24" i="5"/>
  <c r="K52" i="5"/>
  <c r="T52" i="5" s="1"/>
  <c r="K15" i="7" s="1"/>
  <c r="N51" i="5"/>
  <c r="C15" i="4" s="1"/>
  <c r="P46" i="5"/>
  <c r="F14" i="7" s="1"/>
  <c r="N29" i="5"/>
  <c r="O52" i="5"/>
  <c r="O46" i="5"/>
  <c r="T34" i="5"/>
  <c r="I13" i="7" s="1"/>
  <c r="R27" i="5"/>
  <c r="S27" i="5" s="1"/>
  <c r="J12" i="6" s="1"/>
  <c r="R22" i="5"/>
  <c r="O13" i="5"/>
  <c r="P53" i="5"/>
  <c r="E15" i="7" s="1"/>
  <c r="N52" i="5"/>
  <c r="D15" i="4" s="1"/>
  <c r="P47" i="5"/>
  <c r="G14" i="7" s="1"/>
  <c r="N46" i="5"/>
  <c r="F14" i="4" s="1"/>
  <c r="S34" i="5"/>
  <c r="I13" i="6" s="1"/>
  <c r="N30" i="5"/>
  <c r="N26" i="5"/>
  <c r="P16" i="5"/>
  <c r="F10" i="7" s="1"/>
  <c r="O47" i="5"/>
  <c r="G14" i="6" s="1"/>
  <c r="R34" i="5"/>
  <c r="R28" i="5"/>
  <c r="S28" i="5" s="1"/>
  <c r="K12" i="6" s="1"/>
  <c r="R23" i="5"/>
  <c r="O16" i="5"/>
  <c r="P54" i="5"/>
  <c r="F15" i="7" s="1"/>
  <c r="N47" i="5"/>
  <c r="G14" i="4" s="1"/>
  <c r="P38" i="5"/>
  <c r="F13" i="7" s="1"/>
  <c r="N27" i="5"/>
  <c r="P17" i="5"/>
  <c r="G10" i="7" s="1"/>
  <c r="N16" i="5"/>
  <c r="F10" i="4" s="1"/>
  <c r="O17" i="5"/>
  <c r="G10" i="6" s="1"/>
  <c r="D31" i="5"/>
  <c r="D32" i="5" s="1"/>
  <c r="N54" i="5"/>
  <c r="F15" i="4" s="1"/>
  <c r="P51" i="5"/>
  <c r="C15" i="7" s="1"/>
  <c r="N50" i="5"/>
  <c r="B15" i="4" s="1"/>
  <c r="S46" i="5"/>
  <c r="M14" i="6" s="1"/>
  <c r="P39" i="5"/>
  <c r="G13" i="7" s="1"/>
  <c r="N38" i="5"/>
  <c r="F13" i="4" s="1"/>
  <c r="N28" i="5"/>
  <c r="N17" i="5"/>
  <c r="G10" i="4" s="1"/>
  <c r="O54" i="5"/>
  <c r="O39" i="5"/>
  <c r="G13" i="6" s="1"/>
  <c r="R30" i="5"/>
  <c r="S30" i="5" s="1"/>
  <c r="M12" i="6" s="1"/>
  <c r="R26" i="5"/>
  <c r="S26" i="5" s="1"/>
  <c r="I12" i="6" s="1"/>
  <c r="R21" i="5"/>
  <c r="F12" i="4" l="1"/>
  <c r="O30" i="5"/>
  <c r="D12" i="4"/>
  <c r="O28" i="5"/>
  <c r="B12" i="4"/>
  <c r="O26" i="5"/>
  <c r="B12" i="6" s="1"/>
  <c r="C12" i="4"/>
  <c r="O27" i="5"/>
  <c r="E12" i="4"/>
  <c r="O29" i="5"/>
  <c r="I9" i="4"/>
  <c r="M12" i="4"/>
  <c r="K12" i="4"/>
  <c r="K9" i="4"/>
  <c r="J15" i="4"/>
  <c r="M13" i="4"/>
  <c r="I15" i="4"/>
  <c r="D9" i="6"/>
  <c r="C15" i="6"/>
  <c r="B14" i="6"/>
  <c r="D15" i="6"/>
  <c r="C13" i="6"/>
  <c r="S20" i="5"/>
  <c r="I11" i="4"/>
  <c r="L15" i="4"/>
  <c r="D12" i="6"/>
  <c r="E9" i="6"/>
  <c r="F14" i="6"/>
  <c r="D13" i="6"/>
  <c r="E15" i="6"/>
  <c r="F12" i="6"/>
  <c r="M14" i="4"/>
  <c r="L12" i="4"/>
  <c r="E13" i="6"/>
  <c r="K14" i="4"/>
  <c r="D10" i="6"/>
  <c r="I14" i="4"/>
  <c r="F15" i="6"/>
  <c r="E10" i="6"/>
  <c r="B15" i="6"/>
  <c r="I13" i="4"/>
  <c r="S21" i="5"/>
  <c r="J11" i="4"/>
  <c r="E14" i="6"/>
  <c r="J9" i="4"/>
  <c r="F10" i="6"/>
  <c r="S22" i="5"/>
  <c r="K11" i="4"/>
  <c r="M15" i="4"/>
  <c r="L13" i="4"/>
  <c r="L9" i="4"/>
  <c r="C14" i="6"/>
  <c r="J13" i="4"/>
  <c r="F13" i="6"/>
  <c r="L14" i="4"/>
  <c r="C10" i="6"/>
  <c r="K15" i="4"/>
  <c r="I12" i="4"/>
  <c r="E12" i="6"/>
  <c r="L11" i="4"/>
  <c r="S23" i="5"/>
  <c r="I9" i="6"/>
  <c r="M9" i="4"/>
  <c r="K13" i="4"/>
  <c r="H15" i="4"/>
  <c r="H15" i="7"/>
  <c r="B13" i="6"/>
  <c r="C9" i="6"/>
  <c r="C12" i="6"/>
  <c r="J12" i="4"/>
  <c r="F9" i="6"/>
  <c r="M11" i="4"/>
  <c r="S24" i="5"/>
  <c r="J14" i="4"/>
  <c r="D14" i="6"/>
  <c r="N39" i="5"/>
  <c r="G13" i="4" s="1"/>
  <c r="E32" i="5"/>
  <c r="N32" i="5"/>
  <c r="E31" i="5"/>
  <c r="N31" i="5"/>
  <c r="T21" i="5" l="1"/>
  <c r="J11" i="7" s="1"/>
  <c r="J11" i="6"/>
  <c r="G12" i="4"/>
  <c r="O31" i="5"/>
  <c r="T22" i="5"/>
  <c r="K11" i="7" s="1"/>
  <c r="K11" i="6"/>
  <c r="T24" i="5"/>
  <c r="M11" i="7" s="1"/>
  <c r="M11" i="6"/>
  <c r="H12" i="4"/>
  <c r="O32" i="5"/>
  <c r="T23" i="5"/>
  <c r="L11" i="7" s="1"/>
  <c r="L11" i="6"/>
  <c r="I11" i="6"/>
  <c r="T20" i="5"/>
  <c r="I11" i="7" s="1"/>
  <c r="F31" i="5"/>
  <c r="P31" i="5" s="1"/>
  <c r="G12" i="7" s="1"/>
  <c r="G12" i="6"/>
  <c r="F32" i="5"/>
  <c r="P32" i="5" s="1"/>
  <c r="H12" i="7" s="1"/>
  <c r="H12" i="6"/>
  <c r="H25" i="5" l="1"/>
  <c r="H33" i="5" s="1"/>
  <c r="H41" i="5" s="1"/>
  <c r="H49" i="5" s="1"/>
  <c r="I25" i="5"/>
  <c r="I33" i="5" s="1"/>
  <c r="I41" i="5" s="1"/>
  <c r="I49" i="5" s="1"/>
  <c r="J25" i="5"/>
  <c r="J33" i="5" s="1"/>
  <c r="J41" i="5" s="1"/>
  <c r="J49" i="5" s="1"/>
  <c r="K25" i="5"/>
  <c r="K33" i="5" s="1"/>
  <c r="K41" i="5" s="1"/>
  <c r="K49" i="5" s="1"/>
  <c r="F25" i="5"/>
  <c r="F33" i="5" s="1"/>
  <c r="F41" i="5" s="1"/>
  <c r="F49" i="5" s="1"/>
  <c r="C25" i="5"/>
  <c r="C33" i="5" s="1"/>
  <c r="C41" i="5" s="1"/>
  <c r="C49" i="5" s="1"/>
  <c r="D25" i="5"/>
  <c r="D33" i="5" s="1"/>
  <c r="D41" i="5" s="1"/>
  <c r="D49" i="5" s="1"/>
  <c r="E25" i="5"/>
  <c r="E33" i="5" s="1"/>
  <c r="E41" i="5" s="1"/>
  <c r="E49" i="5" s="1"/>
  <c r="G4" i="5"/>
  <c r="G5" i="5"/>
  <c r="G6" i="5"/>
  <c r="G7" i="5"/>
  <c r="G8" i="5"/>
  <c r="B4" i="5"/>
  <c r="B5" i="5"/>
  <c r="B6" i="5"/>
  <c r="B7" i="5"/>
  <c r="B8" i="5"/>
  <c r="B9" i="5"/>
  <c r="B10" i="5"/>
  <c r="A11" i="5"/>
  <c r="A19" i="5"/>
  <c r="A25" i="5"/>
  <c r="A62" i="5"/>
  <c r="A63" i="5"/>
  <c r="A64" i="5"/>
  <c r="A65" i="5"/>
  <c r="A66" i="5"/>
  <c r="A33" i="5"/>
  <c r="A41" i="5"/>
  <c r="A49" i="5"/>
  <c r="A67" i="5"/>
  <c r="A59" i="5"/>
  <c r="A3" i="5"/>
  <c r="G16" i="5" l="1"/>
  <c r="Q8" i="5"/>
  <c r="B14" i="5"/>
  <c r="M6" i="5"/>
  <c r="B13" i="5"/>
  <c r="M5" i="5"/>
  <c r="B12" i="5"/>
  <c r="M4" i="5"/>
  <c r="B18" i="5"/>
  <c r="M10" i="5"/>
  <c r="G15" i="5"/>
  <c r="Q7" i="5"/>
  <c r="G13" i="5"/>
  <c r="Q5" i="5"/>
  <c r="B17" i="5"/>
  <c r="M9" i="5"/>
  <c r="G14" i="5"/>
  <c r="Q6" i="5"/>
  <c r="B16" i="5"/>
  <c r="M8" i="5"/>
  <c r="B15" i="5"/>
  <c r="M7" i="5"/>
  <c r="G12" i="5"/>
  <c r="Q4" i="5"/>
  <c r="H21" i="1"/>
  <c r="A30" i="1"/>
  <c r="H30" i="1" s="1"/>
  <c r="A31" i="1"/>
  <c r="H31" i="1" s="1"/>
  <c r="A32" i="1"/>
  <c r="H32" i="1" s="1"/>
  <c r="A33" i="1"/>
  <c r="H33" i="1" s="1"/>
  <c r="A34" i="1"/>
  <c r="H34" i="1" s="1"/>
  <c r="A29" i="1"/>
  <c r="H29" i="1" s="1"/>
  <c r="A22" i="1"/>
  <c r="H22" i="1" s="1"/>
  <c r="A23" i="1"/>
  <c r="H23" i="1" s="1"/>
  <c r="A24" i="1"/>
  <c r="H24" i="1" s="1"/>
  <c r="A25" i="1"/>
  <c r="H25" i="1" s="1"/>
  <c r="A26" i="1"/>
  <c r="H26" i="1" s="1"/>
  <c r="A27" i="1"/>
  <c r="H27" i="1" s="1"/>
  <c r="A28" i="1"/>
  <c r="H28" i="1" s="1"/>
  <c r="A21" i="1"/>
  <c r="C53" i="3"/>
  <c r="C54" i="3"/>
  <c r="C55" i="3"/>
  <c r="B49" i="2"/>
  <c r="B50" i="2"/>
  <c r="B51" i="2"/>
  <c r="B52" i="2"/>
  <c r="B48" i="2"/>
  <c r="B38" i="2"/>
  <c r="B39" i="2"/>
  <c r="B40" i="2"/>
  <c r="B41" i="2"/>
  <c r="B42" i="2"/>
  <c r="B43" i="2"/>
  <c r="B37" i="2"/>
  <c r="A43" i="2"/>
  <c r="A42" i="2"/>
  <c r="A41" i="2"/>
  <c r="A40" i="2"/>
  <c r="A39" i="2"/>
  <c r="A38" i="2"/>
  <c r="A37" i="2"/>
  <c r="B61" i="3"/>
  <c r="B62" i="3"/>
  <c r="B63" i="3"/>
  <c r="B64" i="3"/>
  <c r="B60" i="3"/>
  <c r="B50" i="3"/>
  <c r="B51" i="3"/>
  <c r="B52" i="3"/>
  <c r="B53" i="3"/>
  <c r="B54" i="3"/>
  <c r="B55" i="3"/>
  <c r="B49" i="3"/>
  <c r="D50" i="3"/>
  <c r="D49" i="3"/>
  <c r="A49" i="3"/>
  <c r="A50" i="3"/>
  <c r="A51" i="3"/>
  <c r="A52" i="3"/>
  <c r="A53" i="3"/>
  <c r="A54" i="3"/>
  <c r="A55" i="3"/>
  <c r="A59" i="3"/>
  <c r="A60" i="3"/>
  <c r="A61" i="3"/>
  <c r="A62" i="3"/>
  <c r="A63" i="3"/>
  <c r="A64" i="3"/>
  <c r="A48" i="3"/>
  <c r="B40" i="3"/>
  <c r="C40" i="3" s="1"/>
  <c r="B39" i="3"/>
  <c r="C39" i="3" s="1"/>
  <c r="D39" i="3" s="1"/>
  <c r="B38" i="3"/>
  <c r="D62" i="3" s="1"/>
  <c r="B37" i="3"/>
  <c r="D61" i="3" s="1"/>
  <c r="W61" i="3" s="1"/>
  <c r="B36" i="3"/>
  <c r="D60" i="3" s="1"/>
  <c r="C28" i="3"/>
  <c r="D55" i="3" s="1"/>
  <c r="C27" i="3"/>
  <c r="D27" i="3" s="1"/>
  <c r="C26" i="3"/>
  <c r="D26" i="3" s="1"/>
  <c r="E26" i="3" s="1"/>
  <c r="B25" i="3"/>
  <c r="C25" i="3" s="1"/>
  <c r="D52" i="3" s="1"/>
  <c r="B24" i="3"/>
  <c r="C24" i="3" s="1"/>
  <c r="D51" i="3" s="1"/>
  <c r="D23" i="3"/>
  <c r="E23" i="3" s="1"/>
  <c r="B23" i="3"/>
  <c r="B12" i="2" s="1"/>
  <c r="C12" i="2" s="1"/>
  <c r="C38" i="2" s="1"/>
  <c r="D22" i="3"/>
  <c r="E22" i="3" s="1"/>
  <c r="B22" i="3"/>
  <c r="B11" i="2" s="1"/>
  <c r="C11" i="2" s="1"/>
  <c r="C37" i="2" s="1"/>
  <c r="U21" i="3"/>
  <c r="O10" i="2" s="1"/>
  <c r="T21" i="3"/>
  <c r="N10" i="2" s="1"/>
  <c r="S21" i="3"/>
  <c r="M10" i="2" s="1"/>
  <c r="R21" i="3"/>
  <c r="L10" i="2" s="1"/>
  <c r="Q21" i="3"/>
  <c r="P21" i="3"/>
  <c r="O21" i="3"/>
  <c r="N21" i="3"/>
  <c r="J10" i="2" s="1"/>
  <c r="M21" i="3"/>
  <c r="I10" i="2" s="1"/>
  <c r="L21" i="3"/>
  <c r="H10" i="2" s="1"/>
  <c r="K21" i="3"/>
  <c r="J21" i="3"/>
  <c r="I21" i="3"/>
  <c r="H21" i="3"/>
  <c r="F10" i="2" s="1"/>
  <c r="G21" i="3"/>
  <c r="E10" i="2" s="1"/>
  <c r="F21" i="3"/>
  <c r="D10" i="2" s="1"/>
  <c r="E21" i="3"/>
  <c r="D21" i="3"/>
  <c r="C21" i="3"/>
  <c r="A29" i="2"/>
  <c r="A52" i="2" s="1"/>
  <c r="A28" i="2"/>
  <c r="A51" i="2" s="1"/>
  <c r="A27" i="2"/>
  <c r="A50" i="2" s="1"/>
  <c r="A26" i="2"/>
  <c r="A49" i="2" s="1"/>
  <c r="A25" i="2"/>
  <c r="A48" i="2" s="1"/>
  <c r="I24" i="2"/>
  <c r="H24" i="2"/>
  <c r="F24" i="2"/>
  <c r="D24" i="2"/>
  <c r="A24" i="2"/>
  <c r="A47" i="2" s="1"/>
  <c r="B19" i="2"/>
  <c r="B17" i="2"/>
  <c r="C17" i="2" s="1"/>
  <c r="C43" i="2" s="1"/>
  <c r="B16" i="2"/>
  <c r="C16" i="2" s="1"/>
  <c r="C42" i="2" s="1"/>
  <c r="I27" i="1" s="1"/>
  <c r="B15" i="2"/>
  <c r="C15" i="2" s="1"/>
  <c r="C41" i="2" s="1"/>
  <c r="Q41" i="2" s="1"/>
  <c r="A10" i="2"/>
  <c r="A36" i="2" s="1"/>
  <c r="I12" i="1"/>
  <c r="B14" i="1"/>
  <c r="B28" i="1" l="1"/>
  <c r="W60" i="3"/>
  <c r="B24" i="7"/>
  <c r="I5" i="8" s="1" a="1"/>
  <c r="I5" i="8" s="1"/>
  <c r="B24" i="4"/>
  <c r="E5" i="8" s="1" a="1"/>
  <c r="E5" i="8" s="1"/>
  <c r="B24" i="6"/>
  <c r="G5" i="8" s="1" a="1"/>
  <c r="G5" i="8" s="1"/>
  <c r="B26" i="2"/>
  <c r="C26" i="2" s="1"/>
  <c r="W62" i="3"/>
  <c r="W52" i="3"/>
  <c r="B26" i="5"/>
  <c r="M12" i="5"/>
  <c r="B32" i="5"/>
  <c r="M18" i="5"/>
  <c r="B31" i="5"/>
  <c r="M17" i="5"/>
  <c r="G24" i="5"/>
  <c r="Q16" i="5"/>
  <c r="G20" i="5"/>
  <c r="Q12" i="5"/>
  <c r="B29" i="5"/>
  <c r="M15" i="5"/>
  <c r="G21" i="5"/>
  <c r="Q13" i="5"/>
  <c r="B27" i="5"/>
  <c r="M13" i="5"/>
  <c r="G22" i="5"/>
  <c r="Q14" i="5"/>
  <c r="B30" i="5"/>
  <c r="M16" i="5"/>
  <c r="G23" i="5"/>
  <c r="Q15" i="5"/>
  <c r="B28" i="5"/>
  <c r="M14" i="5"/>
  <c r="Q38" i="2"/>
  <c r="D54" i="3"/>
  <c r="W54" i="3" s="1"/>
  <c r="W49" i="3"/>
  <c r="B65" i="3"/>
  <c r="Q43" i="2"/>
  <c r="Q37" i="2"/>
  <c r="B44" i="2"/>
  <c r="I26" i="1"/>
  <c r="C63" i="3"/>
  <c r="B56" i="3"/>
  <c r="C62" i="3"/>
  <c r="B32" i="1" s="1"/>
  <c r="C52" i="3"/>
  <c r="B25" i="1" s="1"/>
  <c r="I28" i="1"/>
  <c r="W51" i="3"/>
  <c r="C51" i="3"/>
  <c r="B24" i="1" s="1"/>
  <c r="C50" i="3"/>
  <c r="B23" i="1" s="1"/>
  <c r="I22" i="1"/>
  <c r="C61" i="3"/>
  <c r="B31" i="1" s="1"/>
  <c r="B53" i="2"/>
  <c r="C60" i="3"/>
  <c r="B30" i="1" s="1"/>
  <c r="C49" i="3"/>
  <c r="B22" i="1" s="1"/>
  <c r="C64" i="3"/>
  <c r="I23" i="1"/>
  <c r="Q42" i="2"/>
  <c r="W55" i="3"/>
  <c r="W50" i="3"/>
  <c r="D53" i="3"/>
  <c r="D64" i="3"/>
  <c r="D63" i="3"/>
  <c r="B29" i="2"/>
  <c r="B28" i="2"/>
  <c r="B27" i="2"/>
  <c r="B29" i="3"/>
  <c r="B18" i="2" s="1"/>
  <c r="C38" i="3"/>
  <c r="D38" i="3" s="1"/>
  <c r="E27" i="3"/>
  <c r="F27" i="3" s="1"/>
  <c r="G27" i="3" s="1"/>
  <c r="D40" i="3"/>
  <c r="D25" i="3"/>
  <c r="E25" i="3" s="1"/>
  <c r="F26" i="3"/>
  <c r="G26" i="3" s="1"/>
  <c r="E39" i="3"/>
  <c r="F39" i="3" s="1"/>
  <c r="E63" i="3" s="1"/>
  <c r="F23" i="3"/>
  <c r="G23" i="3" s="1"/>
  <c r="F22" i="3"/>
  <c r="G22" i="3" s="1"/>
  <c r="D28" i="3"/>
  <c r="E28" i="3" s="1"/>
  <c r="C37" i="3"/>
  <c r="D37" i="3" s="1"/>
  <c r="D24" i="3"/>
  <c r="C29" i="3"/>
  <c r="C30" i="3" s="1"/>
  <c r="C36" i="3"/>
  <c r="B41" i="3"/>
  <c r="B42" i="3" s="1"/>
  <c r="D26" i="2"/>
  <c r="E26" i="2" s="1"/>
  <c r="D49" i="2" s="1"/>
  <c r="D17" i="2"/>
  <c r="E17" i="2" s="1"/>
  <c r="D16" i="2"/>
  <c r="E16" i="2" s="1"/>
  <c r="D11" i="2"/>
  <c r="E11" i="2" s="1"/>
  <c r="D12" i="2"/>
  <c r="E12" i="2" s="1"/>
  <c r="B14" i="2"/>
  <c r="C14" i="2" s="1"/>
  <c r="C40" i="2" s="1"/>
  <c r="D15" i="2"/>
  <c r="E15" i="2" s="1"/>
  <c r="B13" i="2"/>
  <c r="C13" i="2" s="1"/>
  <c r="C39" i="2" s="1"/>
  <c r="B25" i="2"/>
  <c r="C48" i="2" s="1"/>
  <c r="C49" i="2" l="1"/>
  <c r="I31" i="1" s="1"/>
  <c r="B27" i="1"/>
  <c r="G28" i="5"/>
  <c r="Q22" i="5"/>
  <c r="B36" i="5"/>
  <c r="M28" i="5"/>
  <c r="B35" i="5"/>
  <c r="M27" i="5"/>
  <c r="G30" i="5"/>
  <c r="Q24" i="5"/>
  <c r="G29" i="5"/>
  <c r="Q23" i="5"/>
  <c r="G26" i="5"/>
  <c r="Q20" i="5"/>
  <c r="G27" i="5"/>
  <c r="Q21" i="5"/>
  <c r="B39" i="5"/>
  <c r="M31" i="5"/>
  <c r="B38" i="5"/>
  <c r="M30" i="5"/>
  <c r="B37" i="5"/>
  <c r="M29" i="5"/>
  <c r="B40" i="5"/>
  <c r="M32" i="5"/>
  <c r="B34" i="5"/>
  <c r="M26" i="5"/>
  <c r="Q49" i="2"/>
  <c r="Q48" i="2"/>
  <c r="I30" i="1"/>
  <c r="W63" i="3"/>
  <c r="B33" i="1"/>
  <c r="W53" i="3"/>
  <c r="W56" i="3" s="1"/>
  <c r="B26" i="1"/>
  <c r="R49" i="2"/>
  <c r="Q39" i="2"/>
  <c r="I24" i="1"/>
  <c r="X63" i="3"/>
  <c r="C33" i="1"/>
  <c r="L8" i="4" s="1"/>
  <c r="Q40" i="2"/>
  <c r="I25" i="1"/>
  <c r="W64" i="3"/>
  <c r="B34" i="1"/>
  <c r="C28" i="2"/>
  <c r="D28" i="2" s="1"/>
  <c r="E28" i="2" s="1"/>
  <c r="D51" i="2" s="1"/>
  <c r="C51" i="2"/>
  <c r="C29" i="2"/>
  <c r="D29" i="2" s="1"/>
  <c r="C52" i="2"/>
  <c r="C27" i="2"/>
  <c r="D27" i="2" s="1"/>
  <c r="E27" i="2" s="1"/>
  <c r="D50" i="2" s="1"/>
  <c r="C50" i="2"/>
  <c r="D29" i="3"/>
  <c r="D30" i="3" s="1"/>
  <c r="E38" i="3"/>
  <c r="F38" i="3" s="1"/>
  <c r="E24" i="3"/>
  <c r="F24" i="3" s="1"/>
  <c r="E40" i="3"/>
  <c r="F40" i="3" s="1"/>
  <c r="E64" i="3" s="1"/>
  <c r="F28" i="3"/>
  <c r="G28" i="3" s="1"/>
  <c r="H27" i="3"/>
  <c r="I27" i="3" s="1"/>
  <c r="E54" i="3" s="1"/>
  <c r="E37" i="3"/>
  <c r="F37" i="3" s="1"/>
  <c r="E61" i="3" s="1"/>
  <c r="H23" i="3"/>
  <c r="I23" i="3" s="1"/>
  <c r="E50" i="3" s="1"/>
  <c r="G39" i="3"/>
  <c r="H39" i="3" s="1"/>
  <c r="F25" i="3"/>
  <c r="G25" i="3" s="1"/>
  <c r="C41" i="3"/>
  <c r="C42" i="3" s="1"/>
  <c r="H22" i="3"/>
  <c r="H26" i="3"/>
  <c r="I26" i="3" s="1"/>
  <c r="E53" i="3" s="1"/>
  <c r="D36" i="3"/>
  <c r="F15" i="2"/>
  <c r="G15" i="2" s="1"/>
  <c r="D41" i="2" s="1"/>
  <c r="F11" i="2"/>
  <c r="G11" i="2" s="1"/>
  <c r="D37" i="2" s="1"/>
  <c r="C25" i="2"/>
  <c r="B30" i="2"/>
  <c r="B31" i="2" s="1"/>
  <c r="F12" i="2"/>
  <c r="G12" i="2" s="1"/>
  <c r="D38" i="2" s="1"/>
  <c r="F16" i="2"/>
  <c r="G16" i="2" s="1"/>
  <c r="D42" i="2" s="1"/>
  <c r="D13" i="2"/>
  <c r="E13" i="2" s="1"/>
  <c r="F17" i="2"/>
  <c r="G17" i="2" s="1"/>
  <c r="D43" i="2" s="1"/>
  <c r="D14" i="2"/>
  <c r="E14" i="2" s="1"/>
  <c r="F26" i="2"/>
  <c r="G26" i="2" s="1"/>
  <c r="E49" i="2" s="1"/>
  <c r="J31" i="1" l="1"/>
  <c r="G34" i="5"/>
  <c r="Q26" i="5"/>
  <c r="G37" i="5"/>
  <c r="Q29" i="5"/>
  <c r="B42" i="5"/>
  <c r="M34" i="5"/>
  <c r="B47" i="5"/>
  <c r="M39" i="5"/>
  <c r="G38" i="5"/>
  <c r="Q30" i="5"/>
  <c r="B44" i="5"/>
  <c r="M36" i="5"/>
  <c r="G36" i="5"/>
  <c r="Q28" i="5"/>
  <c r="B45" i="5"/>
  <c r="M37" i="5"/>
  <c r="B46" i="5"/>
  <c r="M38" i="5"/>
  <c r="B48" i="5"/>
  <c r="M40" i="5"/>
  <c r="G35" i="5"/>
  <c r="Q27" i="5"/>
  <c r="B43" i="5"/>
  <c r="M35" i="5"/>
  <c r="E29" i="2"/>
  <c r="F29" i="2" s="1"/>
  <c r="G29" i="2" s="1"/>
  <c r="E52" i="2" s="1"/>
  <c r="Q44" i="2"/>
  <c r="F27" i="2"/>
  <c r="G27" i="2" s="1"/>
  <c r="E50" i="2" s="1"/>
  <c r="S50" i="2" s="1"/>
  <c r="F28" i="2"/>
  <c r="G28" i="2" s="1"/>
  <c r="E51" i="2" s="1"/>
  <c r="K33" i="1" s="1"/>
  <c r="W65" i="3"/>
  <c r="Q51" i="2"/>
  <c r="I33" i="1"/>
  <c r="S49" i="2"/>
  <c r="K31" i="1"/>
  <c r="R37" i="2"/>
  <c r="J22" i="1"/>
  <c r="R51" i="2"/>
  <c r="J33" i="1"/>
  <c r="R43" i="2"/>
  <c r="J28" i="1"/>
  <c r="R41" i="2"/>
  <c r="J26" i="1"/>
  <c r="X61" i="3"/>
  <c r="C31" i="1"/>
  <c r="J8" i="4" s="1"/>
  <c r="Q50" i="2"/>
  <c r="I32" i="1"/>
  <c r="X50" i="3"/>
  <c r="C23" i="1"/>
  <c r="C8" i="4" s="1"/>
  <c r="C16" i="4" s="1"/>
  <c r="C18" i="4" s="1"/>
  <c r="R42" i="2"/>
  <c r="J27" i="1"/>
  <c r="X54" i="3"/>
  <c r="C27" i="1"/>
  <c r="G8" i="4" s="1"/>
  <c r="R50" i="2"/>
  <c r="J32" i="1"/>
  <c r="R38" i="2"/>
  <c r="J23" i="1"/>
  <c r="X53" i="3"/>
  <c r="C26" i="1"/>
  <c r="F8" i="4" s="1"/>
  <c r="Q52" i="2"/>
  <c r="I34" i="1"/>
  <c r="X64" i="3"/>
  <c r="C34" i="1"/>
  <c r="M8" i="4" s="1"/>
  <c r="G38" i="3"/>
  <c r="H38" i="3" s="1"/>
  <c r="I38" i="3" s="1"/>
  <c r="J38" i="3" s="1"/>
  <c r="F62" i="3" s="1"/>
  <c r="E62" i="3"/>
  <c r="E29" i="3"/>
  <c r="F29" i="3"/>
  <c r="F30" i="3" s="1"/>
  <c r="G24" i="3"/>
  <c r="G29" i="3" s="1"/>
  <c r="G40" i="3"/>
  <c r="H40" i="3" s="1"/>
  <c r="I39" i="3"/>
  <c r="J39" i="3" s="1"/>
  <c r="F63" i="3" s="1"/>
  <c r="J23" i="3"/>
  <c r="K23" i="3" s="1"/>
  <c r="J26" i="3"/>
  <c r="K26" i="3" s="1"/>
  <c r="G37" i="3"/>
  <c r="H37" i="3" s="1"/>
  <c r="H28" i="3"/>
  <c r="I28" i="3" s="1"/>
  <c r="E55" i="3" s="1"/>
  <c r="I22" i="3"/>
  <c r="E49" i="3" s="1"/>
  <c r="D41" i="3"/>
  <c r="D42" i="3" s="1"/>
  <c r="E36" i="3"/>
  <c r="E41" i="3" s="1"/>
  <c r="E42" i="3" s="1"/>
  <c r="H25" i="3"/>
  <c r="I25" i="3" s="1"/>
  <c r="E52" i="3" s="1"/>
  <c r="J27" i="3"/>
  <c r="K27" i="3" s="1"/>
  <c r="F14" i="2"/>
  <c r="G14" i="2" s="1"/>
  <c r="D40" i="2" s="1"/>
  <c r="H17" i="2"/>
  <c r="I17" i="2" s="1"/>
  <c r="H11" i="2"/>
  <c r="I11" i="2" s="1"/>
  <c r="J11" i="2" s="1"/>
  <c r="H12" i="2"/>
  <c r="I12" i="2" s="1"/>
  <c r="H16" i="2"/>
  <c r="I16" i="2" s="1"/>
  <c r="H26" i="2"/>
  <c r="I26" i="2" s="1"/>
  <c r="F49" i="2" s="1"/>
  <c r="H15" i="2"/>
  <c r="I15" i="2" s="1"/>
  <c r="F13" i="2"/>
  <c r="G13" i="2" s="1"/>
  <c r="D39" i="2" s="1"/>
  <c r="D25" i="2"/>
  <c r="D30" i="2" s="1"/>
  <c r="D31" i="2" s="1"/>
  <c r="C30" i="2"/>
  <c r="C31" i="2" s="1"/>
  <c r="B52" i="5" l="1"/>
  <c r="M52" i="5" s="1"/>
  <c r="M44" i="5"/>
  <c r="G46" i="5"/>
  <c r="Q38" i="5"/>
  <c r="B51" i="5"/>
  <c r="M51" i="5" s="1"/>
  <c r="M43" i="5"/>
  <c r="B53" i="5"/>
  <c r="M53" i="5" s="1"/>
  <c r="M45" i="5"/>
  <c r="B55" i="5"/>
  <c r="M55" i="5" s="1"/>
  <c r="M47" i="5"/>
  <c r="G45" i="5"/>
  <c r="Q37" i="5"/>
  <c r="G42" i="5"/>
  <c r="Q34" i="5"/>
  <c r="G44" i="5"/>
  <c r="Q36" i="5"/>
  <c r="B50" i="5"/>
  <c r="M50" i="5" s="1"/>
  <c r="M42" i="5"/>
  <c r="B56" i="5"/>
  <c r="M56" i="5" s="1"/>
  <c r="M48" i="5"/>
  <c r="B54" i="5"/>
  <c r="M54" i="5" s="1"/>
  <c r="M46" i="5"/>
  <c r="G43" i="5"/>
  <c r="Q35" i="5"/>
  <c r="H27" i="2"/>
  <c r="I27" i="2" s="1"/>
  <c r="F50" i="2" s="1"/>
  <c r="L32" i="1" s="1"/>
  <c r="D52" i="2"/>
  <c r="K34" i="1" s="1"/>
  <c r="K32" i="1"/>
  <c r="Q53" i="2"/>
  <c r="H28" i="2"/>
  <c r="I28" i="2" s="1"/>
  <c r="F51" i="2" s="1"/>
  <c r="L33" i="1" s="1"/>
  <c r="M33" i="1" s="1"/>
  <c r="S51" i="2"/>
  <c r="T49" i="2"/>
  <c r="L31" i="1"/>
  <c r="M31" i="1" s="1"/>
  <c r="Y63" i="3"/>
  <c r="D33" i="1"/>
  <c r="L8" i="6" s="1"/>
  <c r="X49" i="3"/>
  <c r="C22" i="1"/>
  <c r="B8" i="4" s="1"/>
  <c r="X55" i="3"/>
  <c r="C28" i="1"/>
  <c r="H8" i="4" s="1"/>
  <c r="X52" i="3"/>
  <c r="C25" i="1"/>
  <c r="E8" i="4" s="1"/>
  <c r="E16" i="4" s="1"/>
  <c r="E18" i="4" s="1"/>
  <c r="X62" i="3"/>
  <c r="C32" i="1"/>
  <c r="K8" i="4" s="1"/>
  <c r="S52" i="2"/>
  <c r="R39" i="2"/>
  <c r="J24" i="1"/>
  <c r="R40" i="2"/>
  <c r="J25" i="1"/>
  <c r="Y62" i="3"/>
  <c r="D32" i="1"/>
  <c r="K8" i="6" s="1"/>
  <c r="H29" i="2"/>
  <c r="I29" i="2" s="1"/>
  <c r="F52" i="2" s="1"/>
  <c r="E30" i="3"/>
  <c r="C19" i="2" s="1"/>
  <c r="C18" i="2"/>
  <c r="I40" i="3"/>
  <c r="J40" i="3" s="1"/>
  <c r="G30" i="3"/>
  <c r="E19" i="2" s="1"/>
  <c r="E18" i="2"/>
  <c r="D18" i="2"/>
  <c r="H24" i="3"/>
  <c r="H29" i="3" s="1"/>
  <c r="H30" i="3" s="1"/>
  <c r="F19" i="2" s="1"/>
  <c r="F36" i="3"/>
  <c r="L23" i="3"/>
  <c r="M23" i="3" s="1"/>
  <c r="L27" i="3"/>
  <c r="M27" i="3" s="1"/>
  <c r="J28" i="3"/>
  <c r="K28" i="3" s="1"/>
  <c r="J25" i="3"/>
  <c r="K25" i="3" s="1"/>
  <c r="K39" i="3"/>
  <c r="L39" i="3" s="1"/>
  <c r="K38" i="3"/>
  <c r="L38" i="3" s="1"/>
  <c r="E25" i="2"/>
  <c r="J22" i="3"/>
  <c r="L26" i="3"/>
  <c r="M26" i="3" s="1"/>
  <c r="I37" i="3"/>
  <c r="J37" i="3" s="1"/>
  <c r="F61" i="3" s="1"/>
  <c r="J15" i="2"/>
  <c r="K15" i="2" s="1"/>
  <c r="E41" i="2" s="1"/>
  <c r="H13" i="2"/>
  <c r="I13" i="2" s="1"/>
  <c r="K11" i="2"/>
  <c r="E37" i="2" s="1"/>
  <c r="J12" i="2"/>
  <c r="K12" i="2" s="1"/>
  <c r="E38" i="2" s="1"/>
  <c r="H14" i="2"/>
  <c r="I14" i="2" s="1"/>
  <c r="J16" i="2"/>
  <c r="K16" i="2" s="1"/>
  <c r="E42" i="2" s="1"/>
  <c r="J17" i="2"/>
  <c r="K17" i="2" s="1"/>
  <c r="E43" i="2" s="1"/>
  <c r="D19" i="2"/>
  <c r="G52" i="5" l="1"/>
  <c r="Q52" i="5" s="1"/>
  <c r="Q44" i="5"/>
  <c r="G50" i="5"/>
  <c r="Q50" i="5" s="1"/>
  <c r="Q42" i="5"/>
  <c r="G51" i="5"/>
  <c r="Q51" i="5" s="1"/>
  <c r="Q43" i="5"/>
  <c r="G53" i="5"/>
  <c r="Q53" i="5" s="1"/>
  <c r="Q45" i="5"/>
  <c r="G54" i="5"/>
  <c r="Q54" i="5" s="1"/>
  <c r="Q46" i="5"/>
  <c r="R52" i="2"/>
  <c r="T50" i="2"/>
  <c r="J34" i="1"/>
  <c r="T51" i="2"/>
  <c r="M32" i="1"/>
  <c r="S42" i="2"/>
  <c r="K27" i="1"/>
  <c r="T52" i="2"/>
  <c r="L34" i="1"/>
  <c r="R44" i="2"/>
  <c r="S43" i="2"/>
  <c r="K28" i="1"/>
  <c r="S37" i="2"/>
  <c r="K22" i="1"/>
  <c r="Y61" i="3"/>
  <c r="D31" i="1"/>
  <c r="J8" i="6" s="1"/>
  <c r="S38" i="2"/>
  <c r="K23" i="1"/>
  <c r="S41" i="2"/>
  <c r="K26" i="1"/>
  <c r="F25" i="2"/>
  <c r="F30" i="2" s="1"/>
  <c r="F31" i="2" s="1"/>
  <c r="D48" i="2"/>
  <c r="G36" i="3"/>
  <c r="G41" i="3" s="1"/>
  <c r="G42" i="3" s="1"/>
  <c r="E60" i="3"/>
  <c r="K40" i="3"/>
  <c r="L40" i="3" s="1"/>
  <c r="M40" i="3" s="1"/>
  <c r="N40" i="3" s="1"/>
  <c r="G64" i="3" s="1"/>
  <c r="F64" i="3"/>
  <c r="E30" i="2"/>
  <c r="E31" i="2" s="1"/>
  <c r="I24" i="3"/>
  <c r="E51" i="3" s="1"/>
  <c r="F41" i="3"/>
  <c r="F42" i="3" s="1"/>
  <c r="F18" i="2"/>
  <c r="N26" i="3"/>
  <c r="O26" i="3" s="1"/>
  <c r="F53" i="3" s="1"/>
  <c r="M38" i="3"/>
  <c r="N38" i="3" s="1"/>
  <c r="G62" i="3" s="1"/>
  <c r="M39" i="3"/>
  <c r="N39" i="3" s="1"/>
  <c r="G63" i="3" s="1"/>
  <c r="L28" i="3"/>
  <c r="M28" i="3" s="1"/>
  <c r="N27" i="3"/>
  <c r="O27" i="3" s="1"/>
  <c r="F54" i="3" s="1"/>
  <c r="N23" i="3"/>
  <c r="O23" i="3" s="1"/>
  <c r="F50" i="3" s="1"/>
  <c r="K37" i="3"/>
  <c r="L37" i="3" s="1"/>
  <c r="L25" i="3"/>
  <c r="M25" i="3" s="1"/>
  <c r="K22" i="3"/>
  <c r="L15" i="2"/>
  <c r="M15" i="2" s="1"/>
  <c r="L12" i="2"/>
  <c r="M12" i="2" s="1"/>
  <c r="J14" i="2"/>
  <c r="K14" i="2" s="1"/>
  <c r="E40" i="2" s="1"/>
  <c r="J13" i="2"/>
  <c r="K13" i="2" s="1"/>
  <c r="E39" i="2" s="1"/>
  <c r="L17" i="2"/>
  <c r="M17" i="2" s="1"/>
  <c r="L11" i="2"/>
  <c r="M11" i="2" s="1"/>
  <c r="L16" i="2"/>
  <c r="M16" i="2" s="1"/>
  <c r="M34" i="1" l="1"/>
  <c r="H36" i="3"/>
  <c r="H41" i="3" s="1"/>
  <c r="H42" i="3" s="1"/>
  <c r="R48" i="2"/>
  <c r="R53" i="2" s="1"/>
  <c r="J30" i="1"/>
  <c r="S40" i="2"/>
  <c r="K25" i="1"/>
  <c r="Y54" i="3"/>
  <c r="D27" i="1"/>
  <c r="G8" i="6" s="1"/>
  <c r="G16" i="6" s="1"/>
  <c r="G18" i="6" s="1"/>
  <c r="Y53" i="3"/>
  <c r="D26" i="1"/>
  <c r="F8" i="6" s="1"/>
  <c r="F16" i="6" s="1"/>
  <c r="F18" i="6" s="1"/>
  <c r="Y64" i="3"/>
  <c r="D34" i="1"/>
  <c r="M8" i="6" s="1"/>
  <c r="Y50" i="3"/>
  <c r="D23" i="1"/>
  <c r="C8" i="6" s="1"/>
  <c r="C16" i="6" s="1"/>
  <c r="C18" i="6" s="1"/>
  <c r="X51" i="3"/>
  <c r="X56" i="3" s="1"/>
  <c r="C24" i="1"/>
  <c r="D8" i="4" s="1"/>
  <c r="D16" i="4" s="1"/>
  <c r="D18" i="4" s="1"/>
  <c r="Z63" i="3"/>
  <c r="E33" i="1"/>
  <c r="Z64" i="3"/>
  <c r="E34" i="1"/>
  <c r="M8" i="7" s="1"/>
  <c r="S39" i="2"/>
  <c r="S44" i="2" s="1"/>
  <c r="K24" i="1"/>
  <c r="Z62" i="3"/>
  <c r="E32" i="1"/>
  <c r="X60" i="3"/>
  <c r="X65" i="3" s="1"/>
  <c r="C30" i="1"/>
  <c r="I8" i="4" s="1"/>
  <c r="G25" i="2"/>
  <c r="J24" i="3"/>
  <c r="I29" i="3"/>
  <c r="P27" i="3"/>
  <c r="Q27" i="3" s="1"/>
  <c r="M37" i="3"/>
  <c r="N37" i="3" s="1"/>
  <c r="G61" i="3" s="1"/>
  <c r="P23" i="3"/>
  <c r="Q23" i="3" s="1"/>
  <c r="P26" i="3"/>
  <c r="Q26" i="3" s="1"/>
  <c r="N25" i="3"/>
  <c r="O25" i="3" s="1"/>
  <c r="F52" i="3" s="1"/>
  <c r="N28" i="3"/>
  <c r="O28" i="3" s="1"/>
  <c r="F55" i="3" s="1"/>
  <c r="L22" i="3"/>
  <c r="N11" i="2"/>
  <c r="O11" i="2" s="1"/>
  <c r="F37" i="2" s="1"/>
  <c r="L13" i="2"/>
  <c r="M13" i="2" s="1"/>
  <c r="L14" i="2"/>
  <c r="M14" i="2" s="1"/>
  <c r="N17" i="2"/>
  <c r="O17" i="2" s="1"/>
  <c r="F43" i="2" s="1"/>
  <c r="N16" i="2"/>
  <c r="O16" i="2" s="1"/>
  <c r="F42" i="2" s="1"/>
  <c r="N15" i="2"/>
  <c r="O15" i="2" s="1"/>
  <c r="F41" i="2" s="1"/>
  <c r="N12" i="2"/>
  <c r="O12" i="2" s="1"/>
  <c r="F38" i="2" s="1"/>
  <c r="F32" i="1" l="1"/>
  <c r="O32" i="1" s="1"/>
  <c r="K8" i="7"/>
  <c r="F33" i="1"/>
  <c r="O33" i="1" s="1"/>
  <c r="L8" i="7"/>
  <c r="I36" i="3"/>
  <c r="I41" i="3" s="1"/>
  <c r="I42" i="3" s="1"/>
  <c r="T41" i="2"/>
  <c r="L26" i="1"/>
  <c r="M26" i="1" s="1"/>
  <c r="Z61" i="3"/>
  <c r="E31" i="1"/>
  <c r="T38" i="2"/>
  <c r="L23" i="1"/>
  <c r="M23" i="1" s="1"/>
  <c r="T42" i="2"/>
  <c r="L27" i="1"/>
  <c r="M27" i="1" s="1"/>
  <c r="Y55" i="3"/>
  <c r="D28" i="1"/>
  <c r="H8" i="6" s="1"/>
  <c r="H16" i="6" s="1"/>
  <c r="H18" i="6" s="1"/>
  <c r="T37" i="2"/>
  <c r="L22" i="1"/>
  <c r="M22" i="1" s="1"/>
  <c r="T43" i="2"/>
  <c r="L28" i="1"/>
  <c r="M28" i="1" s="1"/>
  <c r="Y52" i="3"/>
  <c r="D25" i="1"/>
  <c r="E8" i="6" s="1"/>
  <c r="E16" i="6" s="1"/>
  <c r="E18" i="6" s="1"/>
  <c r="F34" i="1"/>
  <c r="O34" i="1" s="1"/>
  <c r="G30" i="2"/>
  <c r="G31" i="2" s="1"/>
  <c r="E48" i="2"/>
  <c r="H25" i="2"/>
  <c r="H30" i="2" s="1"/>
  <c r="H31" i="2" s="1"/>
  <c r="I30" i="3"/>
  <c r="G19" i="2" s="1"/>
  <c r="G18" i="2"/>
  <c r="K24" i="3"/>
  <c r="J29" i="3"/>
  <c r="J30" i="3" s="1"/>
  <c r="R23" i="3"/>
  <c r="S23" i="3" s="1"/>
  <c r="P28" i="3"/>
  <c r="Q28" i="3" s="1"/>
  <c r="P25" i="3"/>
  <c r="Q25" i="3" s="1"/>
  <c r="M22" i="3"/>
  <c r="R26" i="3"/>
  <c r="S26" i="3" s="1"/>
  <c r="R27" i="3"/>
  <c r="S27" i="3" s="1"/>
  <c r="N14" i="2"/>
  <c r="O14" i="2" s="1"/>
  <c r="F40" i="2" s="1"/>
  <c r="N13" i="2"/>
  <c r="O13" i="2" s="1"/>
  <c r="F39" i="2" s="1"/>
  <c r="F31" i="1" l="1"/>
  <c r="O31" i="1" s="1"/>
  <c r="J8" i="7"/>
  <c r="J36" i="3"/>
  <c r="F60" i="3" s="1"/>
  <c r="Y60" i="3" s="1"/>
  <c r="Y65" i="3" s="1"/>
  <c r="T40" i="2"/>
  <c r="L25" i="1"/>
  <c r="M25" i="1" s="1"/>
  <c r="T39" i="2"/>
  <c r="L24" i="1"/>
  <c r="M24" i="1" s="1"/>
  <c r="S48" i="2"/>
  <c r="S53" i="2" s="1"/>
  <c r="K30" i="1"/>
  <c r="I25" i="2"/>
  <c r="L24" i="3"/>
  <c r="K29" i="3"/>
  <c r="K30" i="3" s="1"/>
  <c r="T23" i="3"/>
  <c r="U23" i="3" s="1"/>
  <c r="G50" i="3" s="1"/>
  <c r="R25" i="3"/>
  <c r="S25" i="3" s="1"/>
  <c r="T27" i="3"/>
  <c r="U27" i="3" s="1"/>
  <c r="G54" i="3" s="1"/>
  <c r="R28" i="3"/>
  <c r="S28" i="3" s="1"/>
  <c r="T26" i="3"/>
  <c r="U26" i="3" s="1"/>
  <c r="G53" i="3" s="1"/>
  <c r="N22" i="3"/>
  <c r="O22" i="3" s="1"/>
  <c r="F49" i="3" s="1"/>
  <c r="J41" i="3" l="1"/>
  <c r="J42" i="3" s="1"/>
  <c r="D30" i="1"/>
  <c r="I8" i="6" s="1"/>
  <c r="K36" i="3"/>
  <c r="K41" i="3" s="1"/>
  <c r="K42" i="3" s="1"/>
  <c r="Z54" i="3"/>
  <c r="E27" i="1"/>
  <c r="T44" i="2"/>
  <c r="U44" i="2" s="1"/>
  <c r="I41" i="2" s="1"/>
  <c r="Z53" i="3"/>
  <c r="E26" i="1"/>
  <c r="Z50" i="3"/>
  <c r="E23" i="1"/>
  <c r="Y49" i="3"/>
  <c r="D22" i="1"/>
  <c r="B8" i="6" s="1"/>
  <c r="B16" i="6" s="1"/>
  <c r="B18" i="6" s="1"/>
  <c r="I30" i="2"/>
  <c r="I31" i="2" s="1"/>
  <c r="F48" i="2"/>
  <c r="M24" i="3"/>
  <c r="L29" i="3"/>
  <c r="T25" i="3"/>
  <c r="U25" i="3" s="1"/>
  <c r="G52" i="3" s="1"/>
  <c r="T28" i="3"/>
  <c r="U28" i="3" s="1"/>
  <c r="G55" i="3" s="1"/>
  <c r="P22" i="3"/>
  <c r="F27" i="1" l="1"/>
  <c r="O27" i="1" s="1"/>
  <c r="G8" i="7"/>
  <c r="G16" i="7" s="1"/>
  <c r="G18" i="7" s="1"/>
  <c r="F26" i="1"/>
  <c r="O26" i="1" s="1"/>
  <c r="F8" i="7"/>
  <c r="F16" i="7" s="1"/>
  <c r="F18" i="7" s="1"/>
  <c r="F23" i="1"/>
  <c r="O23" i="1" s="1"/>
  <c r="C8" i="7"/>
  <c r="C16" i="7" s="1"/>
  <c r="C18" i="7" s="1"/>
  <c r="L36" i="3"/>
  <c r="L41" i="3" s="1"/>
  <c r="L42" i="3" s="1"/>
  <c r="Z52" i="3"/>
  <c r="E25" i="1"/>
  <c r="Z55" i="3"/>
  <c r="E28" i="1"/>
  <c r="T48" i="2"/>
  <c r="T53" i="2" s="1"/>
  <c r="U53" i="2" s="1"/>
  <c r="I51" i="2" s="1"/>
  <c r="L30" i="1"/>
  <c r="M30" i="1" s="1"/>
  <c r="L30" i="3"/>
  <c r="H19" i="2" s="1"/>
  <c r="H18" i="2"/>
  <c r="N24" i="3"/>
  <c r="M29" i="3"/>
  <c r="Q22" i="3"/>
  <c r="M36" i="3" l="1"/>
  <c r="M41" i="3" s="1"/>
  <c r="M42" i="3" s="1"/>
  <c r="F28" i="1"/>
  <c r="O28" i="1" s="1"/>
  <c r="H8" i="7"/>
  <c r="H16" i="7" s="1"/>
  <c r="H18" i="7" s="1"/>
  <c r="F25" i="1"/>
  <c r="O25" i="1" s="1"/>
  <c r="E8" i="7"/>
  <c r="E16" i="7" s="1"/>
  <c r="E18" i="7" s="1"/>
  <c r="O24" i="3"/>
  <c r="F51" i="3" s="1"/>
  <c r="N29" i="3"/>
  <c r="M30" i="3"/>
  <c r="I19" i="2" s="1"/>
  <c r="I18" i="2"/>
  <c r="R22" i="3"/>
  <c r="N36" i="3" l="1"/>
  <c r="Y51" i="3"/>
  <c r="Y56" i="3" s="1"/>
  <c r="D24" i="1"/>
  <c r="D8" i="6" s="1"/>
  <c r="D16" i="6" s="1"/>
  <c r="D18" i="6" s="1"/>
  <c r="N41" i="3"/>
  <c r="N42" i="3" s="1"/>
  <c r="G60" i="3"/>
  <c r="P24" i="3"/>
  <c r="O29" i="3"/>
  <c r="N30" i="3"/>
  <c r="J19" i="2" s="1"/>
  <c r="J18" i="2"/>
  <c r="S22" i="3"/>
  <c r="Z60" i="3" l="1"/>
  <c r="Z65" i="3" s="1"/>
  <c r="AA65" i="3" s="1"/>
  <c r="J62" i="3" s="1"/>
  <c r="E30" i="1"/>
  <c r="K18" i="2"/>
  <c r="O30" i="3"/>
  <c r="K19" i="2" s="1"/>
  <c r="Q24" i="3"/>
  <c r="P29" i="3"/>
  <c r="P30" i="3" s="1"/>
  <c r="T22" i="3"/>
  <c r="F30" i="1" l="1"/>
  <c r="O30" i="1" s="1"/>
  <c r="I8" i="7"/>
  <c r="R24" i="3"/>
  <c r="Q29" i="3"/>
  <c r="Q30" i="3" s="1"/>
  <c r="U22" i="3"/>
  <c r="G49" i="3" s="1"/>
  <c r="Z49" i="3" l="1"/>
  <c r="E22" i="1"/>
  <c r="S24" i="3"/>
  <c r="R29" i="3"/>
  <c r="F22" i="1" l="1"/>
  <c r="O22" i="1" s="1"/>
  <c r="B8" i="7"/>
  <c r="B16" i="7" s="1"/>
  <c r="B18" i="7" s="1"/>
  <c r="R30" i="3"/>
  <c r="L19" i="2" s="1"/>
  <c r="L18" i="2"/>
  <c r="T24" i="3"/>
  <c r="S29" i="3"/>
  <c r="M18" i="2" l="1"/>
  <c r="S30" i="3"/>
  <c r="M19" i="2" s="1"/>
  <c r="U24" i="3"/>
  <c r="T29" i="3"/>
  <c r="U29" i="3" l="1"/>
  <c r="U30" i="3" s="1"/>
  <c r="O19" i="2" s="1"/>
  <c r="G51" i="3"/>
  <c r="T30" i="3"/>
  <c r="N19" i="2" s="1"/>
  <c r="N18" i="2"/>
  <c r="Z51" i="3" l="1"/>
  <c r="Z56" i="3" s="1"/>
  <c r="AA56" i="3" s="1"/>
  <c r="J52" i="3" s="1"/>
  <c r="E24" i="1"/>
  <c r="O18" i="2"/>
  <c r="F24" i="1" l="1"/>
  <c r="O24" i="1" s="1"/>
  <c r="D8" i="7"/>
  <c r="D16" i="7" s="1"/>
  <c r="D18" i="7" s="1"/>
  <c r="H13" i="5"/>
  <c r="H12" i="5"/>
  <c r="H15" i="5"/>
  <c r="H14" i="5"/>
  <c r="C8" i="5"/>
  <c r="N8" i="5" s="1"/>
  <c r="F9" i="4" s="1"/>
  <c r="F16" i="4" s="1"/>
  <c r="F18" i="4" s="1"/>
  <c r="H16" i="5"/>
  <c r="C4" i="5" l="1"/>
  <c r="N4" i="5" s="1"/>
  <c r="B9" i="4" s="1"/>
  <c r="B16" i="4" s="1"/>
  <c r="B18" i="4" s="1"/>
  <c r="B21" i="3"/>
  <c r="C10" i="5"/>
  <c r="N10" i="5" s="1"/>
  <c r="H9" i="4" s="1"/>
  <c r="H16" i="4" s="1"/>
  <c r="H18" i="4" s="1"/>
  <c r="C9" i="5"/>
  <c r="N9" i="5" s="1"/>
  <c r="G9" i="4" s="1"/>
  <c r="G16" i="4" s="1"/>
  <c r="G18" i="4" s="1"/>
  <c r="K16" i="5" l="1"/>
  <c r="J15" i="5"/>
  <c r="I16" i="5"/>
  <c r="R16" i="5" s="1"/>
  <c r="I14" i="5"/>
  <c r="R14" i="5" s="1"/>
  <c r="J12" i="5"/>
  <c r="I15" i="5"/>
  <c r="R15" i="5" s="1"/>
  <c r="J16" i="5"/>
  <c r="I12" i="5"/>
  <c r="R12" i="5" s="1"/>
  <c r="K15" i="5"/>
  <c r="K13" i="5"/>
  <c r="B35" i="3"/>
  <c r="B24" i="2" s="1"/>
  <c r="B10" i="2"/>
  <c r="J14" i="5"/>
  <c r="S14" i="5" s="1"/>
  <c r="K10" i="6" s="1"/>
  <c r="K16" i="6" s="1"/>
  <c r="K18" i="6" s="1"/>
  <c r="J13" i="5"/>
  <c r="I13" i="5"/>
  <c r="R13" i="5" s="1"/>
  <c r="K14" i="5"/>
  <c r="K12" i="5"/>
  <c r="S12" i="5" l="1"/>
  <c r="I10" i="6" s="1"/>
  <c r="I16" i="6" s="1"/>
  <c r="I18" i="6" s="1"/>
  <c r="S15" i="5"/>
  <c r="L10" i="6" s="1"/>
  <c r="L16" i="6" s="1"/>
  <c r="L18" i="6" s="1"/>
  <c r="T16" i="5"/>
  <c r="M10" i="7" s="1"/>
  <c r="J10" i="4"/>
  <c r="J16" i="4" s="1"/>
  <c r="J18" i="4" s="1"/>
  <c r="K10" i="4"/>
  <c r="K16" i="4" s="1"/>
  <c r="K18" i="4" s="1"/>
  <c r="M16" i="7"/>
  <c r="M18" i="7" s="1"/>
  <c r="M10" i="4"/>
  <c r="M16" i="4" s="1"/>
  <c r="M18" i="4" s="1"/>
  <c r="I10" i="4"/>
  <c r="I16" i="4" s="1"/>
  <c r="I18" i="4" s="1"/>
  <c r="L10" i="4"/>
  <c r="L16" i="4" s="1"/>
  <c r="L18" i="4" s="1"/>
  <c r="T15" i="5"/>
  <c r="L10" i="7" s="1"/>
  <c r="L16" i="7" s="1"/>
  <c r="L18" i="7" s="1"/>
  <c r="T12" i="5"/>
  <c r="I10" i="7" s="1"/>
  <c r="I16" i="7" s="1"/>
  <c r="I18" i="7" s="1"/>
  <c r="T14" i="5"/>
  <c r="K10" i="7" s="1"/>
  <c r="K16" i="7" s="1"/>
  <c r="K18" i="7" s="1"/>
  <c r="S16" i="5"/>
  <c r="M10" i="6" s="1"/>
  <c r="M16" i="6" s="1"/>
  <c r="M18" i="6" s="1"/>
  <c r="S13" i="5"/>
  <c r="J10" i="6" s="1"/>
  <c r="J16" i="6" s="1"/>
  <c r="J18" i="6" s="1"/>
  <c r="T13" i="5"/>
  <c r="J10" i="7" s="1"/>
  <c r="J16" i="7" s="1"/>
  <c r="J18" i="7" s="1"/>
  <c r="B23" i="6" l="1"/>
  <c r="G4" i="8" s="1" a="1"/>
  <c r="G4" i="8" s="1"/>
  <c r="B23" i="4"/>
  <c r="B23" i="7"/>
  <c r="I4" i="8" s="1" a="1"/>
  <c r="I4" i="8" s="1"/>
  <c r="B33" i="6" l="1"/>
  <c r="G14" i="8" s="1" a="1"/>
  <c r="G14" i="8" s="1"/>
  <c r="B33" i="4"/>
  <c r="E14" i="8" s="1" a="1"/>
  <c r="E14" i="8" s="1"/>
  <c r="E4" i="8" a="1"/>
  <c r="E4" i="8" s="1"/>
  <c r="B33" i="7"/>
  <c r="I14" i="8" s="1" a="1"/>
  <c r="I14" i="8" s="1"/>
  <c r="M19" i="8" l="1"/>
  <c r="K2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<sst xmlns="http://schemas.openxmlformats.org/spreadsheetml/2006/main" count="334" uniqueCount="113">
  <si>
    <t>ADMINISTRATIVOS</t>
  </si>
  <si>
    <t>A1</t>
  </si>
  <si>
    <t>A2</t>
  </si>
  <si>
    <t>A3</t>
  </si>
  <si>
    <t>A4</t>
  </si>
  <si>
    <t>Sueldo Base</t>
  </si>
  <si>
    <t>Cantidad</t>
  </si>
  <si>
    <t>DOCENTES</t>
  </si>
  <si>
    <t>D1</t>
  </si>
  <si>
    <t>D2</t>
  </si>
  <si>
    <t>D3</t>
  </si>
  <si>
    <t>D4</t>
  </si>
  <si>
    <t>D5</t>
  </si>
  <si>
    <t>Administrativo</t>
  </si>
  <si>
    <t>Tramo de sueldo</t>
  </si>
  <si>
    <t>Reajuste 2021</t>
  </si>
  <si>
    <t>Reajuste 2022</t>
  </si>
  <si>
    <t>Reajuste 2023</t>
  </si>
  <si>
    <t>Sueldo Mínimo</t>
  </si>
  <si>
    <t>IPC Proyectado</t>
  </si>
  <si>
    <t>$749.000 o menos</t>
  </si>
  <si>
    <t>$750.000 - $999.999</t>
  </si>
  <si>
    <t>$1.000.000 - $1.249.999</t>
  </si>
  <si>
    <t>$1.250.000 -  $1.499.999</t>
  </si>
  <si>
    <t>$1.500.000 o más</t>
  </si>
  <si>
    <t>Docente</t>
  </si>
  <si>
    <t>ENERO-FEBRERO 2021</t>
  </si>
  <si>
    <t>IPC marzo 2021</t>
  </si>
  <si>
    <t>ENERO-FEBRERO 2022</t>
  </si>
  <si>
    <t>IPC marzo 2022</t>
  </si>
  <si>
    <t>ENERO-FEBRERO 2023</t>
  </si>
  <si>
    <t>IPC marzo 2023</t>
  </si>
  <si>
    <t>MARZO-DICIEMBRE 2021</t>
  </si>
  <si>
    <t>MARZO-DICIEMBRE 2022</t>
  </si>
  <si>
    <t>A5</t>
  </si>
  <si>
    <t>A6</t>
  </si>
  <si>
    <t>A7</t>
  </si>
  <si>
    <t>MARZO-OCTUBRE 2023</t>
  </si>
  <si>
    <t>SEPTIEMBRE21-FEBRERO22</t>
  </si>
  <si>
    <t>SEPTIEMBRE22-FEBRERO23</t>
  </si>
  <si>
    <t>NOVIEMBRE20-FEBRERO21</t>
  </si>
  <si>
    <t>MARZO21-FEBRERO22</t>
  </si>
  <si>
    <t>MARZO22-FEBRERO23</t>
  </si>
  <si>
    <t>CLASIFICACIÓN SEGÚN SUELDO BASE</t>
  </si>
  <si>
    <t>PROPUESTA DE INCREMENTO SEGÚN PROYECTO DE CONTRATO COLECTIVO</t>
  </si>
  <si>
    <t>COMENTARIOS:</t>
  </si>
  <si>
    <t>Se aplica, en cada tipo de trabajador administrativo y docente, el incremento correspondiente al IPC y el incremento anual según tabla propuesta por el sindicato</t>
  </si>
  <si>
    <t># SOCIOS</t>
  </si>
  <si>
    <t>JULIO DE 2020</t>
  </si>
  <si>
    <t>COSTO TOTAL, POR LOS 36 MESES, PARA LOS 51 TRABAJADORES ADMINISTRATIVOS:</t>
  </si>
  <si>
    <t>COSTO TOTAL, POR LOS 36 MESES, PARA LOS 51 TRABAJADORES DOCENTES:</t>
  </si>
  <si>
    <t>PROPUESTA SINDICATO</t>
  </si>
  <si>
    <t>INCREMENTO 2020</t>
  </si>
  <si>
    <t>INCREMENTO 2021</t>
  </si>
  <si>
    <t>INCREMENTO 2022</t>
  </si>
  <si>
    <t>INCREMENTO 2023</t>
  </si>
  <si>
    <t>INCREMENTO TOTAL</t>
  </si>
  <si>
    <t>PROPUESTA INACAP</t>
  </si>
  <si>
    <t>DIFERENCIA TOTAL</t>
  </si>
  <si>
    <t>RESUMEN</t>
  </si>
  <si>
    <t>Sin incrementos remuneracionales adicionales al reajuste por IPC pactado.</t>
  </si>
  <si>
    <t>Incremento de remuneraciones</t>
  </si>
  <si>
    <t>Reconocimiento Antigüedad</t>
  </si>
  <si>
    <t>Bono horas docentes no lectivas</t>
  </si>
  <si>
    <t>Asignación de movilización</t>
  </si>
  <si>
    <t>Asignación de colación</t>
  </si>
  <si>
    <t>Asignación por trabajo a distancia</t>
  </si>
  <si>
    <t>Asignación por salidas a terreno</t>
  </si>
  <si>
    <t>Bono compensatorio sala cuna</t>
  </si>
  <si>
    <t>Jardín Infantil</t>
  </si>
  <si>
    <t>Subsidio afterschool</t>
  </si>
  <si>
    <t>Asignación de educación de hijos e hijas</t>
  </si>
  <si>
    <t>Becas y capacitación</t>
  </si>
  <si>
    <t>Aguinaldo fiestas patrias</t>
  </si>
  <si>
    <t>Aguinaldo navidad</t>
  </si>
  <si>
    <t>Bono de vacaciones</t>
  </si>
  <si>
    <t>Días administrativos</t>
  </si>
  <si>
    <t>Bono por término de negociación</t>
  </si>
  <si>
    <t>ACTUAL</t>
  </si>
  <si>
    <t>PROYECTO 2021</t>
  </si>
  <si>
    <t>PROYECTO 2022</t>
  </si>
  <si>
    <t>PROYECTO 2023</t>
  </si>
  <si>
    <t>Incremento 2021</t>
  </si>
  <si>
    <t>Incremento 2022</t>
  </si>
  <si>
    <t>Incremento 2023</t>
  </si>
  <si>
    <t>INCREMENTOS REMUNERACIÓN DIRECTA</t>
  </si>
  <si>
    <t>6 días de permiso para cada socio administrativo</t>
  </si>
  <si>
    <t>30 becas completas de $2.300.000 al año</t>
  </si>
  <si>
    <t>60 asignaciones ed parv, básica y media, 30 de ed superior, 5 de ed diferencial y 10 de ed trabajador</t>
  </si>
  <si>
    <t>10 beneficiadas mensualmente</t>
  </si>
  <si>
    <t>25 beneficiadas mensualemente y reciben subsidio del 100% por mensualidad de $150.000</t>
  </si>
  <si>
    <t>5 beneficiarios al mes desde el 1er sem 2021</t>
  </si>
  <si>
    <t>FALTA INFORMACIÓN</t>
  </si>
  <si>
    <t>para todos por igual</t>
  </si>
  <si>
    <t>VALORIZACIÓN BENEFICIOS 2021</t>
  </si>
  <si>
    <t># SOCIOS Y SOCIAS</t>
  </si>
  <si>
    <t>COSTO TOTAL DEL CONTRATO COLECTIVO PARA EL AÑO 2021</t>
  </si>
  <si>
    <t>Incremento remuneraciones directas</t>
  </si>
  <si>
    <t>COSTO TOTAL 2021</t>
  </si>
  <si>
    <t>VALORIZACIÓN BENEFICIOS 2022</t>
  </si>
  <si>
    <t>COSTO TOTAL DEL CONTRATO COLECTIVO, NOVIEMBRE 2020 - OCTUBRE 2023</t>
  </si>
  <si>
    <t xml:space="preserve">*Incremento de remuneraciones directas incluye: incremento sueldo base, movilización, colación, bono horas no lectivas, trabajo a distancia, aguinaldos y vacaciones. </t>
  </si>
  <si>
    <t>VALORIZACIÓN BENEFICIOS 2023</t>
  </si>
  <si>
    <t>INCREMENTO DE SUELDOS BASE</t>
  </si>
  <si>
    <t>COMPARATIVO PROPUESTA SINDICATO VS EMPRESA (SB mensuales)</t>
  </si>
  <si>
    <t>INCREMENTO DE REMUNERACIONES DIRECTA DE SOCIOS Y SOCIAS (mensuales)</t>
  </si>
  <si>
    <t>COSTO TOTAL DEL CONTRATO COLECTIVO PARA EL AÑO 2023</t>
  </si>
  <si>
    <t>COSTO TOTAL DEL CONTRATO COLECTIVO PARA EL AÑO 2022</t>
  </si>
  <si>
    <t>CONCLUSIÓN:</t>
  </si>
  <si>
    <t xml:space="preserve">El costo total del contrato colectivo, por los 36 meses de vigencia estipulados en la propuesta, es de </t>
  </si>
  <si>
    <t>COSTO TOTAL CONTRATO COLECTIVO</t>
  </si>
  <si>
    <t xml:space="preserve">Las utilidades del ejercicio 2019 para el Sistema Integrado INACAP es de </t>
  </si>
  <si>
    <t>El costo del contrato colectivo representa un porcentaje de las utilidades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</si>
</sst>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1" fontId="4" fillId="0" borderId="0" xfId="1" applyFont="1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0" fontId="4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41" fontId="4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/>
    <xf numFmtId="41" fontId="4" fillId="0" borderId="0" xfId="0" applyNumberFormat="1" applyFont="1"/>
    <xf numFmtId="41" fontId="3" fillId="0" borderId="0" xfId="1" applyFont="1"/>
    <xf numFmtId="41" fontId="3" fillId="0" borderId="0" xfId="0" applyNumberFormat="1" applyFont="1"/>
    <xf numFmtId="41" fontId="4" fillId="0" borderId="0" xfId="1" applyFont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41" fontId="4" fillId="0" borderId="1" xfId="1" applyFont="1" applyBorder="1" applyAlignment="1">
      <alignment horizontal="center" vertical="center"/>
    </xf>
    <xf numFmtId="41" fontId="4" fillId="0" borderId="1" xfId="1" applyFont="1" applyBorder="1"/>
    <xf numFmtId="41" fontId="4" fillId="0" borderId="1" xfId="1" applyFont="1" applyBorder="1" applyAlignment="1">
      <alignment horizontal="right"/>
    </xf>
    <xf numFmtId="41" fontId="4" fillId="0" borderId="1" xfId="1" applyFont="1" applyBorder="1" applyAlignment="1">
      <alignment horizontal="right" vertical="center" wrapText="1"/>
    </xf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41" fontId="4" fillId="0" borderId="1" xfId="1" applyFont="1" applyBorder="1" applyAlignment="1">
      <alignment horizontal="right" vertical="center"/>
    </xf>
    <xf numFmtId="41" fontId="3" fillId="0" borderId="1" xfId="1" applyFont="1" applyBorder="1" applyAlignment="1">
      <alignment horizontal="right"/>
    </xf>
    <xf numFmtId="41" fontId="3" fillId="0" borderId="1" xfId="1" applyFont="1" applyBorder="1" applyAlignment="1">
      <alignment horizontal="right" vertical="center" wrapText="1"/>
    </xf>
    <xf numFmtId="41" fontId="3" fillId="0" borderId="1" xfId="1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1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1" fontId="4" fillId="0" borderId="1" xfId="0" applyNumberFormat="1" applyFont="1" applyBorder="1"/>
    <xf numFmtId="41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/>
    </xf>
    <xf numFmtId="41" fontId="4" fillId="0" borderId="2" xfId="1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41" fontId="4" fillId="0" borderId="2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41" fontId="4" fillId="0" borderId="0" xfId="1" applyFont="1" applyBorder="1"/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/>
    <xf numFmtId="41" fontId="3" fillId="0" borderId="1" xfId="0" applyNumberFormat="1" applyFont="1" applyBorder="1"/>
    <xf numFmtId="41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center"/>
    </xf>
    <xf numFmtId="41" fontId="4" fillId="0" borderId="0" xfId="0" applyNumberFormat="1" applyFont="1" applyBorder="1"/>
    <xf numFmtId="41" fontId="4" fillId="0" borderId="7" xfId="0" applyNumberFormat="1" applyFont="1" applyBorder="1"/>
    <xf numFmtId="41" fontId="4" fillId="0" borderId="9" xfId="0" applyNumberFormat="1" applyFont="1" applyBorder="1"/>
    <xf numFmtId="0" fontId="4" fillId="0" borderId="8" xfId="0" applyFont="1" applyBorder="1" applyAlignment="1">
      <alignment horizontal="center"/>
    </xf>
    <xf numFmtId="41" fontId="4" fillId="0" borderId="10" xfId="0" applyNumberFormat="1" applyFont="1" applyBorder="1"/>
    <xf numFmtId="41" fontId="4" fillId="0" borderId="0" xfId="0" applyNumberFormat="1" applyFont="1" applyBorder="1" applyAlignment="1"/>
    <xf numFmtId="41" fontId="4" fillId="0" borderId="0" xfId="1" applyFont="1" applyBorder="1" applyAlignment="1">
      <alignment horizontal="center"/>
    </xf>
    <xf numFmtId="41" fontId="4" fillId="0" borderId="7" xfId="1" applyFont="1" applyBorder="1" applyAlignment="1">
      <alignment horizontal="center"/>
    </xf>
    <xf numFmtId="41" fontId="4" fillId="0" borderId="9" xfId="1" applyFont="1" applyBorder="1" applyAlignment="1">
      <alignment horizontal="center"/>
    </xf>
    <xf numFmtId="41" fontId="4" fillId="0" borderId="10" xfId="1" applyFont="1" applyBorder="1" applyAlignment="1">
      <alignment horizontal="center"/>
    </xf>
    <xf numFmtId="41" fontId="4" fillId="0" borderId="6" xfId="1" applyFont="1" applyBorder="1" applyAlignment="1">
      <alignment horizontal="center"/>
    </xf>
    <xf numFmtId="41" fontId="4" fillId="0" borderId="8" xfId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1" fontId="4" fillId="0" borderId="6" xfId="0" applyNumberFormat="1" applyFont="1" applyBorder="1"/>
    <xf numFmtId="41" fontId="4" fillId="0" borderId="8" xfId="0" applyNumberFormat="1" applyFont="1" applyBorder="1"/>
    <xf numFmtId="41" fontId="4" fillId="0" borderId="11" xfId="1" applyFont="1" applyBorder="1" applyAlignment="1">
      <alignment horizontal="center" vertical="center" wrapText="1"/>
    </xf>
    <xf numFmtId="41" fontId="4" fillId="0" borderId="12" xfId="1" applyFont="1" applyBorder="1" applyAlignment="1">
      <alignment horizontal="center" vertical="center" wrapText="1"/>
    </xf>
    <xf numFmtId="41" fontId="4" fillId="0" borderId="13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1" fontId="4" fillId="0" borderId="1" xfId="0" applyNumberFormat="1" applyFont="1" applyBorder="1" applyAlignment="1">
      <alignment horizontal="center"/>
    </xf>
    <xf numFmtId="0" fontId="2" fillId="0" borderId="0" xfId="0" applyFont="1"/>
    <xf numFmtId="41" fontId="4" fillId="0" borderId="0" xfId="0" applyNumberFormat="1" applyFont="1" applyAlignment="1"/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1" fontId="4" fillId="0" borderId="1" xfId="1" applyFont="1" applyBorder="1" applyAlignment="1">
      <alignment horizontal="center"/>
    </xf>
    <xf numFmtId="41" fontId="4" fillId="0" borderId="1" xfId="0" applyNumberFormat="1" applyFont="1" applyBorder="1" applyAlignment="1">
      <alignment horizontal="center"/>
    </xf>
    <xf numFmtId="4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1" fontId="4" fillId="0" borderId="3" xfId="1" applyFont="1" applyBorder="1" applyAlignment="1">
      <alignment horizontal="center"/>
    </xf>
    <xf numFmtId="41" fontId="4" fillId="0" borderId="4" xfId="1" applyFont="1" applyBorder="1" applyAlignment="1">
      <alignment horizontal="center"/>
    </xf>
    <xf numFmtId="41" fontId="4" fillId="0" borderId="5" xfId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Font="1"/>
    <xf numFmtId="42" fontId="2" fillId="0" borderId="1" xfId="2" applyFont="1" applyBorder="1"/>
    <xf numFmtId="0" fontId="0" fillId="0" borderId="1" xfId="0" applyFont="1" applyBorder="1"/>
    <xf numFmtId="0" fontId="5" fillId="0" borderId="0" xfId="0" applyFont="1" applyBorder="1"/>
    <xf numFmtId="41" fontId="0" fillId="3" borderId="0" xfId="1" applyFont="1" applyFill="1" applyBorder="1" applyAlignment="1"/>
    <xf numFmtId="0" fontId="0" fillId="0" borderId="8" xfId="0" applyFont="1" applyBorder="1"/>
    <xf numFmtId="0" fontId="0" fillId="0" borderId="9" xfId="0" applyFont="1" applyBorder="1"/>
    <xf numFmtId="10" fontId="0" fillId="0" borderId="9" xfId="3" applyNumberFormat="1" applyFont="1" applyBorder="1" applyAlignment="1">
      <alignment horizontal="center"/>
    </xf>
    <xf numFmtId="10" fontId="0" fillId="0" borderId="10" xfId="3" applyNumberFormat="1" applyFont="1" applyBorder="1" applyAlignment="1">
      <alignment horizontal="center"/>
    </xf>
    <xf numFmtId="0" fontId="0" fillId="0" borderId="11" xfId="0" applyFont="1" applyBorder="1"/>
    <xf numFmtId="0" fontId="0" fillId="0" borderId="12" xfId="0" applyFont="1" applyBorder="1"/>
    <xf numFmtId="0" fontId="4" fillId="0" borderId="12" xfId="0" applyFont="1" applyBorder="1"/>
    <xf numFmtId="42" fontId="0" fillId="3" borderId="12" xfId="2" applyFont="1" applyFill="1" applyBorder="1" applyAlignment="1">
      <alignment horizontal="center"/>
    </xf>
    <xf numFmtId="42" fontId="0" fillId="3" borderId="13" xfId="2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9" fontId="4" fillId="2" borderId="1" xfId="0" applyNumberFormat="1" applyFont="1" applyFill="1" applyBorder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ORIZACI&#211;N%20PROYECTO%20INACAP%20CURICO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INCREMENTO REMUNERACIONES"/>
      <sheetName val="MOVILIZACIÓN"/>
      <sheetName val="COLACIÓN"/>
      <sheetName val="ANTIGUEDAD"/>
      <sheetName val="BONOHRSNOLECTIVAS"/>
      <sheetName val="TRABAJODISTANCIA"/>
      <sheetName val="SALIDATERRENO"/>
      <sheetName val="SALACUNA"/>
      <sheetName val="JARDININFANTIL"/>
      <sheetName val="AFTERSCHOOL"/>
      <sheetName val="EDUCACIÓN"/>
      <sheetName val="BECASYCAPACITACIÓNBE"/>
      <sheetName val="AGUINALDOFFPP"/>
      <sheetName val="AGUINALDONAVIDAD"/>
      <sheetName val="VACACIONES"/>
      <sheetName val="DIASADMINISTRATIVOS"/>
      <sheetName val="BTNEGOCIACIÓN"/>
    </sheetNames>
    <sheetDataSet>
      <sheetData sheetId="0"/>
      <sheetData sheetId="1">
        <row r="14">
          <cell r="G14" t="str">
            <v>SUELDO BASE</v>
          </cell>
          <cell r="H14" t="str">
            <v>Sueldo Mínimo</v>
          </cell>
          <cell r="I14" t="str">
            <v>Reajuste 2021</v>
          </cell>
          <cell r="J14" t="str">
            <v>ENERO-FEBRERO 2021</v>
          </cell>
          <cell r="K14" t="str">
            <v>IPC marzo 2021</v>
          </cell>
          <cell r="L14" t="str">
            <v>MARZO-AGOSTO 2021</v>
          </cell>
          <cell r="M14" t="str">
            <v>IPC septiembre 2021</v>
          </cell>
          <cell r="N14" t="str">
            <v>SEPTIEMBRE-DICIEMBRE 2021</v>
          </cell>
          <cell r="O14" t="str">
            <v>Reajuste 2022</v>
          </cell>
          <cell r="P14" t="str">
            <v>ENERO-FEBRERO 2022</v>
          </cell>
          <cell r="Q14" t="str">
            <v>IPC marzo 2022</v>
          </cell>
          <cell r="R14" t="str">
            <v>MARZO-AGOSTO 2022</v>
          </cell>
          <cell r="S14" t="str">
            <v>IPC septiembre 2022</v>
          </cell>
          <cell r="T14" t="str">
            <v>SEPTIEMBRE-DICIEMBRE 2022</v>
          </cell>
          <cell r="U14" t="str">
            <v>Reajuste 2023</v>
          </cell>
          <cell r="V14" t="str">
            <v>ENERO-FEBRERO 2023</v>
          </cell>
          <cell r="W14" t="str">
            <v>IPC marzo 2023</v>
          </cell>
          <cell r="X14" t="str">
            <v>MARZO-AGOSTO 2023</v>
          </cell>
          <cell r="Y14" t="str">
            <v>IPC septiembre 2023</v>
          </cell>
          <cell r="Z14" t="str">
            <v>SEPTIEMBRE-OCTUBRE 2023</v>
          </cell>
        </row>
      </sheetData>
      <sheetData sheetId="2">
        <row r="11">
          <cell r="F11">
            <v>25500</v>
          </cell>
        </row>
        <row r="12">
          <cell r="F12">
            <v>25964</v>
          </cell>
        </row>
        <row r="13">
          <cell r="F13">
            <v>25964</v>
          </cell>
        </row>
        <row r="14">
          <cell r="F14">
            <v>26172</v>
          </cell>
        </row>
        <row r="15">
          <cell r="F15">
            <v>26862</v>
          </cell>
        </row>
        <row r="16">
          <cell r="F16">
            <v>27822</v>
          </cell>
        </row>
        <row r="17">
          <cell r="F17">
            <v>30586</v>
          </cell>
        </row>
        <row r="18">
          <cell r="F18">
            <v>26549</v>
          </cell>
        </row>
        <row r="19">
          <cell r="F19">
            <v>25964</v>
          </cell>
        </row>
        <row r="20">
          <cell r="F20">
            <v>26549</v>
          </cell>
        </row>
        <row r="21">
          <cell r="F21">
            <v>28030</v>
          </cell>
        </row>
        <row r="29">
          <cell r="F29">
            <v>14436</v>
          </cell>
          <cell r="O29">
            <v>23281.034337137498</v>
          </cell>
          <cell r="S29">
            <v>23984.703599977478</v>
          </cell>
        </row>
        <row r="30">
          <cell r="I30">
            <v>22297</v>
          </cell>
        </row>
        <row r="31">
          <cell r="F31">
            <v>25500</v>
          </cell>
          <cell r="G31">
            <v>44000</v>
          </cell>
          <cell r="I31">
            <v>44594</v>
          </cell>
          <cell r="O31">
            <v>46562.068674274997</v>
          </cell>
          <cell r="S31">
            <v>47969.407199954956</v>
          </cell>
        </row>
        <row r="32">
          <cell r="F32">
            <v>25964</v>
          </cell>
        </row>
        <row r="33">
          <cell r="F33">
            <v>25964</v>
          </cell>
        </row>
        <row r="34">
          <cell r="F34">
            <v>26172</v>
          </cell>
        </row>
        <row r="35">
          <cell r="F35">
            <v>26862</v>
          </cell>
        </row>
        <row r="36">
          <cell r="F36">
            <v>27822</v>
          </cell>
        </row>
        <row r="37">
          <cell r="F37">
            <v>30586</v>
          </cell>
        </row>
        <row r="38">
          <cell r="F38">
            <v>26549</v>
          </cell>
        </row>
        <row r="39">
          <cell r="F39">
            <v>25964</v>
          </cell>
        </row>
        <row r="40">
          <cell r="F40">
            <v>26549</v>
          </cell>
        </row>
        <row r="41">
          <cell r="F41">
            <v>28030</v>
          </cell>
        </row>
        <row r="51">
          <cell r="F51">
            <v>1355</v>
          </cell>
          <cell r="L51">
            <v>1391.4916363636364</v>
          </cell>
          <cell r="N51">
            <v>1433.2363854545454</v>
          </cell>
          <cell r="P51">
            <v>1476.2334770181819</v>
          </cell>
        </row>
        <row r="52">
          <cell r="F52">
            <v>3161</v>
          </cell>
          <cell r="L52">
            <v>3246.8138181818181</v>
          </cell>
          <cell r="N52">
            <v>3344.2182327272726</v>
          </cell>
          <cell r="P52">
            <v>3444.544779709091</v>
          </cell>
        </row>
        <row r="53">
          <cell r="F53">
            <v>4536</v>
          </cell>
          <cell r="L53">
            <v>6493.6276363636362</v>
          </cell>
          <cell r="N53">
            <v>6688.4364654545452</v>
          </cell>
          <cell r="P53">
            <v>6889.089559418182</v>
          </cell>
        </row>
        <row r="54">
          <cell r="F54">
            <v>5184</v>
          </cell>
          <cell r="L54">
            <v>7421.2887272727276</v>
          </cell>
          <cell r="N54">
            <v>7643.9273890909089</v>
          </cell>
          <cell r="P54">
            <v>7873.2452107636373</v>
          </cell>
        </row>
        <row r="55">
          <cell r="F55">
            <v>7477</v>
          </cell>
          <cell r="L55">
            <v>7678.9723636363633</v>
          </cell>
          <cell r="N55">
            <v>7909.3415345454541</v>
          </cell>
          <cell r="P55">
            <v>8146.6217805818178</v>
          </cell>
        </row>
        <row r="56">
          <cell r="F56">
            <v>6804</v>
          </cell>
          <cell r="L56">
            <v>9740.4414545454547</v>
          </cell>
          <cell r="N56">
            <v>10032.654698181819</v>
          </cell>
          <cell r="P56">
            <v>10333.634339127273</v>
          </cell>
        </row>
        <row r="57">
          <cell r="F57">
            <v>8129</v>
          </cell>
          <cell r="L57">
            <v>8348.949818181818</v>
          </cell>
          <cell r="N57">
            <v>8599.4183127272718</v>
          </cell>
          <cell r="P57">
            <v>8857.4008621090907</v>
          </cell>
        </row>
        <row r="58">
          <cell r="F58">
            <v>7776</v>
          </cell>
          <cell r="L58">
            <v>11131.933090909091</v>
          </cell>
          <cell r="N58">
            <v>11465.891083636363</v>
          </cell>
          <cell r="P58">
            <v>11809.867816145455</v>
          </cell>
        </row>
        <row r="59">
          <cell r="F59">
            <v>8784</v>
          </cell>
          <cell r="L59">
            <v>12574.961454545455</v>
          </cell>
          <cell r="N59">
            <v>12952.210298181819</v>
          </cell>
          <cell r="P59">
            <v>13340.776607127274</v>
          </cell>
        </row>
        <row r="60">
          <cell r="F60">
            <v>10692</v>
          </cell>
          <cell r="L60">
            <v>15306.407999999999</v>
          </cell>
          <cell r="N60">
            <v>15765.60024</v>
          </cell>
          <cell r="P60">
            <v>16238.568247200001</v>
          </cell>
        </row>
        <row r="61">
          <cell r="F61">
            <v>13549</v>
          </cell>
          <cell r="L61">
            <v>13914.916363636365</v>
          </cell>
          <cell r="N61">
            <v>14332.363854545454</v>
          </cell>
          <cell r="P61">
            <v>14762.334770181818</v>
          </cell>
        </row>
        <row r="62">
          <cell r="F62">
            <v>11664</v>
          </cell>
          <cell r="L62">
            <v>16697.899636363636</v>
          </cell>
          <cell r="N62">
            <v>17198.836625454544</v>
          </cell>
          <cell r="P62">
            <v>17714.801724218181</v>
          </cell>
        </row>
        <row r="63">
          <cell r="F63">
            <v>12100</v>
          </cell>
          <cell r="L63">
            <v>19480.882909090909</v>
          </cell>
          <cell r="N63">
            <v>20065.309396363638</v>
          </cell>
          <cell r="P63">
            <v>20667.268678254546</v>
          </cell>
        </row>
        <row r="64">
          <cell r="F64">
            <v>14310</v>
          </cell>
          <cell r="L64">
            <v>21336.20509090909</v>
          </cell>
          <cell r="N64">
            <v>21976.291243636362</v>
          </cell>
          <cell r="P64">
            <v>22635.579980945455</v>
          </cell>
        </row>
        <row r="65">
          <cell r="F65">
            <v>14418</v>
          </cell>
          <cell r="L65">
            <v>22263.866181818183</v>
          </cell>
          <cell r="N65">
            <v>22931.782167272726</v>
          </cell>
          <cell r="P65">
            <v>23619.735632290911</v>
          </cell>
        </row>
        <row r="66">
          <cell r="F66">
            <v>15552</v>
          </cell>
          <cell r="L66">
            <v>22263.866181818183</v>
          </cell>
          <cell r="N66">
            <v>22931.782167272726</v>
          </cell>
          <cell r="P66">
            <v>23619.735632290911</v>
          </cell>
        </row>
        <row r="67">
          <cell r="F67">
            <v>19872</v>
          </cell>
          <cell r="L67">
            <v>20408.544000000002</v>
          </cell>
          <cell r="N67">
            <v>21020.800319999998</v>
          </cell>
          <cell r="P67">
            <v>21651.424329599999</v>
          </cell>
        </row>
        <row r="68">
          <cell r="F68">
            <v>18969</v>
          </cell>
          <cell r="L68">
            <v>19480.882909090909</v>
          </cell>
          <cell r="N68">
            <v>20065.309396363638</v>
          </cell>
          <cell r="P68">
            <v>20667.268678254546</v>
          </cell>
        </row>
        <row r="69">
          <cell r="F69">
            <v>21679</v>
          </cell>
          <cell r="L69">
            <v>22263.866181818183</v>
          </cell>
          <cell r="N69">
            <v>22931.782167272726</v>
          </cell>
          <cell r="P69">
            <v>23619.735632290911</v>
          </cell>
        </row>
        <row r="70">
          <cell r="F70">
            <v>21679</v>
          </cell>
          <cell r="L70">
            <v>22263.866181818183</v>
          </cell>
          <cell r="N70">
            <v>22931.782167272726</v>
          </cell>
          <cell r="P70">
            <v>23619.735632290911</v>
          </cell>
        </row>
        <row r="71">
          <cell r="F71">
            <v>22130</v>
          </cell>
          <cell r="L71">
            <v>22727.696727272727</v>
          </cell>
          <cell r="N71">
            <v>23409.52762909091</v>
          </cell>
          <cell r="P71">
            <v>24111.813457963639</v>
          </cell>
        </row>
        <row r="72">
          <cell r="F72">
            <v>23033</v>
          </cell>
          <cell r="L72">
            <v>23655.357818181819</v>
          </cell>
          <cell r="N72">
            <v>24365.018552727273</v>
          </cell>
          <cell r="P72">
            <v>25095.969109309091</v>
          </cell>
        </row>
        <row r="73">
          <cell r="F73">
            <v>23485</v>
          </cell>
          <cell r="L73">
            <v>24119.188363636364</v>
          </cell>
          <cell r="N73">
            <v>24842.764014545453</v>
          </cell>
          <cell r="P73">
            <v>25588.04693498182</v>
          </cell>
        </row>
        <row r="80">
          <cell r="F80">
            <v>1355</v>
          </cell>
          <cell r="L80">
            <v>1532.6574545454548</v>
          </cell>
          <cell r="N80">
            <v>1578.6371781818184</v>
          </cell>
          <cell r="P80">
            <v>1625.9962935272729</v>
          </cell>
        </row>
        <row r="81">
          <cell r="F81">
            <v>3161</v>
          </cell>
          <cell r="L81">
            <v>3576.2007272727278</v>
          </cell>
          <cell r="N81">
            <v>3683.4867490909096</v>
          </cell>
          <cell r="P81">
            <v>3793.9913515636367</v>
          </cell>
        </row>
        <row r="82">
          <cell r="F82">
            <v>4536</v>
          </cell>
          <cell r="L82">
            <v>7152.4014545454556</v>
          </cell>
          <cell r="N82">
            <v>7366.9734981818192</v>
          </cell>
          <cell r="P82">
            <v>7587.9827031272735</v>
          </cell>
        </row>
        <row r="83">
          <cell r="F83">
            <v>5184</v>
          </cell>
          <cell r="L83">
            <v>8174.173090909092</v>
          </cell>
          <cell r="N83">
            <v>8419.3982836363648</v>
          </cell>
          <cell r="P83">
            <v>8671.9802321454554</v>
          </cell>
        </row>
        <row r="84">
          <cell r="F84">
            <v>7477</v>
          </cell>
          <cell r="L84">
            <v>8457.9985454545458</v>
          </cell>
          <cell r="N84">
            <v>8711.7385018181831</v>
          </cell>
          <cell r="P84">
            <v>8973.0906568727278</v>
          </cell>
        </row>
        <row r="85">
          <cell r="F85">
            <v>6804</v>
          </cell>
          <cell r="L85">
            <v>10728.602181818183</v>
          </cell>
          <cell r="N85">
            <v>11050.460247272729</v>
          </cell>
          <cell r="P85">
            <v>11381.974054690911</v>
          </cell>
        </row>
        <row r="86">
          <cell r="F86">
            <v>8129</v>
          </cell>
          <cell r="L86">
            <v>9195.9447272727284</v>
          </cell>
          <cell r="N86">
            <v>9471.8230690909095</v>
          </cell>
          <cell r="P86">
            <v>9755.9777611636364</v>
          </cell>
        </row>
        <row r="87">
          <cell r="F87">
            <v>7776</v>
          </cell>
          <cell r="L87">
            <v>12261.259636363638</v>
          </cell>
          <cell r="N87">
            <v>12629.097425454547</v>
          </cell>
          <cell r="P87">
            <v>13007.970348218183</v>
          </cell>
        </row>
        <row r="88">
          <cell r="F88">
            <v>8784</v>
          </cell>
          <cell r="L88">
            <v>13850.682181818183</v>
          </cell>
          <cell r="N88">
            <v>14266.20264727273</v>
          </cell>
          <cell r="P88">
            <v>14694.188726690911</v>
          </cell>
        </row>
        <row r="89">
          <cell r="F89">
            <v>10692</v>
          </cell>
          <cell r="L89">
            <v>16859.232</v>
          </cell>
          <cell r="N89">
            <v>17365.008960000003</v>
          </cell>
          <cell r="P89">
            <v>17885.959228799999</v>
          </cell>
        </row>
        <row r="90">
          <cell r="F90">
            <v>13549</v>
          </cell>
          <cell r="L90">
            <v>15326.574545454547</v>
          </cell>
          <cell r="N90">
            <v>15786.371781818185</v>
          </cell>
          <cell r="P90">
            <v>16259.962935272728</v>
          </cell>
        </row>
        <row r="91">
          <cell r="F91">
            <v>11664</v>
          </cell>
          <cell r="L91">
            <v>18391.889454545457</v>
          </cell>
          <cell r="N91">
            <v>18943.646138181819</v>
          </cell>
          <cell r="P91">
            <v>19511.955522327273</v>
          </cell>
        </row>
        <row r="92">
          <cell r="F92">
            <v>12100</v>
          </cell>
          <cell r="L92">
            <v>21457.204363636367</v>
          </cell>
          <cell r="N92">
            <v>22100.920494545458</v>
          </cell>
          <cell r="P92">
            <v>22763.948109381821</v>
          </cell>
        </row>
        <row r="93">
          <cell r="F93">
            <v>14310</v>
          </cell>
          <cell r="L93">
            <v>23500.747636363638</v>
          </cell>
          <cell r="N93">
            <v>24205.770065454544</v>
          </cell>
          <cell r="P93">
            <v>24931.94316741818</v>
          </cell>
        </row>
        <row r="94">
          <cell r="F94">
            <v>14418</v>
          </cell>
          <cell r="L94">
            <v>24522.519272727277</v>
          </cell>
          <cell r="N94">
            <v>25258.194850909094</v>
          </cell>
          <cell r="P94">
            <v>26015.940696436366</v>
          </cell>
        </row>
        <row r="95">
          <cell r="F95">
            <v>15552</v>
          </cell>
          <cell r="L95">
            <v>24522.519272727277</v>
          </cell>
          <cell r="N95">
            <v>25258.194850909094</v>
          </cell>
          <cell r="P95">
            <v>26015.940696436366</v>
          </cell>
        </row>
        <row r="96">
          <cell r="F96">
            <v>19872</v>
          </cell>
          <cell r="L96">
            <v>22478.976000000002</v>
          </cell>
          <cell r="N96">
            <v>23153.345280000001</v>
          </cell>
          <cell r="P96">
            <v>23847.9456384</v>
          </cell>
        </row>
        <row r="97">
          <cell r="F97">
            <v>18969</v>
          </cell>
          <cell r="L97">
            <v>21457.204363636367</v>
          </cell>
          <cell r="N97">
            <v>22100.920494545458</v>
          </cell>
          <cell r="P97">
            <v>22763.948109381821</v>
          </cell>
        </row>
        <row r="98">
          <cell r="F98">
            <v>21679</v>
          </cell>
          <cell r="L98">
            <v>24522.519272727277</v>
          </cell>
          <cell r="N98">
            <v>25258.194850909094</v>
          </cell>
          <cell r="P98">
            <v>26015.940696436366</v>
          </cell>
        </row>
        <row r="99">
          <cell r="F99">
            <v>21679</v>
          </cell>
          <cell r="L99">
            <v>24522.519272727277</v>
          </cell>
          <cell r="N99">
            <v>25258.194850909094</v>
          </cell>
          <cell r="P99">
            <v>26015.940696436366</v>
          </cell>
        </row>
        <row r="100">
          <cell r="F100">
            <v>22130</v>
          </cell>
          <cell r="L100">
            <v>25033.405090909095</v>
          </cell>
          <cell r="N100">
            <v>25784.407243636368</v>
          </cell>
          <cell r="P100">
            <v>26557.939460945458</v>
          </cell>
        </row>
        <row r="101">
          <cell r="F101">
            <v>23033</v>
          </cell>
          <cell r="L101">
            <v>26055.17672727273</v>
          </cell>
          <cell r="N101">
            <v>26836.832029090911</v>
          </cell>
          <cell r="P101">
            <v>27641.936989963637</v>
          </cell>
        </row>
        <row r="102">
          <cell r="F102">
            <v>23485</v>
          </cell>
          <cell r="L102">
            <v>26566.062545454548</v>
          </cell>
          <cell r="N102">
            <v>27363.044421818184</v>
          </cell>
          <cell r="P102">
            <v>28183.935754472728</v>
          </cell>
        </row>
      </sheetData>
      <sheetData sheetId="3">
        <row r="31">
          <cell r="F31">
            <v>18464</v>
          </cell>
          <cell r="K31">
            <v>27759.600306250002</v>
          </cell>
          <cell r="O31">
            <v>28598.634225506408</v>
          </cell>
          <cell r="S31">
            <v>29463.027944972342</v>
          </cell>
        </row>
        <row r="33">
          <cell r="F33">
            <v>32640</v>
          </cell>
          <cell r="K33">
            <v>55519.200612500004</v>
          </cell>
          <cell r="O33">
            <v>57197.268451012817</v>
          </cell>
          <cell r="S33">
            <v>58926.055889944684</v>
          </cell>
        </row>
        <row r="34">
          <cell r="F34">
            <v>33234</v>
          </cell>
          <cell r="K34">
            <v>55519.200612500004</v>
          </cell>
          <cell r="O34">
            <v>57197.268451012817</v>
          </cell>
          <cell r="S34">
            <v>58926.055889944684</v>
          </cell>
        </row>
        <row r="35">
          <cell r="F35">
            <v>33234</v>
          </cell>
          <cell r="K35">
            <v>55519.200612500004</v>
          </cell>
          <cell r="O35">
            <v>57197.268451012817</v>
          </cell>
          <cell r="S35">
            <v>58926.055889944684</v>
          </cell>
        </row>
        <row r="36">
          <cell r="F36">
            <v>33500</v>
          </cell>
          <cell r="K36">
            <v>55519.200612500004</v>
          </cell>
          <cell r="O36">
            <v>57197.268451012817</v>
          </cell>
          <cell r="S36">
            <v>58926.055889944684</v>
          </cell>
        </row>
        <row r="37">
          <cell r="F37">
            <v>34384</v>
          </cell>
          <cell r="K37">
            <v>55519.200612500004</v>
          </cell>
          <cell r="O37">
            <v>57197.268451012817</v>
          </cell>
          <cell r="S37">
            <v>58926.055889944684</v>
          </cell>
        </row>
        <row r="38">
          <cell r="F38">
            <v>35610</v>
          </cell>
          <cell r="K38">
            <v>55519.200612500004</v>
          </cell>
          <cell r="O38">
            <v>57197.268451012817</v>
          </cell>
          <cell r="S38">
            <v>58926.055889944684</v>
          </cell>
        </row>
        <row r="39">
          <cell r="F39">
            <v>41767</v>
          </cell>
          <cell r="K39">
            <v>55519.200612500004</v>
          </cell>
          <cell r="O39">
            <v>57197.268451012817</v>
          </cell>
          <cell r="S39">
            <v>58926.055889944684</v>
          </cell>
        </row>
        <row r="40">
          <cell r="F40">
            <v>33983</v>
          </cell>
          <cell r="K40">
            <v>55519.200612500004</v>
          </cell>
          <cell r="O40">
            <v>57197.268451012817</v>
          </cell>
          <cell r="S40">
            <v>58926.055889944684</v>
          </cell>
        </row>
        <row r="41">
          <cell r="F41">
            <v>33234</v>
          </cell>
          <cell r="K41">
            <v>55519.200612500004</v>
          </cell>
          <cell r="O41">
            <v>57197.268451012817</v>
          </cell>
          <cell r="S41">
            <v>58926.055889944684</v>
          </cell>
        </row>
        <row r="42">
          <cell r="F42">
            <v>33983</v>
          </cell>
          <cell r="K42">
            <v>55519.200612500004</v>
          </cell>
          <cell r="O42">
            <v>57197.268451012817</v>
          </cell>
          <cell r="S42">
            <v>58926.055889944684</v>
          </cell>
        </row>
        <row r="43">
          <cell r="F43">
            <v>39790</v>
          </cell>
          <cell r="K43">
            <v>55519.200612500004</v>
          </cell>
          <cell r="O43">
            <v>57197.268451012817</v>
          </cell>
          <cell r="S43">
            <v>58926.055889944684</v>
          </cell>
        </row>
      </sheetData>
      <sheetData sheetId="4">
        <row r="57">
          <cell r="O57">
            <v>3765211.2879999997</v>
          </cell>
        </row>
      </sheetData>
      <sheetData sheetId="5">
        <row r="10">
          <cell r="H10">
            <v>23333.333333333332</v>
          </cell>
        </row>
        <row r="11">
          <cell r="H11">
            <v>23333.333333333332</v>
          </cell>
        </row>
        <row r="12">
          <cell r="H12">
            <v>23333.333333333332</v>
          </cell>
        </row>
        <row r="13">
          <cell r="H13">
            <v>23333.333333333332</v>
          </cell>
        </row>
        <row r="14">
          <cell r="H14">
            <v>23333.333333333332</v>
          </cell>
        </row>
        <row r="15">
          <cell r="H15">
            <v>53333.333333333336</v>
          </cell>
        </row>
        <row r="16">
          <cell r="H16">
            <v>53333.333333333336</v>
          </cell>
        </row>
        <row r="17">
          <cell r="H17">
            <v>53333.333333333336</v>
          </cell>
        </row>
        <row r="18">
          <cell r="H18">
            <v>53333.333333333336</v>
          </cell>
        </row>
        <row r="19">
          <cell r="H19">
            <v>53333.333333333336</v>
          </cell>
        </row>
        <row r="20">
          <cell r="H20">
            <v>53333.333333333336</v>
          </cell>
        </row>
        <row r="21">
          <cell r="H21">
            <v>83333.333333333328</v>
          </cell>
        </row>
        <row r="22">
          <cell r="H22">
            <v>83333.333333333328</v>
          </cell>
        </row>
        <row r="23">
          <cell r="H23">
            <v>83333.333333333328</v>
          </cell>
        </row>
        <row r="24">
          <cell r="H24">
            <v>83333.333333333328</v>
          </cell>
        </row>
        <row r="25">
          <cell r="H25">
            <v>83333.333333333328</v>
          </cell>
        </row>
        <row r="26">
          <cell r="H26">
            <v>83333.333333333328</v>
          </cell>
        </row>
        <row r="27">
          <cell r="H27">
            <v>83333.333333333328</v>
          </cell>
        </row>
        <row r="28">
          <cell r="H28">
            <v>83333.333333333328</v>
          </cell>
        </row>
        <row r="29">
          <cell r="H29">
            <v>83333.333333333328</v>
          </cell>
        </row>
        <row r="30">
          <cell r="H30">
            <v>83333.333333333328</v>
          </cell>
        </row>
        <row r="31">
          <cell r="H31">
            <v>83333.333333333328</v>
          </cell>
        </row>
        <row r="32">
          <cell r="H32">
            <v>83333.333333333328</v>
          </cell>
        </row>
      </sheetData>
      <sheetData sheetId="6">
        <row r="8">
          <cell r="J8">
            <v>8890</v>
          </cell>
        </row>
        <row r="9">
          <cell r="J9">
            <v>8890</v>
          </cell>
        </row>
        <row r="10">
          <cell r="J10">
            <v>11530</v>
          </cell>
        </row>
        <row r="11">
          <cell r="J11">
            <v>11530</v>
          </cell>
        </row>
        <row r="12">
          <cell r="J12">
            <v>11530</v>
          </cell>
        </row>
        <row r="13">
          <cell r="J13">
            <v>11530</v>
          </cell>
        </row>
        <row r="14">
          <cell r="J14">
            <v>11530</v>
          </cell>
        </row>
        <row r="15">
          <cell r="J15">
            <v>11530</v>
          </cell>
        </row>
        <row r="16">
          <cell r="J16">
            <v>11530</v>
          </cell>
        </row>
        <row r="17">
          <cell r="J17">
            <v>11530</v>
          </cell>
        </row>
        <row r="18">
          <cell r="J18">
            <v>11530</v>
          </cell>
        </row>
        <row r="19">
          <cell r="J19">
            <v>11530</v>
          </cell>
        </row>
        <row r="20">
          <cell r="J20">
            <v>11530</v>
          </cell>
        </row>
        <row r="21">
          <cell r="J21">
            <v>7428.181818181818</v>
          </cell>
        </row>
        <row r="22">
          <cell r="J22">
            <v>8999.0909090909081</v>
          </cell>
        </row>
        <row r="23">
          <cell r="J23">
            <v>11748.181818181818</v>
          </cell>
        </row>
        <row r="24">
          <cell r="J24">
            <v>12533.636363636364</v>
          </cell>
        </row>
        <row r="25">
          <cell r="J25">
            <v>12751.818181818182</v>
          </cell>
        </row>
        <row r="26">
          <cell r="J26">
            <v>14497.272727272728</v>
          </cell>
        </row>
        <row r="27">
          <cell r="J27">
            <v>13319.090909090908</v>
          </cell>
        </row>
        <row r="28">
          <cell r="J28">
            <v>15675.454545454546</v>
          </cell>
        </row>
        <row r="29">
          <cell r="J29">
            <v>16897.272727272728</v>
          </cell>
        </row>
        <row r="30">
          <cell r="J30">
            <v>19210</v>
          </cell>
        </row>
        <row r="31">
          <cell r="J31">
            <v>18031.818181818184</v>
          </cell>
        </row>
        <row r="32">
          <cell r="J32">
            <v>20388.181818181816</v>
          </cell>
        </row>
        <row r="33">
          <cell r="J33">
            <v>22744.545454545456</v>
          </cell>
        </row>
        <row r="34">
          <cell r="J34">
            <v>24315.454545454544</v>
          </cell>
        </row>
        <row r="35">
          <cell r="J35">
            <v>25100.909090909092</v>
          </cell>
        </row>
        <row r="36">
          <cell r="J36">
            <v>25100.909090909092</v>
          </cell>
        </row>
        <row r="37">
          <cell r="J37">
            <v>23530</v>
          </cell>
        </row>
        <row r="38">
          <cell r="J38">
            <v>22744.545454545456</v>
          </cell>
        </row>
        <row r="39">
          <cell r="J39">
            <v>25100.909090909092</v>
          </cell>
        </row>
        <row r="40">
          <cell r="J40">
            <v>25100.909090909092</v>
          </cell>
        </row>
        <row r="41">
          <cell r="J41">
            <v>25493.636363636364</v>
          </cell>
        </row>
        <row r="42">
          <cell r="J42">
            <v>26279.090909090908</v>
          </cell>
        </row>
        <row r="43">
          <cell r="J43">
            <v>26671.818181818184</v>
          </cell>
        </row>
      </sheetData>
      <sheetData sheetId="7">
        <row r="15">
          <cell r="C15">
            <v>2761688.2409999995</v>
          </cell>
        </row>
      </sheetData>
      <sheetData sheetId="8">
        <row r="15">
          <cell r="G15">
            <v>6931895.8988999985</v>
          </cell>
        </row>
      </sheetData>
      <sheetData sheetId="9">
        <row r="19">
          <cell r="G19">
            <v>59207793.975000009</v>
          </cell>
        </row>
      </sheetData>
      <sheetData sheetId="10">
        <row r="12">
          <cell r="G12">
            <v>30264068.675000001</v>
          </cell>
        </row>
      </sheetData>
      <sheetData sheetId="11">
        <row r="26">
          <cell r="H26">
            <v>17129462.870049998</v>
          </cell>
        </row>
      </sheetData>
      <sheetData sheetId="12">
        <row r="12">
          <cell r="G12">
            <v>276000000</v>
          </cell>
        </row>
      </sheetData>
      <sheetData sheetId="13">
        <row r="30">
          <cell r="F30">
            <v>48989</v>
          </cell>
          <cell r="I30">
            <v>77025</v>
          </cell>
          <cell r="K30">
            <v>79335.75</v>
          </cell>
          <cell r="M30">
            <v>81715.822499999995</v>
          </cell>
        </row>
        <row r="31">
          <cell r="F31">
            <v>48989</v>
          </cell>
          <cell r="I31">
            <v>77025</v>
          </cell>
          <cell r="K31">
            <v>79335.75</v>
          </cell>
          <cell r="M31">
            <v>81715.822499999995</v>
          </cell>
        </row>
        <row r="32">
          <cell r="F32">
            <v>49016</v>
          </cell>
          <cell r="I32">
            <v>77025</v>
          </cell>
          <cell r="K32">
            <v>79335.75</v>
          </cell>
          <cell r="M32">
            <v>81715.822499999995</v>
          </cell>
        </row>
        <row r="33">
          <cell r="F33">
            <v>48989</v>
          </cell>
          <cell r="I33">
            <v>77025</v>
          </cell>
          <cell r="K33">
            <v>79335.75</v>
          </cell>
          <cell r="M33">
            <v>81715.822499999995</v>
          </cell>
        </row>
        <row r="34">
          <cell r="F34">
            <v>48989</v>
          </cell>
          <cell r="I34">
            <v>77025</v>
          </cell>
          <cell r="K34">
            <v>79335.75</v>
          </cell>
          <cell r="M34">
            <v>81715.822499999995</v>
          </cell>
        </row>
        <row r="35">
          <cell r="F35">
            <v>48989</v>
          </cell>
          <cell r="I35">
            <v>77025</v>
          </cell>
          <cell r="K35">
            <v>79335.75</v>
          </cell>
          <cell r="M35">
            <v>81715.822499999995</v>
          </cell>
        </row>
        <row r="36">
          <cell r="F36">
            <v>48989</v>
          </cell>
          <cell r="I36">
            <v>77025</v>
          </cell>
          <cell r="K36">
            <v>79335.75</v>
          </cell>
          <cell r="M36">
            <v>81715.822499999995</v>
          </cell>
        </row>
        <row r="37">
          <cell r="F37">
            <v>48989</v>
          </cell>
          <cell r="I37">
            <v>77025</v>
          </cell>
          <cell r="K37">
            <v>79335.75</v>
          </cell>
          <cell r="M37">
            <v>81715.822499999995</v>
          </cell>
        </row>
        <row r="38">
          <cell r="F38">
            <v>48989</v>
          </cell>
          <cell r="I38">
            <v>77025</v>
          </cell>
          <cell r="K38">
            <v>79335.75</v>
          </cell>
          <cell r="M38">
            <v>81715.822499999995</v>
          </cell>
        </row>
        <row r="39">
          <cell r="F39">
            <v>49016</v>
          </cell>
          <cell r="I39">
            <v>77025</v>
          </cell>
          <cell r="K39">
            <v>79335.75</v>
          </cell>
          <cell r="M39">
            <v>81715.822499999995</v>
          </cell>
        </row>
        <row r="40">
          <cell r="F40">
            <v>49016</v>
          </cell>
          <cell r="I40">
            <v>77025</v>
          </cell>
          <cell r="K40">
            <v>79335.75</v>
          </cell>
          <cell r="M40">
            <v>81715.822499999995</v>
          </cell>
        </row>
        <row r="41">
          <cell r="F41">
            <v>49016</v>
          </cell>
          <cell r="I41">
            <v>77025</v>
          </cell>
          <cell r="K41">
            <v>79335.75</v>
          </cell>
          <cell r="M41">
            <v>81715.822499999995</v>
          </cell>
        </row>
        <row r="42">
          <cell r="F42">
            <v>48989</v>
          </cell>
          <cell r="I42">
            <v>77025</v>
          </cell>
          <cell r="K42">
            <v>79335.75</v>
          </cell>
          <cell r="M42">
            <v>81715.822499999995</v>
          </cell>
        </row>
        <row r="78">
          <cell r="F78">
            <v>16348</v>
          </cell>
          <cell r="I78">
            <v>77025</v>
          </cell>
          <cell r="K78">
            <v>79335.75</v>
          </cell>
          <cell r="M78">
            <v>81715.822499999995</v>
          </cell>
        </row>
        <row r="79">
          <cell r="F79">
            <v>16348</v>
          </cell>
          <cell r="I79">
            <v>77025</v>
          </cell>
          <cell r="K79">
            <v>79335.75</v>
          </cell>
          <cell r="M79">
            <v>81715.822499999995</v>
          </cell>
        </row>
        <row r="80">
          <cell r="F80">
            <v>16348</v>
          </cell>
          <cell r="I80">
            <v>77025</v>
          </cell>
          <cell r="K80">
            <v>79335.75</v>
          </cell>
          <cell r="M80">
            <v>81715.822499999995</v>
          </cell>
        </row>
        <row r="81">
          <cell r="F81">
            <v>16348</v>
          </cell>
          <cell r="I81">
            <v>77025</v>
          </cell>
          <cell r="K81">
            <v>79335.75</v>
          </cell>
          <cell r="M81">
            <v>81715.822499999995</v>
          </cell>
        </row>
        <row r="87">
          <cell r="F87">
            <v>32635</v>
          </cell>
          <cell r="I87">
            <v>77025</v>
          </cell>
          <cell r="K87">
            <v>79335.75</v>
          </cell>
          <cell r="M87">
            <v>81715.822499999995</v>
          </cell>
        </row>
        <row r="88">
          <cell r="F88">
            <v>48989</v>
          </cell>
          <cell r="I88">
            <v>77025</v>
          </cell>
          <cell r="K88">
            <v>79335.75</v>
          </cell>
          <cell r="M88">
            <v>81715.822499999995</v>
          </cell>
        </row>
        <row r="89">
          <cell r="F89">
            <v>48988</v>
          </cell>
          <cell r="I89">
            <v>77025</v>
          </cell>
          <cell r="K89">
            <v>79335.75</v>
          </cell>
          <cell r="M89">
            <v>81715.822499999995</v>
          </cell>
        </row>
        <row r="90">
          <cell r="F90">
            <v>48241</v>
          </cell>
          <cell r="I90">
            <v>77025</v>
          </cell>
          <cell r="K90">
            <v>79335.75</v>
          </cell>
          <cell r="M90">
            <v>81715.822499999995</v>
          </cell>
        </row>
        <row r="91">
          <cell r="F91">
            <v>48242</v>
          </cell>
          <cell r="I91">
            <v>77025</v>
          </cell>
          <cell r="K91">
            <v>79335.75</v>
          </cell>
          <cell r="M91">
            <v>81715.822499999995</v>
          </cell>
        </row>
        <row r="92">
          <cell r="F92">
            <v>48243</v>
          </cell>
          <cell r="I92">
            <v>77025</v>
          </cell>
          <cell r="K92">
            <v>79335.75</v>
          </cell>
          <cell r="M92">
            <v>81715.822499999995</v>
          </cell>
        </row>
        <row r="93">
          <cell r="F93">
            <v>48243</v>
          </cell>
          <cell r="I93">
            <v>77025</v>
          </cell>
          <cell r="K93">
            <v>79335.75</v>
          </cell>
          <cell r="M93">
            <v>81715.822499999995</v>
          </cell>
        </row>
        <row r="94">
          <cell r="F94">
            <v>48989</v>
          </cell>
          <cell r="I94">
            <v>77025</v>
          </cell>
          <cell r="K94">
            <v>79335.75</v>
          </cell>
          <cell r="M94">
            <v>81715.822499999995</v>
          </cell>
        </row>
        <row r="95">
          <cell r="F95">
            <v>48990</v>
          </cell>
          <cell r="I95">
            <v>77025</v>
          </cell>
          <cell r="K95">
            <v>79335.75</v>
          </cell>
          <cell r="M95">
            <v>81715.822499999995</v>
          </cell>
        </row>
        <row r="96">
          <cell r="F96">
            <v>48989</v>
          </cell>
          <cell r="I96">
            <v>77025</v>
          </cell>
          <cell r="K96">
            <v>79335.75</v>
          </cell>
          <cell r="M96">
            <v>81715.822499999995</v>
          </cell>
        </row>
        <row r="97">
          <cell r="F97">
            <v>48990</v>
          </cell>
          <cell r="I97">
            <v>77025</v>
          </cell>
          <cell r="K97">
            <v>79335.75</v>
          </cell>
          <cell r="M97">
            <v>81715.822499999995</v>
          </cell>
        </row>
        <row r="98">
          <cell r="F98">
            <v>48989</v>
          </cell>
          <cell r="I98">
            <v>77025</v>
          </cell>
          <cell r="K98">
            <v>79335.75</v>
          </cell>
          <cell r="M98">
            <v>81715.822499999995</v>
          </cell>
        </row>
        <row r="99">
          <cell r="F99">
            <v>48989</v>
          </cell>
          <cell r="I99">
            <v>77025</v>
          </cell>
          <cell r="K99">
            <v>79335.75</v>
          </cell>
          <cell r="M99">
            <v>81715.822499999995</v>
          </cell>
        </row>
        <row r="100">
          <cell r="F100">
            <v>48989</v>
          </cell>
          <cell r="I100">
            <v>77025</v>
          </cell>
          <cell r="K100">
            <v>79335.75</v>
          </cell>
          <cell r="M100">
            <v>81715.822499999995</v>
          </cell>
        </row>
      </sheetData>
      <sheetData sheetId="14">
        <row r="30">
          <cell r="F30">
            <v>7643</v>
          </cell>
          <cell r="I30">
            <v>77025</v>
          </cell>
          <cell r="K30">
            <v>79335.75</v>
          </cell>
          <cell r="M30">
            <v>81715.822499999995</v>
          </cell>
        </row>
        <row r="31">
          <cell r="F31">
            <v>16381</v>
          </cell>
          <cell r="I31">
            <v>77025</v>
          </cell>
          <cell r="K31">
            <v>79335.75</v>
          </cell>
          <cell r="M31">
            <v>81715.822499999995</v>
          </cell>
        </row>
        <row r="32">
          <cell r="F32">
            <v>25480</v>
          </cell>
          <cell r="I32">
            <v>77025</v>
          </cell>
          <cell r="K32">
            <v>79335.75</v>
          </cell>
          <cell r="M32">
            <v>81715.822499999995</v>
          </cell>
        </row>
        <row r="33">
          <cell r="F33">
            <v>49754</v>
          </cell>
          <cell r="I33">
            <v>77025</v>
          </cell>
          <cell r="K33">
            <v>79335.75</v>
          </cell>
          <cell r="M33">
            <v>81715.822499999995</v>
          </cell>
        </row>
        <row r="34">
          <cell r="F34">
            <v>49754</v>
          </cell>
          <cell r="I34">
            <v>77025</v>
          </cell>
          <cell r="K34">
            <v>79335.75</v>
          </cell>
          <cell r="M34">
            <v>81715.822499999995</v>
          </cell>
        </row>
        <row r="35">
          <cell r="F35">
            <v>7643</v>
          </cell>
          <cell r="I35">
            <v>77025</v>
          </cell>
          <cell r="K35">
            <v>79335.75</v>
          </cell>
          <cell r="M35">
            <v>81715.822499999995</v>
          </cell>
        </row>
        <row r="36">
          <cell r="F36">
            <v>49754</v>
          </cell>
          <cell r="I36">
            <v>77025</v>
          </cell>
          <cell r="K36">
            <v>79335.75</v>
          </cell>
          <cell r="M36">
            <v>81715.822499999995</v>
          </cell>
        </row>
        <row r="37">
          <cell r="F37">
            <v>49754</v>
          </cell>
          <cell r="I37">
            <v>77025</v>
          </cell>
          <cell r="K37">
            <v>79335.75</v>
          </cell>
          <cell r="M37">
            <v>81715.822499999995</v>
          </cell>
        </row>
        <row r="38">
          <cell r="F38">
            <v>49755</v>
          </cell>
          <cell r="I38">
            <v>77025</v>
          </cell>
          <cell r="K38">
            <v>79335.75</v>
          </cell>
          <cell r="M38">
            <v>81715.822499999995</v>
          </cell>
        </row>
        <row r="40">
          <cell r="F40">
            <v>49542</v>
          </cell>
          <cell r="I40">
            <v>77025</v>
          </cell>
          <cell r="K40">
            <v>79335.75</v>
          </cell>
          <cell r="M40">
            <v>81715.822499999995</v>
          </cell>
        </row>
        <row r="41">
          <cell r="F41">
            <v>49754</v>
          </cell>
          <cell r="I41">
            <v>77025</v>
          </cell>
          <cell r="K41">
            <v>79335.75</v>
          </cell>
          <cell r="M41">
            <v>81715.822499999995</v>
          </cell>
        </row>
        <row r="42">
          <cell r="F42">
            <v>49542</v>
          </cell>
          <cell r="I42">
            <v>77025</v>
          </cell>
          <cell r="K42">
            <v>79335.75</v>
          </cell>
          <cell r="M42">
            <v>81715.822499999995</v>
          </cell>
        </row>
        <row r="78">
          <cell r="F78">
            <v>49542</v>
          </cell>
          <cell r="I78">
            <v>77025</v>
          </cell>
          <cell r="K78">
            <v>79335.75</v>
          </cell>
          <cell r="M78">
            <v>81715.822499999995</v>
          </cell>
        </row>
        <row r="79">
          <cell r="F79">
            <v>49754</v>
          </cell>
          <cell r="I79">
            <v>77025</v>
          </cell>
          <cell r="K79">
            <v>79335.75</v>
          </cell>
          <cell r="M79">
            <v>81715.822499999995</v>
          </cell>
        </row>
        <row r="80">
          <cell r="F80">
            <v>25481</v>
          </cell>
          <cell r="I80">
            <v>77025</v>
          </cell>
          <cell r="K80">
            <v>79335.75</v>
          </cell>
          <cell r="M80">
            <v>81715.822499999995</v>
          </cell>
        </row>
        <row r="81">
          <cell r="F81">
            <v>16381</v>
          </cell>
          <cell r="I81">
            <v>77025</v>
          </cell>
          <cell r="K81">
            <v>79335.75</v>
          </cell>
          <cell r="M81">
            <v>81715.822499999995</v>
          </cell>
        </row>
        <row r="82">
          <cell r="F82">
            <v>49754</v>
          </cell>
          <cell r="I82">
            <v>77025</v>
          </cell>
          <cell r="K82">
            <v>79335.75</v>
          </cell>
          <cell r="M82">
            <v>81715.822499999995</v>
          </cell>
        </row>
        <row r="83">
          <cell r="F83">
            <v>49542</v>
          </cell>
          <cell r="I83">
            <v>77025</v>
          </cell>
          <cell r="K83">
            <v>79335.75</v>
          </cell>
          <cell r="M83">
            <v>81715.822499999995</v>
          </cell>
        </row>
        <row r="84">
          <cell r="F84">
            <v>49542</v>
          </cell>
          <cell r="I84">
            <v>77025</v>
          </cell>
          <cell r="K84">
            <v>79335.75</v>
          </cell>
          <cell r="M84">
            <v>81715.822499999995</v>
          </cell>
        </row>
        <row r="85">
          <cell r="F85">
            <v>17835</v>
          </cell>
          <cell r="I85">
            <v>77025</v>
          </cell>
          <cell r="K85">
            <v>79335.75</v>
          </cell>
          <cell r="M85">
            <v>81715.822499999995</v>
          </cell>
        </row>
        <row r="86">
          <cell r="F86">
            <v>49754</v>
          </cell>
          <cell r="I86">
            <v>77025</v>
          </cell>
          <cell r="K86">
            <v>79335.75</v>
          </cell>
          <cell r="M86">
            <v>81715.822499999995</v>
          </cell>
        </row>
        <row r="87">
          <cell r="F87">
            <v>49542</v>
          </cell>
          <cell r="I87">
            <v>77025</v>
          </cell>
          <cell r="K87">
            <v>79335.75</v>
          </cell>
          <cell r="M87">
            <v>81715.822499999995</v>
          </cell>
        </row>
        <row r="88">
          <cell r="F88">
            <v>25480</v>
          </cell>
          <cell r="I88">
            <v>77025</v>
          </cell>
          <cell r="K88">
            <v>79335.75</v>
          </cell>
          <cell r="M88">
            <v>81715.822499999995</v>
          </cell>
        </row>
        <row r="89">
          <cell r="F89">
            <v>16381</v>
          </cell>
          <cell r="I89">
            <v>77025</v>
          </cell>
          <cell r="K89">
            <v>79335.75</v>
          </cell>
          <cell r="M89">
            <v>81715.822499999995</v>
          </cell>
        </row>
        <row r="90">
          <cell r="F90">
            <v>49754</v>
          </cell>
          <cell r="I90">
            <v>77025</v>
          </cell>
          <cell r="K90">
            <v>79335.75</v>
          </cell>
          <cell r="M90">
            <v>81715.822499999995</v>
          </cell>
        </row>
        <row r="91">
          <cell r="F91">
            <v>49542</v>
          </cell>
          <cell r="I91">
            <v>77025</v>
          </cell>
          <cell r="K91">
            <v>79335.75</v>
          </cell>
          <cell r="M91">
            <v>81715.822499999995</v>
          </cell>
        </row>
        <row r="92">
          <cell r="F92">
            <v>49542</v>
          </cell>
          <cell r="I92">
            <v>77025</v>
          </cell>
          <cell r="K92">
            <v>79335.75</v>
          </cell>
          <cell r="M92">
            <v>81715.822499999995</v>
          </cell>
        </row>
        <row r="93">
          <cell r="F93">
            <v>25479</v>
          </cell>
          <cell r="I93">
            <v>77025</v>
          </cell>
          <cell r="K93">
            <v>79335.75</v>
          </cell>
          <cell r="M93">
            <v>81715.822499999995</v>
          </cell>
        </row>
        <row r="94">
          <cell r="F94">
            <v>49754</v>
          </cell>
          <cell r="I94">
            <v>77025</v>
          </cell>
          <cell r="K94">
            <v>79335.75</v>
          </cell>
          <cell r="M94">
            <v>81715.822499999995</v>
          </cell>
        </row>
        <row r="97">
          <cell r="F97">
            <v>49753</v>
          </cell>
          <cell r="I97">
            <v>77025</v>
          </cell>
          <cell r="K97">
            <v>79335.75</v>
          </cell>
          <cell r="M97">
            <v>81715.822499999995</v>
          </cell>
        </row>
        <row r="98">
          <cell r="F98">
            <v>17835</v>
          </cell>
          <cell r="I98">
            <v>77025</v>
          </cell>
          <cell r="K98">
            <v>79335.75</v>
          </cell>
          <cell r="M98">
            <v>81715.822499999995</v>
          </cell>
        </row>
        <row r="99">
          <cell r="F99">
            <v>49754</v>
          </cell>
          <cell r="I99">
            <v>77025</v>
          </cell>
          <cell r="K99">
            <v>79335.75</v>
          </cell>
          <cell r="M99">
            <v>81715.822499999995</v>
          </cell>
        </row>
        <row r="100">
          <cell r="F100">
            <v>25479</v>
          </cell>
          <cell r="I100">
            <v>77025</v>
          </cell>
          <cell r="K100">
            <v>79335.75</v>
          </cell>
          <cell r="M100">
            <v>81715.822499999995</v>
          </cell>
        </row>
      </sheetData>
      <sheetData sheetId="15">
        <row r="24">
          <cell r="F24">
            <v>29782.999999999996</v>
          </cell>
          <cell r="G24">
            <v>148914.99999999997</v>
          </cell>
          <cell r="J24">
            <v>153382.44999999998</v>
          </cell>
          <cell r="M24">
            <v>157983.9235</v>
          </cell>
        </row>
      </sheetData>
      <sheetData sheetId="16">
        <row r="33">
          <cell r="I33">
            <v>12910573.500000004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7611-50E0-4EB2-B4CE-52312C587F37}">
  <dimension ref="A1:O85"/>
  <sheetViews>
    <sheetView workbookViewId="0">
      <selection activeCell="D27" sqref="D27"/>
    </sheetView>
  </sheetViews>
  <sheetFormatPr baseColWidth="10" defaultRowHeight="12" x14ac:dyDescent="0.35"/>
  <cols>
    <col min="1" max="1" width="13.765625" style="3" customWidth="1"/>
    <col min="2" max="2" width="11.07421875" style="4"/>
    <col min="3" max="6" width="11.07421875" style="2"/>
    <col min="7" max="7" width="1.4609375" style="2" customWidth="1"/>
    <col min="8" max="8" width="14.3046875" style="2" customWidth="1"/>
    <col min="9" max="13" width="11.07421875" style="2"/>
    <col min="14" max="14" width="1.4609375" style="2" customWidth="1"/>
    <col min="15" max="16384" width="11.07421875" style="2"/>
  </cols>
  <sheetData>
    <row r="1" spans="1:15" ht="14.6" x14ac:dyDescent="0.4">
      <c r="A1" s="47" t="s">
        <v>103</v>
      </c>
    </row>
    <row r="2" spans="1:15" s="44" customFormat="1" ht="12.45" thickBot="1" x14ac:dyDescent="0.4">
      <c r="A2" s="42"/>
      <c r="B2" s="43"/>
    </row>
    <row r="4" spans="1:15" ht="14.6" x14ac:dyDescent="0.4">
      <c r="A4" s="94" t="s">
        <v>43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</row>
    <row r="6" spans="1:15" x14ac:dyDescent="0.35">
      <c r="A6" s="33" t="s">
        <v>0</v>
      </c>
      <c r="B6" s="39" t="s">
        <v>6</v>
      </c>
      <c r="C6" s="40" t="s">
        <v>5</v>
      </c>
      <c r="H6" s="33" t="s">
        <v>7</v>
      </c>
      <c r="I6" s="39" t="s">
        <v>6</v>
      </c>
      <c r="J6" s="40" t="s">
        <v>5</v>
      </c>
    </row>
    <row r="7" spans="1:15" x14ac:dyDescent="0.35">
      <c r="A7" s="21" t="s">
        <v>1</v>
      </c>
      <c r="B7" s="38">
        <v>2</v>
      </c>
      <c r="C7" s="38">
        <v>226000</v>
      </c>
      <c r="H7" s="21" t="s">
        <v>8</v>
      </c>
      <c r="I7" s="38">
        <v>13</v>
      </c>
      <c r="J7" s="38">
        <v>300000</v>
      </c>
    </row>
    <row r="8" spans="1:15" x14ac:dyDescent="0.35">
      <c r="A8" s="21" t="s">
        <v>2</v>
      </c>
      <c r="B8" s="38">
        <v>10</v>
      </c>
      <c r="C8" s="38">
        <v>400000</v>
      </c>
      <c r="H8" s="21" t="s">
        <v>9</v>
      </c>
      <c r="I8" s="38">
        <v>16</v>
      </c>
      <c r="J8" s="38">
        <v>620000</v>
      </c>
    </row>
    <row r="9" spans="1:15" x14ac:dyDescent="0.35">
      <c r="A9" s="21" t="s">
        <v>3</v>
      </c>
      <c r="B9" s="38">
        <v>8</v>
      </c>
      <c r="C9" s="38">
        <v>630000</v>
      </c>
      <c r="H9" s="21" t="s">
        <v>10</v>
      </c>
      <c r="I9" s="38">
        <v>13</v>
      </c>
      <c r="J9" s="38">
        <v>970000</v>
      </c>
    </row>
    <row r="10" spans="1:15" x14ac:dyDescent="0.35">
      <c r="A10" s="21" t="s">
        <v>4</v>
      </c>
      <c r="B10" s="38">
        <v>9</v>
      </c>
      <c r="C10" s="38">
        <v>900000</v>
      </c>
      <c r="H10" s="21" t="s">
        <v>11</v>
      </c>
      <c r="I10" s="38">
        <v>13</v>
      </c>
      <c r="J10" s="38">
        <v>1300000</v>
      </c>
    </row>
    <row r="11" spans="1:15" x14ac:dyDescent="0.35">
      <c r="A11" s="21" t="s">
        <v>34</v>
      </c>
      <c r="B11" s="38">
        <v>8</v>
      </c>
      <c r="C11" s="38">
        <v>1200000</v>
      </c>
      <c r="H11" s="21" t="s">
        <v>12</v>
      </c>
      <c r="I11" s="38">
        <v>20</v>
      </c>
      <c r="J11" s="38">
        <v>1640000</v>
      </c>
    </row>
    <row r="12" spans="1:15" x14ac:dyDescent="0.35">
      <c r="A12" s="21" t="s">
        <v>35</v>
      </c>
      <c r="B12" s="38">
        <v>8</v>
      </c>
      <c r="C12" s="38">
        <v>1400000</v>
      </c>
      <c r="H12" s="3"/>
      <c r="I12" s="40">
        <f>SUM(I7:I11)</f>
        <v>75</v>
      </c>
    </row>
    <row r="13" spans="1:15" x14ac:dyDescent="0.35">
      <c r="A13" s="21" t="s">
        <v>36</v>
      </c>
      <c r="B13" s="38">
        <v>6</v>
      </c>
      <c r="C13" s="38">
        <v>1600000</v>
      </c>
    </row>
    <row r="14" spans="1:15" x14ac:dyDescent="0.35">
      <c r="B14" s="40">
        <f>SUM(B7:B13)</f>
        <v>51</v>
      </c>
      <c r="C14" s="12"/>
    </row>
    <row r="15" spans="1:15" s="44" customFormat="1" ht="12.45" thickBot="1" x14ac:dyDescent="0.4">
      <c r="A15" s="42"/>
      <c r="B15" s="45"/>
      <c r="C15" s="46"/>
    </row>
    <row r="16" spans="1:15" s="27" customFormat="1" x14ac:dyDescent="0.35">
      <c r="A16" s="48"/>
      <c r="B16" s="132"/>
      <c r="C16" s="69"/>
    </row>
    <row r="17" spans="1:15" ht="14.6" x14ac:dyDescent="0.4">
      <c r="A17" s="94" t="s">
        <v>104</v>
      </c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</row>
    <row r="19" spans="1:15" x14ac:dyDescent="0.35">
      <c r="A19" s="93" t="s">
        <v>51</v>
      </c>
      <c r="B19" s="93"/>
      <c r="H19" s="1" t="s">
        <v>57</v>
      </c>
    </row>
    <row r="21" spans="1:15" s="13" customFormat="1" ht="24" x14ac:dyDescent="0.4">
      <c r="A21" s="28" t="str">
        <f>+A6</f>
        <v>ADMINISTRATIVOS</v>
      </c>
      <c r="B21" s="54" t="s">
        <v>52</v>
      </c>
      <c r="C21" s="28" t="s">
        <v>53</v>
      </c>
      <c r="D21" s="28" t="s">
        <v>54</v>
      </c>
      <c r="E21" s="28" t="s">
        <v>55</v>
      </c>
      <c r="F21" s="28" t="s">
        <v>56</v>
      </c>
      <c r="H21" s="28" t="str">
        <f>+A21</f>
        <v>ADMINISTRATIVOS</v>
      </c>
      <c r="I21" s="54" t="s">
        <v>52</v>
      </c>
      <c r="J21" s="28" t="s">
        <v>53</v>
      </c>
      <c r="K21" s="28" t="s">
        <v>54</v>
      </c>
      <c r="L21" s="28" t="s">
        <v>55</v>
      </c>
      <c r="M21" s="28" t="s">
        <v>56</v>
      </c>
      <c r="O21" s="28" t="s">
        <v>58</v>
      </c>
    </row>
    <row r="22" spans="1:15" x14ac:dyDescent="0.35">
      <c r="A22" s="21" t="str">
        <f>+A7</f>
        <v>A1</v>
      </c>
      <c r="B22" s="23">
        <f>+'PROPUESTA SB SINDICATO'!D49-'PROPUESTA SB SINDICATO'!C49</f>
        <v>24000</v>
      </c>
      <c r="C22" s="37">
        <f>+'PROPUESTA SB SINDICATO'!E49-'PROPUESTA SB SINDICATO'!D49</f>
        <v>19635.340625000012</v>
      </c>
      <c r="D22" s="37">
        <f>+'PROPUESTA SB SINDICATO'!F49-'PROPUESTA SB SINDICATO'!E49</f>
        <v>22038.981610160146</v>
      </c>
      <c r="E22" s="37">
        <f>+'PROPUESTA SB SINDICATO'!G49-'PROPUESTA SB SINDICATO'!F49</f>
        <v>23840.365320793644</v>
      </c>
      <c r="F22" s="37">
        <f>SUM(B22:E22)</f>
        <v>89514.687555953802</v>
      </c>
      <c r="H22" s="55" t="str">
        <f t="shared" ref="H22:H34" si="0">+A22</f>
        <v>A1</v>
      </c>
      <c r="I22" s="23">
        <f>+'PROPUESTA SB INACAP'!C37-'PROPUESTA SB INACAP'!C37</f>
        <v>0</v>
      </c>
      <c r="J22" s="37">
        <f>+'PROPUESTA SB INACAP'!D37-'PROPUESTA SB INACAP'!C37</f>
        <v>6143.1884999999893</v>
      </c>
      <c r="K22" s="37">
        <f>+'PROPUESTA SB INACAP'!E37-'PROPUESTA SB INACAP'!D37</f>
        <v>7016.5278724125237</v>
      </c>
      <c r="L22" s="37">
        <f>+'PROPUESTA SB INACAP'!F37-'PROPUESTA SB INACAP'!E37</f>
        <v>7228.6024273561779</v>
      </c>
      <c r="M22" s="37">
        <f>SUM(I22:L22)</f>
        <v>20388.318799768691</v>
      </c>
      <c r="O22" s="37">
        <f>+F22-M22</f>
        <v>69126.368756185111</v>
      </c>
    </row>
    <row r="23" spans="1:15" x14ac:dyDescent="0.35">
      <c r="A23" s="21" t="str">
        <f>+A8</f>
        <v>A2</v>
      </c>
      <c r="B23" s="23">
        <f>+'PROPUESTA SB SINDICATO'!D50-'PROPUESTA SB SINDICATO'!C50</f>
        <v>100000</v>
      </c>
      <c r="C23" s="37">
        <f>+'PROPUESTA SB SINDICATO'!E50-'PROPUESTA SB SINDICATO'!D50</f>
        <v>39270.681250000023</v>
      </c>
      <c r="D23" s="37">
        <f>+'PROPUESTA SB SINDICATO'!F50-'PROPUESTA SB SINDICATO'!E50</f>
        <v>44077.963220320293</v>
      </c>
      <c r="E23" s="37">
        <f>+'PROPUESTA SB SINDICATO'!G50-'PROPUESTA SB SINDICATO'!F50</f>
        <v>47680.730641587288</v>
      </c>
      <c r="F23" s="37">
        <f t="shared" ref="F23:F28" si="1">SUM(B23:E23)</f>
        <v>231029.3751119076</v>
      </c>
      <c r="H23" s="55" t="str">
        <f t="shared" si="0"/>
        <v>A2</v>
      </c>
      <c r="I23" s="23">
        <f>+'PROPUESTA SB INACAP'!C38-'PROPUESTA SB INACAP'!C38</f>
        <v>0</v>
      </c>
      <c r="J23" s="37">
        <f>+'PROPUESTA SB INACAP'!D38-'PROPUESTA SB INACAP'!C38</f>
        <v>10872.900000000023</v>
      </c>
      <c r="K23" s="37">
        <f>+'PROPUESTA SB INACAP'!E38-'PROPUESTA SB INACAP'!D38</f>
        <v>12418.633402500011</v>
      </c>
      <c r="L23" s="37">
        <f>+'PROPUESTA SB INACAP'!F38-'PROPUESTA SB INACAP'!E38</f>
        <v>12793.986597090552</v>
      </c>
      <c r="M23" s="37">
        <f t="shared" ref="M23:M28" si="2">SUM(I23:L23)</f>
        <v>36085.519999590586</v>
      </c>
      <c r="O23" s="37">
        <f t="shared" ref="O23:O34" si="3">+F23-M23</f>
        <v>194943.85511231702</v>
      </c>
    </row>
    <row r="24" spans="1:15" x14ac:dyDescent="0.35">
      <c r="A24" s="21" t="str">
        <f>+A9</f>
        <v>A3</v>
      </c>
      <c r="B24" s="23">
        <f>+'PROPUESTA SB SINDICATO'!D51-'PROPUESTA SB SINDICATO'!C51</f>
        <v>0</v>
      </c>
      <c r="C24" s="37">
        <f>+'PROPUESTA SB SINDICATO'!E51-'PROPUESTA SB SINDICATO'!D51</f>
        <v>49481.058375000022</v>
      </c>
      <c r="D24" s="37">
        <f>+'PROPUESTA SB SINDICATO'!F51-'PROPUESTA SB SINDICATO'!E51</f>
        <v>55538.233657603618</v>
      </c>
      <c r="E24" s="37">
        <f>+'PROPUESTA SB SINDICATO'!G51-'PROPUESTA SB SINDICATO'!F51</f>
        <v>60077.720608399948</v>
      </c>
      <c r="F24" s="37">
        <f t="shared" si="1"/>
        <v>165097.01264100359</v>
      </c>
      <c r="H24" s="55" t="str">
        <f t="shared" si="0"/>
        <v>A3</v>
      </c>
      <c r="I24" s="23">
        <f>+'PROPUESTA SB INACAP'!C39-'PROPUESTA SB INACAP'!C39</f>
        <v>0</v>
      </c>
      <c r="J24" s="37">
        <f>+'PROPUESTA SB INACAP'!D39-'PROPUESTA SB INACAP'!C39</f>
        <v>17124.817500000005</v>
      </c>
      <c r="K24" s="37">
        <f>+'PROPUESTA SB INACAP'!E39-'PROPUESTA SB INACAP'!D39</f>
        <v>19559.347608937533</v>
      </c>
      <c r="L24" s="37">
        <f>+'PROPUESTA SB INACAP'!F39-'PROPUESTA SB INACAP'!E39</f>
        <v>20150.528890417656</v>
      </c>
      <c r="M24" s="37">
        <f t="shared" si="2"/>
        <v>56834.693999355193</v>
      </c>
      <c r="O24" s="37">
        <f t="shared" si="3"/>
        <v>108262.31864164839</v>
      </c>
    </row>
    <row r="25" spans="1:15" x14ac:dyDescent="0.35">
      <c r="A25" s="21" t="str">
        <f>+A10</f>
        <v>A4</v>
      </c>
      <c r="B25" s="23">
        <f>+'PROPUESTA SB SINDICATO'!D52-'PROPUESTA SB SINDICATO'!C52</f>
        <v>0</v>
      </c>
      <c r="C25" s="37">
        <f>+'PROPUESTA SB SINDICATO'!E52-'PROPUESTA SB SINDICATO'!D52</f>
        <v>70687.226249999949</v>
      </c>
      <c r="D25" s="37">
        <f>+'PROPUESTA SB SINDICATO'!F52-'PROPUESTA SB SINDICATO'!E52</f>
        <v>69340.071319942479</v>
      </c>
      <c r="E25" s="37">
        <f>+'PROPUESTA SB SINDICATO'!G52-'PROPUESTA SB SINDICATO'!F52</f>
        <v>74293.309974611504</v>
      </c>
      <c r="F25" s="37">
        <f t="shared" si="1"/>
        <v>214320.60754455393</v>
      </c>
      <c r="H25" s="55" t="str">
        <f t="shared" si="0"/>
        <v>A4</v>
      </c>
      <c r="I25" s="23">
        <f>+'PROPUESTA SB INACAP'!C40-'PROPUESTA SB INACAP'!C40</f>
        <v>0</v>
      </c>
      <c r="J25" s="37">
        <f>+'PROPUESTA SB INACAP'!D40-'PROPUESTA SB INACAP'!C40</f>
        <v>24464.025000000023</v>
      </c>
      <c r="K25" s="37">
        <f>+'PROPUESTA SB INACAP'!E40-'PROPUESTA SB INACAP'!D40</f>
        <v>27941.92515562498</v>
      </c>
      <c r="L25" s="37">
        <f>+'PROPUESTA SB INACAP'!F40-'PROPUESTA SB INACAP'!E40</f>
        <v>28786.469843453728</v>
      </c>
      <c r="M25" s="37">
        <f t="shared" si="2"/>
        <v>81192.419999078731</v>
      </c>
      <c r="O25" s="37">
        <f t="shared" si="3"/>
        <v>133128.1875454752</v>
      </c>
    </row>
    <row r="26" spans="1:15" x14ac:dyDescent="0.35">
      <c r="A26" s="21" t="str">
        <f>+A11</f>
        <v>A5</v>
      </c>
      <c r="B26" s="23">
        <f>+'PROPUESTA SB SINDICATO'!D53-'PROPUESTA SB SINDICATO'!C53</f>
        <v>0</v>
      </c>
      <c r="C26" s="37">
        <f>+'PROPUESTA SB SINDICATO'!E53-'PROPUESTA SB SINDICATO'!D53</f>
        <v>94249.635000000009</v>
      </c>
      <c r="D26" s="37">
        <f>+'PROPUESTA SB SINDICATO'!F53-'PROPUESTA SB SINDICATO'!E53</f>
        <v>79119.745124411071</v>
      </c>
      <c r="E26" s="37">
        <f>+'PROPUESTA SB SINDICATO'!G53-'PROPUESTA SB SINDICATO'!F53</f>
        <v>83956.473603420425</v>
      </c>
      <c r="F26" s="37">
        <f t="shared" si="1"/>
        <v>257325.85372783151</v>
      </c>
      <c r="H26" s="55" t="str">
        <f t="shared" si="0"/>
        <v>A5</v>
      </c>
      <c r="I26" s="23">
        <f>+'PROPUESTA SB INACAP'!C41-'PROPUESTA SB INACAP'!C41</f>
        <v>0</v>
      </c>
      <c r="J26" s="37">
        <f>+'PROPUESTA SB INACAP'!D41-'PROPUESTA SB INACAP'!C41</f>
        <v>32618.699999999953</v>
      </c>
      <c r="K26" s="37">
        <f>+'PROPUESTA SB INACAP'!E41-'PROPUESTA SB INACAP'!D41</f>
        <v>37255.900207500206</v>
      </c>
      <c r="L26" s="37">
        <f>+'PROPUESTA SB INACAP'!F41-'PROPUESTA SB INACAP'!E41</f>
        <v>38381.959791271714</v>
      </c>
      <c r="M26" s="37">
        <f t="shared" si="2"/>
        <v>108256.55999877187</v>
      </c>
      <c r="O26" s="37">
        <f t="shared" si="3"/>
        <v>149069.29372905963</v>
      </c>
    </row>
    <row r="27" spans="1:15" x14ac:dyDescent="0.35">
      <c r="A27" s="21" t="str">
        <f>+A12</f>
        <v>A6</v>
      </c>
      <c r="B27" s="23">
        <f>+'PROPUESTA SB SINDICATO'!D54-'PROPUESTA SB SINDICATO'!C54</f>
        <v>0</v>
      </c>
      <c r="C27" s="37">
        <f>+'PROPUESTA SB SINDICATO'!E54-'PROPUESTA SB SINDICATO'!D54</f>
        <v>109957.90749999997</v>
      </c>
      <c r="D27" s="37">
        <f>+'PROPUESTA SB SINDICATO'!F54-'PROPUESTA SB SINDICATO'!E54</f>
        <v>76750.405459271278</v>
      </c>
      <c r="E27" s="37">
        <f>+'PROPUESTA SB SINDICATO'!G54-'PROPUESTA SB SINDICATO'!F54</f>
        <v>80651.590193563141</v>
      </c>
      <c r="F27" s="37">
        <f t="shared" si="1"/>
        <v>267359.90315283439</v>
      </c>
      <c r="H27" s="55" t="str">
        <f t="shared" si="0"/>
        <v>A6</v>
      </c>
      <c r="I27" s="23">
        <f>+'PROPUESTA SB INACAP'!C42-'PROPUESTA SB INACAP'!C42</f>
        <v>0</v>
      </c>
      <c r="J27" s="37">
        <f>+'PROPUESTA SB INACAP'!D42-'PROPUESTA SB INACAP'!C42</f>
        <v>38055.149999999907</v>
      </c>
      <c r="K27" s="37">
        <f>+'PROPUESTA SB INACAP'!E42-'PROPUESTA SB INACAP'!D42</f>
        <v>43465.216908750124</v>
      </c>
      <c r="L27" s="37">
        <f>+'PROPUESTA SB INACAP'!F42-'PROPUESTA SB INACAP'!E42</f>
        <v>44778.953089816961</v>
      </c>
      <c r="M27" s="37">
        <f t="shared" si="2"/>
        <v>126299.31999856699</v>
      </c>
      <c r="O27" s="37">
        <f t="shared" si="3"/>
        <v>141060.5831542674</v>
      </c>
    </row>
    <row r="28" spans="1:15" x14ac:dyDescent="0.35">
      <c r="A28" s="21" t="str">
        <f>+A13</f>
        <v>A7</v>
      </c>
      <c r="B28" s="23">
        <f>+'PROPUESTA SB SINDICATO'!D55-'PROPUESTA SB SINDICATO'!C55</f>
        <v>0</v>
      </c>
      <c r="C28" s="37">
        <f>+'PROPUESTA SB SINDICATO'!E55-'PROPUESTA SB SINDICATO'!D55</f>
        <v>125666.17999999993</v>
      </c>
      <c r="D28" s="37">
        <f>+'PROPUESTA SB SINDICATO'!F55-'PROPUESTA SB SINDICATO'!E55</f>
        <v>69936.504693405004</v>
      </c>
      <c r="E28" s="37">
        <f>+'PROPUESTA SB SINDICATO'!G55-'PROPUESTA SB SINDICATO'!F55</f>
        <v>72770.83890324086</v>
      </c>
      <c r="F28" s="37">
        <f t="shared" si="1"/>
        <v>268373.5235966458</v>
      </c>
      <c r="H28" s="55" t="str">
        <f t="shared" si="0"/>
        <v>A7</v>
      </c>
      <c r="I28" s="23">
        <f>+'PROPUESTA SB INACAP'!C43-'PROPUESTA SB INACAP'!C43</f>
        <v>0</v>
      </c>
      <c r="J28" s="37">
        <f>+'PROPUESTA SB INACAP'!D43-'PROPUESTA SB INACAP'!C43</f>
        <v>43491.600000000093</v>
      </c>
      <c r="K28" s="37">
        <f>+'PROPUESTA SB INACAP'!E43-'PROPUESTA SB INACAP'!D43</f>
        <v>49674.533610000042</v>
      </c>
      <c r="L28" s="37">
        <f>+'PROPUESTA SB INACAP'!F43-'PROPUESTA SB INACAP'!E43</f>
        <v>51175.946388362208</v>
      </c>
      <c r="M28" s="37">
        <f t="shared" si="2"/>
        <v>144342.07999836234</v>
      </c>
      <c r="O28" s="37">
        <f t="shared" si="3"/>
        <v>124031.44359828345</v>
      </c>
    </row>
    <row r="29" spans="1:15" s="13" customFormat="1" ht="24" x14ac:dyDescent="0.4">
      <c r="A29" s="28" t="str">
        <f>+H6</f>
        <v>DOCENTES</v>
      </c>
      <c r="B29" s="54" t="s">
        <v>52</v>
      </c>
      <c r="C29" s="28" t="s">
        <v>53</v>
      </c>
      <c r="D29" s="28" t="s">
        <v>54</v>
      </c>
      <c r="E29" s="28" t="s">
        <v>55</v>
      </c>
      <c r="F29" s="28" t="s">
        <v>56</v>
      </c>
      <c r="H29" s="28" t="str">
        <f t="shared" si="0"/>
        <v>DOCENTES</v>
      </c>
      <c r="I29" s="54" t="s">
        <v>52</v>
      </c>
      <c r="J29" s="28" t="s">
        <v>53</v>
      </c>
      <c r="K29" s="28" t="s">
        <v>54</v>
      </c>
      <c r="L29" s="28" t="s">
        <v>55</v>
      </c>
      <c r="M29" s="28" t="s">
        <v>56</v>
      </c>
      <c r="O29" s="28" t="s">
        <v>58</v>
      </c>
    </row>
    <row r="30" spans="1:15" x14ac:dyDescent="0.35">
      <c r="A30" s="21" t="str">
        <f>+H7</f>
        <v>D1</v>
      </c>
      <c r="B30" s="23">
        <f>+'PROPUESTA SB SINDICATO'!D60-'PROPUESTA SB SINDICATO'!C60</f>
        <v>0</v>
      </c>
      <c r="C30" s="37">
        <f>+'PROPUESTA SB SINDICATO'!E60-'PROPUESTA SB SINDICATO'!D60</f>
        <v>19252.5</v>
      </c>
      <c r="D30" s="37">
        <f>+'PROPUESTA SB SINDICATO'!F60-'PROPUESTA SB SINDICATO'!E60</f>
        <v>17750.438999999955</v>
      </c>
      <c r="E30" s="37">
        <f>+'PROPUESTA SB SINDICATO'!G60-'PROPUESTA SB SINDICATO'!F60</f>
        <v>15316.783577550028</v>
      </c>
      <c r="F30" s="37">
        <f>SUM(B30:E30)</f>
        <v>52319.722577549983</v>
      </c>
      <c r="H30" s="55" t="str">
        <f t="shared" si="0"/>
        <v>D1</v>
      </c>
      <c r="I30" s="23">
        <f>+'PROPUESTA SB INACAP'!C48-'PROPUESTA SB INACAP'!C48</f>
        <v>0</v>
      </c>
      <c r="J30" s="37">
        <f>+'PROPUESTA SB INACAP'!D48-'PROPUESTA SB INACAP'!C48</f>
        <v>8100</v>
      </c>
      <c r="K30" s="37">
        <f>+'PROPUESTA SB INACAP'!E48-'PROPUESTA SB INACAP'!D48</f>
        <v>9243</v>
      </c>
      <c r="L30" s="37">
        <f>+'PROPUESTA SB INACAP'!F48-'PROPUESTA SB INACAP'!E48</f>
        <v>9520.289999999979</v>
      </c>
      <c r="M30" s="37">
        <f>SUM(I30:L30)</f>
        <v>26863.289999999979</v>
      </c>
      <c r="O30" s="37">
        <f t="shared" si="3"/>
        <v>25456.432577550004</v>
      </c>
    </row>
    <row r="31" spans="1:15" x14ac:dyDescent="0.35">
      <c r="A31" s="21" t="str">
        <f>+H8</f>
        <v>D2</v>
      </c>
      <c r="B31" s="23">
        <f>+'PROPUESTA SB SINDICATO'!D61-'PROPUESTA SB SINDICATO'!C61</f>
        <v>0</v>
      </c>
      <c r="C31" s="37">
        <f>+'PROPUESTA SB SINDICATO'!E61-'PROPUESTA SB SINDICATO'!D61</f>
        <v>39788.5</v>
      </c>
      <c r="D31" s="37">
        <f>+'PROPUESTA SB SINDICATO'!F61-'PROPUESTA SB SINDICATO'!E61</f>
        <v>36684.240600000019</v>
      </c>
      <c r="E31" s="37">
        <f>+'PROPUESTA SB SINDICATO'!G61-'PROPUESTA SB SINDICATO'!F61</f>
        <v>31654.686060269945</v>
      </c>
      <c r="F31" s="37">
        <f t="shared" ref="F31:F34" si="4">SUM(B31:E31)</f>
        <v>108127.42666026996</v>
      </c>
      <c r="H31" s="55" t="str">
        <f t="shared" si="0"/>
        <v>D2</v>
      </c>
      <c r="I31" s="23">
        <f>+'PROPUESTA SB INACAP'!C49-'PROPUESTA SB INACAP'!C49</f>
        <v>0</v>
      </c>
      <c r="J31" s="37">
        <f>+'PROPUESTA SB INACAP'!D49-'PROPUESTA SB INACAP'!C49</f>
        <v>16740</v>
      </c>
      <c r="K31" s="37">
        <f>+'PROPUESTA SB INACAP'!E49-'PROPUESTA SB INACAP'!D49</f>
        <v>19102.199999999953</v>
      </c>
      <c r="L31" s="37">
        <f>+'PROPUESTA SB INACAP'!F49-'PROPUESTA SB INACAP'!E49</f>
        <v>19675.265999999945</v>
      </c>
      <c r="M31" s="37">
        <f t="shared" ref="M31:M34" si="5">SUM(I31:L31)</f>
        <v>55517.465999999898</v>
      </c>
      <c r="O31" s="37">
        <f t="shared" si="3"/>
        <v>52609.960660270066</v>
      </c>
    </row>
    <row r="32" spans="1:15" x14ac:dyDescent="0.35">
      <c r="A32" s="21" t="str">
        <f>+H9</f>
        <v>D3</v>
      </c>
      <c r="B32" s="23">
        <f>+'PROPUESTA SB SINDICATO'!D62-'PROPUESTA SB SINDICATO'!C62</f>
        <v>0</v>
      </c>
      <c r="C32" s="37">
        <f>+'PROPUESTA SB SINDICATO'!E62-'PROPUESTA SB SINDICATO'!D62</f>
        <v>62249.75</v>
      </c>
      <c r="D32" s="37">
        <f>+'PROPUESTA SB SINDICATO'!F62-'PROPUESTA SB SINDICATO'!E62</f>
        <v>57393.086099999957</v>
      </c>
      <c r="E32" s="37">
        <f>+'PROPUESTA SB SINDICATO'!G62-'PROPUESTA SB SINDICATO'!F62</f>
        <v>49524.266900744988</v>
      </c>
      <c r="F32" s="37">
        <f t="shared" si="4"/>
        <v>169167.10300074494</v>
      </c>
      <c r="H32" s="55" t="str">
        <f t="shared" si="0"/>
        <v>D3</v>
      </c>
      <c r="I32" s="23">
        <f>+'PROPUESTA SB INACAP'!C50-'PROPUESTA SB INACAP'!C50</f>
        <v>0</v>
      </c>
      <c r="J32" s="37">
        <f>+'PROPUESTA SB INACAP'!D50-'PROPUESTA SB INACAP'!C50</f>
        <v>26190</v>
      </c>
      <c r="K32" s="37">
        <f>+'PROPUESTA SB INACAP'!E50-'PROPUESTA SB INACAP'!D50</f>
        <v>29885.699999999953</v>
      </c>
      <c r="L32" s="37">
        <f>+'PROPUESTA SB INACAP'!F50-'PROPUESTA SB INACAP'!E50</f>
        <v>30782.27099999995</v>
      </c>
      <c r="M32" s="37">
        <f t="shared" si="5"/>
        <v>86857.970999999903</v>
      </c>
      <c r="O32" s="37">
        <f t="shared" si="3"/>
        <v>82309.132000745041</v>
      </c>
    </row>
    <row r="33" spans="1:15" x14ac:dyDescent="0.35">
      <c r="A33" s="21" t="str">
        <f>+H10</f>
        <v>D4</v>
      </c>
      <c r="B33" s="23">
        <f>+'PROPUESTA SB SINDICATO'!D63-'PROPUESTA SB SINDICATO'!C63</f>
        <v>0</v>
      </c>
      <c r="C33" s="37">
        <f>+'PROPUESTA SB SINDICATO'!E63-'PROPUESTA SB SINDICATO'!D63</f>
        <v>83427.5</v>
      </c>
      <c r="D33" s="37">
        <f>+'PROPUESTA SB SINDICATO'!F63-'PROPUESTA SB SINDICATO'!E63</f>
        <v>76918.569000000134</v>
      </c>
      <c r="E33" s="37">
        <f>+'PROPUESTA SB SINDICATO'!G63-'PROPUESTA SB SINDICATO'!F63</f>
        <v>66372.728836050024</v>
      </c>
      <c r="F33" s="37">
        <f t="shared" si="4"/>
        <v>226718.79783605016</v>
      </c>
      <c r="H33" s="55" t="str">
        <f t="shared" si="0"/>
        <v>D4</v>
      </c>
      <c r="I33" s="23">
        <f>+'PROPUESTA SB INACAP'!C51-'PROPUESTA SB INACAP'!C51</f>
        <v>0</v>
      </c>
      <c r="J33" s="37">
        <f>+'PROPUESTA SB INACAP'!D51-'PROPUESTA SB INACAP'!C51</f>
        <v>35100</v>
      </c>
      <c r="K33" s="37">
        <f>+'PROPUESTA SB INACAP'!E51-'PROPUESTA SB INACAP'!D51</f>
        <v>40053</v>
      </c>
      <c r="L33" s="37">
        <f>+'PROPUESTA SB INACAP'!F51-'PROPUESTA SB INACAP'!E51</f>
        <v>41254.590000000084</v>
      </c>
      <c r="M33" s="37">
        <f t="shared" si="5"/>
        <v>116407.59000000008</v>
      </c>
      <c r="O33" s="37">
        <f t="shared" si="3"/>
        <v>110311.20783605007</v>
      </c>
    </row>
    <row r="34" spans="1:15" x14ac:dyDescent="0.35">
      <c r="A34" s="21" t="str">
        <f>+H11</f>
        <v>D5</v>
      </c>
      <c r="B34" s="23">
        <f>+'PROPUESTA SB SINDICATO'!D64-'PROPUESTA SB SINDICATO'!C64</f>
        <v>0</v>
      </c>
      <c r="C34" s="37">
        <f>+'PROPUESTA SB SINDICATO'!E64-'PROPUESTA SB SINDICATO'!D64</f>
        <v>105247</v>
      </c>
      <c r="D34" s="37">
        <f>+'PROPUESTA SB SINDICATO'!F64-'PROPUESTA SB SINDICATO'!E64</f>
        <v>97035.733199999901</v>
      </c>
      <c r="E34" s="37">
        <f>+'PROPUESTA SB SINDICATO'!G64-'PROPUESTA SB SINDICATO'!F64</f>
        <v>83731.750223940006</v>
      </c>
      <c r="F34" s="37">
        <f t="shared" si="4"/>
        <v>286014.48342393991</v>
      </c>
      <c r="H34" s="55" t="str">
        <f t="shared" si="0"/>
        <v>D5</v>
      </c>
      <c r="I34" s="23">
        <f>+'PROPUESTA SB INACAP'!C52-'PROPUESTA SB INACAP'!C52</f>
        <v>0</v>
      </c>
      <c r="J34" s="37">
        <f>+'PROPUESTA SB INACAP'!D52-'PROPUESTA SB INACAP'!C52</f>
        <v>44280</v>
      </c>
      <c r="K34" s="37">
        <f>+'PROPUESTA SB INACAP'!E52-'PROPUESTA SB INACAP'!D52</f>
        <v>50528.399999999907</v>
      </c>
      <c r="L34" s="37">
        <f>+'PROPUESTA SB INACAP'!F52-'PROPUESTA SB INACAP'!E52</f>
        <v>52044.252000000095</v>
      </c>
      <c r="M34" s="37">
        <f t="shared" si="5"/>
        <v>146852.652</v>
      </c>
      <c r="O34" s="37">
        <f t="shared" si="3"/>
        <v>139161.8314239399</v>
      </c>
    </row>
    <row r="85" spans="3:4" x14ac:dyDescent="0.35">
      <c r="C85" s="17"/>
      <c r="D85" s="1"/>
    </row>
  </sheetData>
  <sheetProtection algorithmName="SHA-512" hashValue="2VlCa/lxOYl5gpA8hHwxdaLF4Y56Y2J+jWjIXM3+6FII1/IayDlMQvf0Y/xKa0zqRb3zaNnZ2DDdzUW/x5L65A==" saltValue="Q0iz9SsE2KR6joxNCTIy7w==" spinCount="100000" sheet="1" objects="1" scenarios="1"/>
  <mergeCells count="3">
    <mergeCell ref="A19:B19"/>
    <mergeCell ref="A17:O17"/>
    <mergeCell ref="A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EFD8-384E-4EBF-A305-F3DEA3D675F3}">
  <dimension ref="A2:AA85"/>
  <sheetViews>
    <sheetView workbookViewId="0">
      <selection activeCell="D6" sqref="D6"/>
    </sheetView>
  </sheetViews>
  <sheetFormatPr baseColWidth="10" defaultRowHeight="12" x14ac:dyDescent="0.35"/>
  <cols>
    <col min="1" max="1" width="13.69140625" style="2" customWidth="1"/>
    <col min="2" max="9" width="11.07421875" style="2"/>
    <col min="10" max="10" width="11.3046875" style="2" bestFit="1" customWidth="1"/>
    <col min="11" max="22" width="11.07421875" style="2"/>
    <col min="23" max="27" width="0" style="2" hidden="1" customWidth="1"/>
    <col min="28" max="16384" width="11.07421875" style="2"/>
  </cols>
  <sheetData>
    <row r="2" spans="1:13" ht="14.6" x14ac:dyDescent="0.4">
      <c r="A2" s="94" t="s">
        <v>44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x14ac:dyDescent="0.35">
      <c r="A3" s="3"/>
      <c r="B3" s="4"/>
    </row>
    <row r="4" spans="1:13" x14ac:dyDescent="0.35">
      <c r="A4" s="95" t="s">
        <v>13</v>
      </c>
      <c r="B4" s="96" t="s">
        <v>14</v>
      </c>
      <c r="C4" s="96"/>
      <c r="D4" s="5" t="s">
        <v>15</v>
      </c>
      <c r="E4" s="5" t="s">
        <v>16</v>
      </c>
      <c r="F4" s="5" t="s">
        <v>17</v>
      </c>
      <c r="G4" s="6"/>
      <c r="H4" s="95" t="s">
        <v>13</v>
      </c>
      <c r="I4" s="5" t="s">
        <v>18</v>
      </c>
      <c r="J4" s="6"/>
      <c r="K4" s="7" t="s">
        <v>19</v>
      </c>
      <c r="L4" s="7">
        <v>2021</v>
      </c>
      <c r="M4" s="8">
        <v>2.7E-2</v>
      </c>
    </row>
    <row r="5" spans="1:13" x14ac:dyDescent="0.35">
      <c r="A5" s="95"/>
      <c r="B5" s="9" t="s">
        <v>20</v>
      </c>
      <c r="C5" s="9"/>
      <c r="D5" s="133">
        <v>0.05</v>
      </c>
      <c r="E5" s="133">
        <v>0.05</v>
      </c>
      <c r="F5" s="133">
        <v>0.05</v>
      </c>
      <c r="H5" s="95"/>
      <c r="I5" s="134">
        <v>500000</v>
      </c>
      <c r="L5" s="10">
        <v>2022</v>
      </c>
      <c r="M5" s="11">
        <v>0.03</v>
      </c>
    </row>
    <row r="6" spans="1:13" x14ac:dyDescent="0.35">
      <c r="A6" s="95"/>
      <c r="B6" s="9" t="s">
        <v>21</v>
      </c>
      <c r="C6" s="9"/>
      <c r="D6" s="133">
        <v>0.05</v>
      </c>
      <c r="E6" s="133">
        <v>0.04</v>
      </c>
      <c r="F6" s="133">
        <v>0.04</v>
      </c>
      <c r="L6" s="10">
        <v>2023</v>
      </c>
      <c r="M6" s="11">
        <v>0.03</v>
      </c>
    </row>
    <row r="7" spans="1:13" x14ac:dyDescent="0.35">
      <c r="A7" s="95"/>
      <c r="B7" s="9" t="s">
        <v>22</v>
      </c>
      <c r="C7" s="9"/>
      <c r="D7" s="133">
        <v>0.05</v>
      </c>
      <c r="E7" s="133">
        <v>0.03</v>
      </c>
      <c r="F7" s="133">
        <v>0.03</v>
      </c>
    </row>
    <row r="8" spans="1:13" x14ac:dyDescent="0.35">
      <c r="A8" s="95"/>
      <c r="B8" s="9" t="s">
        <v>23</v>
      </c>
      <c r="C8" s="9"/>
      <c r="D8" s="133">
        <v>0.05</v>
      </c>
      <c r="E8" s="133">
        <v>0.02</v>
      </c>
      <c r="F8" s="133">
        <v>0.02</v>
      </c>
    </row>
    <row r="9" spans="1:13" x14ac:dyDescent="0.35">
      <c r="A9" s="95"/>
      <c r="B9" s="9" t="s">
        <v>24</v>
      </c>
      <c r="C9" s="9"/>
      <c r="D9" s="133">
        <v>0.05</v>
      </c>
      <c r="E9" s="133">
        <v>0.01</v>
      </c>
      <c r="F9" s="133">
        <v>0.01</v>
      </c>
    </row>
    <row r="10" spans="1:13" x14ac:dyDescent="0.35">
      <c r="A10" s="1"/>
    </row>
    <row r="11" spans="1:13" x14ac:dyDescent="0.35">
      <c r="A11" s="95" t="s">
        <v>25</v>
      </c>
      <c r="B11" s="5" t="s">
        <v>15</v>
      </c>
      <c r="C11" s="5" t="s">
        <v>16</v>
      </c>
      <c r="D11" s="5" t="s">
        <v>17</v>
      </c>
    </row>
    <row r="12" spans="1:13" x14ac:dyDescent="0.35">
      <c r="A12" s="95"/>
      <c r="B12" s="133">
        <v>0.05</v>
      </c>
      <c r="C12" s="133">
        <v>0.04</v>
      </c>
      <c r="D12" s="133">
        <v>0.03</v>
      </c>
    </row>
    <row r="13" spans="1:13" s="27" customFormat="1" x14ac:dyDescent="0.35">
      <c r="A13" s="48"/>
      <c r="B13" s="49"/>
    </row>
    <row r="14" spans="1:13" s="27" customFormat="1" hidden="1" x14ac:dyDescent="0.35">
      <c r="A14" s="48"/>
      <c r="B14" s="49"/>
    </row>
    <row r="15" spans="1:13" s="27" customFormat="1" hidden="1" x14ac:dyDescent="0.35">
      <c r="A15" s="33" t="s">
        <v>45</v>
      </c>
      <c r="B15" s="23" t="s">
        <v>46</v>
      </c>
      <c r="C15" s="9"/>
      <c r="D15" s="9"/>
      <c r="E15" s="9"/>
      <c r="F15" s="9"/>
      <c r="G15" s="9"/>
      <c r="H15" s="9"/>
      <c r="I15" s="9"/>
      <c r="J15" s="9"/>
      <c r="K15" s="9"/>
    </row>
    <row r="16" spans="1:13" s="27" customFormat="1" hidden="1" x14ac:dyDescent="0.35">
      <c r="A16" s="48"/>
      <c r="B16" s="49"/>
    </row>
    <row r="17" spans="1:22" s="27" customFormat="1" hidden="1" x14ac:dyDescent="0.35">
      <c r="A17" s="48"/>
      <c r="B17" s="49"/>
    </row>
    <row r="18" spans="1:22" s="27" customFormat="1" hidden="1" x14ac:dyDescent="0.35">
      <c r="A18" s="48"/>
      <c r="B18" s="49"/>
    </row>
    <row r="19" spans="1:22" hidden="1" x14ac:dyDescent="0.35">
      <c r="A19" s="3"/>
      <c r="B19" s="4"/>
    </row>
    <row r="20" spans="1:22" hidden="1" x14ac:dyDescent="0.35">
      <c r="A20" s="3"/>
      <c r="B20" s="4"/>
      <c r="C20" s="2">
        <v>2</v>
      </c>
      <c r="E20" s="2">
        <v>2</v>
      </c>
      <c r="G20" s="2">
        <v>6</v>
      </c>
      <c r="I20" s="2">
        <v>4</v>
      </c>
      <c r="K20" s="2">
        <v>2</v>
      </c>
      <c r="M20" s="2">
        <v>6</v>
      </c>
      <c r="O20" s="2">
        <v>4</v>
      </c>
      <c r="Q20" s="2">
        <v>2</v>
      </c>
      <c r="S20" s="2">
        <v>6</v>
      </c>
      <c r="U20" s="2">
        <v>2</v>
      </c>
    </row>
    <row r="21" spans="1:22" s="13" customFormat="1" ht="36" hidden="1" x14ac:dyDescent="0.4">
      <c r="A21" s="19" t="s">
        <v>0</v>
      </c>
      <c r="B21" s="20" t="str">
        <f>+'[1]INCREMENTO REMUNERACIONES'!G14</f>
        <v>SUELDO BASE</v>
      </c>
      <c r="C21" s="20" t="str">
        <f>+'[1]INCREMENTO REMUNERACIONES'!H14</f>
        <v>Sueldo Mínimo</v>
      </c>
      <c r="D21" s="20" t="str">
        <f>+'[1]INCREMENTO REMUNERACIONES'!I14</f>
        <v>Reajuste 2021</v>
      </c>
      <c r="E21" s="20" t="str">
        <f>+'[1]INCREMENTO REMUNERACIONES'!J14</f>
        <v>ENERO-FEBRERO 2021</v>
      </c>
      <c r="F21" s="20" t="str">
        <f>+'[1]INCREMENTO REMUNERACIONES'!K14</f>
        <v>IPC marzo 2021</v>
      </c>
      <c r="G21" s="20" t="str">
        <f>+'[1]INCREMENTO REMUNERACIONES'!L14</f>
        <v>MARZO-AGOSTO 2021</v>
      </c>
      <c r="H21" s="20" t="str">
        <f>+'[1]INCREMENTO REMUNERACIONES'!M14</f>
        <v>IPC septiembre 2021</v>
      </c>
      <c r="I21" s="20" t="str">
        <f>+'[1]INCREMENTO REMUNERACIONES'!N14</f>
        <v>SEPTIEMBRE-DICIEMBRE 2021</v>
      </c>
      <c r="J21" s="20" t="str">
        <f>+'[1]INCREMENTO REMUNERACIONES'!O14</f>
        <v>Reajuste 2022</v>
      </c>
      <c r="K21" s="20" t="str">
        <f>+'[1]INCREMENTO REMUNERACIONES'!P14</f>
        <v>ENERO-FEBRERO 2022</v>
      </c>
      <c r="L21" s="20" t="str">
        <f>+'[1]INCREMENTO REMUNERACIONES'!Q14</f>
        <v>IPC marzo 2022</v>
      </c>
      <c r="M21" s="20" t="str">
        <f>+'[1]INCREMENTO REMUNERACIONES'!R14</f>
        <v>MARZO-AGOSTO 2022</v>
      </c>
      <c r="N21" s="20" t="str">
        <f>+'[1]INCREMENTO REMUNERACIONES'!S14</f>
        <v>IPC septiembre 2022</v>
      </c>
      <c r="O21" s="20" t="str">
        <f>+'[1]INCREMENTO REMUNERACIONES'!T14</f>
        <v>SEPTIEMBRE-DICIEMBRE 2022</v>
      </c>
      <c r="P21" s="20" t="str">
        <f>+'[1]INCREMENTO REMUNERACIONES'!U14</f>
        <v>Reajuste 2023</v>
      </c>
      <c r="Q21" s="20" t="str">
        <f>+'[1]INCREMENTO REMUNERACIONES'!V14</f>
        <v>ENERO-FEBRERO 2023</v>
      </c>
      <c r="R21" s="20" t="str">
        <f>+'[1]INCREMENTO REMUNERACIONES'!W14</f>
        <v>IPC marzo 2023</v>
      </c>
      <c r="S21" s="20" t="str">
        <f>+'[1]INCREMENTO REMUNERACIONES'!X14</f>
        <v>MARZO-AGOSTO 2023</v>
      </c>
      <c r="T21" s="20" t="str">
        <f>+'[1]INCREMENTO REMUNERACIONES'!Y14</f>
        <v>IPC septiembre 2023</v>
      </c>
      <c r="U21" s="20" t="str">
        <f>+'[1]INCREMENTO REMUNERACIONES'!Z14</f>
        <v>SEPTIEMBRE-OCTUBRE 2023</v>
      </c>
    </row>
    <row r="22" spans="1:22" hidden="1" x14ac:dyDescent="0.35">
      <c r="A22" s="21" t="s">
        <v>1</v>
      </c>
      <c r="B22" s="22">
        <f>+'COMPARATIVO SB'!C7</f>
        <v>226000</v>
      </c>
      <c r="C22" s="22">
        <v>250000</v>
      </c>
      <c r="D22" s="22">
        <f>+C22*'PROPUESTA SB SINDICATO'!$D$5</f>
        <v>12500</v>
      </c>
      <c r="E22" s="22">
        <f t="shared" ref="E22:E28" si="0">+C22+D22</f>
        <v>262500</v>
      </c>
      <c r="F22" s="22">
        <f>+E22*('PROPUESTA SB SINDICATO'!$M$4/2)</f>
        <v>3543.75</v>
      </c>
      <c r="G22" s="22">
        <f t="shared" ref="G22:G28" si="1">+E22+F22</f>
        <v>266043.75</v>
      </c>
      <c r="H22" s="22">
        <f>+G22*('PROPUESTA SB SINDICATO'!$M$4/2)</f>
        <v>3591.5906249999998</v>
      </c>
      <c r="I22" s="22">
        <f t="shared" ref="I22:I28" si="2">+G22+H22</f>
        <v>269635.34062500001</v>
      </c>
      <c r="J22" s="22">
        <f>+I22*'PROPUESTA SB SINDICATO'!$E$5</f>
        <v>13481.767031250001</v>
      </c>
      <c r="K22" s="22">
        <f t="shared" ref="K22:K28" si="3">+I22+J22</f>
        <v>283117.10765625001</v>
      </c>
      <c r="L22" s="22">
        <f>+K22*('PROPUESTA SB SINDICATO'!$M$5/2)</f>
        <v>4246.75661484375</v>
      </c>
      <c r="M22" s="22">
        <f t="shared" ref="M22:M28" si="4">+K22+L22</f>
        <v>287363.86427109374</v>
      </c>
      <c r="N22" s="22">
        <f>+M22*('PROPUESTA SB SINDICATO'!$M$5/2)</f>
        <v>4310.457964066406</v>
      </c>
      <c r="O22" s="22">
        <f t="shared" ref="O22:O28" si="5">+M22+N22</f>
        <v>291674.32223516016</v>
      </c>
      <c r="P22" s="22">
        <f>+O22*'PROPUESTA SB SINDICATO'!$F$5</f>
        <v>14583.716111758009</v>
      </c>
      <c r="Q22" s="22">
        <f t="shared" ref="Q22:Q28" si="6">+O22+P22</f>
        <v>306258.03834691818</v>
      </c>
      <c r="R22" s="22">
        <f>+Q22*('PROPUESTA SB SINDICATO'!$M$6/2)</f>
        <v>4593.8705752037722</v>
      </c>
      <c r="S22" s="22">
        <f t="shared" ref="S22:S28" si="7">+Q22+R22</f>
        <v>310851.90892212198</v>
      </c>
      <c r="T22" s="22">
        <f>+S22*('PROPUESTA SB SINDICATO'!$M$6/2)</f>
        <v>4662.7786338318292</v>
      </c>
      <c r="U22" s="22">
        <f t="shared" ref="U22:U28" si="8">+S22+T22</f>
        <v>315514.6875559538</v>
      </c>
      <c r="V22" s="4"/>
    </row>
    <row r="23" spans="1:22" hidden="1" x14ac:dyDescent="0.35">
      <c r="A23" s="21" t="s">
        <v>2</v>
      </c>
      <c r="B23" s="22">
        <f>+'COMPARATIVO SB'!C8</f>
        <v>400000</v>
      </c>
      <c r="C23" s="22">
        <v>500000</v>
      </c>
      <c r="D23" s="22">
        <f>+C23*'PROPUESTA SB SINDICATO'!$D$5</f>
        <v>25000</v>
      </c>
      <c r="E23" s="22">
        <f t="shared" si="0"/>
        <v>525000</v>
      </c>
      <c r="F23" s="22">
        <f>+E23*('PROPUESTA SB SINDICATO'!$M$4/2)</f>
        <v>7087.5</v>
      </c>
      <c r="G23" s="22">
        <f t="shared" si="1"/>
        <v>532087.5</v>
      </c>
      <c r="H23" s="22">
        <f>+G23*('PROPUESTA SB SINDICATO'!$M$4/2)</f>
        <v>7183.1812499999996</v>
      </c>
      <c r="I23" s="22">
        <f t="shared" si="2"/>
        <v>539270.68125000002</v>
      </c>
      <c r="J23" s="22">
        <f>+I23*'PROPUESTA SB SINDICATO'!$E$5</f>
        <v>26963.534062500003</v>
      </c>
      <c r="K23" s="22">
        <f t="shared" si="3"/>
        <v>566234.21531250002</v>
      </c>
      <c r="L23" s="22">
        <f>+K23*('PROPUESTA SB SINDICATO'!$M$5/2)</f>
        <v>8493.5132296874999</v>
      </c>
      <c r="M23" s="22">
        <f t="shared" si="4"/>
        <v>574727.72854218748</v>
      </c>
      <c r="N23" s="22">
        <f>+M23*('PROPUESTA SB SINDICATO'!$M$5/2)</f>
        <v>8620.915928132812</v>
      </c>
      <c r="O23" s="22">
        <f t="shared" si="5"/>
        <v>583348.64447032032</v>
      </c>
      <c r="P23" s="22">
        <f>+O23*'PROPUESTA SB SINDICATO'!$F$5</f>
        <v>29167.432223516018</v>
      </c>
      <c r="Q23" s="22">
        <f t="shared" si="6"/>
        <v>612516.07669383637</v>
      </c>
      <c r="R23" s="22">
        <f>+Q23*('PROPUESTA SB SINDICATO'!$M$6/2)</f>
        <v>9187.7411504075444</v>
      </c>
      <c r="S23" s="22">
        <f t="shared" si="7"/>
        <v>621703.81784424395</v>
      </c>
      <c r="T23" s="22">
        <f>+S23*('PROPUESTA SB SINDICATO'!$M$6/2)</f>
        <v>9325.5572676636584</v>
      </c>
      <c r="U23" s="22">
        <f t="shared" si="8"/>
        <v>631029.3751119076</v>
      </c>
      <c r="V23" s="4"/>
    </row>
    <row r="24" spans="1:22" hidden="1" x14ac:dyDescent="0.35">
      <c r="A24" s="21" t="s">
        <v>3</v>
      </c>
      <c r="B24" s="22">
        <f>+'COMPARATIVO SB'!C9</f>
        <v>630000</v>
      </c>
      <c r="C24" s="22">
        <f>+B24</f>
        <v>630000</v>
      </c>
      <c r="D24" s="22">
        <f>+C24*'PROPUESTA SB SINDICATO'!$D$5</f>
        <v>31500</v>
      </c>
      <c r="E24" s="22">
        <f t="shared" si="0"/>
        <v>661500</v>
      </c>
      <c r="F24" s="22">
        <f>+E24*('PROPUESTA SB SINDICATO'!$M$4/2)</f>
        <v>8930.25</v>
      </c>
      <c r="G24" s="22">
        <f t="shared" si="1"/>
        <v>670430.25</v>
      </c>
      <c r="H24" s="22">
        <f>+G24*('PROPUESTA SB SINDICATO'!$M$4/2)</f>
        <v>9050.8083750000005</v>
      </c>
      <c r="I24" s="22">
        <f t="shared" si="2"/>
        <v>679481.05837500002</v>
      </c>
      <c r="J24" s="22">
        <f>+I24*'PROPUESTA SB SINDICATO'!$E$5</f>
        <v>33974.05291875</v>
      </c>
      <c r="K24" s="22">
        <f t="shared" si="3"/>
        <v>713455.11129375</v>
      </c>
      <c r="L24" s="22">
        <f>+K24*('PROPUESTA SB SINDICATO'!$M$5/2)</f>
        <v>10701.826669406249</v>
      </c>
      <c r="M24" s="22">
        <f t="shared" si="4"/>
        <v>724156.93796315626</v>
      </c>
      <c r="N24" s="22">
        <f>+M24*('PROPUESTA SB SINDICATO'!$M$5/2)</f>
        <v>10862.354069447343</v>
      </c>
      <c r="O24" s="22">
        <f t="shared" si="5"/>
        <v>735019.29203260364</v>
      </c>
      <c r="P24" s="22">
        <f>+O24*'PROPUESTA SB SINDICATO'!$F$5</f>
        <v>36750.964601630185</v>
      </c>
      <c r="Q24" s="22">
        <f t="shared" si="6"/>
        <v>771770.25663423387</v>
      </c>
      <c r="R24" s="22">
        <f>+Q24*('PROPUESTA SB SINDICATO'!$M$6/2)</f>
        <v>11576.553849513508</v>
      </c>
      <c r="S24" s="22">
        <f t="shared" si="7"/>
        <v>783346.81048374739</v>
      </c>
      <c r="T24" s="22">
        <f>+S24*('PROPUESTA SB SINDICATO'!$M$6/2)</f>
        <v>11750.20215725621</v>
      </c>
      <c r="U24" s="22">
        <f t="shared" si="8"/>
        <v>795097.01264100359</v>
      </c>
      <c r="V24" s="4"/>
    </row>
    <row r="25" spans="1:22" hidden="1" x14ac:dyDescent="0.35">
      <c r="A25" s="21" t="s">
        <v>4</v>
      </c>
      <c r="B25" s="22">
        <f>+'COMPARATIVO SB'!C10</f>
        <v>900000</v>
      </c>
      <c r="C25" s="22">
        <f>+B25</f>
        <v>900000</v>
      </c>
      <c r="D25" s="22">
        <f>+C25*'PROPUESTA SB SINDICATO'!$D$5</f>
        <v>45000</v>
      </c>
      <c r="E25" s="22">
        <f t="shared" si="0"/>
        <v>945000</v>
      </c>
      <c r="F25" s="22">
        <f>+E25*('PROPUESTA SB SINDICATO'!$M$4/2)</f>
        <v>12757.5</v>
      </c>
      <c r="G25" s="22">
        <f t="shared" si="1"/>
        <v>957757.5</v>
      </c>
      <c r="H25" s="22">
        <f>+G25*('PROPUESTA SB SINDICATO'!$M$4/2)</f>
        <v>12929.72625</v>
      </c>
      <c r="I25" s="22">
        <f t="shared" si="2"/>
        <v>970687.22624999995</v>
      </c>
      <c r="J25" s="22">
        <f>+I25*'PROPUESTA SB SINDICATO'!$E$6</f>
        <v>38827.489049999996</v>
      </c>
      <c r="K25" s="22">
        <f t="shared" si="3"/>
        <v>1009514.7152999999</v>
      </c>
      <c r="L25" s="22">
        <f>+K25*('PROPUESTA SB SINDICATO'!$M$5/2)</f>
        <v>15142.720729499999</v>
      </c>
      <c r="M25" s="22">
        <f t="shared" si="4"/>
        <v>1024657.4360295</v>
      </c>
      <c r="N25" s="22">
        <f>+M25*('PROPUESTA SB SINDICATO'!$M$5/2)</f>
        <v>15369.8615404425</v>
      </c>
      <c r="O25" s="22">
        <f t="shared" si="5"/>
        <v>1040027.2975699424</v>
      </c>
      <c r="P25" s="22">
        <f>+O25*'PROPUESTA SB SINDICATO'!$F$6</f>
        <v>41601.0919027977</v>
      </c>
      <c r="Q25" s="22">
        <f t="shared" si="6"/>
        <v>1081628.3894727402</v>
      </c>
      <c r="R25" s="22">
        <f>+Q25*('PROPUESTA SB SINDICATO'!$M$6/2)</f>
        <v>16224.425842091103</v>
      </c>
      <c r="S25" s="22">
        <f t="shared" si="7"/>
        <v>1097852.8153148314</v>
      </c>
      <c r="T25" s="22">
        <f>+S25*('PROPUESTA SB SINDICATO'!$M$6/2)</f>
        <v>16467.792229722472</v>
      </c>
      <c r="U25" s="22">
        <f t="shared" si="8"/>
        <v>1114320.6075445539</v>
      </c>
      <c r="V25" s="4"/>
    </row>
    <row r="26" spans="1:22" hidden="1" x14ac:dyDescent="0.35">
      <c r="A26" s="21" t="s">
        <v>34</v>
      </c>
      <c r="B26" s="22">
        <v>1200000</v>
      </c>
      <c r="C26" s="22">
        <f>+B26</f>
        <v>1200000</v>
      </c>
      <c r="D26" s="22">
        <f>+C26*'PROPUESTA SB SINDICATO'!$D$7</f>
        <v>60000</v>
      </c>
      <c r="E26" s="22">
        <f t="shared" si="0"/>
        <v>1260000</v>
      </c>
      <c r="F26" s="22">
        <f>+E26*('PROPUESTA SB SINDICATO'!$M$4/2)</f>
        <v>17010</v>
      </c>
      <c r="G26" s="22">
        <f t="shared" si="1"/>
        <v>1277010</v>
      </c>
      <c r="H26" s="22">
        <f>+G26*('PROPUESTA SB SINDICATO'!$M$4/2)</f>
        <v>17239.634999999998</v>
      </c>
      <c r="I26" s="22">
        <f t="shared" si="2"/>
        <v>1294249.635</v>
      </c>
      <c r="J26" s="22">
        <f>+I26*'PROPUESTA SB SINDICATO'!$E$7</f>
        <v>38827.489049999996</v>
      </c>
      <c r="K26" s="22">
        <f t="shared" si="3"/>
        <v>1333077.12405</v>
      </c>
      <c r="L26" s="22">
        <f>+K26*('PROPUESTA SB SINDICATO'!$M$5/2)</f>
        <v>19996.156860749998</v>
      </c>
      <c r="M26" s="22">
        <f t="shared" si="4"/>
        <v>1353073.2809107499</v>
      </c>
      <c r="N26" s="22">
        <f>+M26*('PROPUESTA SB SINDICATO'!$M$5/2)</f>
        <v>20296.099213661248</v>
      </c>
      <c r="O26" s="22">
        <f t="shared" si="5"/>
        <v>1373369.3801244111</v>
      </c>
      <c r="P26" s="22">
        <f>+O26*'PROPUESTA SB SINDICATO'!$F$7</f>
        <v>41201.081403732329</v>
      </c>
      <c r="Q26" s="22">
        <f t="shared" si="6"/>
        <v>1414570.4615281434</v>
      </c>
      <c r="R26" s="22">
        <f>+Q26*('PROPUESTA SB SINDICATO'!$M$6/2)</f>
        <v>21218.556922922151</v>
      </c>
      <c r="S26" s="22">
        <f t="shared" si="7"/>
        <v>1435789.0184510655</v>
      </c>
      <c r="T26" s="22">
        <f>+S26*('PROPUESTA SB SINDICATO'!$M$6/2)</f>
        <v>21536.835276765982</v>
      </c>
      <c r="U26" s="22">
        <f t="shared" si="8"/>
        <v>1457325.8537278315</v>
      </c>
      <c r="V26" s="4"/>
    </row>
    <row r="27" spans="1:22" hidden="1" x14ac:dyDescent="0.35">
      <c r="A27" s="21" t="s">
        <v>35</v>
      </c>
      <c r="B27" s="22">
        <v>1400000</v>
      </c>
      <c r="C27" s="22">
        <f>+B27</f>
        <v>1400000</v>
      </c>
      <c r="D27" s="22">
        <f>+C27*'PROPUESTA SB SINDICATO'!$D$8</f>
        <v>70000</v>
      </c>
      <c r="E27" s="22">
        <f t="shared" si="0"/>
        <v>1470000</v>
      </c>
      <c r="F27" s="22">
        <f>+E27*('PROPUESTA SB SINDICATO'!$M$4/2)</f>
        <v>19845</v>
      </c>
      <c r="G27" s="22">
        <f t="shared" si="1"/>
        <v>1489845</v>
      </c>
      <c r="H27" s="22">
        <f>+G27*('PROPUESTA SB SINDICATO'!$M$4/2)</f>
        <v>20112.907500000001</v>
      </c>
      <c r="I27" s="22">
        <f t="shared" si="2"/>
        <v>1509957.9075</v>
      </c>
      <c r="J27" s="22">
        <f>+I27*'PROPUESTA SB SINDICATO'!$E$8</f>
        <v>30199.158149999999</v>
      </c>
      <c r="K27" s="22">
        <f t="shared" si="3"/>
        <v>1540157.06565</v>
      </c>
      <c r="L27" s="22">
        <f>+K27*('PROPUESTA SB SINDICATO'!$M$5/2)</f>
        <v>23102.35598475</v>
      </c>
      <c r="M27" s="22">
        <f t="shared" si="4"/>
        <v>1563259.42163475</v>
      </c>
      <c r="N27" s="22">
        <f>+M27*('PROPUESTA SB SINDICATO'!$M$5/2)</f>
        <v>23448.89132452125</v>
      </c>
      <c r="O27" s="22">
        <f t="shared" si="5"/>
        <v>1586708.3129592713</v>
      </c>
      <c r="P27" s="22">
        <f>+O27*'PROPUESTA SB SINDICATO'!$F$8</f>
        <v>31734.166259185426</v>
      </c>
      <c r="Q27" s="22">
        <f t="shared" si="6"/>
        <v>1618442.4792184567</v>
      </c>
      <c r="R27" s="22">
        <f>+Q27*('PROPUESTA SB SINDICATO'!$M$6/2)</f>
        <v>24276.637188276851</v>
      </c>
      <c r="S27" s="22">
        <f t="shared" si="7"/>
        <v>1642719.1164067334</v>
      </c>
      <c r="T27" s="22">
        <f>+S27*('PROPUESTA SB SINDICATO'!$M$6/2)</f>
        <v>24640.786746100999</v>
      </c>
      <c r="U27" s="22">
        <f t="shared" si="8"/>
        <v>1667359.9031528344</v>
      </c>
      <c r="V27" s="4"/>
    </row>
    <row r="28" spans="1:22" hidden="1" x14ac:dyDescent="0.35">
      <c r="A28" s="21" t="s">
        <v>36</v>
      </c>
      <c r="B28" s="23">
        <v>1600000</v>
      </c>
      <c r="C28" s="22">
        <f>+B28</f>
        <v>1600000</v>
      </c>
      <c r="D28" s="22">
        <f>+C28*'PROPUESTA SB SINDICATO'!$D$9</f>
        <v>80000</v>
      </c>
      <c r="E28" s="22">
        <f t="shared" si="0"/>
        <v>1680000</v>
      </c>
      <c r="F28" s="22">
        <f>+E28*('PROPUESTA SB SINDICATO'!$M$4/2)</f>
        <v>22680</v>
      </c>
      <c r="G28" s="22">
        <f t="shared" si="1"/>
        <v>1702680</v>
      </c>
      <c r="H28" s="22">
        <f>+G28*('PROPUESTA SB SINDICATO'!$M$4/2)</f>
        <v>22986.18</v>
      </c>
      <c r="I28" s="22">
        <f t="shared" si="2"/>
        <v>1725666.18</v>
      </c>
      <c r="J28" s="22">
        <f>+I28*'PROPUESTA SB SINDICATO'!$E$9</f>
        <v>17256.661799999998</v>
      </c>
      <c r="K28" s="22">
        <f t="shared" si="3"/>
        <v>1742922.8417999998</v>
      </c>
      <c r="L28" s="22">
        <f>+K28*('PROPUESTA SB SINDICATO'!$M$5/2)</f>
        <v>26143.842626999995</v>
      </c>
      <c r="M28" s="22">
        <f t="shared" si="4"/>
        <v>1769066.6844269999</v>
      </c>
      <c r="N28" s="22">
        <f>+M28*('PROPUESTA SB SINDICATO'!$M$5/2)</f>
        <v>26536.000266404997</v>
      </c>
      <c r="O28" s="22">
        <f t="shared" si="5"/>
        <v>1795602.6846934049</v>
      </c>
      <c r="P28" s="22">
        <f>+O28*'PROPUESTA SB SINDICATO'!$F$9</f>
        <v>17956.026846934048</v>
      </c>
      <c r="Q28" s="22">
        <f t="shared" si="6"/>
        <v>1813558.711540339</v>
      </c>
      <c r="R28" s="22">
        <f>+Q28*('PROPUESTA SB SINDICATO'!$M$6/2)</f>
        <v>27203.380673105086</v>
      </c>
      <c r="S28" s="22">
        <f t="shared" si="7"/>
        <v>1840762.0922134442</v>
      </c>
      <c r="T28" s="22">
        <f>+S28*('PROPUESTA SB SINDICATO'!$M$6/2)</f>
        <v>27611.431383201663</v>
      </c>
      <c r="U28" s="22">
        <f t="shared" si="8"/>
        <v>1868373.5235966458</v>
      </c>
    </row>
    <row r="29" spans="1:22" s="1" customFormat="1" hidden="1" x14ac:dyDescent="0.35">
      <c r="A29" s="33"/>
      <c r="B29" s="35">
        <f t="shared" ref="B29:U29" si="9">SUM(B22:B28)</f>
        <v>6356000</v>
      </c>
      <c r="C29" s="35">
        <f t="shared" si="9"/>
        <v>6480000</v>
      </c>
      <c r="D29" s="35">
        <f t="shared" si="9"/>
        <v>324000</v>
      </c>
      <c r="E29" s="35">
        <f t="shared" si="9"/>
        <v>6804000</v>
      </c>
      <c r="F29" s="35">
        <f t="shared" si="9"/>
        <v>91854</v>
      </c>
      <c r="G29" s="35">
        <f t="shared" si="9"/>
        <v>6895854</v>
      </c>
      <c r="H29" s="35">
        <f t="shared" si="9"/>
        <v>93094.02900000001</v>
      </c>
      <c r="I29" s="35">
        <f t="shared" si="9"/>
        <v>6988948.0289999992</v>
      </c>
      <c r="J29" s="35">
        <f t="shared" si="9"/>
        <v>199530.15206250001</v>
      </c>
      <c r="K29" s="35">
        <f t="shared" si="9"/>
        <v>7188478.1810625</v>
      </c>
      <c r="L29" s="35">
        <f t="shared" si="9"/>
        <v>107827.17271593749</v>
      </c>
      <c r="M29" s="35">
        <f t="shared" si="9"/>
        <v>7296305.3537784368</v>
      </c>
      <c r="N29" s="35">
        <f t="shared" si="9"/>
        <v>109444.58030667655</v>
      </c>
      <c r="O29" s="35">
        <f t="shared" si="9"/>
        <v>7405749.9340851139</v>
      </c>
      <c r="P29" s="35">
        <f t="shared" si="9"/>
        <v>212994.4793495537</v>
      </c>
      <c r="Q29" s="35">
        <f t="shared" si="9"/>
        <v>7618744.4134346675</v>
      </c>
      <c r="R29" s="35">
        <f t="shared" si="9"/>
        <v>114281.16620152001</v>
      </c>
      <c r="S29" s="35">
        <f t="shared" si="9"/>
        <v>7733025.5796361882</v>
      </c>
      <c r="T29" s="35">
        <f t="shared" si="9"/>
        <v>115995.38369454282</v>
      </c>
      <c r="U29" s="35">
        <f t="shared" si="9"/>
        <v>7849020.9633307308</v>
      </c>
    </row>
    <row r="30" spans="1:22" s="1" customFormat="1" hidden="1" x14ac:dyDescent="0.35">
      <c r="A30" s="33"/>
      <c r="B30" s="32"/>
      <c r="C30" s="35">
        <f t="shared" ref="C30:U30" si="10">+C29*C20</f>
        <v>12960000</v>
      </c>
      <c r="D30" s="35">
        <f t="shared" si="10"/>
        <v>0</v>
      </c>
      <c r="E30" s="35">
        <f t="shared" si="10"/>
        <v>13608000</v>
      </c>
      <c r="F30" s="35">
        <f t="shared" si="10"/>
        <v>0</v>
      </c>
      <c r="G30" s="35">
        <f t="shared" si="10"/>
        <v>41375124</v>
      </c>
      <c r="H30" s="35">
        <f t="shared" si="10"/>
        <v>0</v>
      </c>
      <c r="I30" s="35">
        <f t="shared" si="10"/>
        <v>27955792.115999997</v>
      </c>
      <c r="J30" s="35">
        <f t="shared" si="10"/>
        <v>0</v>
      </c>
      <c r="K30" s="35">
        <f t="shared" si="10"/>
        <v>14376956.362125</v>
      </c>
      <c r="L30" s="35">
        <f t="shared" si="10"/>
        <v>0</v>
      </c>
      <c r="M30" s="35">
        <f t="shared" si="10"/>
        <v>43777832.122670621</v>
      </c>
      <c r="N30" s="35">
        <f t="shared" si="10"/>
        <v>0</v>
      </c>
      <c r="O30" s="35">
        <f t="shared" si="10"/>
        <v>29622999.736340456</v>
      </c>
      <c r="P30" s="35">
        <f t="shared" si="10"/>
        <v>0</v>
      </c>
      <c r="Q30" s="35">
        <f t="shared" si="10"/>
        <v>15237488.826869335</v>
      </c>
      <c r="R30" s="35">
        <f t="shared" si="10"/>
        <v>0</v>
      </c>
      <c r="S30" s="35">
        <f t="shared" si="10"/>
        <v>46398153.477817133</v>
      </c>
      <c r="T30" s="35">
        <f t="shared" si="10"/>
        <v>0</v>
      </c>
      <c r="U30" s="35">
        <f t="shared" si="10"/>
        <v>15698041.926661462</v>
      </c>
    </row>
    <row r="31" spans="1:22" hidden="1" x14ac:dyDescent="0.35">
      <c r="A31" s="3"/>
      <c r="B31" s="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1:22" hidden="1" x14ac:dyDescent="0.35">
      <c r="A32" s="14"/>
      <c r="B32" s="4"/>
      <c r="C32" s="17"/>
      <c r="D32" s="1"/>
    </row>
    <row r="33" spans="1:26" hidden="1" x14ac:dyDescent="0.35">
      <c r="A33" s="14"/>
      <c r="B33" s="4"/>
    </row>
    <row r="34" spans="1:26" hidden="1" x14ac:dyDescent="0.35">
      <c r="A34" s="14"/>
      <c r="B34" s="4">
        <v>2</v>
      </c>
      <c r="D34" s="2">
        <v>2</v>
      </c>
      <c r="F34" s="2">
        <v>10</v>
      </c>
      <c r="H34" s="2">
        <v>2</v>
      </c>
      <c r="J34" s="2">
        <v>10</v>
      </c>
      <c r="L34" s="2">
        <v>2</v>
      </c>
      <c r="N34" s="2">
        <v>8</v>
      </c>
    </row>
    <row r="35" spans="1:26" s="13" customFormat="1" ht="36" hidden="1" x14ac:dyDescent="0.4">
      <c r="A35" s="36" t="s">
        <v>7</v>
      </c>
      <c r="B35" s="20" t="str">
        <f>+B21</f>
        <v>SUELDO BASE</v>
      </c>
      <c r="C35" s="28" t="s">
        <v>15</v>
      </c>
      <c r="D35" s="28" t="s">
        <v>26</v>
      </c>
      <c r="E35" s="28" t="s">
        <v>27</v>
      </c>
      <c r="F35" s="28" t="s">
        <v>32</v>
      </c>
      <c r="G35" s="28" t="s">
        <v>16</v>
      </c>
      <c r="H35" s="28" t="s">
        <v>28</v>
      </c>
      <c r="I35" s="28" t="s">
        <v>29</v>
      </c>
      <c r="J35" s="28" t="s">
        <v>33</v>
      </c>
      <c r="K35" s="28" t="s">
        <v>17</v>
      </c>
      <c r="L35" s="28" t="s">
        <v>30</v>
      </c>
      <c r="M35" s="28" t="s">
        <v>31</v>
      </c>
      <c r="N35" s="28" t="s">
        <v>37</v>
      </c>
    </row>
    <row r="36" spans="1:26" hidden="1" x14ac:dyDescent="0.35">
      <c r="A36" s="21" t="s">
        <v>8</v>
      </c>
      <c r="B36" s="23">
        <f>+'COMPARATIVO SB'!J7</f>
        <v>300000</v>
      </c>
      <c r="C36" s="23">
        <f>+B36*'PROPUESTA SB SINDICATO'!$B$12</f>
        <v>15000</v>
      </c>
      <c r="D36" s="37">
        <f>+B36+C36</f>
        <v>315000</v>
      </c>
      <c r="E36" s="23">
        <f>+D36*('PROPUESTA SB SINDICATO'!$M$4/2)</f>
        <v>4252.5</v>
      </c>
      <c r="F36" s="37">
        <f>+D36+E36</f>
        <v>319252.5</v>
      </c>
      <c r="G36" s="23">
        <f>+F36*'PROPUESTA SB SINDICATO'!$C$12</f>
        <v>12770.1</v>
      </c>
      <c r="H36" s="37">
        <f>+F36+G36</f>
        <v>332022.59999999998</v>
      </c>
      <c r="I36" s="23">
        <f>+H36*('PROPUESTA SB SINDICATO'!$M$5/2)</f>
        <v>4980.338999999999</v>
      </c>
      <c r="J36" s="37">
        <f>+H36+I36</f>
        <v>337002.93899999995</v>
      </c>
      <c r="K36" s="23">
        <f>+J36*'PROPUESTA SB SINDICATO'!$D$12</f>
        <v>10110.088169999999</v>
      </c>
      <c r="L36" s="37">
        <f>+J36+K36</f>
        <v>347113.02716999996</v>
      </c>
      <c r="M36" s="23">
        <f>+L36*('PROPUESTA SB SINDICATO'!$M$6/2)</f>
        <v>5206.6954075499989</v>
      </c>
      <c r="N36" s="37">
        <f>+L36+M36</f>
        <v>352319.72257754998</v>
      </c>
    </row>
    <row r="37" spans="1:26" hidden="1" x14ac:dyDescent="0.35">
      <c r="A37" s="21" t="s">
        <v>9</v>
      </c>
      <c r="B37" s="23">
        <f>+'COMPARATIVO SB'!J8</f>
        <v>620000</v>
      </c>
      <c r="C37" s="23">
        <f>+B37*'PROPUESTA SB SINDICATO'!$B$12</f>
        <v>31000</v>
      </c>
      <c r="D37" s="37">
        <f>+B37+C37</f>
        <v>651000</v>
      </c>
      <c r="E37" s="23">
        <f>+D37*('PROPUESTA SB SINDICATO'!$M$4/2)</f>
        <v>8788.5</v>
      </c>
      <c r="F37" s="37">
        <f>+D37+E37</f>
        <v>659788.5</v>
      </c>
      <c r="G37" s="23">
        <f>+F37*'PROPUESTA SB SINDICATO'!$C$12</f>
        <v>26391.54</v>
      </c>
      <c r="H37" s="37">
        <f>+F37+G37</f>
        <v>686180.04</v>
      </c>
      <c r="I37" s="23">
        <f>+H37*('PROPUESTA SB SINDICATO'!$M$5/2)</f>
        <v>10292.7006</v>
      </c>
      <c r="J37" s="37">
        <f>+H37+I37</f>
        <v>696472.74060000002</v>
      </c>
      <c r="K37" s="23">
        <f>+J37*'PROPUESTA SB SINDICATO'!$D$12</f>
        <v>20894.182217999998</v>
      </c>
      <c r="L37" s="37">
        <f>+J37+K37</f>
        <v>717366.92281799996</v>
      </c>
      <c r="M37" s="23">
        <f>+L37*('PROPUESTA SB SINDICATO'!$M$6/2)</f>
        <v>10760.50384227</v>
      </c>
      <c r="N37" s="37">
        <f>+L37+M37</f>
        <v>728127.42666026996</v>
      </c>
    </row>
    <row r="38" spans="1:26" hidden="1" x14ac:dyDescent="0.35">
      <c r="A38" s="21" t="s">
        <v>10</v>
      </c>
      <c r="B38" s="23">
        <f>+'COMPARATIVO SB'!J9</f>
        <v>970000</v>
      </c>
      <c r="C38" s="23">
        <f>+B38*'PROPUESTA SB SINDICATO'!$B$12</f>
        <v>48500</v>
      </c>
      <c r="D38" s="37">
        <f>+B38+C38</f>
        <v>1018500</v>
      </c>
      <c r="E38" s="23">
        <f>+D38*('PROPUESTA SB SINDICATO'!$M$4/2)</f>
        <v>13749.75</v>
      </c>
      <c r="F38" s="37">
        <f>+D38+E38</f>
        <v>1032249.75</v>
      </c>
      <c r="G38" s="23">
        <f>+F38*'PROPUESTA SB SINDICATO'!$C$12</f>
        <v>41289.99</v>
      </c>
      <c r="H38" s="37">
        <f>+F38+G38</f>
        <v>1073539.74</v>
      </c>
      <c r="I38" s="23">
        <f>+H38*('PROPUESTA SB SINDICATO'!$M$5/2)</f>
        <v>16103.096099999999</v>
      </c>
      <c r="J38" s="37">
        <f>+H38+I38</f>
        <v>1089642.8361</v>
      </c>
      <c r="K38" s="23">
        <f>+J38*'PROPUESTA SB SINDICATO'!$D$12</f>
        <v>32689.285082999999</v>
      </c>
      <c r="L38" s="37">
        <f>+J38+K38</f>
        <v>1122332.121183</v>
      </c>
      <c r="M38" s="23">
        <f>+L38*('PROPUESTA SB SINDICATO'!$M$6/2)</f>
        <v>16834.981817745</v>
      </c>
      <c r="N38" s="37">
        <f>+L38+M38</f>
        <v>1139167.1030007449</v>
      </c>
    </row>
    <row r="39" spans="1:26" hidden="1" x14ac:dyDescent="0.35">
      <c r="A39" s="21" t="s">
        <v>11</v>
      </c>
      <c r="B39" s="23">
        <f>+'COMPARATIVO SB'!J10</f>
        <v>1300000</v>
      </c>
      <c r="C39" s="23">
        <f>+B39*'PROPUESTA SB SINDICATO'!$B$12</f>
        <v>65000</v>
      </c>
      <c r="D39" s="37">
        <f>+B39+C39</f>
        <v>1365000</v>
      </c>
      <c r="E39" s="23">
        <f>+D39*('PROPUESTA SB SINDICATO'!$M$4/2)</f>
        <v>18427.5</v>
      </c>
      <c r="F39" s="37">
        <f>+D39+E39</f>
        <v>1383427.5</v>
      </c>
      <c r="G39" s="23">
        <f>+F39*'PROPUESTA SB SINDICATO'!$C$12</f>
        <v>55337.1</v>
      </c>
      <c r="H39" s="37">
        <f>+F39+G39</f>
        <v>1438764.6</v>
      </c>
      <c r="I39" s="23">
        <f>+H39*('PROPUESTA SB SINDICATO'!$M$5/2)</f>
        <v>21581.469000000001</v>
      </c>
      <c r="J39" s="37">
        <f>+H39+I39</f>
        <v>1460346.0690000001</v>
      </c>
      <c r="K39" s="23">
        <f>+J39*'PROPUESTA SB SINDICATO'!$D$12</f>
        <v>43810.38207</v>
      </c>
      <c r="L39" s="37">
        <f>+J39+K39</f>
        <v>1504156.4510700002</v>
      </c>
      <c r="M39" s="23">
        <f>+L39*('PROPUESTA SB SINDICATO'!$M$6/2)</f>
        <v>22562.346766050003</v>
      </c>
      <c r="N39" s="37">
        <f>+L39+M39</f>
        <v>1526718.7978360502</v>
      </c>
    </row>
    <row r="40" spans="1:26" hidden="1" x14ac:dyDescent="0.35">
      <c r="A40" s="21" t="s">
        <v>12</v>
      </c>
      <c r="B40" s="23">
        <f>+'COMPARATIVO SB'!J11</f>
        <v>1640000</v>
      </c>
      <c r="C40" s="23">
        <f>+B40*'PROPUESTA SB SINDICATO'!$B$12</f>
        <v>82000</v>
      </c>
      <c r="D40" s="37">
        <f>+B40+C40</f>
        <v>1722000</v>
      </c>
      <c r="E40" s="23">
        <f>+D40*('PROPUESTA SB SINDICATO'!$M$4/2)</f>
        <v>23247</v>
      </c>
      <c r="F40" s="37">
        <f>+D40+E40</f>
        <v>1745247</v>
      </c>
      <c r="G40" s="23">
        <f>+F40*'PROPUESTA SB SINDICATO'!$C$12</f>
        <v>69809.88</v>
      </c>
      <c r="H40" s="37">
        <f>+F40+G40</f>
        <v>1815056.88</v>
      </c>
      <c r="I40" s="23">
        <f>+H40*('PROPUESTA SB SINDICATO'!$M$5/2)</f>
        <v>27225.853199999998</v>
      </c>
      <c r="J40" s="37">
        <f>+H40+I40</f>
        <v>1842282.7331999999</v>
      </c>
      <c r="K40" s="23">
        <f>+J40*'PROPUESTA SB SINDICATO'!$D$12</f>
        <v>55268.481995999995</v>
      </c>
      <c r="L40" s="37">
        <f>+J40+K40</f>
        <v>1897551.2151959999</v>
      </c>
      <c r="M40" s="23">
        <f>+L40*('PROPUESTA SB SINDICATO'!$M$6/2)</f>
        <v>28463.26822794</v>
      </c>
      <c r="N40" s="37">
        <f>+L40+M40</f>
        <v>1926014.4834239399</v>
      </c>
    </row>
    <row r="41" spans="1:26" s="16" customFormat="1" hidden="1" x14ac:dyDescent="0.35">
      <c r="A41" s="30"/>
      <c r="B41" s="32">
        <f t="shared" ref="B41:N41" si="11">SUM(B36:B40)</f>
        <v>4830000</v>
      </c>
      <c r="C41" s="32">
        <f t="shared" si="11"/>
        <v>241500</v>
      </c>
      <c r="D41" s="32">
        <f t="shared" si="11"/>
        <v>5071500</v>
      </c>
      <c r="E41" s="32">
        <f t="shared" si="11"/>
        <v>68465.25</v>
      </c>
      <c r="F41" s="32">
        <f t="shared" si="11"/>
        <v>5139965.25</v>
      </c>
      <c r="G41" s="32">
        <f t="shared" si="11"/>
        <v>205598.61000000002</v>
      </c>
      <c r="H41" s="32">
        <f t="shared" si="11"/>
        <v>5345563.8599999994</v>
      </c>
      <c r="I41" s="32">
        <f t="shared" si="11"/>
        <v>80183.457899999994</v>
      </c>
      <c r="J41" s="32">
        <f t="shared" si="11"/>
        <v>5425747.3179000001</v>
      </c>
      <c r="K41" s="32">
        <f t="shared" si="11"/>
        <v>162772.41953699998</v>
      </c>
      <c r="L41" s="32">
        <f t="shared" si="11"/>
        <v>5588519.7374370005</v>
      </c>
      <c r="M41" s="32">
        <f t="shared" si="11"/>
        <v>83827.796061554996</v>
      </c>
      <c r="N41" s="32">
        <f t="shared" si="11"/>
        <v>5672347.5334985554</v>
      </c>
    </row>
    <row r="42" spans="1:26" hidden="1" x14ac:dyDescent="0.35">
      <c r="A42" s="21"/>
      <c r="B42" s="23">
        <f t="shared" ref="B42:N42" si="12">+B41*B34</f>
        <v>9660000</v>
      </c>
      <c r="C42" s="23">
        <f t="shared" si="12"/>
        <v>0</v>
      </c>
      <c r="D42" s="23">
        <f t="shared" si="12"/>
        <v>10143000</v>
      </c>
      <c r="E42" s="23">
        <f t="shared" si="12"/>
        <v>0</v>
      </c>
      <c r="F42" s="23">
        <f t="shared" si="12"/>
        <v>51399652.5</v>
      </c>
      <c r="G42" s="23">
        <f t="shared" si="12"/>
        <v>0</v>
      </c>
      <c r="H42" s="23">
        <f t="shared" si="12"/>
        <v>10691127.719999999</v>
      </c>
      <c r="I42" s="23">
        <f t="shared" si="12"/>
        <v>0</v>
      </c>
      <c r="J42" s="23">
        <f t="shared" si="12"/>
        <v>54257473.179000005</v>
      </c>
      <c r="K42" s="23">
        <f t="shared" si="12"/>
        <v>0</v>
      </c>
      <c r="L42" s="23">
        <f t="shared" si="12"/>
        <v>11177039.474874001</v>
      </c>
      <c r="M42" s="23">
        <f t="shared" si="12"/>
        <v>0</v>
      </c>
      <c r="N42" s="23">
        <f t="shared" si="12"/>
        <v>45378780.267988443</v>
      </c>
    </row>
    <row r="43" spans="1:26" hidden="1" x14ac:dyDescent="0.35">
      <c r="A43" s="3"/>
      <c r="B43" s="4"/>
    </row>
    <row r="44" spans="1:26" hidden="1" x14ac:dyDescent="0.35"/>
    <row r="45" spans="1:26" hidden="1" x14ac:dyDescent="0.35"/>
    <row r="46" spans="1:26" hidden="1" x14ac:dyDescent="0.35">
      <c r="A46" s="1" t="s">
        <v>59</v>
      </c>
    </row>
    <row r="47" spans="1:26" hidden="1" x14ac:dyDescent="0.35">
      <c r="W47" s="2">
        <v>2</v>
      </c>
      <c r="X47" s="2">
        <v>12</v>
      </c>
      <c r="Y47" s="2">
        <v>12</v>
      </c>
      <c r="Z47" s="2">
        <v>10</v>
      </c>
    </row>
    <row r="48" spans="1:26" s="50" customFormat="1" hidden="1" x14ac:dyDescent="0.35">
      <c r="A48" s="51" t="str">
        <f t="shared" ref="A48:A55" si="13">+A21</f>
        <v>ADMINISTRATIVOS</v>
      </c>
      <c r="B48" s="51" t="s">
        <v>47</v>
      </c>
      <c r="C48" s="51" t="s">
        <v>48</v>
      </c>
      <c r="D48" s="39">
        <v>2020</v>
      </c>
      <c r="E48" s="39">
        <v>2021</v>
      </c>
      <c r="F48" s="39">
        <v>2022</v>
      </c>
      <c r="G48" s="39">
        <v>2023</v>
      </c>
      <c r="W48" s="50">
        <v>2020</v>
      </c>
      <c r="X48" s="50">
        <v>2021</v>
      </c>
      <c r="Y48" s="50">
        <v>2022</v>
      </c>
      <c r="Z48" s="50">
        <v>2023</v>
      </c>
    </row>
    <row r="49" spans="1:27" hidden="1" x14ac:dyDescent="0.35">
      <c r="A49" s="52" t="str">
        <f t="shared" si="13"/>
        <v>A1</v>
      </c>
      <c r="B49" s="37">
        <f>+'COMPARATIVO SB'!B7</f>
        <v>2</v>
      </c>
      <c r="C49" s="37">
        <f>+B22</f>
        <v>226000</v>
      </c>
      <c r="D49" s="37">
        <f>+C22</f>
        <v>250000</v>
      </c>
      <c r="E49" s="37">
        <f>+I22</f>
        <v>269635.34062500001</v>
      </c>
      <c r="F49" s="37">
        <f>+O22</f>
        <v>291674.32223516016</v>
      </c>
      <c r="G49" s="37">
        <f>+U22</f>
        <v>315514.6875559538</v>
      </c>
      <c r="W49" s="15">
        <f t="shared" ref="W49:W55" si="14">+(D49*B49)*$W$47</f>
        <v>1000000</v>
      </c>
      <c r="X49" s="15">
        <f t="shared" ref="X49:X55" si="15">+(E49*B49)*$X$47</f>
        <v>6471248.1750000007</v>
      </c>
      <c r="Y49" s="15">
        <f t="shared" ref="Y49:Y55" si="16">+(F49*B49)*$Y$47</f>
        <v>7000183.7336438438</v>
      </c>
      <c r="Z49" s="15">
        <f t="shared" ref="Z49:Z55" si="17">+(G49*B49)*$Z$47</f>
        <v>6310293.7511190763</v>
      </c>
    </row>
    <row r="50" spans="1:27" hidden="1" x14ac:dyDescent="0.35">
      <c r="A50" s="52" t="str">
        <f t="shared" si="13"/>
        <v>A2</v>
      </c>
      <c r="B50" s="37">
        <f>+'COMPARATIVO SB'!B8</f>
        <v>10</v>
      </c>
      <c r="C50" s="37">
        <f t="shared" ref="C50:C55" si="18">+B23</f>
        <v>400000</v>
      </c>
      <c r="D50" s="37">
        <f t="shared" ref="D50:D55" si="19">+C23</f>
        <v>500000</v>
      </c>
      <c r="E50" s="37">
        <f t="shared" ref="E50:E55" si="20">+I23</f>
        <v>539270.68125000002</v>
      </c>
      <c r="F50" s="37">
        <f t="shared" ref="F50:F55" si="21">+O23</f>
        <v>583348.64447032032</v>
      </c>
      <c r="G50" s="37">
        <f t="shared" ref="G50:G55" si="22">+U23</f>
        <v>631029.3751119076</v>
      </c>
      <c r="I50" s="34" t="s">
        <v>49</v>
      </c>
      <c r="J50" s="34"/>
      <c r="K50" s="9"/>
      <c r="L50" s="9"/>
      <c r="M50" s="9"/>
      <c r="N50" s="9"/>
      <c r="W50" s="15">
        <f t="shared" si="14"/>
        <v>10000000</v>
      </c>
      <c r="X50" s="15">
        <f t="shared" si="15"/>
        <v>64712481.75</v>
      </c>
      <c r="Y50" s="15">
        <f t="shared" si="16"/>
        <v>70001837.336438432</v>
      </c>
      <c r="Z50" s="15">
        <f t="shared" si="17"/>
        <v>63102937.511190765</v>
      </c>
    </row>
    <row r="51" spans="1:27" hidden="1" x14ac:dyDescent="0.35">
      <c r="A51" s="52" t="str">
        <f t="shared" si="13"/>
        <v>A3</v>
      </c>
      <c r="B51" s="37">
        <f>+'COMPARATIVO SB'!B9</f>
        <v>8</v>
      </c>
      <c r="C51" s="37">
        <f t="shared" si="18"/>
        <v>630000</v>
      </c>
      <c r="D51" s="37">
        <f t="shared" si="19"/>
        <v>630000</v>
      </c>
      <c r="E51" s="37">
        <f t="shared" si="20"/>
        <v>679481.05837500002</v>
      </c>
      <c r="F51" s="37">
        <f t="shared" si="21"/>
        <v>735019.29203260364</v>
      </c>
      <c r="G51" s="37">
        <f t="shared" si="22"/>
        <v>795097.01264100359</v>
      </c>
      <c r="I51" s="1"/>
      <c r="J51" s="1"/>
      <c r="W51" s="15">
        <f t="shared" si="14"/>
        <v>10080000</v>
      </c>
      <c r="X51" s="15">
        <f t="shared" si="15"/>
        <v>65230181.604000002</v>
      </c>
      <c r="Y51" s="15">
        <f t="shared" si="16"/>
        <v>70561852.035129949</v>
      </c>
      <c r="Z51" s="15">
        <f t="shared" si="17"/>
        <v>63607761.011280283</v>
      </c>
    </row>
    <row r="52" spans="1:27" hidden="1" x14ac:dyDescent="0.35">
      <c r="A52" s="52" t="str">
        <f t="shared" si="13"/>
        <v>A4</v>
      </c>
      <c r="B52" s="37">
        <f>+'COMPARATIVO SB'!B10</f>
        <v>9</v>
      </c>
      <c r="C52" s="37">
        <f t="shared" si="18"/>
        <v>900000</v>
      </c>
      <c r="D52" s="37">
        <f t="shared" si="19"/>
        <v>900000</v>
      </c>
      <c r="E52" s="37">
        <f t="shared" si="20"/>
        <v>970687.22624999995</v>
      </c>
      <c r="F52" s="37">
        <f t="shared" si="21"/>
        <v>1040027.2975699424</v>
      </c>
      <c r="G52" s="37">
        <f t="shared" si="22"/>
        <v>1114320.6075445539</v>
      </c>
      <c r="I52" s="1"/>
      <c r="J52" s="53">
        <f>+AA56</f>
        <v>2001504812.9995766</v>
      </c>
      <c r="W52" s="15">
        <f t="shared" si="14"/>
        <v>16200000</v>
      </c>
      <c r="X52" s="15">
        <f t="shared" si="15"/>
        <v>104834220.43499999</v>
      </c>
      <c r="Y52" s="15">
        <f t="shared" si="16"/>
        <v>112322948.13755378</v>
      </c>
      <c r="Z52" s="15">
        <f t="shared" si="17"/>
        <v>100288854.67900985</v>
      </c>
    </row>
    <row r="53" spans="1:27" hidden="1" x14ac:dyDescent="0.35">
      <c r="A53" s="52" t="str">
        <f t="shared" si="13"/>
        <v>A5</v>
      </c>
      <c r="B53" s="37">
        <f>+'COMPARATIVO SB'!B11</f>
        <v>8</v>
      </c>
      <c r="C53" s="37">
        <f t="shared" si="18"/>
        <v>1200000</v>
      </c>
      <c r="D53" s="37">
        <f t="shared" si="19"/>
        <v>1200000</v>
      </c>
      <c r="E53" s="37">
        <f t="shared" si="20"/>
        <v>1294249.635</v>
      </c>
      <c r="F53" s="37">
        <f t="shared" si="21"/>
        <v>1373369.3801244111</v>
      </c>
      <c r="G53" s="37">
        <f t="shared" si="22"/>
        <v>1457325.8537278315</v>
      </c>
      <c r="I53" s="1"/>
      <c r="J53" s="1"/>
      <c r="W53" s="15">
        <f t="shared" si="14"/>
        <v>19200000</v>
      </c>
      <c r="X53" s="15">
        <f t="shared" si="15"/>
        <v>124247964.96000001</v>
      </c>
      <c r="Y53" s="15">
        <f t="shared" si="16"/>
        <v>131843460.49194346</v>
      </c>
      <c r="Z53" s="15">
        <f t="shared" si="17"/>
        <v>116586068.29822652</v>
      </c>
    </row>
    <row r="54" spans="1:27" hidden="1" x14ac:dyDescent="0.35">
      <c r="A54" s="52" t="str">
        <f t="shared" si="13"/>
        <v>A6</v>
      </c>
      <c r="B54" s="37">
        <f>+'COMPARATIVO SB'!B12</f>
        <v>8</v>
      </c>
      <c r="C54" s="37">
        <f t="shared" si="18"/>
        <v>1400000</v>
      </c>
      <c r="D54" s="37">
        <f t="shared" si="19"/>
        <v>1400000</v>
      </c>
      <c r="E54" s="37">
        <f t="shared" si="20"/>
        <v>1509957.9075</v>
      </c>
      <c r="F54" s="37">
        <f t="shared" si="21"/>
        <v>1586708.3129592713</v>
      </c>
      <c r="G54" s="37">
        <f t="shared" si="22"/>
        <v>1667359.9031528344</v>
      </c>
      <c r="I54" s="1"/>
      <c r="J54" s="1"/>
      <c r="W54" s="15">
        <f t="shared" si="14"/>
        <v>22400000</v>
      </c>
      <c r="X54" s="15">
        <f t="shared" si="15"/>
        <v>144955959.12</v>
      </c>
      <c r="Y54" s="15">
        <f t="shared" si="16"/>
        <v>152323998.04409003</v>
      </c>
      <c r="Z54" s="15">
        <f t="shared" si="17"/>
        <v>133388792.25222676</v>
      </c>
    </row>
    <row r="55" spans="1:27" hidden="1" x14ac:dyDescent="0.35">
      <c r="A55" s="52" t="str">
        <f t="shared" si="13"/>
        <v>A7</v>
      </c>
      <c r="B55" s="37">
        <f>+'COMPARATIVO SB'!B13</f>
        <v>6</v>
      </c>
      <c r="C55" s="37">
        <f t="shared" si="18"/>
        <v>1600000</v>
      </c>
      <c r="D55" s="37">
        <f t="shared" si="19"/>
        <v>1600000</v>
      </c>
      <c r="E55" s="37">
        <f t="shared" si="20"/>
        <v>1725666.18</v>
      </c>
      <c r="F55" s="37">
        <f t="shared" si="21"/>
        <v>1795602.6846934049</v>
      </c>
      <c r="G55" s="37">
        <f t="shared" si="22"/>
        <v>1868373.5235966458</v>
      </c>
      <c r="I55" s="1"/>
      <c r="J55" s="1"/>
      <c r="W55" s="15">
        <f t="shared" si="14"/>
        <v>19200000</v>
      </c>
      <c r="X55" s="15">
        <f t="shared" si="15"/>
        <v>124247964.96000001</v>
      </c>
      <c r="Y55" s="15">
        <f t="shared" si="16"/>
        <v>129283393.29792514</v>
      </c>
      <c r="Z55" s="15">
        <f t="shared" si="17"/>
        <v>112102411.41579874</v>
      </c>
    </row>
    <row r="56" spans="1:27" hidden="1" x14ac:dyDescent="0.35">
      <c r="A56" s="14"/>
      <c r="B56" s="37">
        <f>SUM(B49:B55)</f>
        <v>51</v>
      </c>
      <c r="C56" s="15"/>
      <c r="D56" s="15"/>
      <c r="E56" s="15"/>
      <c r="F56" s="15"/>
      <c r="G56" s="15"/>
      <c r="I56" s="1"/>
      <c r="J56" s="1"/>
      <c r="W56" s="15">
        <f>SUM(W49:W55)</f>
        <v>98080000</v>
      </c>
      <c r="X56" s="15">
        <f t="shared" ref="X56:Y56" si="23">SUM(X49:X55)</f>
        <v>634700021.00400007</v>
      </c>
      <c r="Y56" s="15">
        <f t="shared" si="23"/>
        <v>673337673.07672465</v>
      </c>
      <c r="Z56" s="15">
        <f>SUM(Z49:Z55)</f>
        <v>595387118.91885197</v>
      </c>
      <c r="AA56" s="15">
        <f>SUM(W56:Z56)</f>
        <v>2001504812.9995766</v>
      </c>
    </row>
    <row r="57" spans="1:27" hidden="1" x14ac:dyDescent="0.35">
      <c r="A57" s="14"/>
      <c r="B57" s="14"/>
      <c r="C57" s="14"/>
      <c r="I57" s="1"/>
      <c r="J57" s="1"/>
    </row>
    <row r="58" spans="1:27" hidden="1" x14ac:dyDescent="0.35">
      <c r="A58" s="14"/>
      <c r="B58" s="14"/>
      <c r="C58" s="14"/>
      <c r="I58" s="50"/>
      <c r="J58" s="50"/>
      <c r="W58" s="2">
        <v>2</v>
      </c>
      <c r="X58" s="2">
        <v>12</v>
      </c>
      <c r="Y58" s="2">
        <v>12</v>
      </c>
      <c r="Z58" s="2">
        <v>10</v>
      </c>
    </row>
    <row r="59" spans="1:27" s="50" customFormat="1" hidden="1" x14ac:dyDescent="0.35">
      <c r="A59" s="51" t="str">
        <f t="shared" ref="A59:A64" si="24">+A35</f>
        <v>DOCENTES</v>
      </c>
      <c r="B59" s="51" t="s">
        <v>47</v>
      </c>
      <c r="C59" s="51" t="s">
        <v>48</v>
      </c>
      <c r="D59" s="39">
        <v>2020</v>
      </c>
      <c r="E59" s="39">
        <v>2021</v>
      </c>
      <c r="F59" s="39">
        <v>2022</v>
      </c>
      <c r="G59" s="39">
        <v>2023</v>
      </c>
      <c r="I59" s="1"/>
      <c r="J59" s="1"/>
      <c r="W59" s="50">
        <v>2020</v>
      </c>
      <c r="X59" s="50">
        <v>2021</v>
      </c>
      <c r="Y59" s="50">
        <v>2022</v>
      </c>
      <c r="Z59" s="50">
        <v>2023</v>
      </c>
    </row>
    <row r="60" spans="1:27" hidden="1" x14ac:dyDescent="0.35">
      <c r="A60" s="52" t="str">
        <f t="shared" si="24"/>
        <v>D1</v>
      </c>
      <c r="B60" s="37">
        <f>+'COMPARATIVO SB'!I7</f>
        <v>13</v>
      </c>
      <c r="C60" s="37">
        <f>+B36</f>
        <v>300000</v>
      </c>
      <c r="D60" s="37">
        <f>+B36</f>
        <v>300000</v>
      </c>
      <c r="E60" s="37">
        <f>+F36</f>
        <v>319252.5</v>
      </c>
      <c r="F60" s="37">
        <f>+J36</f>
        <v>337002.93899999995</v>
      </c>
      <c r="G60" s="37">
        <f>+N36</f>
        <v>352319.72257754998</v>
      </c>
      <c r="I60" s="34" t="s">
        <v>50</v>
      </c>
      <c r="J60" s="34"/>
      <c r="K60" s="9"/>
      <c r="L60" s="9"/>
      <c r="M60" s="9"/>
      <c r="N60" s="9"/>
      <c r="W60" s="15">
        <f>+(D60*B60)*$W$58</f>
        <v>7800000</v>
      </c>
      <c r="X60" s="15">
        <f>+(E60*B60)*$X$58</f>
        <v>49803390</v>
      </c>
      <c r="Y60" s="15">
        <f>+(F60*B60)*$Y$58</f>
        <v>52572458.483999997</v>
      </c>
      <c r="Z60" s="15">
        <f>+(G60*B60)*$Z$58</f>
        <v>45801563.935081497</v>
      </c>
    </row>
    <row r="61" spans="1:27" hidden="1" x14ac:dyDescent="0.35">
      <c r="A61" s="52" t="str">
        <f t="shared" si="24"/>
        <v>D2</v>
      </c>
      <c r="B61" s="37">
        <f>+'COMPARATIVO SB'!I8</f>
        <v>16</v>
      </c>
      <c r="C61" s="37">
        <f t="shared" ref="C61:C64" si="25">+B37</f>
        <v>620000</v>
      </c>
      <c r="D61" s="37">
        <f t="shared" ref="D61:D64" si="26">+B37</f>
        <v>620000</v>
      </c>
      <c r="E61" s="37">
        <f t="shared" ref="E61:E64" si="27">+F37</f>
        <v>659788.5</v>
      </c>
      <c r="F61" s="37">
        <f t="shared" ref="F61:F64" si="28">+J37</f>
        <v>696472.74060000002</v>
      </c>
      <c r="G61" s="37">
        <f t="shared" ref="G61:G64" si="29">+N37</f>
        <v>728127.42666026996</v>
      </c>
      <c r="I61" s="1"/>
      <c r="J61" s="1"/>
      <c r="W61" s="15">
        <f>+(D61*B61)*$W$58</f>
        <v>19840000</v>
      </c>
      <c r="X61" s="15">
        <f>+(E61*B61)*$X$58</f>
        <v>126679392</v>
      </c>
      <c r="Y61" s="15">
        <f>+(F61*B61)*$Y$58</f>
        <v>133722766.1952</v>
      </c>
      <c r="Z61" s="15">
        <f>+(G61*B61)*$Z$58</f>
        <v>116500388.26564319</v>
      </c>
    </row>
    <row r="62" spans="1:27" hidden="1" x14ac:dyDescent="0.35">
      <c r="A62" s="52" t="str">
        <f t="shared" si="24"/>
        <v>D3</v>
      </c>
      <c r="B62" s="37">
        <f>+'COMPARATIVO SB'!I9</f>
        <v>13</v>
      </c>
      <c r="C62" s="37">
        <f t="shared" si="25"/>
        <v>970000</v>
      </c>
      <c r="D62" s="37">
        <f t="shared" si="26"/>
        <v>970000</v>
      </c>
      <c r="E62" s="37">
        <f t="shared" si="27"/>
        <v>1032249.75</v>
      </c>
      <c r="F62" s="37">
        <f t="shared" si="28"/>
        <v>1089642.8361</v>
      </c>
      <c r="G62" s="37">
        <f t="shared" si="29"/>
        <v>1139167.1030007449</v>
      </c>
      <c r="I62" s="1"/>
      <c r="J62" s="53">
        <f>+AA65</f>
        <v>3044759078.8370962</v>
      </c>
      <c r="W62" s="15">
        <f>+(D62*B62)*$W$58</f>
        <v>25220000</v>
      </c>
      <c r="X62" s="15">
        <f>+(E62*B62)*$X$58</f>
        <v>161030961</v>
      </c>
      <c r="Y62" s="15">
        <f>+(F62*B62)*$Y$58</f>
        <v>169984282.4316</v>
      </c>
      <c r="Z62" s="15">
        <f>+(G62*B62)*$Z$58</f>
        <v>148091723.39009684</v>
      </c>
    </row>
    <row r="63" spans="1:27" hidden="1" x14ac:dyDescent="0.35">
      <c r="A63" s="52" t="str">
        <f t="shared" si="24"/>
        <v>D4</v>
      </c>
      <c r="B63" s="37">
        <f>+'COMPARATIVO SB'!I10</f>
        <v>13</v>
      </c>
      <c r="C63" s="37">
        <f t="shared" si="25"/>
        <v>1300000</v>
      </c>
      <c r="D63" s="37">
        <f t="shared" si="26"/>
        <v>1300000</v>
      </c>
      <c r="E63" s="37">
        <f t="shared" si="27"/>
        <v>1383427.5</v>
      </c>
      <c r="F63" s="37">
        <f t="shared" si="28"/>
        <v>1460346.0690000001</v>
      </c>
      <c r="G63" s="37">
        <f t="shared" si="29"/>
        <v>1526718.7978360502</v>
      </c>
      <c r="W63" s="15">
        <f>+(D63*B63)*$W$58</f>
        <v>33800000</v>
      </c>
      <c r="X63" s="15">
        <f>+(E63*B63)*$X$58</f>
        <v>215814690</v>
      </c>
      <c r="Y63" s="15">
        <f>+(F63*B63)*$Y$58</f>
        <v>227813986.764</v>
      </c>
      <c r="Z63" s="15">
        <f>+(G63*B63)*$Z$58</f>
        <v>198473443.71868652</v>
      </c>
    </row>
    <row r="64" spans="1:27" hidden="1" x14ac:dyDescent="0.35">
      <c r="A64" s="52" t="str">
        <f t="shared" si="24"/>
        <v>D5</v>
      </c>
      <c r="B64" s="37">
        <f>+'COMPARATIVO SB'!I11</f>
        <v>20</v>
      </c>
      <c r="C64" s="37">
        <f t="shared" si="25"/>
        <v>1640000</v>
      </c>
      <c r="D64" s="37">
        <f t="shared" si="26"/>
        <v>1640000</v>
      </c>
      <c r="E64" s="37">
        <f t="shared" si="27"/>
        <v>1745247</v>
      </c>
      <c r="F64" s="37">
        <f t="shared" si="28"/>
        <v>1842282.7331999999</v>
      </c>
      <c r="G64" s="37">
        <f t="shared" si="29"/>
        <v>1926014.4834239399</v>
      </c>
      <c r="W64" s="15">
        <f>+(D64*B64)*$W$58</f>
        <v>65600000</v>
      </c>
      <c r="X64" s="15">
        <f>+(E64*B64)*$X$58</f>
        <v>418859280</v>
      </c>
      <c r="Y64" s="15">
        <f>+(F64*B64)*$Y$58</f>
        <v>442147855.96799994</v>
      </c>
      <c r="Z64" s="15">
        <f>+(G64*B64)*$Z$58</f>
        <v>385202896.68478799</v>
      </c>
    </row>
    <row r="65" spans="1:27" hidden="1" x14ac:dyDescent="0.35">
      <c r="A65" s="14"/>
      <c r="B65" s="37">
        <f>SUM(B60:B64)</f>
        <v>75</v>
      </c>
      <c r="G65" s="15"/>
      <c r="W65" s="15">
        <f>SUM(W60:W64)</f>
        <v>152260000</v>
      </c>
      <c r="X65" s="15">
        <f>SUM(X60:X64)</f>
        <v>972187713</v>
      </c>
      <c r="Y65" s="15">
        <f>SUM(Y60:Y64)</f>
        <v>1026241349.8427999</v>
      </c>
      <c r="Z65" s="15">
        <f>SUM(Z60:Z64)</f>
        <v>894070015.99429607</v>
      </c>
      <c r="AA65" s="15">
        <f>SUM(G65:Z65)</f>
        <v>3044759078.8370962</v>
      </c>
    </row>
    <row r="66" spans="1:27" hidden="1" x14ac:dyDescent="0.35">
      <c r="A66" s="14"/>
    </row>
    <row r="67" spans="1:27" hidden="1" x14ac:dyDescent="0.35">
      <c r="A67" s="14"/>
    </row>
    <row r="68" spans="1:27" hidden="1" x14ac:dyDescent="0.35">
      <c r="A68" s="14"/>
    </row>
    <row r="69" spans="1:27" hidden="1" x14ac:dyDescent="0.35">
      <c r="A69" s="14"/>
    </row>
    <row r="70" spans="1:27" hidden="1" x14ac:dyDescent="0.35">
      <c r="A70" s="14"/>
    </row>
    <row r="71" spans="1:27" hidden="1" x14ac:dyDescent="0.35">
      <c r="A71" s="14"/>
    </row>
    <row r="72" spans="1:27" hidden="1" x14ac:dyDescent="0.35">
      <c r="A72" s="14"/>
    </row>
    <row r="73" spans="1:27" x14ac:dyDescent="0.35">
      <c r="A73" s="14"/>
    </row>
    <row r="74" spans="1:27" x14ac:dyDescent="0.35">
      <c r="A74" s="14"/>
    </row>
    <row r="75" spans="1:27" x14ac:dyDescent="0.35">
      <c r="A75" s="14"/>
    </row>
    <row r="76" spans="1:27" x14ac:dyDescent="0.35">
      <c r="A76" s="14"/>
    </row>
    <row r="77" spans="1:27" x14ac:dyDescent="0.35">
      <c r="A77" s="14"/>
    </row>
    <row r="78" spans="1:27" x14ac:dyDescent="0.35">
      <c r="A78" s="14"/>
    </row>
    <row r="79" spans="1:27" x14ac:dyDescent="0.35">
      <c r="A79" s="14"/>
    </row>
    <row r="80" spans="1:27" x14ac:dyDescent="0.35">
      <c r="A80" s="14"/>
    </row>
    <row r="81" spans="1:1" x14ac:dyDescent="0.35">
      <c r="A81" s="14"/>
    </row>
    <row r="82" spans="1:1" x14ac:dyDescent="0.35">
      <c r="A82" s="14"/>
    </row>
    <row r="83" spans="1:1" x14ac:dyDescent="0.35">
      <c r="A83" s="14"/>
    </row>
    <row r="84" spans="1:1" x14ac:dyDescent="0.35">
      <c r="A84" s="14"/>
    </row>
    <row r="85" spans="1:1" x14ac:dyDescent="0.35">
      <c r="A85" s="14"/>
    </row>
  </sheetData>
  <sheetProtection algorithmName="SHA-512" hashValue="AL/kZ5iX4a3eTh8Nj8FWbGnhhQ4ujr97nE0mXmHB4FtJ0zGIJRIP7/nNlUY0p6c6u+l23NLW/052hkFg84lIdw==" saltValue="huEhG2ModI/g7uWsLoCKDg==" spinCount="100000" sheet="1" objects="1" scenarios="1"/>
  <mergeCells count="5">
    <mergeCell ref="A4:A9"/>
    <mergeCell ref="B4:C4"/>
    <mergeCell ref="H4:H5"/>
    <mergeCell ref="A11:A12"/>
    <mergeCell ref="A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F1B9-D2CA-4CAF-A36F-945E7ED21827}">
  <dimension ref="A2:U53"/>
  <sheetViews>
    <sheetView workbookViewId="0">
      <selection activeCell="J24" sqref="J24"/>
    </sheetView>
  </sheetViews>
  <sheetFormatPr baseColWidth="10" defaultRowHeight="14.6" x14ac:dyDescent="0.4"/>
  <cols>
    <col min="1" max="1" width="13.765625" customWidth="1"/>
    <col min="9" max="9" width="11.15234375" customWidth="1"/>
    <col min="17" max="21" width="0" hidden="1" customWidth="1"/>
  </cols>
  <sheetData>
    <row r="2" spans="1:16" x14ac:dyDescent="0.4">
      <c r="A2" s="94" t="s">
        <v>44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4" spans="1:16" x14ac:dyDescent="0.4">
      <c r="A4" s="34" t="s">
        <v>45</v>
      </c>
      <c r="B4" s="9" t="s">
        <v>60</v>
      </c>
      <c r="C4" s="56"/>
      <c r="D4" s="56"/>
      <c r="E4" s="56"/>
      <c r="F4" s="56"/>
      <c r="I4" s="7" t="s">
        <v>19</v>
      </c>
      <c r="J4" s="7">
        <v>2021</v>
      </c>
      <c r="K4" s="8">
        <v>2.7E-2</v>
      </c>
    </row>
    <row r="5" spans="1:16" x14ac:dyDescent="0.4">
      <c r="I5" s="2"/>
      <c r="J5" s="10">
        <v>2022</v>
      </c>
      <c r="K5" s="11">
        <v>0.03</v>
      </c>
    </row>
    <row r="6" spans="1:16" x14ac:dyDescent="0.4">
      <c r="I6" s="2"/>
      <c r="J6" s="10">
        <v>2023</v>
      </c>
      <c r="K6" s="11">
        <v>0.03</v>
      </c>
    </row>
    <row r="9" spans="1:16" s="2" customFormat="1" ht="12" hidden="1" x14ac:dyDescent="0.35">
      <c r="A9" s="3"/>
      <c r="B9" s="4"/>
      <c r="C9" s="2">
        <v>4</v>
      </c>
      <c r="E9" s="2">
        <v>6</v>
      </c>
      <c r="G9" s="2">
        <v>6</v>
      </c>
      <c r="I9" s="2">
        <v>6</v>
      </c>
      <c r="K9" s="2">
        <v>6</v>
      </c>
      <c r="M9" s="2">
        <v>6</v>
      </c>
      <c r="O9" s="2">
        <v>2</v>
      </c>
    </row>
    <row r="10" spans="1:16" s="13" customFormat="1" ht="24" x14ac:dyDescent="0.4">
      <c r="A10" s="19" t="str">
        <f>+'PROPUESTA SB SINDICATO'!A21</f>
        <v>ADMINISTRATIVOS</v>
      </c>
      <c r="B10" s="19" t="str">
        <f>+'PROPUESTA SB SINDICATO'!B21</f>
        <v>SUELDO BASE</v>
      </c>
      <c r="C10" s="19" t="s">
        <v>40</v>
      </c>
      <c r="D10" s="19" t="str">
        <f>+'PROPUESTA SB SINDICATO'!F21</f>
        <v>IPC marzo 2021</v>
      </c>
      <c r="E10" s="19" t="str">
        <f>+'PROPUESTA SB SINDICATO'!G21</f>
        <v>MARZO-AGOSTO 2021</v>
      </c>
      <c r="F10" s="19" t="str">
        <f>+'PROPUESTA SB SINDICATO'!H21</f>
        <v>IPC septiembre 2021</v>
      </c>
      <c r="G10" s="19" t="s">
        <v>38</v>
      </c>
      <c r="H10" s="19" t="str">
        <f>+'PROPUESTA SB SINDICATO'!L21</f>
        <v>IPC marzo 2022</v>
      </c>
      <c r="I10" s="19" t="str">
        <f>+'PROPUESTA SB SINDICATO'!M21</f>
        <v>MARZO-AGOSTO 2022</v>
      </c>
      <c r="J10" s="19" t="str">
        <f>+'PROPUESTA SB SINDICATO'!N21</f>
        <v>IPC septiembre 2022</v>
      </c>
      <c r="K10" s="19" t="s">
        <v>39</v>
      </c>
      <c r="L10" s="19" t="str">
        <f>+'PROPUESTA SB SINDICATO'!R21</f>
        <v>IPC marzo 2023</v>
      </c>
      <c r="M10" s="19" t="str">
        <f>+'PROPUESTA SB SINDICATO'!S21</f>
        <v>MARZO-AGOSTO 2023</v>
      </c>
      <c r="N10" s="19" t="str">
        <f>+'PROPUESTA SB SINDICATO'!T21</f>
        <v>IPC septiembre 2023</v>
      </c>
      <c r="O10" s="19" t="str">
        <f>+'PROPUESTA SB SINDICATO'!U21</f>
        <v>SEPTIEMBRE-OCTUBRE 2023</v>
      </c>
    </row>
    <row r="11" spans="1:16" s="2" customFormat="1" ht="12" x14ac:dyDescent="0.35">
      <c r="A11" s="24" t="s">
        <v>1</v>
      </c>
      <c r="B11" s="25">
        <f>+'PROPUESTA SB SINDICATO'!B22</f>
        <v>226000</v>
      </c>
      <c r="C11" s="25">
        <f t="shared" ref="C11:C17" si="0">+B11</f>
        <v>226000</v>
      </c>
      <c r="D11" s="25">
        <f>+C11*('PROPUESTA SB SINDICATO'!$M$4/2)</f>
        <v>3051</v>
      </c>
      <c r="E11" s="25">
        <f t="shared" ref="E11:E17" si="1">+C11+D11</f>
        <v>229051</v>
      </c>
      <c r="F11" s="25">
        <f>+E11*('PROPUESTA SB SINDICATO'!$M$4/2)</f>
        <v>3092.1884999999997</v>
      </c>
      <c r="G11" s="25">
        <f t="shared" ref="G11:G17" si="2">+E11+F11</f>
        <v>232143.18849999999</v>
      </c>
      <c r="H11" s="25">
        <f>+G11*('PROPUESTA SB SINDICATO'!$M$5/2)</f>
        <v>3482.1478274999995</v>
      </c>
      <c r="I11" s="25">
        <f t="shared" ref="I11:I17" si="3">+G11+H11</f>
        <v>235625.3363275</v>
      </c>
      <c r="J11" s="25">
        <f>+I11*('PROPUESTA SB SINDICATO'!$M$5/2)</f>
        <v>3534.3800449124997</v>
      </c>
      <c r="K11" s="25">
        <f t="shared" ref="K11:K17" si="4">+I11+J11</f>
        <v>239159.71637241251</v>
      </c>
      <c r="L11" s="25">
        <f>+K11*('PROPUESTA SB SINDICATO'!$M$6/2)</f>
        <v>3587.3957455861878</v>
      </c>
      <c r="M11" s="25">
        <f t="shared" ref="M11:M17" si="5">+K11+L11</f>
        <v>242747.11211799871</v>
      </c>
      <c r="N11" s="25">
        <f>+M11*('PROPUESTA SB SINDICATO'!$M$6/2)</f>
        <v>3641.2066817699806</v>
      </c>
      <c r="O11" s="25">
        <f t="shared" ref="O11:O17" si="6">+M11+N11</f>
        <v>246388.31879976869</v>
      </c>
      <c r="P11" s="4"/>
    </row>
    <row r="12" spans="1:16" s="2" customFormat="1" ht="12" x14ac:dyDescent="0.35">
      <c r="A12" s="24" t="s">
        <v>2</v>
      </c>
      <c r="B12" s="25">
        <f>+'PROPUESTA SB SINDICATO'!B23</f>
        <v>400000</v>
      </c>
      <c r="C12" s="25">
        <f t="shared" si="0"/>
        <v>400000</v>
      </c>
      <c r="D12" s="25">
        <f>+C12*('PROPUESTA SB SINDICATO'!$M$4/2)</f>
        <v>5400</v>
      </c>
      <c r="E12" s="25">
        <f t="shared" si="1"/>
        <v>405400</v>
      </c>
      <c r="F12" s="25">
        <f>+E12*('PROPUESTA SB SINDICATO'!$M$4/2)</f>
        <v>5472.9</v>
      </c>
      <c r="G12" s="25">
        <f t="shared" si="2"/>
        <v>410872.9</v>
      </c>
      <c r="H12" s="25">
        <f>+G12*('PROPUESTA SB SINDICATO'!$M$5/2)</f>
        <v>6163.0934999999999</v>
      </c>
      <c r="I12" s="25">
        <f t="shared" si="3"/>
        <v>417035.99350000004</v>
      </c>
      <c r="J12" s="25">
        <f>+I12*('PROPUESTA SB SINDICATO'!$M$5/2)</f>
        <v>6255.5399025000006</v>
      </c>
      <c r="K12" s="25">
        <f t="shared" si="4"/>
        <v>423291.53340250003</v>
      </c>
      <c r="L12" s="25">
        <f>+K12*('PROPUESTA SB SINDICATO'!$M$6/2)</f>
        <v>6349.3730010375002</v>
      </c>
      <c r="M12" s="25">
        <f t="shared" si="5"/>
        <v>429640.90640353755</v>
      </c>
      <c r="N12" s="25">
        <f>+M12*('PROPUESTA SB SINDICATO'!$M$6/2)</f>
        <v>6444.6135960530628</v>
      </c>
      <c r="O12" s="25">
        <f t="shared" si="6"/>
        <v>436085.51999959059</v>
      </c>
      <c r="P12" s="4"/>
    </row>
    <row r="13" spans="1:16" s="2" customFormat="1" ht="12" x14ac:dyDescent="0.35">
      <c r="A13" s="24" t="s">
        <v>3</v>
      </c>
      <c r="B13" s="25">
        <f>+'PROPUESTA SB SINDICATO'!B24</f>
        <v>630000</v>
      </c>
      <c r="C13" s="25">
        <f t="shared" si="0"/>
        <v>630000</v>
      </c>
      <c r="D13" s="25">
        <f>+C13*('PROPUESTA SB SINDICATO'!$M$4/2)</f>
        <v>8505</v>
      </c>
      <c r="E13" s="25">
        <f t="shared" si="1"/>
        <v>638505</v>
      </c>
      <c r="F13" s="25">
        <f>+E13*('PROPUESTA SB SINDICATO'!$M$4/2)</f>
        <v>8619.8174999999992</v>
      </c>
      <c r="G13" s="25">
        <f t="shared" si="2"/>
        <v>647124.8175</v>
      </c>
      <c r="H13" s="25">
        <f>+G13*('PROPUESTA SB SINDICATO'!$M$5/2)</f>
        <v>9706.8722624999991</v>
      </c>
      <c r="I13" s="25">
        <f t="shared" si="3"/>
        <v>656831.6897625</v>
      </c>
      <c r="J13" s="25">
        <f>+I13*('PROPUESTA SB SINDICATO'!$M$5/2)</f>
        <v>9852.475346437499</v>
      </c>
      <c r="K13" s="25">
        <f t="shared" si="4"/>
        <v>666684.16510893754</v>
      </c>
      <c r="L13" s="25">
        <f>+K13*('PROPUESTA SB SINDICATO'!$M$6/2)</f>
        <v>10000.262476634063</v>
      </c>
      <c r="M13" s="25">
        <f t="shared" si="5"/>
        <v>676684.42758557166</v>
      </c>
      <c r="N13" s="25">
        <f>+M13*('PROPUESTA SB SINDICATO'!$M$6/2)</f>
        <v>10150.266413783575</v>
      </c>
      <c r="O13" s="25">
        <f t="shared" si="6"/>
        <v>686834.69399935519</v>
      </c>
      <c r="P13" s="4"/>
    </row>
    <row r="14" spans="1:16" s="2" customFormat="1" ht="12" x14ac:dyDescent="0.35">
      <c r="A14" s="24" t="s">
        <v>4</v>
      </c>
      <c r="B14" s="25">
        <f>+'PROPUESTA SB SINDICATO'!B25</f>
        <v>900000</v>
      </c>
      <c r="C14" s="25">
        <f t="shared" si="0"/>
        <v>900000</v>
      </c>
      <c r="D14" s="25">
        <f>+C14*('PROPUESTA SB SINDICATO'!$M$4/2)</f>
        <v>12150</v>
      </c>
      <c r="E14" s="25">
        <f t="shared" si="1"/>
        <v>912150</v>
      </c>
      <c r="F14" s="25">
        <f>+E14*('PROPUESTA SB SINDICATO'!$M$4/2)</f>
        <v>12314.025</v>
      </c>
      <c r="G14" s="25">
        <f t="shared" si="2"/>
        <v>924464.02500000002</v>
      </c>
      <c r="H14" s="25">
        <f>+G14*('PROPUESTA SB SINDICATO'!$M$5/2)</f>
        <v>13866.960375000001</v>
      </c>
      <c r="I14" s="25">
        <f t="shared" si="3"/>
        <v>938330.98537500005</v>
      </c>
      <c r="J14" s="25">
        <f>+I14*('PROPUESTA SB SINDICATO'!$M$5/2)</f>
        <v>14074.964780625</v>
      </c>
      <c r="K14" s="25">
        <f t="shared" si="4"/>
        <v>952405.950155625</v>
      </c>
      <c r="L14" s="25">
        <f>+K14*('PROPUESTA SB SINDICATO'!$M$6/2)</f>
        <v>14286.089252334374</v>
      </c>
      <c r="M14" s="25">
        <f t="shared" si="5"/>
        <v>966692.03940795932</v>
      </c>
      <c r="N14" s="25">
        <f>+M14*('PROPUESTA SB SINDICATO'!$M$6/2)</f>
        <v>14500.380591119389</v>
      </c>
      <c r="O14" s="25">
        <f t="shared" si="6"/>
        <v>981192.41999907873</v>
      </c>
      <c r="P14" s="4"/>
    </row>
    <row r="15" spans="1:16" s="2" customFormat="1" ht="12" x14ac:dyDescent="0.35">
      <c r="A15" s="24" t="s">
        <v>34</v>
      </c>
      <c r="B15" s="25">
        <f>+'PROPUESTA SB SINDICATO'!B26</f>
        <v>1200000</v>
      </c>
      <c r="C15" s="25">
        <f t="shared" si="0"/>
        <v>1200000</v>
      </c>
      <c r="D15" s="25">
        <f>+C15*('PROPUESTA SB SINDICATO'!$M$4/2)</f>
        <v>16200</v>
      </c>
      <c r="E15" s="25">
        <f t="shared" si="1"/>
        <v>1216200</v>
      </c>
      <c r="F15" s="25">
        <f>+E15*('PROPUESTA SB SINDICATO'!$M$4/2)</f>
        <v>16418.7</v>
      </c>
      <c r="G15" s="25">
        <f t="shared" si="2"/>
        <v>1232618.7</v>
      </c>
      <c r="H15" s="25">
        <f>+G15*('PROPUESTA SB SINDICATO'!$M$5/2)</f>
        <v>18489.280499999997</v>
      </c>
      <c r="I15" s="25">
        <f t="shared" si="3"/>
        <v>1251107.9805000001</v>
      </c>
      <c r="J15" s="25">
        <f>+I15*('PROPUESTA SB SINDICATO'!$M$5/2)</f>
        <v>18766.619707500002</v>
      </c>
      <c r="K15" s="25">
        <f t="shared" si="4"/>
        <v>1269874.6002075002</v>
      </c>
      <c r="L15" s="25">
        <f>+K15*('PROPUESTA SB SINDICATO'!$M$6/2)</f>
        <v>19048.119003112501</v>
      </c>
      <c r="M15" s="25">
        <f t="shared" si="5"/>
        <v>1288922.7192106126</v>
      </c>
      <c r="N15" s="25">
        <f>+M15*('PROPUESTA SB SINDICATO'!$M$6/2)</f>
        <v>19333.840788159188</v>
      </c>
      <c r="O15" s="25">
        <f t="shared" si="6"/>
        <v>1308256.5599987719</v>
      </c>
      <c r="P15" s="4"/>
    </row>
    <row r="16" spans="1:16" s="2" customFormat="1" ht="12" x14ac:dyDescent="0.35">
      <c r="A16" s="24" t="s">
        <v>35</v>
      </c>
      <c r="B16" s="25">
        <f>+'PROPUESTA SB SINDICATO'!B27</f>
        <v>1400000</v>
      </c>
      <c r="C16" s="25">
        <f t="shared" si="0"/>
        <v>1400000</v>
      </c>
      <c r="D16" s="25">
        <f>+C16*('PROPUESTA SB SINDICATO'!$M$4/2)</f>
        <v>18900</v>
      </c>
      <c r="E16" s="25">
        <f t="shared" si="1"/>
        <v>1418900</v>
      </c>
      <c r="F16" s="25">
        <f>+E16*('PROPUESTA SB SINDICATO'!$M$4/2)</f>
        <v>19155.150000000001</v>
      </c>
      <c r="G16" s="25">
        <f t="shared" si="2"/>
        <v>1438055.15</v>
      </c>
      <c r="H16" s="25">
        <f>+G16*('PROPUESTA SB SINDICATO'!$M$5/2)</f>
        <v>21570.827249999998</v>
      </c>
      <c r="I16" s="25">
        <f t="shared" si="3"/>
        <v>1459625.97725</v>
      </c>
      <c r="J16" s="25">
        <f>+I16*('PROPUESTA SB SINDICATO'!$M$5/2)</f>
        <v>21894.389658749998</v>
      </c>
      <c r="K16" s="25">
        <f t="shared" si="4"/>
        <v>1481520.36690875</v>
      </c>
      <c r="L16" s="25">
        <f>+K16*('PROPUESTA SB SINDICATO'!$M$6/2)</f>
        <v>22222.805503631251</v>
      </c>
      <c r="M16" s="25">
        <f t="shared" si="5"/>
        <v>1503743.1724123813</v>
      </c>
      <c r="N16" s="25">
        <f>+M16*('PROPUESTA SB SINDICATO'!$M$6/2)</f>
        <v>22556.147586185718</v>
      </c>
      <c r="O16" s="25">
        <f t="shared" si="6"/>
        <v>1526299.319998567</v>
      </c>
      <c r="P16" s="4"/>
    </row>
    <row r="17" spans="1:15" s="2" customFormat="1" ht="12" x14ac:dyDescent="0.35">
      <c r="A17" s="24" t="s">
        <v>36</v>
      </c>
      <c r="B17" s="25">
        <f>+'PROPUESTA SB SINDICATO'!B28</f>
        <v>1600000</v>
      </c>
      <c r="C17" s="25">
        <f t="shared" si="0"/>
        <v>1600000</v>
      </c>
      <c r="D17" s="25">
        <f>+C17*('PROPUESTA SB SINDICATO'!$M$4/2)</f>
        <v>21600</v>
      </c>
      <c r="E17" s="25">
        <f t="shared" si="1"/>
        <v>1621600</v>
      </c>
      <c r="F17" s="25">
        <f>+E17*('PROPUESTA SB SINDICATO'!$M$4/2)</f>
        <v>21891.599999999999</v>
      </c>
      <c r="G17" s="25">
        <f t="shared" si="2"/>
        <v>1643491.6</v>
      </c>
      <c r="H17" s="25">
        <f>+G17*('PROPUESTA SB SINDICATO'!$M$5/2)</f>
        <v>24652.374</v>
      </c>
      <c r="I17" s="25">
        <f t="shared" si="3"/>
        <v>1668143.9740000002</v>
      </c>
      <c r="J17" s="25">
        <f>+I17*('PROPUESTA SB SINDICATO'!$M$5/2)</f>
        <v>25022.159610000002</v>
      </c>
      <c r="K17" s="25">
        <f t="shared" si="4"/>
        <v>1693166.1336100001</v>
      </c>
      <c r="L17" s="25">
        <f>+K17*('PROPUESTA SB SINDICATO'!$M$6/2)</f>
        <v>25397.492004150001</v>
      </c>
      <c r="M17" s="25">
        <f t="shared" si="5"/>
        <v>1718563.6256141502</v>
      </c>
      <c r="N17" s="25">
        <f>+M17*('PROPUESTA SB SINDICATO'!$M$6/2)</f>
        <v>25778.454384212251</v>
      </c>
      <c r="O17" s="25">
        <f t="shared" si="6"/>
        <v>1744342.0799983623</v>
      </c>
    </row>
    <row r="18" spans="1:15" s="26" customFormat="1" ht="12.45" hidden="1" customHeight="1" x14ac:dyDescent="0.35">
      <c r="A18" s="30"/>
      <c r="B18" s="31">
        <f>+'PROPUESTA SB SINDICATO'!B29</f>
        <v>6356000</v>
      </c>
      <c r="C18" s="31">
        <f>+'PROPUESTA SB SINDICATO'!E29</f>
        <v>6804000</v>
      </c>
      <c r="D18" s="31">
        <f>+'PROPUESTA SB SINDICATO'!F29</f>
        <v>91854</v>
      </c>
      <c r="E18" s="31">
        <f>+'PROPUESTA SB SINDICATO'!G29</f>
        <v>6895854</v>
      </c>
      <c r="F18" s="31">
        <f>+'PROPUESTA SB SINDICATO'!H29</f>
        <v>93094.02900000001</v>
      </c>
      <c r="G18" s="31">
        <f>+'PROPUESTA SB SINDICATO'!I29</f>
        <v>6988948.0289999992</v>
      </c>
      <c r="H18" s="31">
        <f>+'PROPUESTA SB SINDICATO'!L29</f>
        <v>107827.17271593749</v>
      </c>
      <c r="I18" s="31">
        <f>+'PROPUESTA SB SINDICATO'!M29</f>
        <v>7296305.3537784368</v>
      </c>
      <c r="J18" s="31">
        <f>+'PROPUESTA SB SINDICATO'!N29</f>
        <v>109444.58030667655</v>
      </c>
      <c r="K18" s="31">
        <f>+'PROPUESTA SB SINDICATO'!O29</f>
        <v>7405749.9340851139</v>
      </c>
      <c r="L18" s="31">
        <f>+'PROPUESTA SB SINDICATO'!R29</f>
        <v>114281.16620152001</v>
      </c>
      <c r="M18" s="31">
        <f>+'PROPUESTA SB SINDICATO'!S29</f>
        <v>7733025.5796361882</v>
      </c>
      <c r="N18" s="31">
        <f>+'PROPUESTA SB SINDICATO'!T29</f>
        <v>115995.38369454282</v>
      </c>
      <c r="O18" s="31">
        <f>+'PROPUESTA SB SINDICATO'!U29</f>
        <v>7849020.9633307308</v>
      </c>
    </row>
    <row r="19" spans="1:15" s="27" customFormat="1" ht="12" hidden="1" x14ac:dyDescent="0.35">
      <c r="A19" s="30"/>
      <c r="B19" s="31">
        <f>+'PROPUESTA SB SINDICATO'!B30</f>
        <v>0</v>
      </c>
      <c r="C19" s="31">
        <f>+'PROPUESTA SB SINDICATO'!E30</f>
        <v>13608000</v>
      </c>
      <c r="D19" s="31">
        <f>+'PROPUESTA SB SINDICATO'!F30</f>
        <v>0</v>
      </c>
      <c r="E19" s="31">
        <f>+'PROPUESTA SB SINDICATO'!G30</f>
        <v>41375124</v>
      </c>
      <c r="F19" s="31">
        <f>+'PROPUESTA SB SINDICATO'!H30</f>
        <v>0</v>
      </c>
      <c r="G19" s="31">
        <f>+'PROPUESTA SB SINDICATO'!I30</f>
        <v>27955792.115999997</v>
      </c>
      <c r="H19" s="31">
        <f>+'PROPUESTA SB SINDICATO'!L30</f>
        <v>0</v>
      </c>
      <c r="I19" s="31">
        <f>+'PROPUESTA SB SINDICATO'!M30</f>
        <v>43777832.122670621</v>
      </c>
      <c r="J19" s="31">
        <f>+'PROPUESTA SB SINDICATO'!N30</f>
        <v>0</v>
      </c>
      <c r="K19" s="31">
        <f>+'PROPUESTA SB SINDICATO'!O30</f>
        <v>29622999.736340456</v>
      </c>
      <c r="L19" s="31">
        <f>+'PROPUESTA SB SINDICATO'!R30</f>
        <v>0</v>
      </c>
      <c r="M19" s="31">
        <f>+'PROPUESTA SB SINDICATO'!S30</f>
        <v>46398153.477817133</v>
      </c>
      <c r="N19" s="31">
        <f>+'PROPUESTA SB SINDICATO'!T30</f>
        <v>0</v>
      </c>
      <c r="O19" s="31">
        <f>+'PROPUESTA SB SINDICATO'!U30</f>
        <v>15698041.926661462</v>
      </c>
    </row>
    <row r="20" spans="1:15" s="2" customFormat="1" ht="12" x14ac:dyDescent="0.35">
      <c r="A20" s="14"/>
      <c r="B20" s="4"/>
    </row>
    <row r="21" spans="1:15" s="2" customFormat="1" ht="12" hidden="1" x14ac:dyDescent="0.35">
      <c r="A21" s="14"/>
      <c r="B21" s="4"/>
      <c r="C21" s="17"/>
      <c r="D21" s="1"/>
    </row>
    <row r="22" spans="1:15" s="2" customFormat="1" ht="12" x14ac:dyDescent="0.35">
      <c r="A22" s="14"/>
      <c r="B22" s="4"/>
    </row>
    <row r="23" spans="1:15" s="2" customFormat="1" ht="12" hidden="1" x14ac:dyDescent="0.35">
      <c r="A23" s="14"/>
      <c r="B23" s="4"/>
      <c r="C23" s="2">
        <v>4</v>
      </c>
      <c r="E23" s="2">
        <v>12</v>
      </c>
      <c r="G23" s="2">
        <v>12</v>
      </c>
      <c r="I23" s="2">
        <v>8</v>
      </c>
    </row>
    <row r="24" spans="1:15" s="13" customFormat="1" ht="24" x14ac:dyDescent="0.4">
      <c r="A24" s="41" t="str">
        <f>+'PROPUESTA SB SINDICATO'!A35</f>
        <v>DOCENTES</v>
      </c>
      <c r="B24" s="28" t="str">
        <f>+'PROPUESTA SB SINDICATO'!B35</f>
        <v>SUELDO BASE</v>
      </c>
      <c r="C24" s="28" t="s">
        <v>40</v>
      </c>
      <c r="D24" s="28" t="str">
        <f>+'PROPUESTA SB SINDICATO'!E35</f>
        <v>IPC marzo 2021</v>
      </c>
      <c r="E24" s="28" t="s">
        <v>41</v>
      </c>
      <c r="F24" s="28" t="str">
        <f>+'PROPUESTA SB SINDICATO'!I35</f>
        <v>IPC marzo 2022</v>
      </c>
      <c r="G24" s="28" t="s">
        <v>42</v>
      </c>
      <c r="H24" s="28" t="str">
        <f>+'PROPUESTA SB SINDICATO'!M35</f>
        <v>IPC marzo 2023</v>
      </c>
      <c r="I24" s="28" t="str">
        <f>+'PROPUESTA SB SINDICATO'!N35</f>
        <v>MARZO-OCTUBRE 2023</v>
      </c>
    </row>
    <row r="25" spans="1:15" s="4" customFormat="1" ht="12" x14ac:dyDescent="0.35">
      <c r="A25" s="29" t="str">
        <f>+'PROPUESTA SB SINDICATO'!A36</f>
        <v>D1</v>
      </c>
      <c r="B25" s="29">
        <f>+'PROPUESTA SB SINDICATO'!B36</f>
        <v>300000</v>
      </c>
      <c r="C25" s="29">
        <f>+B25</f>
        <v>300000</v>
      </c>
      <c r="D25" s="29">
        <f>+C25*('PROPUESTA SB SINDICATO'!$M$4)</f>
        <v>8100</v>
      </c>
      <c r="E25" s="29">
        <f>+C25+D25</f>
        <v>308100</v>
      </c>
      <c r="F25" s="29">
        <f>+E25*('PROPUESTA SB SINDICATO'!$M$5)</f>
        <v>9243</v>
      </c>
      <c r="G25" s="29">
        <f>+E25+F25</f>
        <v>317343</v>
      </c>
      <c r="H25" s="29">
        <f>+G25*'PROPUESTA SB SINDICATO'!$M$6</f>
        <v>9520.2899999999991</v>
      </c>
      <c r="I25" s="29">
        <f>+G25+H25</f>
        <v>326863.28999999998</v>
      </c>
    </row>
    <row r="26" spans="1:15" s="4" customFormat="1" ht="12" x14ac:dyDescent="0.35">
      <c r="A26" s="29" t="str">
        <f>+'PROPUESTA SB SINDICATO'!A37</f>
        <v>D2</v>
      </c>
      <c r="B26" s="29">
        <f>+'PROPUESTA SB SINDICATO'!B37</f>
        <v>620000</v>
      </c>
      <c r="C26" s="29">
        <f>+B26</f>
        <v>620000</v>
      </c>
      <c r="D26" s="29">
        <f>+C26*('PROPUESTA SB SINDICATO'!$M$4)</f>
        <v>16740</v>
      </c>
      <c r="E26" s="29">
        <f>+C26+D26</f>
        <v>636740</v>
      </c>
      <c r="F26" s="29">
        <f>+E26*('PROPUESTA SB SINDICATO'!$M$5)</f>
        <v>19102.2</v>
      </c>
      <c r="G26" s="29">
        <f>+E26+F26</f>
        <v>655842.19999999995</v>
      </c>
      <c r="H26" s="29">
        <f>+G26*'PROPUESTA SB SINDICATO'!$M$6</f>
        <v>19675.266</v>
      </c>
      <c r="I26" s="29">
        <f>+G26+H26</f>
        <v>675517.4659999999</v>
      </c>
    </row>
    <row r="27" spans="1:15" s="4" customFormat="1" ht="12" x14ac:dyDescent="0.35">
      <c r="A27" s="29" t="str">
        <f>+'PROPUESTA SB SINDICATO'!A38</f>
        <v>D3</v>
      </c>
      <c r="B27" s="29">
        <f>+'PROPUESTA SB SINDICATO'!B38</f>
        <v>970000</v>
      </c>
      <c r="C27" s="29">
        <f>+B27</f>
        <v>970000</v>
      </c>
      <c r="D27" s="29">
        <f>+C27*('PROPUESTA SB SINDICATO'!$M$4)</f>
        <v>26190</v>
      </c>
      <c r="E27" s="29">
        <f>+C27+D27</f>
        <v>996190</v>
      </c>
      <c r="F27" s="29">
        <f>+E27*('PROPUESTA SB SINDICATO'!$M$5)</f>
        <v>29885.699999999997</v>
      </c>
      <c r="G27" s="29">
        <f>+E27+F27</f>
        <v>1026075.7</v>
      </c>
      <c r="H27" s="29">
        <f>+G27*'PROPUESTA SB SINDICATO'!$M$6</f>
        <v>30782.270999999997</v>
      </c>
      <c r="I27" s="29">
        <f>+G27+H27</f>
        <v>1056857.9709999999</v>
      </c>
    </row>
    <row r="28" spans="1:15" s="4" customFormat="1" ht="12" x14ac:dyDescent="0.35">
      <c r="A28" s="29" t="str">
        <f>+'PROPUESTA SB SINDICATO'!A39</f>
        <v>D4</v>
      </c>
      <c r="B28" s="29">
        <f>+'PROPUESTA SB SINDICATO'!B39</f>
        <v>1300000</v>
      </c>
      <c r="C28" s="29">
        <f>+B28</f>
        <v>1300000</v>
      </c>
      <c r="D28" s="29">
        <f>+C28*('PROPUESTA SB SINDICATO'!$M$4)</f>
        <v>35100</v>
      </c>
      <c r="E28" s="29">
        <f>+C28+D28</f>
        <v>1335100</v>
      </c>
      <c r="F28" s="29">
        <f>+E28*('PROPUESTA SB SINDICATO'!$M$5)</f>
        <v>40053</v>
      </c>
      <c r="G28" s="29">
        <f>+E28+F28</f>
        <v>1375153</v>
      </c>
      <c r="H28" s="29">
        <f>+G28*'PROPUESTA SB SINDICATO'!$M$6</f>
        <v>41254.589999999997</v>
      </c>
      <c r="I28" s="29">
        <f>+G28+H28</f>
        <v>1416407.59</v>
      </c>
    </row>
    <row r="29" spans="1:15" s="4" customFormat="1" ht="12" x14ac:dyDescent="0.35">
      <c r="A29" s="29" t="str">
        <f>+'PROPUESTA SB SINDICATO'!A40</f>
        <v>D5</v>
      </c>
      <c r="B29" s="29">
        <f>+'PROPUESTA SB SINDICATO'!B40</f>
        <v>1640000</v>
      </c>
      <c r="C29" s="29">
        <f>+B29</f>
        <v>1640000</v>
      </c>
      <c r="D29" s="29">
        <f>+C29*('PROPUESTA SB SINDICATO'!$M$4)</f>
        <v>44280</v>
      </c>
      <c r="E29" s="29">
        <f>+C29+D29</f>
        <v>1684280</v>
      </c>
      <c r="F29" s="29">
        <f>+E29*('PROPUESTA SB SINDICATO'!$M$5)</f>
        <v>50528.4</v>
      </c>
      <c r="G29" s="29">
        <f>+E29+F29</f>
        <v>1734808.4</v>
      </c>
      <c r="H29" s="29">
        <f>+G29*'PROPUESTA SB SINDICATO'!$M$6</f>
        <v>52044.251999999993</v>
      </c>
      <c r="I29" s="29">
        <f>+G29+H29</f>
        <v>1786852.652</v>
      </c>
    </row>
    <row r="30" spans="1:15" s="16" customFormat="1" ht="12" hidden="1" x14ac:dyDescent="0.35">
      <c r="A30" s="30"/>
      <c r="B30" s="32">
        <f t="shared" ref="B30:I30" si="7">SUM(B25:B29)</f>
        <v>4830000</v>
      </c>
      <c r="C30" s="32">
        <f t="shared" si="7"/>
        <v>4830000</v>
      </c>
      <c r="D30" s="32">
        <f t="shared" si="7"/>
        <v>130410</v>
      </c>
      <c r="E30" s="32">
        <f t="shared" si="7"/>
        <v>4960410</v>
      </c>
      <c r="F30" s="32">
        <f t="shared" si="7"/>
        <v>148812.29999999999</v>
      </c>
      <c r="G30" s="32">
        <f t="shared" si="7"/>
        <v>5109222.3</v>
      </c>
      <c r="H30" s="32">
        <f t="shared" si="7"/>
        <v>153276.66899999999</v>
      </c>
      <c r="I30" s="32">
        <f t="shared" si="7"/>
        <v>5262498.9689999996</v>
      </c>
    </row>
    <row r="31" spans="1:15" s="2" customFormat="1" ht="12" hidden="1" x14ac:dyDescent="0.35">
      <c r="A31" s="33"/>
      <c r="B31" s="32">
        <f t="shared" ref="B31:I31" si="8">+B30*B23</f>
        <v>0</v>
      </c>
      <c r="C31" s="32">
        <f t="shared" si="8"/>
        <v>19320000</v>
      </c>
      <c r="D31" s="32">
        <f t="shared" si="8"/>
        <v>0</v>
      </c>
      <c r="E31" s="32">
        <f t="shared" si="8"/>
        <v>59524920</v>
      </c>
      <c r="F31" s="32">
        <f t="shared" si="8"/>
        <v>0</v>
      </c>
      <c r="G31" s="32">
        <f t="shared" si="8"/>
        <v>61310667.599999994</v>
      </c>
      <c r="H31" s="32">
        <f t="shared" si="8"/>
        <v>0</v>
      </c>
      <c r="I31" s="32">
        <f t="shared" si="8"/>
        <v>42099991.751999997</v>
      </c>
    </row>
    <row r="32" spans="1:15" s="2" customFormat="1" ht="12" x14ac:dyDescent="0.35"/>
    <row r="34" spans="1:21" s="2" customFormat="1" ht="12" x14ac:dyDescent="0.35">
      <c r="A34" s="1" t="s">
        <v>59</v>
      </c>
    </row>
    <row r="35" spans="1:21" s="2" customFormat="1" ht="12" x14ac:dyDescent="0.35">
      <c r="Q35" s="2">
        <v>2</v>
      </c>
      <c r="R35" s="2">
        <v>12</v>
      </c>
      <c r="S35" s="2">
        <v>12</v>
      </c>
      <c r="T35" s="2">
        <v>10</v>
      </c>
    </row>
    <row r="36" spans="1:21" s="50" customFormat="1" ht="12" x14ac:dyDescent="0.35">
      <c r="A36" s="51" t="str">
        <f t="shared" ref="A36:A43" si="9">+A10</f>
        <v>ADMINISTRATIVOS</v>
      </c>
      <c r="B36" s="51" t="s">
        <v>47</v>
      </c>
      <c r="C36" s="39">
        <v>2020</v>
      </c>
      <c r="D36" s="39">
        <v>2021</v>
      </c>
      <c r="E36" s="39">
        <v>2022</v>
      </c>
      <c r="F36" s="39">
        <v>2023</v>
      </c>
      <c r="Q36" s="50">
        <v>2020</v>
      </c>
      <c r="R36" s="50">
        <v>2021</v>
      </c>
      <c r="S36" s="50">
        <v>2022</v>
      </c>
      <c r="T36" s="50">
        <v>2023</v>
      </c>
    </row>
    <row r="37" spans="1:21" s="2" customFormat="1" ht="12" x14ac:dyDescent="0.35">
      <c r="A37" s="52" t="str">
        <f t="shared" si="9"/>
        <v>A1</v>
      </c>
      <c r="B37" s="37">
        <f>+'COMPARATIVO SB'!B7</f>
        <v>2</v>
      </c>
      <c r="C37" s="37">
        <f>+C11</f>
        <v>226000</v>
      </c>
      <c r="D37" s="37">
        <f>+G11</f>
        <v>232143.18849999999</v>
      </c>
      <c r="E37" s="37">
        <f>+K11</f>
        <v>239159.71637241251</v>
      </c>
      <c r="F37" s="37">
        <f>+O11</f>
        <v>246388.31879976869</v>
      </c>
      <c r="Q37" s="15">
        <f t="shared" ref="Q37:Q43" si="10">+(C37*B37)*$Q$35</f>
        <v>904000</v>
      </c>
      <c r="R37" s="15">
        <f t="shared" ref="R37:R43" si="11">+(D37*B37)*$R$35</f>
        <v>5571436.5240000002</v>
      </c>
      <c r="S37" s="15">
        <f t="shared" ref="S37:S43" si="12">+(E37*B37)*$S$35</f>
        <v>5739833.1929379003</v>
      </c>
      <c r="T37" s="15">
        <f t="shared" ref="T37:T43" si="13">+(F37*B37)*$T$35</f>
        <v>4927766.3759953734</v>
      </c>
    </row>
    <row r="38" spans="1:21" s="2" customFormat="1" ht="12" x14ac:dyDescent="0.35">
      <c r="A38" s="52" t="str">
        <f t="shared" si="9"/>
        <v>A2</v>
      </c>
      <c r="B38" s="37">
        <f>+'COMPARATIVO SB'!B8</f>
        <v>10</v>
      </c>
      <c r="C38" s="37">
        <f t="shared" ref="C38:C43" si="14">+C12</f>
        <v>400000</v>
      </c>
      <c r="D38" s="37">
        <f t="shared" ref="D38:D43" si="15">+G12</f>
        <v>410872.9</v>
      </c>
      <c r="E38" s="37">
        <f t="shared" ref="E38:E43" si="16">+K12</f>
        <v>423291.53340250003</v>
      </c>
      <c r="F38" s="37">
        <f t="shared" ref="F38:F43" si="17">+O12</f>
        <v>436085.51999959059</v>
      </c>
      <c r="Q38" s="15">
        <f t="shared" si="10"/>
        <v>8000000</v>
      </c>
      <c r="R38" s="15">
        <f t="shared" si="11"/>
        <v>49304748</v>
      </c>
      <c r="S38" s="15">
        <f t="shared" si="12"/>
        <v>50794984.008300006</v>
      </c>
      <c r="T38" s="15">
        <f t="shared" si="13"/>
        <v>43608551.999959059</v>
      </c>
    </row>
    <row r="39" spans="1:21" s="2" customFormat="1" ht="12" x14ac:dyDescent="0.35">
      <c r="A39" s="52" t="str">
        <f t="shared" si="9"/>
        <v>A3</v>
      </c>
      <c r="B39" s="37">
        <f>+'COMPARATIVO SB'!B9</f>
        <v>8</v>
      </c>
      <c r="C39" s="37">
        <f t="shared" si="14"/>
        <v>630000</v>
      </c>
      <c r="D39" s="37">
        <f t="shared" si="15"/>
        <v>647124.8175</v>
      </c>
      <c r="E39" s="37">
        <f t="shared" si="16"/>
        <v>666684.16510893754</v>
      </c>
      <c r="F39" s="37">
        <f t="shared" si="17"/>
        <v>686834.69399935519</v>
      </c>
      <c r="H39" s="34" t="s">
        <v>49</v>
      </c>
      <c r="I39" s="34"/>
      <c r="J39" s="9"/>
      <c r="K39" s="9"/>
      <c r="L39" s="9"/>
      <c r="M39" s="9"/>
      <c r="Q39" s="15">
        <f t="shared" si="10"/>
        <v>10080000</v>
      </c>
      <c r="R39" s="15">
        <f t="shared" si="11"/>
        <v>62123982.480000004</v>
      </c>
      <c r="S39" s="15">
        <f t="shared" si="12"/>
        <v>64001679.850458004</v>
      </c>
      <c r="T39" s="15">
        <f t="shared" si="13"/>
        <v>54946775.519948415</v>
      </c>
    </row>
    <row r="40" spans="1:21" s="2" customFormat="1" ht="12" x14ac:dyDescent="0.35">
      <c r="A40" s="52" t="str">
        <f t="shared" si="9"/>
        <v>A4</v>
      </c>
      <c r="B40" s="37">
        <f>+'COMPARATIVO SB'!B10</f>
        <v>9</v>
      </c>
      <c r="C40" s="37">
        <f t="shared" si="14"/>
        <v>900000</v>
      </c>
      <c r="D40" s="37">
        <f t="shared" si="15"/>
        <v>924464.02500000002</v>
      </c>
      <c r="E40" s="37">
        <f t="shared" si="16"/>
        <v>952405.950155625</v>
      </c>
      <c r="F40" s="37">
        <f t="shared" si="17"/>
        <v>981192.41999907873</v>
      </c>
      <c r="H40" s="1"/>
      <c r="I40" s="1"/>
      <c r="Q40" s="15">
        <f t="shared" si="10"/>
        <v>16200000</v>
      </c>
      <c r="R40" s="15">
        <f t="shared" si="11"/>
        <v>99842114.700000003</v>
      </c>
      <c r="S40" s="15">
        <f t="shared" si="12"/>
        <v>102859842.61680749</v>
      </c>
      <c r="T40" s="15">
        <f t="shared" si="13"/>
        <v>88307317.799917087</v>
      </c>
    </row>
    <row r="41" spans="1:21" s="2" customFormat="1" ht="12" x14ac:dyDescent="0.35">
      <c r="A41" s="52" t="str">
        <f t="shared" si="9"/>
        <v>A5</v>
      </c>
      <c r="B41" s="37">
        <f>+'COMPARATIVO SB'!B11</f>
        <v>8</v>
      </c>
      <c r="C41" s="37">
        <f t="shared" si="14"/>
        <v>1200000</v>
      </c>
      <c r="D41" s="37">
        <f t="shared" si="15"/>
        <v>1232618.7</v>
      </c>
      <c r="E41" s="37">
        <f t="shared" si="16"/>
        <v>1269874.6002075002</v>
      </c>
      <c r="F41" s="37">
        <f t="shared" si="17"/>
        <v>1308256.5599987719</v>
      </c>
      <c r="H41" s="1"/>
      <c r="I41" s="53">
        <f>+U44</f>
        <v>1820195991.5310922</v>
      </c>
      <c r="Q41" s="15">
        <f t="shared" si="10"/>
        <v>19200000</v>
      </c>
      <c r="R41" s="15">
        <f t="shared" si="11"/>
        <v>118331395.19999999</v>
      </c>
      <c r="S41" s="15">
        <f t="shared" si="12"/>
        <v>121907961.61992002</v>
      </c>
      <c r="T41" s="15">
        <f t="shared" si="13"/>
        <v>104660524.79990175</v>
      </c>
    </row>
    <row r="42" spans="1:21" s="2" customFormat="1" ht="12" x14ac:dyDescent="0.35">
      <c r="A42" s="52" t="str">
        <f t="shared" si="9"/>
        <v>A6</v>
      </c>
      <c r="B42" s="37">
        <f>+'COMPARATIVO SB'!B12</f>
        <v>8</v>
      </c>
      <c r="C42" s="37">
        <f t="shared" si="14"/>
        <v>1400000</v>
      </c>
      <c r="D42" s="37">
        <f t="shared" si="15"/>
        <v>1438055.15</v>
      </c>
      <c r="E42" s="37">
        <f t="shared" si="16"/>
        <v>1481520.36690875</v>
      </c>
      <c r="F42" s="37">
        <f t="shared" si="17"/>
        <v>1526299.319998567</v>
      </c>
      <c r="H42" s="1"/>
      <c r="I42" s="1"/>
      <c r="Q42" s="15">
        <f t="shared" si="10"/>
        <v>22400000</v>
      </c>
      <c r="R42" s="15">
        <f t="shared" si="11"/>
        <v>138053294.39999998</v>
      </c>
      <c r="S42" s="15">
        <f t="shared" si="12"/>
        <v>142225955.22324002</v>
      </c>
      <c r="T42" s="15">
        <f t="shared" si="13"/>
        <v>122103945.59988536</v>
      </c>
    </row>
    <row r="43" spans="1:21" s="2" customFormat="1" ht="12" x14ac:dyDescent="0.35">
      <c r="A43" s="52" t="str">
        <f t="shared" si="9"/>
        <v>A7</v>
      </c>
      <c r="B43" s="37">
        <f>+'COMPARATIVO SB'!B13</f>
        <v>6</v>
      </c>
      <c r="C43" s="37">
        <f t="shared" si="14"/>
        <v>1600000</v>
      </c>
      <c r="D43" s="37">
        <f t="shared" si="15"/>
        <v>1643491.6</v>
      </c>
      <c r="E43" s="37">
        <f t="shared" si="16"/>
        <v>1693166.1336100001</v>
      </c>
      <c r="F43" s="37">
        <f t="shared" si="17"/>
        <v>1744342.0799983623</v>
      </c>
      <c r="H43" s="1"/>
      <c r="I43" s="1"/>
      <c r="Q43" s="15">
        <f t="shared" si="10"/>
        <v>19200000</v>
      </c>
      <c r="R43" s="15">
        <f t="shared" si="11"/>
        <v>118331395.20000002</v>
      </c>
      <c r="S43" s="15">
        <f t="shared" si="12"/>
        <v>121907961.61992002</v>
      </c>
      <c r="T43" s="15">
        <f t="shared" si="13"/>
        <v>104660524.79990172</v>
      </c>
    </row>
    <row r="44" spans="1:21" s="2" customFormat="1" ht="12" x14ac:dyDescent="0.35">
      <c r="A44" s="14"/>
      <c r="B44" s="37">
        <f>SUM(B37:B43)</f>
        <v>51</v>
      </c>
      <c r="C44" s="15"/>
      <c r="D44" s="15"/>
      <c r="E44" s="15"/>
      <c r="F44" s="15"/>
      <c r="H44" s="1"/>
      <c r="I44" s="1"/>
      <c r="Q44" s="15">
        <f t="shared" ref="Q44:S44" si="18">SUM(Q37:Q43)</f>
        <v>95984000</v>
      </c>
      <c r="R44" s="15">
        <f t="shared" si="18"/>
        <v>591558366.50399995</v>
      </c>
      <c r="S44" s="15">
        <f t="shared" si="18"/>
        <v>609438218.13158345</v>
      </c>
      <c r="T44" s="15">
        <f>SUM(T37:T43)</f>
        <v>523215406.89550877</v>
      </c>
      <c r="U44" s="15">
        <f>SUM(Q44:T44)</f>
        <v>1820195991.5310922</v>
      </c>
    </row>
    <row r="45" spans="1:21" s="2" customFormat="1" ht="12" x14ac:dyDescent="0.35">
      <c r="A45" s="14"/>
      <c r="B45" s="14"/>
      <c r="H45" s="1"/>
      <c r="I45" s="1"/>
    </row>
    <row r="46" spans="1:21" s="2" customFormat="1" ht="12" x14ac:dyDescent="0.35">
      <c r="A46" s="14"/>
      <c r="B46" s="14"/>
      <c r="H46" s="1"/>
      <c r="I46" s="1"/>
      <c r="Q46" s="2">
        <v>2</v>
      </c>
      <c r="R46" s="2">
        <v>12</v>
      </c>
      <c r="S46" s="2">
        <v>12</v>
      </c>
      <c r="T46" s="2">
        <v>10</v>
      </c>
    </row>
    <row r="47" spans="1:21" s="50" customFormat="1" ht="12" x14ac:dyDescent="0.35">
      <c r="A47" s="51" t="str">
        <f t="shared" ref="A47:A52" si="19">+A24</f>
        <v>DOCENTES</v>
      </c>
      <c r="B47" s="51" t="s">
        <v>47</v>
      </c>
      <c r="C47" s="39">
        <v>2020</v>
      </c>
      <c r="D47" s="39">
        <v>2021</v>
      </c>
      <c r="E47" s="39">
        <v>2022</v>
      </c>
      <c r="F47" s="39">
        <v>2023</v>
      </c>
      <c r="Q47" s="50">
        <v>2020</v>
      </c>
      <c r="R47" s="50">
        <v>2021</v>
      </c>
      <c r="S47" s="50">
        <v>2022</v>
      </c>
      <c r="T47" s="50">
        <v>2023</v>
      </c>
    </row>
    <row r="48" spans="1:21" s="2" customFormat="1" ht="12" x14ac:dyDescent="0.35">
      <c r="A48" s="52" t="str">
        <f t="shared" si="19"/>
        <v>D1</v>
      </c>
      <c r="B48" s="37">
        <f>+'COMPARATIVO SB'!I7</f>
        <v>13</v>
      </c>
      <c r="C48" s="37">
        <f>+B25</f>
        <v>300000</v>
      </c>
      <c r="D48" s="37">
        <f>+E25</f>
        <v>308100</v>
      </c>
      <c r="E48" s="37">
        <f>+G25</f>
        <v>317343</v>
      </c>
      <c r="F48" s="37">
        <f>+I25</f>
        <v>326863.28999999998</v>
      </c>
      <c r="H48" s="1"/>
      <c r="I48" s="1"/>
      <c r="Q48" s="15">
        <f>+(C48*B48)*$Q$46</f>
        <v>7800000</v>
      </c>
      <c r="R48" s="15">
        <f>+(D48*B48)*$R$46</f>
        <v>48063600</v>
      </c>
      <c r="S48" s="15">
        <f>+(E48*B48)*$S$46</f>
        <v>49505508</v>
      </c>
      <c r="T48" s="15">
        <f>+(F48*B48)*$T$46</f>
        <v>42492227.699999996</v>
      </c>
    </row>
    <row r="49" spans="1:21" s="2" customFormat="1" ht="12" x14ac:dyDescent="0.35">
      <c r="A49" s="52" t="str">
        <f t="shared" si="19"/>
        <v>D2</v>
      </c>
      <c r="B49" s="37">
        <f>+'COMPARATIVO SB'!I8</f>
        <v>16</v>
      </c>
      <c r="C49" s="37">
        <f t="shared" ref="C49:C52" si="20">+B26</f>
        <v>620000</v>
      </c>
      <c r="D49" s="37">
        <f t="shared" ref="D49:D52" si="21">+E26</f>
        <v>636740</v>
      </c>
      <c r="E49" s="37">
        <f t="shared" ref="E49:E52" si="22">+G26</f>
        <v>655842.19999999995</v>
      </c>
      <c r="F49" s="37">
        <f t="shared" ref="F49:F52" si="23">+I26</f>
        <v>675517.4659999999</v>
      </c>
      <c r="H49" s="34" t="s">
        <v>50</v>
      </c>
      <c r="I49" s="34"/>
      <c r="J49" s="9"/>
      <c r="K49" s="9"/>
      <c r="L49" s="9"/>
      <c r="M49" s="9"/>
      <c r="Q49" s="15">
        <f>+(C49*B49)*$Q$46</f>
        <v>19840000</v>
      </c>
      <c r="R49" s="15">
        <f>+(D49*B49)*$R$46</f>
        <v>122254080</v>
      </c>
      <c r="S49" s="15">
        <f>+(E49*B49)*$S$46</f>
        <v>125921702.39999999</v>
      </c>
      <c r="T49" s="15">
        <f>+(F49*B49)*$T$46</f>
        <v>108082794.55999999</v>
      </c>
    </row>
    <row r="50" spans="1:21" s="2" customFormat="1" ht="12" x14ac:dyDescent="0.35">
      <c r="A50" s="52" t="str">
        <f t="shared" si="19"/>
        <v>D3</v>
      </c>
      <c r="B50" s="37">
        <f>+'COMPARATIVO SB'!I9</f>
        <v>13</v>
      </c>
      <c r="C50" s="37">
        <f t="shared" si="20"/>
        <v>970000</v>
      </c>
      <c r="D50" s="37">
        <f t="shared" si="21"/>
        <v>996190</v>
      </c>
      <c r="E50" s="37">
        <f t="shared" si="22"/>
        <v>1026075.7</v>
      </c>
      <c r="F50" s="37">
        <f t="shared" si="23"/>
        <v>1056857.9709999999</v>
      </c>
      <c r="H50" s="1"/>
      <c r="I50" s="1"/>
      <c r="Q50" s="15">
        <f>+(C50*B50)*$Q$46</f>
        <v>25220000</v>
      </c>
      <c r="R50" s="15">
        <f>+(D50*B50)*$R$46</f>
        <v>155405640</v>
      </c>
      <c r="S50" s="15">
        <f>+(E50*B50)*$S$46</f>
        <v>160067809.19999999</v>
      </c>
      <c r="T50" s="15">
        <f>+(F50*B50)*$T$46</f>
        <v>137391536.22999999</v>
      </c>
    </row>
    <row r="51" spans="1:21" s="2" customFormat="1" ht="12" x14ac:dyDescent="0.35">
      <c r="A51" s="52" t="str">
        <f t="shared" si="19"/>
        <v>D4</v>
      </c>
      <c r="B51" s="37">
        <f>+'COMPARATIVO SB'!I10</f>
        <v>13</v>
      </c>
      <c r="C51" s="37">
        <f t="shared" si="20"/>
        <v>1300000</v>
      </c>
      <c r="D51" s="37">
        <f t="shared" si="21"/>
        <v>1335100</v>
      </c>
      <c r="E51" s="37">
        <f t="shared" si="22"/>
        <v>1375153</v>
      </c>
      <c r="F51" s="37">
        <f t="shared" si="23"/>
        <v>1416407.59</v>
      </c>
      <c r="H51" s="1"/>
      <c r="I51" s="53">
        <f>+U53</f>
        <v>2886329099.1900001</v>
      </c>
      <c r="Q51" s="15">
        <f>+(C51*B51)*$Q$46</f>
        <v>33800000</v>
      </c>
      <c r="R51" s="15">
        <f>+(D51*B51)*$R$46</f>
        <v>208275600</v>
      </c>
      <c r="S51" s="15">
        <f>+(E51*B51)*$S$46</f>
        <v>214523868</v>
      </c>
      <c r="T51" s="15">
        <f>+(F51*B51)*$T$46</f>
        <v>184132986.70000002</v>
      </c>
    </row>
    <row r="52" spans="1:21" s="2" customFormat="1" ht="12" x14ac:dyDescent="0.35">
      <c r="A52" s="52" t="str">
        <f t="shared" si="19"/>
        <v>D5</v>
      </c>
      <c r="B52" s="37">
        <f>+'COMPARATIVO SB'!I11</f>
        <v>20</v>
      </c>
      <c r="C52" s="37">
        <f t="shared" si="20"/>
        <v>1640000</v>
      </c>
      <c r="D52" s="37">
        <f t="shared" si="21"/>
        <v>1684280</v>
      </c>
      <c r="E52" s="37">
        <f t="shared" si="22"/>
        <v>1734808.4</v>
      </c>
      <c r="F52" s="37">
        <f t="shared" si="23"/>
        <v>1786852.652</v>
      </c>
      <c r="Q52" s="15">
        <f>+(C52*B52)*$Q$46</f>
        <v>65600000</v>
      </c>
      <c r="R52" s="15">
        <f>+(D52*B52)*$R$46</f>
        <v>404227200</v>
      </c>
      <c r="S52" s="15">
        <f>+(E52*B52)*$S$46</f>
        <v>416354016</v>
      </c>
      <c r="T52" s="15">
        <f>+(F52*B52)*$T$46</f>
        <v>357370530.39999998</v>
      </c>
    </row>
    <row r="53" spans="1:21" s="2" customFormat="1" ht="12" x14ac:dyDescent="0.35">
      <c r="A53" s="14"/>
      <c r="B53" s="37">
        <f>SUM(B48:B52)</f>
        <v>75</v>
      </c>
      <c r="Q53" s="15">
        <f t="shared" ref="Q53:S53" si="24">SUM(Q48:Q52)</f>
        <v>152260000</v>
      </c>
      <c r="R53" s="15">
        <f t="shared" si="24"/>
        <v>938226120</v>
      </c>
      <c r="S53" s="15">
        <f t="shared" si="24"/>
        <v>966372903.5999999</v>
      </c>
      <c r="T53" s="15">
        <f>SUM(T48:T52)</f>
        <v>829470075.59000003</v>
      </c>
      <c r="U53" s="15">
        <f>SUM(Q53:T53)</f>
        <v>2886329099.1900001</v>
      </c>
    </row>
  </sheetData>
  <mergeCells count="1">
    <mergeCell ref="A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D280-0030-476B-9947-5EA80BF1A8D5}">
  <dimension ref="A1:O33"/>
  <sheetViews>
    <sheetView zoomScale="91" workbookViewId="0">
      <selection activeCell="A4" sqref="A4"/>
    </sheetView>
  </sheetViews>
  <sheetFormatPr baseColWidth="10" defaultRowHeight="12" x14ac:dyDescent="0.35"/>
  <cols>
    <col min="1" max="1" width="28.3046875" style="2" customWidth="1"/>
    <col min="2" max="13" width="8.15234375" style="2" customWidth="1"/>
    <col min="14" max="16384" width="11.07421875" style="2"/>
  </cols>
  <sheetData>
    <row r="1" spans="1:15" ht="14.6" x14ac:dyDescent="0.4">
      <c r="A1" s="86" t="s">
        <v>94</v>
      </c>
    </row>
    <row r="4" spans="1:15" x14ac:dyDescent="0.35">
      <c r="A4" s="1" t="s">
        <v>105</v>
      </c>
    </row>
    <row r="6" spans="1:15" s="1" customFormat="1" x14ac:dyDescent="0.35">
      <c r="A6" s="104">
        <v>2021</v>
      </c>
      <c r="B6" s="103" t="s">
        <v>0</v>
      </c>
      <c r="C6" s="103"/>
      <c r="D6" s="103"/>
      <c r="E6" s="103"/>
      <c r="F6" s="103"/>
      <c r="G6" s="103"/>
      <c r="H6" s="103"/>
      <c r="I6" s="103" t="s">
        <v>7</v>
      </c>
      <c r="J6" s="103"/>
      <c r="K6" s="103"/>
      <c r="L6" s="103"/>
      <c r="M6" s="103"/>
    </row>
    <row r="7" spans="1:15" s="1" customFormat="1" x14ac:dyDescent="0.35">
      <c r="A7" s="104"/>
      <c r="B7" s="39" t="s">
        <v>1</v>
      </c>
      <c r="C7" s="39" t="s">
        <v>2</v>
      </c>
      <c r="D7" s="39" t="s">
        <v>3</v>
      </c>
      <c r="E7" s="39" t="s">
        <v>4</v>
      </c>
      <c r="F7" s="39" t="s">
        <v>34</v>
      </c>
      <c r="G7" s="39" t="s">
        <v>35</v>
      </c>
      <c r="H7" s="39" t="s">
        <v>36</v>
      </c>
      <c r="I7" s="39" t="s">
        <v>8</v>
      </c>
      <c r="J7" s="39" t="s">
        <v>9</v>
      </c>
      <c r="K7" s="39" t="s">
        <v>10</v>
      </c>
      <c r="L7" s="39" t="s">
        <v>11</v>
      </c>
      <c r="M7" s="39" t="s">
        <v>12</v>
      </c>
      <c r="N7" s="50"/>
      <c r="O7" s="50"/>
    </row>
    <row r="8" spans="1:15" x14ac:dyDescent="0.35">
      <c r="A8" s="9" t="s">
        <v>61</v>
      </c>
      <c r="B8" s="85">
        <f>+'COMPARATIVO SB'!C22</f>
        <v>19635.340625000012</v>
      </c>
      <c r="C8" s="85">
        <f>+'COMPARATIVO SB'!C23</f>
        <v>39270.681250000023</v>
      </c>
      <c r="D8" s="85">
        <f>+'COMPARATIVO SB'!C24</f>
        <v>49481.058375000022</v>
      </c>
      <c r="E8" s="85">
        <f>+'COMPARATIVO SB'!C25</f>
        <v>70687.226249999949</v>
      </c>
      <c r="F8" s="85">
        <f>+'COMPARATIVO SB'!C26</f>
        <v>94249.635000000009</v>
      </c>
      <c r="G8" s="85">
        <f>+'COMPARATIVO SB'!C27</f>
        <v>109957.90749999997</v>
      </c>
      <c r="H8" s="85">
        <f>+'COMPARATIVO SB'!C28</f>
        <v>125666.17999999993</v>
      </c>
      <c r="I8" s="85">
        <f>+'COMPARATIVO SB'!C30</f>
        <v>19252.5</v>
      </c>
      <c r="J8" s="85">
        <f>+'COMPARATIVO SB'!C31</f>
        <v>39788.5</v>
      </c>
      <c r="K8" s="85">
        <f>+'COMPARATIVO SB'!C32</f>
        <v>62249.75</v>
      </c>
      <c r="L8" s="85">
        <f>+'COMPARATIVO SB'!C33</f>
        <v>83427.5</v>
      </c>
      <c r="M8" s="85">
        <f>+'COMPARATIVO SB'!C34</f>
        <v>105247</v>
      </c>
      <c r="N8" s="57"/>
      <c r="O8" s="57"/>
    </row>
    <row r="9" spans="1:15" x14ac:dyDescent="0.35">
      <c r="A9" s="9" t="s">
        <v>64</v>
      </c>
      <c r="B9" s="37">
        <f>+'OTRAS CLÁUSULAS'!N4</f>
        <v>7861</v>
      </c>
      <c r="C9" s="37">
        <f>+'OTRAS CLÁUSULAS'!N5</f>
        <v>17612.571428571428</v>
      </c>
      <c r="D9" s="37">
        <f>+'OTRAS CLÁUSULAS'!N6</f>
        <v>17646</v>
      </c>
      <c r="E9" s="37">
        <f>+'OTRAS CLÁUSULAS'!N7</f>
        <v>15970</v>
      </c>
      <c r="F9" s="37">
        <f>+'OTRAS CLÁUSULAS'!N8</f>
        <v>17094.363636363636</v>
      </c>
      <c r="G9" s="37">
        <f>+'OTRAS CLÁUSULAS'!N9</f>
        <v>17094.363636363636</v>
      </c>
      <c r="H9" s="37">
        <f>+'OTRAS CLÁUSULAS'!N10</f>
        <v>17094.363636363636</v>
      </c>
      <c r="I9" s="37">
        <f>+'OTRAS CLÁUSULAS'!R4</f>
        <v>1079.3054545454543</v>
      </c>
      <c r="J9" s="37">
        <f>+'OTRAS CLÁUSULAS'!R5</f>
        <v>2101.051636363638</v>
      </c>
      <c r="K9" s="37">
        <f>+'OTRAS CLÁUSULAS'!R6</f>
        <v>4348.7767272727287</v>
      </c>
      <c r="L9" s="37">
        <f>+'OTRAS CLÁUSULAS'!R7</f>
        <v>5530.1203636363643</v>
      </c>
      <c r="M9" s="37">
        <f>+'OTRAS CLÁUSULAS'!R8</f>
        <v>589.30969696969623</v>
      </c>
    </row>
    <row r="10" spans="1:15" x14ac:dyDescent="0.35">
      <c r="A10" s="9" t="s">
        <v>65</v>
      </c>
      <c r="B10" s="37">
        <f>+'OTRAS CLÁUSULAS'!N12</f>
        <v>9295.6003062500022</v>
      </c>
      <c r="C10" s="37">
        <f>+'OTRAS CLÁUSULAS'!N13</f>
        <v>20609.343469642867</v>
      </c>
      <c r="D10" s="37">
        <f>+'OTRAS CLÁUSULAS'!N14</f>
        <v>21785.867279166661</v>
      </c>
      <c r="E10" s="37">
        <f>+'OTRAS CLÁUSULAS'!N15</f>
        <v>15729.200612500004</v>
      </c>
      <c r="F10" s="37">
        <f>+'OTRAS CLÁUSULAS'!N16</f>
        <v>20486.564248863644</v>
      </c>
      <c r="G10" s="37">
        <f>+'OTRAS CLÁUSULAS'!N17</f>
        <v>20486.564248863644</v>
      </c>
      <c r="H10" s="37">
        <f>+'OTRAS CLÁUSULAS'!N18</f>
        <v>20486.564248863644</v>
      </c>
      <c r="I10" s="37">
        <f>+'OTRAS CLÁUSULAS'!R12</f>
        <v>528.08654545454601</v>
      </c>
      <c r="J10" s="37">
        <f>+'OTRAS CLÁUSULAS'!R13</f>
        <v>1345.1796363636367</v>
      </c>
      <c r="K10" s="37">
        <f>+'OTRAS CLÁUSULAS'!R14</f>
        <v>2549.0942303030315</v>
      </c>
      <c r="L10" s="37">
        <f>+'OTRAS CLÁUSULAS'!R15</f>
        <v>4858.8618181818274</v>
      </c>
      <c r="M10" s="37">
        <f>+'OTRAS CLÁUSULAS'!R16</f>
        <v>2938.7365818181861</v>
      </c>
    </row>
    <row r="11" spans="1:15" x14ac:dyDescent="0.35">
      <c r="A11" s="9" t="s">
        <v>63</v>
      </c>
      <c r="B11" s="9"/>
      <c r="C11" s="9"/>
      <c r="D11" s="9"/>
      <c r="E11" s="9"/>
      <c r="F11" s="9"/>
      <c r="G11" s="9"/>
      <c r="H11" s="9"/>
      <c r="I11" s="37">
        <f>+'OTRAS CLÁUSULAS'!R20</f>
        <v>23333.333333333332</v>
      </c>
      <c r="J11" s="37">
        <f>+'OTRAS CLÁUSULAS'!R21</f>
        <v>47333.333333333336</v>
      </c>
      <c r="K11" s="37">
        <f>+'OTRAS CLÁUSULAS'!R22</f>
        <v>68333.333333333328</v>
      </c>
      <c r="L11" s="37">
        <f>+'OTRAS CLÁUSULAS'!R23</f>
        <v>83333.333333333328</v>
      </c>
      <c r="M11" s="37">
        <f>+'OTRAS CLÁUSULAS'!R24</f>
        <v>83333.333333333328</v>
      </c>
    </row>
    <row r="12" spans="1:15" x14ac:dyDescent="0.35">
      <c r="A12" s="9" t="s">
        <v>66</v>
      </c>
      <c r="B12" s="37">
        <f>+'OTRAS CLÁUSULAS'!N26</f>
        <v>8890</v>
      </c>
      <c r="C12" s="37">
        <f>+'OTRAS CLÁUSULAS'!N27</f>
        <v>11530</v>
      </c>
      <c r="D12" s="37">
        <f>+'OTRAS CLÁUSULAS'!N28</f>
        <v>11530</v>
      </c>
      <c r="E12" s="37">
        <f>+'OTRAS CLÁUSULAS'!N29</f>
        <v>11530</v>
      </c>
      <c r="F12" s="37">
        <f>+'OTRAS CLÁUSULAS'!N30</f>
        <v>11530</v>
      </c>
      <c r="G12" s="37">
        <f>+'OTRAS CLÁUSULAS'!N31</f>
        <v>11530</v>
      </c>
      <c r="H12" s="37">
        <f>+'OTRAS CLÁUSULAS'!N32</f>
        <v>11530</v>
      </c>
      <c r="I12" s="37">
        <f>+'OTRAS CLÁUSULAS'!R26</f>
        <v>10177.272727272728</v>
      </c>
      <c r="J12" s="37">
        <f>+'OTRAS CLÁUSULAS'!R27</f>
        <v>14628.181818181818</v>
      </c>
      <c r="K12" s="37">
        <f>+'OTRAS CLÁUSULAS'!R28</f>
        <v>20093.636363636364</v>
      </c>
      <c r="L12" s="37">
        <f>+'OTRAS CLÁUSULAS'!R29</f>
        <v>24511.81818181818</v>
      </c>
      <c r="M12" s="37">
        <f>+'OTRAS CLÁUSULAS'!R30</f>
        <v>25231.81818181818</v>
      </c>
    </row>
    <row r="13" spans="1:15" x14ac:dyDescent="0.35">
      <c r="A13" s="9" t="s">
        <v>73</v>
      </c>
      <c r="B13" s="37">
        <f>+'OTRAS CLÁUSULAS'!N34</f>
        <v>2336.3333333333335</v>
      </c>
      <c r="C13" s="37">
        <f>+'OTRAS CLÁUSULAS'!N35</f>
        <v>2336.0119047619046</v>
      </c>
      <c r="D13" s="37">
        <f>+'OTRAS CLÁUSULAS'!N36</f>
        <v>2334.0833333333335</v>
      </c>
      <c r="E13" s="37">
        <f>+'OTRAS CLÁUSULAS'!N37</f>
        <v>2336.3333333333335</v>
      </c>
      <c r="F13" s="37">
        <f>+'OTRAS CLÁUSULAS'!N38</f>
        <v>2335.5151515151515</v>
      </c>
      <c r="G13" s="37">
        <f>+'OTRAS CLÁUSULAS'!N39</f>
        <v>2335.5151515151515</v>
      </c>
      <c r="H13" s="37">
        <f>+'OTRAS CLÁUSULAS'!N40</f>
        <v>2335.5151515151515</v>
      </c>
      <c r="I13" s="37">
        <f>+'OTRAS CLÁUSULAS'!R34</f>
        <v>5056.416666666667</v>
      </c>
      <c r="J13" s="37">
        <f>+'OTRAS CLÁUSULAS'!R35</f>
        <v>5056.416666666667</v>
      </c>
      <c r="K13" s="37">
        <f>+'OTRAS CLÁUSULAS'!R36</f>
        <v>2692.6458333333335</v>
      </c>
      <c r="L13" s="37">
        <f>+'OTRAS CLÁUSULAS'!R37</f>
        <v>2382.9791666666665</v>
      </c>
      <c r="M13" s="37">
        <f>+'OTRAS CLÁUSULAS'!R38</f>
        <v>2336.3055555555552</v>
      </c>
    </row>
    <row r="14" spans="1:15" x14ac:dyDescent="0.35">
      <c r="A14" s="9" t="s">
        <v>74</v>
      </c>
      <c r="B14" s="37">
        <f>+'OTRAS CLÁUSULAS'!N42</f>
        <v>5417.75</v>
      </c>
      <c r="C14" s="37">
        <f>+'OTRAS CLÁUSULAS'!N43</f>
        <v>3062.8690476190477</v>
      </c>
      <c r="D14" s="37">
        <f>+'OTRAS CLÁUSULAS'!N44</f>
        <v>2281.416666666667</v>
      </c>
      <c r="E14" s="37">
        <f>+'OTRAS CLÁUSULAS'!N45</f>
        <v>2290.25</v>
      </c>
      <c r="F14" s="37">
        <f>+'OTRAS CLÁUSULAS'!N46</f>
        <v>2829.3166666666671</v>
      </c>
      <c r="G14" s="37">
        <f>+'OTRAS CLÁUSULAS'!N47</f>
        <v>2829.3166666666671</v>
      </c>
      <c r="H14" s="37">
        <f>+'OTRAS CLÁUSULAS'!N48</f>
        <v>2829.3166666666671</v>
      </c>
      <c r="I14" s="37">
        <f>+'OTRAS CLÁUSULAS'!R42</f>
        <v>3477.9583333333335</v>
      </c>
      <c r="J14" s="37">
        <f>+'OTRAS CLÁUSULAS'!R43</f>
        <v>2811.6333333333332</v>
      </c>
      <c r="K14" s="37">
        <f>+'OTRAS CLÁUSULAS'!R44</f>
        <v>3477.9791666666665</v>
      </c>
      <c r="L14" s="37">
        <f>+'OTRAS CLÁUSULAS'!R45</f>
        <v>2787.1458333333335</v>
      </c>
      <c r="M14" s="37">
        <f>+'OTRAS CLÁUSULAS'!R46</f>
        <v>3443.3125</v>
      </c>
    </row>
    <row r="15" spans="1:15" x14ac:dyDescent="0.35">
      <c r="A15" s="9" t="s">
        <v>75</v>
      </c>
      <c r="B15" s="37">
        <f>+'OTRAS CLÁUSULAS'!N50</f>
        <v>9927.6666666666642</v>
      </c>
      <c r="C15" s="37">
        <f>+'OTRAS CLÁUSULAS'!N51</f>
        <v>9927.6666666666642</v>
      </c>
      <c r="D15" s="37">
        <f>+'OTRAS CLÁUSULAS'!N52</f>
        <v>9927.6666666666642</v>
      </c>
      <c r="E15" s="37">
        <f>+'OTRAS CLÁUSULAS'!N53</f>
        <v>9927.6666666666642</v>
      </c>
      <c r="F15" s="37">
        <f>+'OTRAS CLÁUSULAS'!N54</f>
        <v>9927.6666666666642</v>
      </c>
      <c r="G15" s="37">
        <f>+'OTRAS CLÁUSULAS'!N55</f>
        <v>9927.6666666666642</v>
      </c>
      <c r="H15" s="37">
        <f>+'OTRAS CLÁUSULAS'!N56</f>
        <v>9927.6666666666642</v>
      </c>
      <c r="I15" s="37">
        <f>+'OTRAS CLÁUSULAS'!R50</f>
        <v>9927.6666666666642</v>
      </c>
      <c r="J15" s="37">
        <f>+'OTRAS CLÁUSULAS'!R51</f>
        <v>9927.6666666666642</v>
      </c>
      <c r="K15" s="37">
        <f>+'OTRAS CLÁUSULAS'!R52</f>
        <v>9927.6666666666642</v>
      </c>
      <c r="L15" s="37">
        <f>+'OTRAS CLÁUSULAS'!R53</f>
        <v>9927.6666666666642</v>
      </c>
      <c r="M15" s="37">
        <f>+'OTRAS CLÁUSULAS'!R54</f>
        <v>9927.6666666666642</v>
      </c>
    </row>
    <row r="16" spans="1:15" s="1" customFormat="1" x14ac:dyDescent="0.35">
      <c r="A16" s="34" t="s">
        <v>85</v>
      </c>
      <c r="B16" s="53">
        <f>SUM(B8:B15)</f>
        <v>63363.690931250014</v>
      </c>
      <c r="C16" s="53">
        <f t="shared" ref="C16:M16" si="0">SUM(C8:C15)</f>
        <v>104349.14376726194</v>
      </c>
      <c r="D16" s="53">
        <f t="shared" si="0"/>
        <v>114986.09232083336</v>
      </c>
      <c r="E16" s="53">
        <f t="shared" si="0"/>
        <v>128470.67686249994</v>
      </c>
      <c r="F16" s="53">
        <f t="shared" si="0"/>
        <v>158453.06137007577</v>
      </c>
      <c r="G16" s="53">
        <f t="shared" si="0"/>
        <v>174161.33387007573</v>
      </c>
      <c r="H16" s="53">
        <f t="shared" si="0"/>
        <v>189869.60637007569</v>
      </c>
      <c r="I16" s="53">
        <f t="shared" si="0"/>
        <v>72832.539727272728</v>
      </c>
      <c r="J16" s="53">
        <f t="shared" si="0"/>
        <v>122991.96309090912</v>
      </c>
      <c r="K16" s="53">
        <f t="shared" si="0"/>
        <v>173672.88232121209</v>
      </c>
      <c r="L16" s="53">
        <f t="shared" si="0"/>
        <v>216759.42536363637</v>
      </c>
      <c r="M16" s="53">
        <f t="shared" si="0"/>
        <v>233047.4825161616</v>
      </c>
    </row>
    <row r="17" spans="1:13" s="27" customFormat="1" hidden="1" x14ac:dyDescent="0.35">
      <c r="A17" s="9" t="s">
        <v>95</v>
      </c>
      <c r="B17" s="37">
        <f>+'COMPARATIVO SB'!B7</f>
        <v>2</v>
      </c>
      <c r="C17" s="37">
        <f>+'COMPARATIVO SB'!B8</f>
        <v>10</v>
      </c>
      <c r="D17" s="37">
        <f>+'COMPARATIVO SB'!B9</f>
        <v>8</v>
      </c>
      <c r="E17" s="37">
        <f>+'COMPARATIVO SB'!B10</f>
        <v>9</v>
      </c>
      <c r="F17" s="37">
        <f>+'COMPARATIVO SB'!B11</f>
        <v>8</v>
      </c>
      <c r="G17" s="37">
        <f>+'COMPARATIVO SB'!B12</f>
        <v>8</v>
      </c>
      <c r="H17" s="37">
        <f>+'COMPARATIVO SB'!B13</f>
        <v>6</v>
      </c>
      <c r="I17" s="37">
        <f>+'COMPARATIVO SB'!I7</f>
        <v>13</v>
      </c>
      <c r="J17" s="37">
        <f>+'COMPARATIVO SB'!I8</f>
        <v>16</v>
      </c>
      <c r="K17" s="37">
        <f>+'COMPARATIVO SB'!I9</f>
        <v>13</v>
      </c>
      <c r="L17" s="37">
        <f>+'COMPARATIVO SB'!I10</f>
        <v>13</v>
      </c>
      <c r="M17" s="37">
        <f>+'COMPARATIVO SB'!I11</f>
        <v>20</v>
      </c>
    </row>
    <row r="18" spans="1:13" s="26" customFormat="1" hidden="1" x14ac:dyDescent="0.35">
      <c r="B18" s="53">
        <f t="shared" ref="B18:M18" si="1">+B16*B17</f>
        <v>126727.38186250003</v>
      </c>
      <c r="C18" s="53">
        <f t="shared" si="1"/>
        <v>1043491.4376726194</v>
      </c>
      <c r="D18" s="53">
        <f t="shared" si="1"/>
        <v>919888.73856666684</v>
      </c>
      <c r="E18" s="53">
        <f t="shared" si="1"/>
        <v>1156236.0917624994</v>
      </c>
      <c r="F18" s="53">
        <f t="shared" si="1"/>
        <v>1267624.4909606061</v>
      </c>
      <c r="G18" s="53">
        <f t="shared" si="1"/>
        <v>1393290.6709606058</v>
      </c>
      <c r="H18" s="53">
        <f t="shared" si="1"/>
        <v>1139217.6382204541</v>
      </c>
      <c r="I18" s="53">
        <f t="shared" si="1"/>
        <v>946823.01645454543</v>
      </c>
      <c r="J18" s="53">
        <f t="shared" si="1"/>
        <v>1967871.4094545459</v>
      </c>
      <c r="K18" s="53">
        <f t="shared" si="1"/>
        <v>2257747.4701757571</v>
      </c>
      <c r="L18" s="53">
        <f t="shared" si="1"/>
        <v>2817872.5297272727</v>
      </c>
      <c r="M18" s="53">
        <f t="shared" si="1"/>
        <v>4660949.6503232317</v>
      </c>
    </row>
    <row r="19" spans="1:13" s="27" customFormat="1" x14ac:dyDescent="0.35"/>
    <row r="20" spans="1:13" s="27" customFormat="1" x14ac:dyDescent="0.35">
      <c r="D20" s="68"/>
      <c r="E20" s="68"/>
    </row>
    <row r="21" spans="1:13" s="27" customFormat="1" x14ac:dyDescent="0.35">
      <c r="A21" s="26" t="s">
        <v>96</v>
      </c>
    </row>
    <row r="22" spans="1:13" s="27" customFormat="1" x14ac:dyDescent="0.35"/>
    <row r="23" spans="1:13" s="27" customFormat="1" x14ac:dyDescent="0.35">
      <c r="A23" s="9" t="s">
        <v>97</v>
      </c>
      <c r="B23" s="101">
        <f>+SUM(B18:M18)</f>
        <v>19697740.526141305</v>
      </c>
      <c r="C23" s="101"/>
      <c r="D23" s="97"/>
      <c r="E23" s="98"/>
      <c r="F23" s="98"/>
      <c r="G23" s="98"/>
      <c r="H23" s="98"/>
      <c r="I23" s="98"/>
      <c r="J23" s="98"/>
      <c r="K23" s="98"/>
      <c r="L23" s="99"/>
    </row>
    <row r="24" spans="1:13" x14ac:dyDescent="0.35">
      <c r="A24" s="9" t="s">
        <v>77</v>
      </c>
      <c r="B24" s="100">
        <f>500000*('COMPARATIVO SB'!B14+'COMPARATIVO SB'!I12)</f>
        <v>63000000</v>
      </c>
      <c r="C24" s="100"/>
      <c r="D24" s="97" t="s">
        <v>93</v>
      </c>
      <c r="E24" s="98"/>
      <c r="F24" s="98"/>
      <c r="G24" s="98"/>
      <c r="H24" s="98"/>
      <c r="I24" s="98"/>
      <c r="J24" s="98"/>
      <c r="K24" s="98"/>
      <c r="L24" s="99"/>
    </row>
    <row r="25" spans="1:13" x14ac:dyDescent="0.35">
      <c r="A25" s="9" t="s">
        <v>62</v>
      </c>
      <c r="B25" s="100">
        <f>+[1]ANTIGUEDAD!$O$57/3</f>
        <v>1255070.4293333332</v>
      </c>
      <c r="C25" s="100"/>
      <c r="D25" s="97" t="s">
        <v>92</v>
      </c>
      <c r="E25" s="98"/>
      <c r="F25" s="98"/>
      <c r="G25" s="98"/>
      <c r="H25" s="98"/>
      <c r="I25" s="98"/>
      <c r="J25" s="98"/>
      <c r="K25" s="98"/>
      <c r="L25" s="99"/>
    </row>
    <row r="26" spans="1:13" x14ac:dyDescent="0.35">
      <c r="A26" s="9" t="s">
        <v>67</v>
      </c>
      <c r="B26" s="100">
        <f>+[1]SALIDATERRENO!$C$15/3</f>
        <v>920562.74699999986</v>
      </c>
      <c r="C26" s="100"/>
      <c r="D26" s="97" t="s">
        <v>91</v>
      </c>
      <c r="E26" s="98"/>
      <c r="F26" s="98"/>
      <c r="G26" s="98"/>
      <c r="H26" s="98"/>
      <c r="I26" s="98"/>
      <c r="J26" s="98"/>
      <c r="K26" s="98"/>
      <c r="L26" s="99"/>
    </row>
    <row r="27" spans="1:13" x14ac:dyDescent="0.35">
      <c r="A27" s="9" t="s">
        <v>68</v>
      </c>
      <c r="B27" s="100">
        <f>+[1]SALACUNA!$G$15/3</f>
        <v>2310631.9662999995</v>
      </c>
      <c r="C27" s="100"/>
      <c r="D27" s="97" t="s">
        <v>89</v>
      </c>
      <c r="E27" s="98"/>
      <c r="F27" s="98"/>
      <c r="G27" s="98"/>
      <c r="H27" s="98"/>
      <c r="I27" s="98"/>
      <c r="J27" s="98"/>
      <c r="K27" s="98"/>
      <c r="L27" s="99"/>
    </row>
    <row r="28" spans="1:13" x14ac:dyDescent="0.35">
      <c r="A28" s="9" t="s">
        <v>69</v>
      </c>
      <c r="B28" s="100">
        <f>+[1]JARDININFANTIL!$G$19/3</f>
        <v>19735931.325000003</v>
      </c>
      <c r="C28" s="100"/>
      <c r="D28" s="97" t="s">
        <v>90</v>
      </c>
      <c r="E28" s="98"/>
      <c r="F28" s="98"/>
      <c r="G28" s="98"/>
      <c r="H28" s="98"/>
      <c r="I28" s="98"/>
      <c r="J28" s="98"/>
      <c r="K28" s="98"/>
      <c r="L28" s="99"/>
    </row>
    <row r="29" spans="1:13" x14ac:dyDescent="0.35">
      <c r="A29" s="9" t="s">
        <v>70</v>
      </c>
      <c r="B29" s="100">
        <f>+[1]AFTERSCHOOL!$G$12/3</f>
        <v>10088022.891666668</v>
      </c>
      <c r="C29" s="100"/>
      <c r="D29" s="97" t="s">
        <v>89</v>
      </c>
      <c r="E29" s="98"/>
      <c r="F29" s="98"/>
      <c r="G29" s="98"/>
      <c r="H29" s="98"/>
      <c r="I29" s="98"/>
      <c r="J29" s="98"/>
      <c r="K29" s="98"/>
      <c r="L29" s="99"/>
    </row>
    <row r="30" spans="1:13" x14ac:dyDescent="0.35">
      <c r="A30" s="9" t="s">
        <v>71</v>
      </c>
      <c r="B30" s="100">
        <f>+[1]EDUCACIÓN!$H$26/3</f>
        <v>5709820.956683333</v>
      </c>
      <c r="C30" s="100"/>
      <c r="D30" s="97" t="s">
        <v>88</v>
      </c>
      <c r="E30" s="98"/>
      <c r="F30" s="98"/>
      <c r="G30" s="98"/>
      <c r="H30" s="98"/>
      <c r="I30" s="98"/>
      <c r="J30" s="98"/>
      <c r="K30" s="98"/>
      <c r="L30" s="99"/>
    </row>
    <row r="31" spans="1:13" x14ac:dyDescent="0.35">
      <c r="A31" s="9" t="s">
        <v>72</v>
      </c>
      <c r="B31" s="100">
        <f>+[1]BECASYCAPACITACIÓNBE!$G$12/3</f>
        <v>92000000</v>
      </c>
      <c r="C31" s="100"/>
      <c r="D31" s="97" t="s">
        <v>87</v>
      </c>
      <c r="E31" s="98"/>
      <c r="F31" s="98"/>
      <c r="G31" s="98"/>
      <c r="H31" s="98"/>
      <c r="I31" s="98"/>
      <c r="J31" s="98"/>
      <c r="K31" s="98"/>
      <c r="L31" s="99"/>
    </row>
    <row r="32" spans="1:13" x14ac:dyDescent="0.35">
      <c r="A32" s="9" t="s">
        <v>76</v>
      </c>
      <c r="B32" s="100">
        <f>+[1]DIASADMINISTRATIVOS!$I$33/3</f>
        <v>4303524.5000000009</v>
      </c>
      <c r="C32" s="100"/>
      <c r="D32" s="88" t="s">
        <v>86</v>
      </c>
      <c r="E32" s="89"/>
      <c r="F32" s="89"/>
      <c r="G32" s="89"/>
      <c r="H32" s="89"/>
      <c r="I32" s="89"/>
      <c r="J32" s="89"/>
      <c r="K32" s="89"/>
      <c r="L32" s="90"/>
    </row>
    <row r="33" spans="1:5" x14ac:dyDescent="0.35">
      <c r="A33" s="1" t="s">
        <v>98</v>
      </c>
      <c r="B33" s="102">
        <f>+SUM(B23:C32)</f>
        <v>219021305.34212464</v>
      </c>
      <c r="C33" s="103"/>
      <c r="D33" s="87"/>
      <c r="E33" s="58"/>
    </row>
  </sheetData>
  <sheetProtection algorithmName="SHA-512" hashValue="QuXVYB9zIgExHHndb1LdczmhXKsclk18rcpgmYFPiCdUzYiGEOkToXtfV5/gCbRP62pl4s/fsUH8V7NK67q7Mw==" saltValue="d83fOlwOCO1RVhAjDrgeCQ==" spinCount="100000" sheet="1" objects="1" scenarios="1"/>
  <mergeCells count="23">
    <mergeCell ref="I6:M6"/>
    <mergeCell ref="B6:H6"/>
    <mergeCell ref="A6:A7"/>
    <mergeCell ref="D30:L30"/>
    <mergeCell ref="B32:C32"/>
    <mergeCell ref="B23:C23"/>
    <mergeCell ref="B33:C33"/>
    <mergeCell ref="D23:L23"/>
    <mergeCell ref="D24:L24"/>
    <mergeCell ref="B29:C29"/>
    <mergeCell ref="B30:C30"/>
    <mergeCell ref="B31:C31"/>
    <mergeCell ref="D31:L31"/>
    <mergeCell ref="B26:C26"/>
    <mergeCell ref="B27:C27"/>
    <mergeCell ref="B28:C28"/>
    <mergeCell ref="B24:C24"/>
    <mergeCell ref="B25:C25"/>
    <mergeCell ref="D25:L25"/>
    <mergeCell ref="D26:L26"/>
    <mergeCell ref="D27:L27"/>
    <mergeCell ref="D28:L28"/>
    <mergeCell ref="D29:L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35DE-CC12-4ADD-8307-8AC48AF6801A}">
  <dimension ref="A1:O33"/>
  <sheetViews>
    <sheetView zoomScale="95" workbookViewId="0">
      <selection activeCell="A22" sqref="A22"/>
    </sheetView>
  </sheetViews>
  <sheetFormatPr baseColWidth="10" defaultRowHeight="12" x14ac:dyDescent="0.35"/>
  <cols>
    <col min="1" max="1" width="28.3046875" style="2" customWidth="1"/>
    <col min="2" max="13" width="8.15234375" style="2" customWidth="1"/>
    <col min="14" max="16384" width="11.07421875" style="2"/>
  </cols>
  <sheetData>
    <row r="1" spans="1:15" ht="14.6" x14ac:dyDescent="0.4">
      <c r="A1" s="86" t="s">
        <v>99</v>
      </c>
    </row>
    <row r="4" spans="1:15" x14ac:dyDescent="0.35">
      <c r="A4" s="1" t="s">
        <v>105</v>
      </c>
    </row>
    <row r="6" spans="1:15" s="1" customFormat="1" x14ac:dyDescent="0.35">
      <c r="A6" s="104">
        <v>2022</v>
      </c>
      <c r="B6" s="103" t="s">
        <v>0</v>
      </c>
      <c r="C6" s="103"/>
      <c r="D6" s="103"/>
      <c r="E6" s="103"/>
      <c r="F6" s="103"/>
      <c r="G6" s="103"/>
      <c r="H6" s="103"/>
      <c r="I6" s="103" t="s">
        <v>7</v>
      </c>
      <c r="J6" s="103"/>
      <c r="K6" s="103"/>
      <c r="L6" s="103"/>
      <c r="M6" s="103"/>
    </row>
    <row r="7" spans="1:15" s="1" customFormat="1" x14ac:dyDescent="0.35">
      <c r="A7" s="104"/>
      <c r="B7" s="39" t="s">
        <v>1</v>
      </c>
      <c r="C7" s="39" t="s">
        <v>2</v>
      </c>
      <c r="D7" s="39" t="s">
        <v>3</v>
      </c>
      <c r="E7" s="39" t="s">
        <v>4</v>
      </c>
      <c r="F7" s="39" t="s">
        <v>34</v>
      </c>
      <c r="G7" s="39" t="s">
        <v>35</v>
      </c>
      <c r="H7" s="39" t="s">
        <v>36</v>
      </c>
      <c r="I7" s="39" t="s">
        <v>8</v>
      </c>
      <c r="J7" s="39" t="s">
        <v>9</v>
      </c>
      <c r="K7" s="39" t="s">
        <v>10</v>
      </c>
      <c r="L7" s="39" t="s">
        <v>11</v>
      </c>
      <c r="M7" s="39" t="s">
        <v>12</v>
      </c>
      <c r="N7" s="50"/>
      <c r="O7" s="50"/>
    </row>
    <row r="8" spans="1:15" x14ac:dyDescent="0.35">
      <c r="A8" s="9" t="s">
        <v>61</v>
      </c>
      <c r="B8" s="85">
        <f>+'COMPARATIVO SB'!D22</f>
        <v>22038.981610160146</v>
      </c>
      <c r="C8" s="85">
        <f>+'COMPARATIVO SB'!D23</f>
        <v>44077.963220320293</v>
      </c>
      <c r="D8" s="85">
        <f>+'COMPARATIVO SB'!D24</f>
        <v>55538.233657603618</v>
      </c>
      <c r="E8" s="85">
        <f>+'COMPARATIVO SB'!D25</f>
        <v>69340.071319942479</v>
      </c>
      <c r="F8" s="85">
        <f>+'COMPARATIVO SB'!D26</f>
        <v>79119.745124411071</v>
      </c>
      <c r="G8" s="85">
        <f>+'COMPARATIVO SB'!D27</f>
        <v>76750.405459271278</v>
      </c>
      <c r="H8" s="85">
        <f>+'COMPARATIVO SB'!D28</f>
        <v>69936.504693405004</v>
      </c>
      <c r="I8" s="85">
        <f>+'COMPARATIVO SB'!D30</f>
        <v>17750.438999999955</v>
      </c>
      <c r="J8" s="85">
        <f>+'COMPARATIVO SB'!D31</f>
        <v>36684.240600000019</v>
      </c>
      <c r="K8" s="85">
        <f>+'COMPARATIVO SB'!D32</f>
        <v>57393.086099999957</v>
      </c>
      <c r="L8" s="85">
        <f>+'COMPARATIVO SB'!D33</f>
        <v>76918.569000000134</v>
      </c>
      <c r="M8" s="85">
        <f>+'COMPARATIVO SB'!D34</f>
        <v>97035.733199999901</v>
      </c>
      <c r="N8" s="57"/>
      <c r="O8" s="57"/>
    </row>
    <row r="9" spans="1:15" x14ac:dyDescent="0.35">
      <c r="A9" s="9" t="s">
        <v>64</v>
      </c>
      <c r="B9" s="37">
        <f>+'OTRAS CLÁUSULAS'!O4</f>
        <v>984.03433713749837</v>
      </c>
      <c r="C9" s="37">
        <f>+'OTRAS CLÁUSULAS'!O5</f>
        <v>1968.0686742749967</v>
      </c>
      <c r="D9" s="37">
        <f>+'OTRAS CLÁUSULAS'!O6</f>
        <v>2562.0686742749967</v>
      </c>
      <c r="E9" s="37">
        <f>+'OTRAS CLÁUSULAS'!O7</f>
        <v>2562.0686742749967</v>
      </c>
      <c r="F9" s="37">
        <f>+'OTRAS CLÁUSULAS'!O8</f>
        <v>2562.0686742749967</v>
      </c>
      <c r="G9" s="37">
        <f>+'OTRAS CLÁUSULAS'!O9</f>
        <v>2562.0686742749967</v>
      </c>
      <c r="H9" s="37">
        <f>+'OTRAS CLÁUSULAS'!O10</f>
        <v>2562.0686742749967</v>
      </c>
      <c r="I9" s="37">
        <f>+'OTRAS CLÁUSULAS'!S4</f>
        <v>139.14916363636348</v>
      </c>
      <c r="J9" s="37">
        <f>+'OTRAS CLÁUSULAS'!S5</f>
        <v>296.8515490909067</v>
      </c>
      <c r="K9" s="37">
        <f>+'OTRAS CLÁUSULAS'!S6</f>
        <v>490.50080181817975</v>
      </c>
      <c r="L9" s="37">
        <f>+'OTRAS CLÁUSULAS'!S7</f>
        <v>647.04361090908787</v>
      </c>
      <c r="M9" s="37">
        <f>+'OTRAS CLÁUSULAS'!S8</f>
        <v>672.55429090909092</v>
      </c>
    </row>
    <row r="10" spans="1:15" x14ac:dyDescent="0.35">
      <c r="A10" s="9" t="s">
        <v>65</v>
      </c>
      <c r="B10" s="37">
        <f>+'OTRAS CLÁUSULAS'!O12</f>
        <v>839.03391925640608</v>
      </c>
      <c r="C10" s="37">
        <f>+'OTRAS CLÁUSULAS'!O13</f>
        <v>1678.0678385127903</v>
      </c>
      <c r="D10" s="37">
        <f>+'OTRAS CLÁUSULAS'!O14</f>
        <v>1678.0678385128194</v>
      </c>
      <c r="E10" s="37">
        <f>+'OTRAS CLÁUSULAS'!O15</f>
        <v>1678.0678385128122</v>
      </c>
      <c r="F10" s="37">
        <f>+'OTRAS CLÁUSULAS'!O16</f>
        <v>1678.0678385127903</v>
      </c>
      <c r="G10" s="37">
        <f>+'OTRAS CLÁUSULAS'!O17</f>
        <v>1678.0678385127903</v>
      </c>
      <c r="H10" s="37">
        <f>+'OTRAS CLÁUSULAS'!O18</f>
        <v>1678.0678385127903</v>
      </c>
      <c r="I10" s="37">
        <f>+'OTRAS CLÁUSULAS'!S12</f>
        <v>122.61259636363638</v>
      </c>
      <c r="J10" s="37">
        <f>+'OTRAS CLÁUSULAS'!S13</f>
        <v>274.17538909090945</v>
      </c>
      <c r="K10" s="37">
        <f>+'OTRAS CLÁUSULAS'!S14</f>
        <v>460.13782690909102</v>
      </c>
      <c r="L10" s="37">
        <f>+'OTRAS CLÁUSULAS'!S15</f>
        <v>689.69585454544722</v>
      </c>
      <c r="M10" s="37">
        <f>+'OTRAS CLÁUSULAS'!S16</f>
        <v>760.1980974545404</v>
      </c>
    </row>
    <row r="11" spans="1:15" x14ac:dyDescent="0.35">
      <c r="A11" s="9" t="s">
        <v>63</v>
      </c>
      <c r="B11" s="9"/>
      <c r="C11" s="9"/>
      <c r="D11" s="9"/>
      <c r="E11" s="9"/>
      <c r="F11" s="9"/>
      <c r="G11" s="9"/>
      <c r="H11" s="9"/>
      <c r="I11" s="37">
        <f>+'OTRAS CLÁUSULAS'!S20</f>
        <v>23333.333333333332</v>
      </c>
      <c r="J11" s="37">
        <f>+'OTRAS CLÁUSULAS'!S21</f>
        <v>47333.333333333336</v>
      </c>
      <c r="K11" s="37">
        <f>+'OTRAS CLÁUSULAS'!S22</f>
        <v>68333.333333333328</v>
      </c>
      <c r="L11" s="37">
        <f>+'OTRAS CLÁUSULAS'!S23</f>
        <v>83333.333333333328</v>
      </c>
      <c r="M11" s="37">
        <f>+'OTRAS CLÁUSULAS'!S24</f>
        <v>83333.333333333328</v>
      </c>
    </row>
    <row r="12" spans="1:15" x14ac:dyDescent="0.35">
      <c r="A12" s="9" t="s">
        <v>66</v>
      </c>
      <c r="B12" s="37">
        <f>+'OTRAS CLÁUSULAS'!O26</f>
        <v>4445</v>
      </c>
      <c r="C12" s="37">
        <f>+'OTRAS CLÁUSULAS'!O27</f>
        <v>5765</v>
      </c>
      <c r="D12" s="37">
        <f>+'OTRAS CLÁUSULAS'!O28</f>
        <v>5765</v>
      </c>
      <c r="E12" s="37">
        <f>+'OTRAS CLÁUSULAS'!O29</f>
        <v>5765</v>
      </c>
      <c r="F12" s="37">
        <f>+'OTRAS CLÁUSULAS'!O30</f>
        <v>5765</v>
      </c>
      <c r="G12" s="37">
        <f>+'OTRAS CLÁUSULAS'!O31</f>
        <v>5765</v>
      </c>
      <c r="H12" s="37">
        <f>+'OTRAS CLÁUSULAS'!O32</f>
        <v>5765</v>
      </c>
      <c r="I12" s="37">
        <f>+'OTRAS CLÁUSULAS'!S26</f>
        <v>5088.636363636364</v>
      </c>
      <c r="J12" s="37">
        <f>+'OTRAS CLÁUSULAS'!S27</f>
        <v>7314.090909090909</v>
      </c>
      <c r="K12" s="37">
        <f>+'OTRAS CLÁUSULAS'!S28</f>
        <v>10046.818181818182</v>
      </c>
      <c r="L12" s="37">
        <f>+'OTRAS CLÁUSULAS'!S29</f>
        <v>12255.90909090909</v>
      </c>
      <c r="M12" s="37">
        <f>+'OTRAS CLÁUSULAS'!S30</f>
        <v>12615.90909090909</v>
      </c>
    </row>
    <row r="13" spans="1:15" x14ac:dyDescent="0.35">
      <c r="A13" s="9" t="s">
        <v>73</v>
      </c>
      <c r="B13" s="37">
        <f>+'OTRAS CLÁUSULAS'!O34</f>
        <v>192.5625</v>
      </c>
      <c r="C13" s="37">
        <f>+'OTRAS CLÁUSULAS'!O35</f>
        <v>192.5625</v>
      </c>
      <c r="D13" s="37">
        <f>+'OTRAS CLÁUSULAS'!O36</f>
        <v>192.5625</v>
      </c>
      <c r="E13" s="37">
        <f>+'OTRAS CLÁUSULAS'!O37</f>
        <v>192.5625</v>
      </c>
      <c r="F13" s="37">
        <f>+'OTRAS CLÁUSULAS'!O38</f>
        <v>192.5625</v>
      </c>
      <c r="G13" s="37">
        <f>+'OTRAS CLÁUSULAS'!O39</f>
        <v>192.5625</v>
      </c>
      <c r="H13" s="37">
        <f>+'OTRAS CLÁUSULAS'!O40</f>
        <v>192.5625</v>
      </c>
      <c r="I13" s="37">
        <f>+'OTRAS CLÁUSULAS'!S34</f>
        <v>192.5625</v>
      </c>
      <c r="J13" s="37">
        <f>+'OTRAS CLÁUSULAS'!S35</f>
        <v>192.5625</v>
      </c>
      <c r="K13" s="37">
        <f>+'OTRAS CLÁUSULAS'!S36</f>
        <v>192.5625</v>
      </c>
      <c r="L13" s="37">
        <f>+'OTRAS CLÁUSULAS'!S37</f>
        <v>192.5625</v>
      </c>
      <c r="M13" s="37">
        <f>+'OTRAS CLÁUSULAS'!S38</f>
        <v>192.5625</v>
      </c>
    </row>
    <row r="14" spans="1:15" x14ac:dyDescent="0.35">
      <c r="A14" s="9" t="s">
        <v>74</v>
      </c>
      <c r="B14" s="37">
        <f>+'OTRAS CLÁUSULAS'!O42</f>
        <v>192.5625</v>
      </c>
      <c r="C14" s="37">
        <f>+'OTRAS CLÁUSULAS'!O43</f>
        <v>192.5625</v>
      </c>
      <c r="D14" s="37">
        <f>+'OTRAS CLÁUSULAS'!O44</f>
        <v>192.5625</v>
      </c>
      <c r="E14" s="37">
        <f>+'OTRAS CLÁUSULAS'!O45</f>
        <v>192.5625</v>
      </c>
      <c r="F14" s="37">
        <f>+'OTRAS CLÁUSULAS'!O46</f>
        <v>192.5625</v>
      </c>
      <c r="G14" s="37">
        <f>+'OTRAS CLÁUSULAS'!O47</f>
        <v>192.5625</v>
      </c>
      <c r="H14" s="37">
        <f>+'OTRAS CLÁUSULAS'!O48</f>
        <v>192.5625</v>
      </c>
      <c r="I14" s="37">
        <f>+'OTRAS CLÁUSULAS'!S42</f>
        <v>192.5625</v>
      </c>
      <c r="J14" s="37">
        <f>+'OTRAS CLÁUSULAS'!S43</f>
        <v>192.5625</v>
      </c>
      <c r="K14" s="37">
        <f>+'OTRAS CLÁUSULAS'!S44</f>
        <v>192.5625</v>
      </c>
      <c r="L14" s="37">
        <f>+'OTRAS CLÁUSULAS'!S45</f>
        <v>192.5625</v>
      </c>
      <c r="M14" s="37">
        <f>+'OTRAS CLÁUSULAS'!S46</f>
        <v>192.5625</v>
      </c>
    </row>
    <row r="15" spans="1:15" x14ac:dyDescent="0.35">
      <c r="A15" s="9" t="s">
        <v>75</v>
      </c>
      <c r="B15" s="37">
        <f>+'OTRAS CLÁUSULAS'!O50</f>
        <v>372.28750000000218</v>
      </c>
      <c r="C15" s="37">
        <f>+'OTRAS CLÁUSULAS'!O51</f>
        <v>372.28750000000218</v>
      </c>
      <c r="D15" s="37">
        <f>+'OTRAS CLÁUSULAS'!O52</f>
        <v>372.28750000000218</v>
      </c>
      <c r="E15" s="37">
        <f>+'OTRAS CLÁUSULAS'!O53</f>
        <v>372.28750000000218</v>
      </c>
      <c r="F15" s="37">
        <f>+'OTRAS CLÁUSULAS'!O54</f>
        <v>372.28750000000218</v>
      </c>
      <c r="G15" s="37">
        <f>+'OTRAS CLÁUSULAS'!O55</f>
        <v>372.28750000000218</v>
      </c>
      <c r="H15" s="37">
        <f>+'OTRAS CLÁUSULAS'!O56</f>
        <v>372.28750000000218</v>
      </c>
      <c r="I15" s="37">
        <f>+'OTRAS CLÁUSULAS'!S50</f>
        <v>372.28750000000218</v>
      </c>
      <c r="J15" s="37">
        <f>+'OTRAS CLÁUSULAS'!S51</f>
        <v>372.28750000000218</v>
      </c>
      <c r="K15" s="37">
        <f>+'OTRAS CLÁUSULAS'!S52</f>
        <v>372.28750000000218</v>
      </c>
      <c r="L15" s="37">
        <f>+'OTRAS CLÁUSULAS'!S53</f>
        <v>372.28750000000218</v>
      </c>
      <c r="M15" s="37">
        <f>+'OTRAS CLÁUSULAS'!S54</f>
        <v>372.28750000000218</v>
      </c>
    </row>
    <row r="16" spans="1:15" s="1" customFormat="1" x14ac:dyDescent="0.35">
      <c r="A16" s="34" t="s">
        <v>85</v>
      </c>
      <c r="B16" s="53">
        <f t="shared" ref="B16:H16" si="0">SUM(B8:B15)</f>
        <v>29064.462366554053</v>
      </c>
      <c r="C16" s="53">
        <f t="shared" si="0"/>
        <v>54246.512233108078</v>
      </c>
      <c r="D16" s="53">
        <f t="shared" si="0"/>
        <v>66300.782670391432</v>
      </c>
      <c r="E16" s="53">
        <f t="shared" si="0"/>
        <v>80102.620332730294</v>
      </c>
      <c r="F16" s="53">
        <f t="shared" si="0"/>
        <v>89882.294137198856</v>
      </c>
      <c r="G16" s="53">
        <f t="shared" si="0"/>
        <v>87512.954472059064</v>
      </c>
      <c r="H16" s="53">
        <f t="shared" si="0"/>
        <v>80699.05370619279</v>
      </c>
      <c r="I16" s="53">
        <f t="shared" ref="I16" si="1">SUM(I8:I15)</f>
        <v>47191.582956969665</v>
      </c>
      <c r="J16" s="53">
        <f>SUM(J8:J15)</f>
        <v>92660.104280606087</v>
      </c>
      <c r="K16" s="53">
        <f>SUM(K8:K15)</f>
        <v>137481.28874387874</v>
      </c>
      <c r="L16" s="53">
        <f>SUM(L8:L15)</f>
        <v>174601.96338969708</v>
      </c>
      <c r="M16" s="53">
        <f>SUM(M8:M15)</f>
        <v>195175.14051260595</v>
      </c>
    </row>
    <row r="17" spans="1:13" s="27" customFormat="1" hidden="1" x14ac:dyDescent="0.35">
      <c r="A17" s="9" t="s">
        <v>95</v>
      </c>
      <c r="B17" s="37">
        <f>+'COMPARATIVO SB'!B7</f>
        <v>2</v>
      </c>
      <c r="C17" s="37">
        <f>+'COMPARATIVO SB'!B8</f>
        <v>10</v>
      </c>
      <c r="D17" s="37">
        <f>+'COMPARATIVO SB'!B9</f>
        <v>8</v>
      </c>
      <c r="E17" s="37">
        <f>+'COMPARATIVO SB'!B10</f>
        <v>9</v>
      </c>
      <c r="F17" s="37">
        <f>+'COMPARATIVO SB'!B11</f>
        <v>8</v>
      </c>
      <c r="G17" s="37">
        <f>+'COMPARATIVO SB'!B12</f>
        <v>8</v>
      </c>
      <c r="H17" s="37">
        <f>+'COMPARATIVO SB'!B13</f>
        <v>6</v>
      </c>
      <c r="I17" s="37">
        <f>+'COMPARATIVO SB'!I7</f>
        <v>13</v>
      </c>
      <c r="J17" s="37">
        <f>+'COMPARATIVO SB'!I8</f>
        <v>16</v>
      </c>
      <c r="K17" s="37">
        <f>+'COMPARATIVO SB'!I9</f>
        <v>13</v>
      </c>
      <c r="L17" s="37">
        <f>+'COMPARATIVO SB'!I10</f>
        <v>13</v>
      </c>
      <c r="M17" s="37">
        <f>+'COMPARATIVO SB'!I11</f>
        <v>20</v>
      </c>
    </row>
    <row r="18" spans="1:13" s="26" customFormat="1" hidden="1" x14ac:dyDescent="0.35">
      <c r="B18" s="53">
        <f t="shared" ref="B18:M18" si="2">+B16*B17</f>
        <v>58128.924733108106</v>
      </c>
      <c r="C18" s="53">
        <f t="shared" si="2"/>
        <v>542465.12233108073</v>
      </c>
      <c r="D18" s="53">
        <f t="shared" si="2"/>
        <v>530406.26136313146</v>
      </c>
      <c r="E18" s="53">
        <f t="shared" si="2"/>
        <v>720923.58299457259</v>
      </c>
      <c r="F18" s="53">
        <f t="shared" si="2"/>
        <v>719058.35309759085</v>
      </c>
      <c r="G18" s="53">
        <f t="shared" si="2"/>
        <v>700103.63577647251</v>
      </c>
      <c r="H18" s="53">
        <f t="shared" si="2"/>
        <v>484194.32223715674</v>
      </c>
      <c r="I18" s="53">
        <f t="shared" si="2"/>
        <v>613490.57844060566</v>
      </c>
      <c r="J18" s="53">
        <f t="shared" si="2"/>
        <v>1482561.6684896974</v>
      </c>
      <c r="K18" s="53">
        <f t="shared" si="2"/>
        <v>1787256.7536704238</v>
      </c>
      <c r="L18" s="53">
        <f t="shared" si="2"/>
        <v>2269825.5240660622</v>
      </c>
      <c r="M18" s="53">
        <f t="shared" si="2"/>
        <v>3903502.8102521189</v>
      </c>
    </row>
    <row r="19" spans="1:13" s="27" customFormat="1" x14ac:dyDescent="0.35"/>
    <row r="20" spans="1:13" s="27" customFormat="1" x14ac:dyDescent="0.35">
      <c r="D20" s="68"/>
      <c r="E20" s="68"/>
    </row>
    <row r="21" spans="1:13" s="27" customFormat="1" x14ac:dyDescent="0.35">
      <c r="A21" s="26" t="s">
        <v>107</v>
      </c>
    </row>
    <row r="22" spans="1:13" s="27" customFormat="1" x14ac:dyDescent="0.35"/>
    <row r="23" spans="1:13" s="27" customFormat="1" x14ac:dyDescent="0.35">
      <c r="A23" s="9" t="s">
        <v>97</v>
      </c>
      <c r="B23" s="101">
        <f>+SUM(B18:M18)</f>
        <v>13811917.537452022</v>
      </c>
      <c r="C23" s="101"/>
      <c r="D23" s="97"/>
      <c r="E23" s="98"/>
      <c r="F23" s="98"/>
      <c r="G23" s="98"/>
      <c r="H23" s="98"/>
      <c r="I23" s="98"/>
      <c r="J23" s="98"/>
      <c r="K23" s="98"/>
      <c r="L23" s="99"/>
    </row>
    <row r="24" spans="1:13" x14ac:dyDescent="0.35">
      <c r="A24" s="9" t="s">
        <v>77</v>
      </c>
      <c r="B24" s="100">
        <f>500000*('COMPARATIVO SB'!B14+'COMPARATIVO SB'!I12)</f>
        <v>63000000</v>
      </c>
      <c r="C24" s="100"/>
      <c r="D24" s="97" t="s">
        <v>93</v>
      </c>
      <c r="E24" s="98"/>
      <c r="F24" s="98"/>
      <c r="G24" s="98"/>
      <c r="H24" s="98"/>
      <c r="I24" s="98"/>
      <c r="J24" s="98"/>
      <c r="K24" s="98"/>
      <c r="L24" s="99"/>
    </row>
    <row r="25" spans="1:13" x14ac:dyDescent="0.35">
      <c r="A25" s="9" t="s">
        <v>62</v>
      </c>
      <c r="B25" s="100">
        <f>+[1]ANTIGUEDAD!$O$57/3</f>
        <v>1255070.4293333332</v>
      </c>
      <c r="C25" s="100"/>
      <c r="D25" s="97" t="s">
        <v>92</v>
      </c>
      <c r="E25" s="98"/>
      <c r="F25" s="98"/>
      <c r="G25" s="98"/>
      <c r="H25" s="98"/>
      <c r="I25" s="98"/>
      <c r="J25" s="98"/>
      <c r="K25" s="98"/>
      <c r="L25" s="99"/>
    </row>
    <row r="26" spans="1:13" x14ac:dyDescent="0.35">
      <c r="A26" s="9" t="s">
        <v>67</v>
      </c>
      <c r="B26" s="100">
        <f>+[1]SALIDATERRENO!$C$15/3</f>
        <v>920562.74699999986</v>
      </c>
      <c r="C26" s="100"/>
      <c r="D26" s="97" t="s">
        <v>91</v>
      </c>
      <c r="E26" s="98"/>
      <c r="F26" s="98"/>
      <c r="G26" s="98"/>
      <c r="H26" s="98"/>
      <c r="I26" s="98"/>
      <c r="J26" s="98"/>
      <c r="K26" s="98"/>
      <c r="L26" s="99"/>
    </row>
    <row r="27" spans="1:13" x14ac:dyDescent="0.35">
      <c r="A27" s="9" t="s">
        <v>68</v>
      </c>
      <c r="B27" s="100">
        <f>+[1]SALACUNA!$G$15/3</f>
        <v>2310631.9662999995</v>
      </c>
      <c r="C27" s="100"/>
      <c r="D27" s="97" t="s">
        <v>89</v>
      </c>
      <c r="E27" s="98"/>
      <c r="F27" s="98"/>
      <c r="G27" s="98"/>
      <c r="H27" s="98"/>
      <c r="I27" s="98"/>
      <c r="J27" s="98"/>
      <c r="K27" s="98"/>
      <c r="L27" s="99"/>
    </row>
    <row r="28" spans="1:13" x14ac:dyDescent="0.35">
      <c r="A28" s="9" t="s">
        <v>69</v>
      </c>
      <c r="B28" s="100">
        <f>+[1]JARDININFANTIL!$G$19/3</f>
        <v>19735931.325000003</v>
      </c>
      <c r="C28" s="100"/>
      <c r="D28" s="97" t="s">
        <v>90</v>
      </c>
      <c r="E28" s="98"/>
      <c r="F28" s="98"/>
      <c r="G28" s="98"/>
      <c r="H28" s="98"/>
      <c r="I28" s="98"/>
      <c r="J28" s="98"/>
      <c r="K28" s="98"/>
      <c r="L28" s="99"/>
    </row>
    <row r="29" spans="1:13" x14ac:dyDescent="0.35">
      <c r="A29" s="9" t="s">
        <v>70</v>
      </c>
      <c r="B29" s="100">
        <f>+[1]AFTERSCHOOL!$G$12/3</f>
        <v>10088022.891666668</v>
      </c>
      <c r="C29" s="100"/>
      <c r="D29" s="97" t="s">
        <v>89</v>
      </c>
      <c r="E29" s="98"/>
      <c r="F29" s="98"/>
      <c r="G29" s="98"/>
      <c r="H29" s="98"/>
      <c r="I29" s="98"/>
      <c r="J29" s="98"/>
      <c r="K29" s="98"/>
      <c r="L29" s="99"/>
    </row>
    <row r="30" spans="1:13" x14ac:dyDescent="0.35">
      <c r="A30" s="9" t="s">
        <v>71</v>
      </c>
      <c r="B30" s="100">
        <f>+[1]EDUCACIÓN!$H$26/3</f>
        <v>5709820.956683333</v>
      </c>
      <c r="C30" s="100"/>
      <c r="D30" s="97" t="s">
        <v>88</v>
      </c>
      <c r="E30" s="98"/>
      <c r="F30" s="98"/>
      <c r="G30" s="98"/>
      <c r="H30" s="98"/>
      <c r="I30" s="98"/>
      <c r="J30" s="98"/>
      <c r="K30" s="98"/>
      <c r="L30" s="99"/>
    </row>
    <row r="31" spans="1:13" x14ac:dyDescent="0.35">
      <c r="A31" s="9" t="s">
        <v>72</v>
      </c>
      <c r="B31" s="100">
        <f>+[1]BECASYCAPACITACIÓNBE!$G$12/3</f>
        <v>92000000</v>
      </c>
      <c r="C31" s="100"/>
      <c r="D31" s="97" t="s">
        <v>87</v>
      </c>
      <c r="E31" s="98"/>
      <c r="F31" s="98"/>
      <c r="G31" s="98"/>
      <c r="H31" s="98"/>
      <c r="I31" s="98"/>
      <c r="J31" s="98"/>
      <c r="K31" s="98"/>
      <c r="L31" s="99"/>
    </row>
    <row r="32" spans="1:13" x14ac:dyDescent="0.35">
      <c r="A32" s="9" t="s">
        <v>76</v>
      </c>
      <c r="B32" s="100">
        <f>+[1]DIASADMINISTRATIVOS!$I$33/3</f>
        <v>4303524.5000000009</v>
      </c>
      <c r="C32" s="100"/>
      <c r="D32" s="88" t="s">
        <v>86</v>
      </c>
      <c r="E32" s="89"/>
      <c r="F32" s="89"/>
      <c r="G32" s="89"/>
      <c r="H32" s="89"/>
      <c r="I32" s="89"/>
      <c r="J32" s="89"/>
      <c r="K32" s="89"/>
      <c r="L32" s="90"/>
    </row>
    <row r="33" spans="1:5" x14ac:dyDescent="0.35">
      <c r="A33" s="1" t="s">
        <v>98</v>
      </c>
      <c r="B33" s="102">
        <f>+SUM(B23:C32)</f>
        <v>213135482.35343534</v>
      </c>
      <c r="C33" s="103"/>
      <c r="D33" s="87"/>
      <c r="E33" s="58"/>
    </row>
  </sheetData>
  <sheetProtection algorithmName="SHA-512" hashValue="7AO1kriHOMFzK8vEXmHsXPQ5J/KA7CnquUURCUWlZMYoupENVw0OSsu7vQ7bj9/59/tmoZrnRtuO/GZ1m5kYBQ==" saltValue="Cz1VD8nEt+Gu0MFPXBNWzg==" spinCount="100000" sheet="1" objects="1" scenarios="1"/>
  <mergeCells count="23">
    <mergeCell ref="B24:C24"/>
    <mergeCell ref="D24:L24"/>
    <mergeCell ref="A6:A7"/>
    <mergeCell ref="B6:H6"/>
    <mergeCell ref="I6:M6"/>
    <mergeCell ref="B23:C23"/>
    <mergeCell ref="D23:L23"/>
    <mergeCell ref="B25:C25"/>
    <mergeCell ref="D25:L25"/>
    <mergeCell ref="B26:C26"/>
    <mergeCell ref="D26:L26"/>
    <mergeCell ref="B27:C27"/>
    <mergeCell ref="D27:L27"/>
    <mergeCell ref="B31:C31"/>
    <mergeCell ref="D31:L31"/>
    <mergeCell ref="B32:C32"/>
    <mergeCell ref="B33:C33"/>
    <mergeCell ref="B28:C28"/>
    <mergeCell ref="D28:L28"/>
    <mergeCell ref="B29:C29"/>
    <mergeCell ref="D29:L29"/>
    <mergeCell ref="B30:C30"/>
    <mergeCell ref="D30:L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4BA0-DDB8-45D0-8F99-3862A488611A}">
  <dimension ref="A1:O33"/>
  <sheetViews>
    <sheetView workbookViewId="0"/>
  </sheetViews>
  <sheetFormatPr baseColWidth="10" defaultRowHeight="12" x14ac:dyDescent="0.35"/>
  <cols>
    <col min="1" max="1" width="28.3046875" style="2" customWidth="1"/>
    <col min="2" max="13" width="8.15234375" style="2" customWidth="1"/>
    <col min="14" max="16384" width="11.07421875" style="2"/>
  </cols>
  <sheetData>
    <row r="1" spans="1:15" ht="14.6" x14ac:dyDescent="0.4">
      <c r="A1" s="86" t="s">
        <v>102</v>
      </c>
    </row>
    <row r="4" spans="1:15" x14ac:dyDescent="0.35">
      <c r="A4" s="1" t="s">
        <v>105</v>
      </c>
    </row>
    <row r="6" spans="1:15" s="1" customFormat="1" x14ac:dyDescent="0.35">
      <c r="A6" s="104">
        <v>2023</v>
      </c>
      <c r="B6" s="103" t="s">
        <v>0</v>
      </c>
      <c r="C6" s="103"/>
      <c r="D6" s="103"/>
      <c r="E6" s="103"/>
      <c r="F6" s="103"/>
      <c r="G6" s="103"/>
      <c r="H6" s="103"/>
      <c r="I6" s="103" t="s">
        <v>7</v>
      </c>
      <c r="J6" s="103"/>
      <c r="K6" s="103"/>
      <c r="L6" s="103"/>
      <c r="M6" s="103"/>
    </row>
    <row r="7" spans="1:15" s="1" customFormat="1" x14ac:dyDescent="0.35">
      <c r="A7" s="104"/>
      <c r="B7" s="39" t="s">
        <v>1</v>
      </c>
      <c r="C7" s="39" t="s">
        <v>2</v>
      </c>
      <c r="D7" s="39" t="s">
        <v>3</v>
      </c>
      <c r="E7" s="39" t="s">
        <v>4</v>
      </c>
      <c r="F7" s="39" t="s">
        <v>34</v>
      </c>
      <c r="G7" s="39" t="s">
        <v>35</v>
      </c>
      <c r="H7" s="39" t="s">
        <v>36</v>
      </c>
      <c r="I7" s="39" t="s">
        <v>8</v>
      </c>
      <c r="J7" s="39" t="s">
        <v>9</v>
      </c>
      <c r="K7" s="39" t="s">
        <v>10</v>
      </c>
      <c r="L7" s="39" t="s">
        <v>11</v>
      </c>
      <c r="M7" s="39" t="s">
        <v>12</v>
      </c>
      <c r="N7" s="50"/>
      <c r="O7" s="50"/>
    </row>
    <row r="8" spans="1:15" x14ac:dyDescent="0.35">
      <c r="A8" s="9" t="s">
        <v>61</v>
      </c>
      <c r="B8" s="85">
        <f>+'COMPARATIVO SB'!E22</f>
        <v>23840.365320793644</v>
      </c>
      <c r="C8" s="85">
        <f>+'COMPARATIVO SB'!E23</f>
        <v>47680.730641587288</v>
      </c>
      <c r="D8" s="85">
        <f>+'COMPARATIVO SB'!E24</f>
        <v>60077.720608399948</v>
      </c>
      <c r="E8" s="85">
        <f>+'COMPARATIVO SB'!E25</f>
        <v>74293.309974611504</v>
      </c>
      <c r="F8" s="85">
        <f>+'COMPARATIVO SB'!E26</f>
        <v>83956.473603420425</v>
      </c>
      <c r="G8" s="85">
        <f>+'COMPARATIVO SB'!E27</f>
        <v>80651.590193563141</v>
      </c>
      <c r="H8" s="85">
        <f>+'COMPARATIVO SB'!E28</f>
        <v>72770.83890324086</v>
      </c>
      <c r="I8" s="85">
        <f>+'COMPARATIVO SB'!E30</f>
        <v>15316.783577550028</v>
      </c>
      <c r="J8" s="85">
        <f>+'COMPARATIVO SB'!E31</f>
        <v>31654.686060269945</v>
      </c>
      <c r="K8" s="85">
        <f>+'COMPARATIVO SB'!E32</f>
        <v>49524.266900744988</v>
      </c>
      <c r="L8" s="85">
        <f>+'COMPARATIVO SB'!E33</f>
        <v>66372.728836050024</v>
      </c>
      <c r="M8" s="85">
        <f>+'COMPARATIVO SB'!E34</f>
        <v>83731.750223940006</v>
      </c>
      <c r="N8" s="57"/>
      <c r="O8" s="57"/>
    </row>
    <row r="9" spans="1:15" x14ac:dyDescent="0.35">
      <c r="A9" s="9" t="s">
        <v>64</v>
      </c>
      <c r="B9" s="37">
        <f>+'OTRAS CLÁUSULAS'!P4</f>
        <v>703.66926283997964</v>
      </c>
      <c r="C9" s="37">
        <f>+'OTRAS CLÁUSULAS'!P5</f>
        <v>1407.3385256799593</v>
      </c>
      <c r="D9" s="37">
        <f>+'OTRAS CLÁUSULAS'!P6</f>
        <v>1407.3385256799593</v>
      </c>
      <c r="E9" s="37">
        <f>+'OTRAS CLÁUSULAS'!P7</f>
        <v>1407.3385256799593</v>
      </c>
      <c r="F9" s="37">
        <f>+'OTRAS CLÁUSULAS'!P8</f>
        <v>1407.3385256799593</v>
      </c>
      <c r="G9" s="37">
        <f>+'OTRAS CLÁUSULAS'!P9</f>
        <v>1407.3385256799593</v>
      </c>
      <c r="H9" s="37">
        <f>+'OTRAS CLÁUSULAS'!P10</f>
        <v>1407.3385256799593</v>
      </c>
      <c r="I9" s="37">
        <f>+'OTRAS CLÁUSULAS'!T4</f>
        <v>143.32363854545565</v>
      </c>
      <c r="J9" s="37">
        <f>+'OTRAS CLÁUSULAS'!T5</f>
        <v>305.75709556363836</v>
      </c>
      <c r="K9" s="37">
        <f>+'OTRAS CLÁUSULAS'!T6</f>
        <v>505.2158258727286</v>
      </c>
      <c r="L9" s="37">
        <f>+'OTRAS CLÁUSULAS'!T7</f>
        <v>666.45491923637019</v>
      </c>
      <c r="M9" s="37">
        <f>+'OTRAS CLÁUSULAS'!T8</f>
        <v>692.73091963636398</v>
      </c>
    </row>
    <row r="10" spans="1:15" x14ac:dyDescent="0.35">
      <c r="A10" s="9" t="s">
        <v>65</v>
      </c>
      <c r="B10" s="37">
        <f>+'OTRAS CLÁUSULAS'!P12</f>
        <v>864.39371946593383</v>
      </c>
      <c r="C10" s="37">
        <f>+'OTRAS CLÁUSULAS'!P13</f>
        <v>1728.7874389318749</v>
      </c>
      <c r="D10" s="37">
        <f>+'OTRAS CLÁUSULAS'!P14</f>
        <v>1728.7874389318677</v>
      </c>
      <c r="E10" s="37">
        <f>+'OTRAS CLÁUSULAS'!P15</f>
        <v>1728.7874389318677</v>
      </c>
      <c r="F10" s="37">
        <f>+'OTRAS CLÁUSULAS'!P16</f>
        <v>1728.7874389318749</v>
      </c>
      <c r="G10" s="37">
        <f>+'OTRAS CLÁUSULAS'!P17</f>
        <v>1728.7874389318749</v>
      </c>
      <c r="H10" s="37">
        <f>+'OTRAS CLÁUSULAS'!P18</f>
        <v>1728.7874389318749</v>
      </c>
      <c r="I10" s="37">
        <f>+'OTRAS CLÁUSULAS'!T12</f>
        <v>126.29097425454529</v>
      </c>
      <c r="J10" s="37">
        <f>+'OTRAS CLÁUSULAS'!T13</f>
        <v>282.4006507636368</v>
      </c>
      <c r="K10" s="37">
        <f>+'OTRAS CLÁUSULAS'!T14</f>
        <v>473.94196171636213</v>
      </c>
      <c r="L10" s="37">
        <f>+'OTRAS CLÁUSULAS'!T15</f>
        <v>710.38673018182089</v>
      </c>
      <c r="M10" s="37">
        <f>+'OTRAS CLÁUSULAS'!T16</f>
        <v>783.00404037818225</v>
      </c>
    </row>
    <row r="11" spans="1:15" x14ac:dyDescent="0.35">
      <c r="A11" s="9" t="s">
        <v>63</v>
      </c>
      <c r="B11" s="9"/>
      <c r="C11" s="9"/>
      <c r="D11" s="9"/>
      <c r="E11" s="9"/>
      <c r="F11" s="9"/>
      <c r="G11" s="9"/>
      <c r="H11" s="9"/>
      <c r="I11" s="37">
        <f>+'OTRAS CLÁUSULAS'!T20</f>
        <v>23333.333333333332</v>
      </c>
      <c r="J11" s="37">
        <f>+'OTRAS CLÁUSULAS'!T21</f>
        <v>47333.333333333336</v>
      </c>
      <c r="K11" s="37">
        <f>+'OTRAS CLÁUSULAS'!T22</f>
        <v>68333.333333333328</v>
      </c>
      <c r="L11" s="37">
        <f>+'OTRAS CLÁUSULAS'!T23</f>
        <v>83333.333333333328</v>
      </c>
      <c r="M11" s="37">
        <f>+'OTRAS CLÁUSULAS'!T24</f>
        <v>83333.333333333328</v>
      </c>
    </row>
    <row r="12" spans="1:15" x14ac:dyDescent="0.35">
      <c r="A12" s="9" t="s">
        <v>66</v>
      </c>
      <c r="B12" s="37">
        <f>+'OTRAS CLÁUSULAS'!P26</f>
        <v>0</v>
      </c>
      <c r="C12" s="37">
        <f>+'OTRAS CLÁUSULAS'!P27</f>
        <v>0</v>
      </c>
      <c r="D12" s="37">
        <f>+'OTRAS CLÁUSULAS'!P28</f>
        <v>0</v>
      </c>
      <c r="E12" s="37">
        <f>+'OTRAS CLÁUSULAS'!P29</f>
        <v>0</v>
      </c>
      <c r="F12" s="37">
        <f>+'OTRAS CLÁUSULAS'!P30</f>
        <v>0</v>
      </c>
      <c r="G12" s="37">
        <f>+'OTRAS CLÁUSULAS'!P31</f>
        <v>0</v>
      </c>
      <c r="H12" s="37">
        <f>+'OTRAS CLÁUSULAS'!P32</f>
        <v>0</v>
      </c>
      <c r="I12" s="37">
        <f>+'OTRAS CLÁUSULAS'!T26</f>
        <v>0</v>
      </c>
      <c r="J12" s="37">
        <f>+'OTRAS CLÁUSULAS'!T27</f>
        <v>0</v>
      </c>
      <c r="K12" s="37">
        <f>+'OTRAS CLÁUSULAS'!T28</f>
        <v>0</v>
      </c>
      <c r="L12" s="37">
        <f>+'OTRAS CLÁUSULAS'!T29</f>
        <v>0</v>
      </c>
      <c r="M12" s="37">
        <f>+'OTRAS CLÁUSULAS'!T30</f>
        <v>0</v>
      </c>
    </row>
    <row r="13" spans="1:15" x14ac:dyDescent="0.35">
      <c r="A13" s="9" t="s">
        <v>73</v>
      </c>
      <c r="B13" s="37">
        <f>+'OTRAS CLÁUSULAS'!P34</f>
        <v>198.33937499999956</v>
      </c>
      <c r="C13" s="37">
        <f>+'OTRAS CLÁUSULAS'!P35</f>
        <v>198.33937499999956</v>
      </c>
      <c r="D13" s="37">
        <f>+'OTRAS CLÁUSULAS'!P36</f>
        <v>198.33937499999956</v>
      </c>
      <c r="E13" s="37">
        <f>+'OTRAS CLÁUSULAS'!P37</f>
        <v>198.33937499999956</v>
      </c>
      <c r="F13" s="37">
        <f>+'OTRAS CLÁUSULAS'!P38</f>
        <v>198.33937499999956</v>
      </c>
      <c r="G13" s="37">
        <f>+'OTRAS CLÁUSULAS'!P39</f>
        <v>198.33937499999956</v>
      </c>
      <c r="H13" s="37">
        <f>+'OTRAS CLÁUSULAS'!P40</f>
        <v>198.33937499999956</v>
      </c>
      <c r="I13" s="37">
        <f>+'OTRAS CLÁUSULAS'!T34</f>
        <v>198.33937499999956</v>
      </c>
      <c r="J13" s="37">
        <f>+'OTRAS CLÁUSULAS'!T35</f>
        <v>198.33937499999956</v>
      </c>
      <c r="K13" s="37">
        <f>+'OTRAS CLÁUSULAS'!T36</f>
        <v>198.33937499999956</v>
      </c>
      <c r="L13" s="37">
        <f>+'OTRAS CLÁUSULAS'!T37</f>
        <v>198.33937499999956</v>
      </c>
      <c r="M13" s="37">
        <f>+'OTRAS CLÁUSULAS'!T38</f>
        <v>198.33937499999956</v>
      </c>
    </row>
    <row r="14" spans="1:15" x14ac:dyDescent="0.35">
      <c r="A14" s="9" t="s">
        <v>74</v>
      </c>
      <c r="B14" s="37">
        <f>+'OTRAS CLÁUSULAS'!P42</f>
        <v>198.33937499999956</v>
      </c>
      <c r="C14" s="37">
        <f>+'OTRAS CLÁUSULAS'!P43</f>
        <v>198.33937499999956</v>
      </c>
      <c r="D14" s="37">
        <f>+'OTRAS CLÁUSULAS'!P44</f>
        <v>198.33937499999956</v>
      </c>
      <c r="E14" s="37">
        <f>+'OTRAS CLÁUSULAS'!P45</f>
        <v>198.33937499999956</v>
      </c>
      <c r="F14" s="37">
        <f>+'OTRAS CLÁUSULAS'!P46</f>
        <v>198.33937499999956</v>
      </c>
      <c r="G14" s="37">
        <f>+'OTRAS CLÁUSULAS'!P47</f>
        <v>198.33937499999956</v>
      </c>
      <c r="H14" s="37">
        <f>+'OTRAS CLÁUSULAS'!P48</f>
        <v>198.33937499999956</v>
      </c>
      <c r="I14" s="37">
        <f>+'OTRAS CLÁUSULAS'!T42</f>
        <v>198.33937499999956</v>
      </c>
      <c r="J14" s="37">
        <f>+'OTRAS CLÁUSULAS'!T43</f>
        <v>198.33937499999956</v>
      </c>
      <c r="K14" s="37">
        <f>+'OTRAS CLÁUSULAS'!T44</f>
        <v>198.33937499999956</v>
      </c>
      <c r="L14" s="37">
        <f>+'OTRAS CLÁUSULAS'!T45</f>
        <v>198.33937499999956</v>
      </c>
      <c r="M14" s="37">
        <f>+'OTRAS CLÁUSULAS'!T46</f>
        <v>198.33937499999956</v>
      </c>
    </row>
    <row r="15" spans="1:15" x14ac:dyDescent="0.35">
      <c r="A15" s="9" t="s">
        <v>75</v>
      </c>
      <c r="B15" s="37">
        <f>+'OTRAS CLÁUSULAS'!P50</f>
        <v>383.45612500000061</v>
      </c>
      <c r="C15" s="37">
        <f>+'OTRAS CLÁUSULAS'!P51</f>
        <v>383.45612500000061</v>
      </c>
      <c r="D15" s="37">
        <f>+'OTRAS CLÁUSULAS'!P52</f>
        <v>383.45612500000061</v>
      </c>
      <c r="E15" s="37">
        <f>+'OTRAS CLÁUSULAS'!P53</f>
        <v>383.45612500000061</v>
      </c>
      <c r="F15" s="37">
        <f>+'OTRAS CLÁUSULAS'!P54</f>
        <v>383.45612500000061</v>
      </c>
      <c r="G15" s="37">
        <f>+'OTRAS CLÁUSULAS'!P55</f>
        <v>383.45612500000061</v>
      </c>
      <c r="H15" s="37">
        <f>+'OTRAS CLÁUSULAS'!N56</f>
        <v>9927.6666666666642</v>
      </c>
      <c r="I15" s="37">
        <f>+'OTRAS CLÁUSULAS'!T50</f>
        <v>383.45612500000061</v>
      </c>
      <c r="J15" s="37">
        <f>+'OTRAS CLÁUSULAS'!T51</f>
        <v>383.45612500000061</v>
      </c>
      <c r="K15" s="37">
        <f>+'OTRAS CLÁUSULAS'!T52</f>
        <v>383.45612500000061</v>
      </c>
      <c r="L15" s="37">
        <f>+'OTRAS CLÁUSULAS'!T53</f>
        <v>383.45612500000061</v>
      </c>
      <c r="M15" s="37">
        <f>+'OTRAS CLÁUSULAS'!T54</f>
        <v>383.45612500000061</v>
      </c>
    </row>
    <row r="16" spans="1:15" s="1" customFormat="1" x14ac:dyDescent="0.35">
      <c r="A16" s="34" t="s">
        <v>85</v>
      </c>
      <c r="B16" s="53">
        <f t="shared" ref="B16:H16" si="0">SUM(B8:B15)</f>
        <v>26188.563178099557</v>
      </c>
      <c r="C16" s="53">
        <f t="shared" si="0"/>
        <v>51596.991481199118</v>
      </c>
      <c r="D16" s="53">
        <f t="shared" si="0"/>
        <v>63993.981448011764</v>
      </c>
      <c r="E16" s="53">
        <f t="shared" si="0"/>
        <v>78209.57081422332</v>
      </c>
      <c r="F16" s="53">
        <f t="shared" si="0"/>
        <v>87872.734443032241</v>
      </c>
      <c r="G16" s="53">
        <f t="shared" si="0"/>
        <v>84567.851033174957</v>
      </c>
      <c r="H16" s="53">
        <f t="shared" si="0"/>
        <v>86231.310284519335</v>
      </c>
      <c r="I16" s="53">
        <f t="shared" ref="I16" si="1">SUM(I8:I15)</f>
        <v>39699.866398683356</v>
      </c>
      <c r="J16" s="53">
        <f>SUM(J8:J15)</f>
        <v>80356.312014930547</v>
      </c>
      <c r="K16" s="53">
        <f>SUM(K8:K15)</f>
        <v>119616.8928966674</v>
      </c>
      <c r="L16" s="53">
        <f>SUM(L8:L15)</f>
        <v>151863.03869380156</v>
      </c>
      <c r="M16" s="53">
        <f>SUM(M8:M15)</f>
        <v>169320.95339228792</v>
      </c>
    </row>
    <row r="17" spans="1:13" s="27" customFormat="1" hidden="1" x14ac:dyDescent="0.35">
      <c r="A17" s="9" t="s">
        <v>95</v>
      </c>
      <c r="B17" s="37">
        <f>+'COMPARATIVO SB'!B7</f>
        <v>2</v>
      </c>
      <c r="C17" s="37">
        <f>+'COMPARATIVO SB'!B8</f>
        <v>10</v>
      </c>
      <c r="D17" s="37">
        <f>+'COMPARATIVO SB'!B9</f>
        <v>8</v>
      </c>
      <c r="E17" s="37">
        <f>+'COMPARATIVO SB'!B10</f>
        <v>9</v>
      </c>
      <c r="F17" s="37">
        <f>+'COMPARATIVO SB'!B11</f>
        <v>8</v>
      </c>
      <c r="G17" s="37">
        <f>+'COMPARATIVO SB'!B12</f>
        <v>8</v>
      </c>
      <c r="H17" s="37">
        <f>+'COMPARATIVO SB'!B13</f>
        <v>6</v>
      </c>
      <c r="I17" s="37">
        <f>+'COMPARATIVO SB'!I7</f>
        <v>13</v>
      </c>
      <c r="J17" s="37">
        <f>+'COMPARATIVO SB'!I8</f>
        <v>16</v>
      </c>
      <c r="K17" s="37">
        <f>+'COMPARATIVO SB'!I9</f>
        <v>13</v>
      </c>
      <c r="L17" s="37">
        <f>+'COMPARATIVO SB'!I10</f>
        <v>13</v>
      </c>
      <c r="M17" s="37">
        <f>+'COMPARATIVO SB'!I11</f>
        <v>20</v>
      </c>
    </row>
    <row r="18" spans="1:13" s="26" customFormat="1" hidden="1" x14ac:dyDescent="0.35">
      <c r="B18" s="53">
        <f t="shared" ref="B18:M18" si="2">+B16*B17</f>
        <v>52377.126356199115</v>
      </c>
      <c r="C18" s="53">
        <f t="shared" si="2"/>
        <v>515969.91481199116</v>
      </c>
      <c r="D18" s="53">
        <f t="shared" si="2"/>
        <v>511951.85158409411</v>
      </c>
      <c r="E18" s="53">
        <f t="shared" si="2"/>
        <v>703886.13732800982</v>
      </c>
      <c r="F18" s="53">
        <f t="shared" si="2"/>
        <v>702981.87554425793</v>
      </c>
      <c r="G18" s="53">
        <f t="shared" si="2"/>
        <v>676542.80826539965</v>
      </c>
      <c r="H18" s="53">
        <f t="shared" si="2"/>
        <v>517387.86170711601</v>
      </c>
      <c r="I18" s="53">
        <f t="shared" si="2"/>
        <v>516098.26318288362</v>
      </c>
      <c r="J18" s="53">
        <f t="shared" si="2"/>
        <v>1285700.9922388887</v>
      </c>
      <c r="K18" s="53">
        <f t="shared" si="2"/>
        <v>1555019.6076566761</v>
      </c>
      <c r="L18" s="53">
        <f t="shared" si="2"/>
        <v>1974219.5030194202</v>
      </c>
      <c r="M18" s="53">
        <f t="shared" si="2"/>
        <v>3386419.0678457585</v>
      </c>
    </row>
    <row r="19" spans="1:13" s="27" customFormat="1" x14ac:dyDescent="0.35"/>
    <row r="20" spans="1:13" s="27" customFormat="1" x14ac:dyDescent="0.35">
      <c r="D20" s="68"/>
      <c r="E20" s="68"/>
    </row>
    <row r="21" spans="1:13" s="27" customFormat="1" x14ac:dyDescent="0.35">
      <c r="A21" s="26" t="s">
        <v>106</v>
      </c>
    </row>
    <row r="22" spans="1:13" s="27" customFormat="1" x14ac:dyDescent="0.35"/>
    <row r="23" spans="1:13" s="27" customFormat="1" x14ac:dyDescent="0.35">
      <c r="A23" s="9" t="s">
        <v>97</v>
      </c>
      <c r="B23" s="101">
        <f>+SUM(B18:M18)</f>
        <v>12398555.009540694</v>
      </c>
      <c r="C23" s="101"/>
      <c r="D23" s="97"/>
      <c r="E23" s="98"/>
      <c r="F23" s="98"/>
      <c r="G23" s="98"/>
      <c r="H23" s="98"/>
      <c r="I23" s="98"/>
      <c r="J23" s="98"/>
      <c r="K23" s="98"/>
      <c r="L23" s="99"/>
    </row>
    <row r="24" spans="1:13" x14ac:dyDescent="0.35">
      <c r="A24" s="9" t="s">
        <v>77</v>
      </c>
      <c r="B24" s="100">
        <f>500000*('COMPARATIVO SB'!B14+'COMPARATIVO SB'!I12)</f>
        <v>63000000</v>
      </c>
      <c r="C24" s="100"/>
      <c r="D24" s="97" t="s">
        <v>93</v>
      </c>
      <c r="E24" s="98"/>
      <c r="F24" s="98"/>
      <c r="G24" s="98"/>
      <c r="H24" s="98"/>
      <c r="I24" s="98"/>
      <c r="J24" s="98"/>
      <c r="K24" s="98"/>
      <c r="L24" s="99"/>
    </row>
    <row r="25" spans="1:13" x14ac:dyDescent="0.35">
      <c r="A25" s="9" t="s">
        <v>62</v>
      </c>
      <c r="B25" s="100">
        <f>+[1]ANTIGUEDAD!$O$57/3</f>
        <v>1255070.4293333332</v>
      </c>
      <c r="C25" s="100"/>
      <c r="D25" s="97" t="s">
        <v>92</v>
      </c>
      <c r="E25" s="98"/>
      <c r="F25" s="98"/>
      <c r="G25" s="98"/>
      <c r="H25" s="98"/>
      <c r="I25" s="98"/>
      <c r="J25" s="98"/>
      <c r="K25" s="98"/>
      <c r="L25" s="99"/>
    </row>
    <row r="26" spans="1:13" x14ac:dyDescent="0.35">
      <c r="A26" s="9" t="s">
        <v>67</v>
      </c>
      <c r="B26" s="100">
        <f>+[1]SALIDATERRENO!$C$15/3</f>
        <v>920562.74699999986</v>
      </c>
      <c r="C26" s="100"/>
      <c r="D26" s="97" t="s">
        <v>91</v>
      </c>
      <c r="E26" s="98"/>
      <c r="F26" s="98"/>
      <c r="G26" s="98"/>
      <c r="H26" s="98"/>
      <c r="I26" s="98"/>
      <c r="J26" s="98"/>
      <c r="K26" s="98"/>
      <c r="L26" s="99"/>
    </row>
    <row r="27" spans="1:13" x14ac:dyDescent="0.35">
      <c r="A27" s="9" t="s">
        <v>68</v>
      </c>
      <c r="B27" s="100">
        <f>+[1]SALACUNA!$G$15/3</f>
        <v>2310631.9662999995</v>
      </c>
      <c r="C27" s="100"/>
      <c r="D27" s="97" t="s">
        <v>89</v>
      </c>
      <c r="E27" s="98"/>
      <c r="F27" s="98"/>
      <c r="G27" s="98"/>
      <c r="H27" s="98"/>
      <c r="I27" s="98"/>
      <c r="J27" s="98"/>
      <c r="K27" s="98"/>
      <c r="L27" s="99"/>
    </row>
    <row r="28" spans="1:13" x14ac:dyDescent="0.35">
      <c r="A28" s="9" t="s">
        <v>69</v>
      </c>
      <c r="B28" s="100">
        <f>+[1]JARDININFANTIL!$G$19/3</f>
        <v>19735931.325000003</v>
      </c>
      <c r="C28" s="100"/>
      <c r="D28" s="97" t="s">
        <v>90</v>
      </c>
      <c r="E28" s="98"/>
      <c r="F28" s="98"/>
      <c r="G28" s="98"/>
      <c r="H28" s="98"/>
      <c r="I28" s="98"/>
      <c r="J28" s="98"/>
      <c r="K28" s="98"/>
      <c r="L28" s="99"/>
    </row>
    <row r="29" spans="1:13" x14ac:dyDescent="0.35">
      <c r="A29" s="9" t="s">
        <v>70</v>
      </c>
      <c r="B29" s="100">
        <f>+[1]AFTERSCHOOL!$G$12/3</f>
        <v>10088022.891666668</v>
      </c>
      <c r="C29" s="100"/>
      <c r="D29" s="97" t="s">
        <v>89</v>
      </c>
      <c r="E29" s="98"/>
      <c r="F29" s="98"/>
      <c r="G29" s="98"/>
      <c r="H29" s="98"/>
      <c r="I29" s="98"/>
      <c r="J29" s="98"/>
      <c r="K29" s="98"/>
      <c r="L29" s="99"/>
    </row>
    <row r="30" spans="1:13" x14ac:dyDescent="0.35">
      <c r="A30" s="9" t="s">
        <v>71</v>
      </c>
      <c r="B30" s="100">
        <f>+[1]EDUCACIÓN!$H$26/3</f>
        <v>5709820.956683333</v>
      </c>
      <c r="C30" s="100"/>
      <c r="D30" s="97" t="s">
        <v>88</v>
      </c>
      <c r="E30" s="98"/>
      <c r="F30" s="98"/>
      <c r="G30" s="98"/>
      <c r="H30" s="98"/>
      <c r="I30" s="98"/>
      <c r="J30" s="98"/>
      <c r="K30" s="98"/>
      <c r="L30" s="99"/>
    </row>
    <row r="31" spans="1:13" x14ac:dyDescent="0.35">
      <c r="A31" s="9" t="s">
        <v>72</v>
      </c>
      <c r="B31" s="100">
        <f>+[1]BECASYCAPACITACIÓNBE!$G$12/3</f>
        <v>92000000</v>
      </c>
      <c r="C31" s="100"/>
      <c r="D31" s="97" t="s">
        <v>87</v>
      </c>
      <c r="E31" s="98"/>
      <c r="F31" s="98"/>
      <c r="G31" s="98"/>
      <c r="H31" s="98"/>
      <c r="I31" s="98"/>
      <c r="J31" s="98"/>
      <c r="K31" s="98"/>
      <c r="L31" s="99"/>
    </row>
    <row r="32" spans="1:13" x14ac:dyDescent="0.35">
      <c r="A32" s="9" t="s">
        <v>76</v>
      </c>
      <c r="B32" s="100">
        <f>+[1]DIASADMINISTRATIVOS!$I$33/3</f>
        <v>4303524.5000000009</v>
      </c>
      <c r="C32" s="100"/>
      <c r="D32" s="88" t="s">
        <v>86</v>
      </c>
      <c r="E32" s="89"/>
      <c r="F32" s="89"/>
      <c r="G32" s="89"/>
      <c r="H32" s="89"/>
      <c r="I32" s="89"/>
      <c r="J32" s="89"/>
      <c r="K32" s="89"/>
      <c r="L32" s="90"/>
    </row>
    <row r="33" spans="1:5" x14ac:dyDescent="0.35">
      <c r="A33" s="1" t="s">
        <v>98</v>
      </c>
      <c r="B33" s="102">
        <f>+SUM(B23:C32)</f>
        <v>211722119.82552403</v>
      </c>
      <c r="C33" s="103"/>
      <c r="D33" s="87"/>
      <c r="E33" s="58"/>
    </row>
  </sheetData>
  <sheetProtection algorithmName="SHA-512" hashValue="ijUiWnNtoowuHTLCSaH5nNCt4N7iM05k8JYFgIAvyZeP51JcZr+fgFr0ah9iRnjMQtH9f+acE76M1/gMiF0opw==" saltValue="ipBYxeSdP1HDHxmLFpO+RQ==" spinCount="100000" sheet="1" objects="1" scenarios="1"/>
  <mergeCells count="23">
    <mergeCell ref="B24:C24"/>
    <mergeCell ref="D24:L24"/>
    <mergeCell ref="A6:A7"/>
    <mergeCell ref="B6:H6"/>
    <mergeCell ref="I6:M6"/>
    <mergeCell ref="B23:C23"/>
    <mergeCell ref="D23:L23"/>
    <mergeCell ref="B25:C25"/>
    <mergeCell ref="D25:L25"/>
    <mergeCell ref="B26:C26"/>
    <mergeCell ref="D26:L26"/>
    <mergeCell ref="B27:C27"/>
    <mergeCell ref="D27:L27"/>
    <mergeCell ref="B31:C31"/>
    <mergeCell ref="D31:L31"/>
    <mergeCell ref="B32:C32"/>
    <mergeCell ref="B33:C33"/>
    <mergeCell ref="B28:C28"/>
    <mergeCell ref="D28:L28"/>
    <mergeCell ref="B29:C29"/>
    <mergeCell ref="D29:L29"/>
    <mergeCell ref="B30:C30"/>
    <mergeCell ref="D30:L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8AAC-62DD-4AE3-99E9-7A62BA3C6DFE}">
  <dimension ref="A1:N23"/>
  <sheetViews>
    <sheetView tabSelected="1" workbookViewId="0">
      <selection activeCell="I9" sqref="I9"/>
    </sheetView>
  </sheetViews>
  <sheetFormatPr baseColWidth="10" defaultRowHeight="12" x14ac:dyDescent="0.35"/>
  <cols>
    <col min="1" max="1" width="11.07421875" style="2"/>
    <col min="2" max="4" width="9" style="2" customWidth="1"/>
    <col min="5" max="5" width="12.3046875" style="2" customWidth="1"/>
    <col min="6" max="6" width="11.07421875" style="2" hidden="1" customWidth="1"/>
    <col min="7" max="7" width="12.3046875" style="2" customWidth="1"/>
    <col min="8" max="8" width="11.07421875" style="2" hidden="1" customWidth="1"/>
    <col min="9" max="9" width="12.3046875" style="2" customWidth="1"/>
    <col min="10" max="10" width="0" style="2" hidden="1" customWidth="1"/>
    <col min="11" max="11" width="12.84375" style="2" bestFit="1" customWidth="1"/>
    <col min="12" max="12" width="11.07421875" style="2"/>
    <col min="13" max="13" width="12.84375" style="2" bestFit="1" customWidth="1"/>
    <col min="14" max="16384" width="11.07421875" style="2"/>
  </cols>
  <sheetData>
    <row r="1" spans="1:10" ht="12.9" x14ac:dyDescent="0.35">
      <c r="A1" s="121" t="s">
        <v>100</v>
      </c>
    </row>
    <row r="2" spans="1:10" x14ac:dyDescent="0.35">
      <c r="H2" s="58"/>
    </row>
    <row r="3" spans="1:10" x14ac:dyDescent="0.35">
      <c r="E3" s="84">
        <v>2021</v>
      </c>
      <c r="F3" s="84"/>
      <c r="G3" s="84">
        <v>2022</v>
      </c>
      <c r="H3" s="84"/>
      <c r="I3" s="84">
        <v>2023</v>
      </c>
    </row>
    <row r="4" spans="1:10" x14ac:dyDescent="0.35">
      <c r="B4" s="105" t="str">
        <f>+'2021'!A23</f>
        <v>Incremento remuneraciones directas</v>
      </c>
      <c r="C4" s="105"/>
      <c r="D4" s="105"/>
      <c r="E4" s="37" cm="1">
        <f t="array" ref="E4:F4">+'2021'!B23:C23</f>
        <v>19697740.526141305</v>
      </c>
      <c r="F4" s="37">
        <v>0</v>
      </c>
      <c r="G4" s="37" cm="1">
        <f t="array" ref="G4:H4">+'2022'!B23:C23</f>
        <v>13811917.537452022</v>
      </c>
      <c r="H4" s="91">
        <v>0</v>
      </c>
      <c r="I4" s="37" cm="1">
        <f t="array" ref="I4:J4">+'2023'!B23:C23</f>
        <v>12398555.009540694</v>
      </c>
      <c r="J4" s="2">
        <v>0</v>
      </c>
    </row>
    <row r="5" spans="1:10" x14ac:dyDescent="0.35">
      <c r="B5" s="105" t="str">
        <f>+'2021'!A24</f>
        <v>Bono por término de negociación</v>
      </c>
      <c r="C5" s="105"/>
      <c r="D5" s="105"/>
      <c r="E5" s="37" cm="1">
        <f t="array" ref="E5:F5">+'2021'!B24:C24</f>
        <v>63000000</v>
      </c>
      <c r="F5" s="37">
        <v>0</v>
      </c>
      <c r="G5" s="37" cm="1">
        <f t="array" ref="G5:H5">+'2022'!B24:C24</f>
        <v>63000000</v>
      </c>
      <c r="H5" s="91">
        <v>0</v>
      </c>
      <c r="I5" s="37" cm="1">
        <f t="array" ref="I5:J5">+'2023'!B24:C24</f>
        <v>63000000</v>
      </c>
      <c r="J5" s="2">
        <v>0</v>
      </c>
    </row>
    <row r="6" spans="1:10" x14ac:dyDescent="0.35">
      <c r="B6" s="105" t="str">
        <f>+'2021'!A25</f>
        <v>Reconocimiento Antigüedad</v>
      </c>
      <c r="C6" s="105"/>
      <c r="D6" s="105"/>
      <c r="E6" s="37" cm="1">
        <f t="array" ref="E6:F6">+'2021'!B25:C25</f>
        <v>1255070.4293333332</v>
      </c>
      <c r="F6" s="37">
        <v>0</v>
      </c>
      <c r="G6" s="37" cm="1">
        <f t="array" ref="G6:H6">+'2022'!B25:C25</f>
        <v>1255070.4293333332</v>
      </c>
      <c r="H6" s="91">
        <v>0</v>
      </c>
      <c r="I6" s="37" cm="1">
        <f t="array" ref="I6:J6">+'2023'!B25:C25</f>
        <v>1255070.4293333332</v>
      </c>
      <c r="J6" s="2">
        <v>0</v>
      </c>
    </row>
    <row r="7" spans="1:10" x14ac:dyDescent="0.35">
      <c r="B7" s="105" t="str">
        <f>+'2021'!A26</f>
        <v>Asignación por salidas a terreno</v>
      </c>
      <c r="C7" s="105"/>
      <c r="D7" s="105"/>
      <c r="E7" s="37" cm="1">
        <f t="array" ref="E7:F7">+'2021'!B26:C26</f>
        <v>920562.74699999986</v>
      </c>
      <c r="F7" s="37">
        <v>0</v>
      </c>
      <c r="G7" s="37" cm="1">
        <f t="array" ref="G7:H7">+'2022'!B26:C26</f>
        <v>920562.74699999986</v>
      </c>
      <c r="H7" s="91">
        <v>0</v>
      </c>
      <c r="I7" s="37" cm="1">
        <f t="array" ref="I7:J7">+'2023'!B26:C26</f>
        <v>920562.74699999986</v>
      </c>
      <c r="J7" s="2">
        <v>0</v>
      </c>
    </row>
    <row r="8" spans="1:10" x14ac:dyDescent="0.35">
      <c r="B8" s="105" t="str">
        <f>+'2021'!A27</f>
        <v>Bono compensatorio sala cuna</v>
      </c>
      <c r="C8" s="105"/>
      <c r="D8" s="105"/>
      <c r="E8" s="37" cm="1">
        <f t="array" ref="E8:F8">+'2021'!B27:C27</f>
        <v>2310631.9662999995</v>
      </c>
      <c r="F8" s="37">
        <v>0</v>
      </c>
      <c r="G8" s="37" cm="1">
        <f t="array" ref="G8:H8">+'2022'!B27:C27</f>
        <v>2310631.9662999995</v>
      </c>
      <c r="H8" s="91">
        <v>0</v>
      </c>
      <c r="I8" s="37" cm="1">
        <f t="array" ref="I8:J8">+'2023'!B27:C27</f>
        <v>2310631.9662999995</v>
      </c>
      <c r="J8" s="2">
        <v>0</v>
      </c>
    </row>
    <row r="9" spans="1:10" x14ac:dyDescent="0.35">
      <c r="B9" s="105" t="str">
        <f>+'2021'!A28</f>
        <v>Jardín Infantil</v>
      </c>
      <c r="C9" s="105"/>
      <c r="D9" s="105"/>
      <c r="E9" s="37" cm="1">
        <f t="array" ref="E9:F9">+'2021'!B28:C28</f>
        <v>19735931.325000003</v>
      </c>
      <c r="F9" s="37">
        <v>0</v>
      </c>
      <c r="G9" s="37" cm="1">
        <f t="array" ref="G9:H9">+'2022'!B28:C28</f>
        <v>19735931.325000003</v>
      </c>
      <c r="H9" s="91">
        <v>0</v>
      </c>
      <c r="I9" s="37" cm="1">
        <f t="array" ref="I9:J9">+'2023'!B28:C28</f>
        <v>19735931.325000003</v>
      </c>
      <c r="J9" s="2">
        <v>0</v>
      </c>
    </row>
    <row r="10" spans="1:10" x14ac:dyDescent="0.35">
      <c r="B10" s="105" t="str">
        <f>+'2021'!A29</f>
        <v>Subsidio afterschool</v>
      </c>
      <c r="C10" s="105"/>
      <c r="D10" s="105"/>
      <c r="E10" s="37" cm="1">
        <f t="array" ref="E10:F10">+'2021'!B29:C29</f>
        <v>10088022.891666668</v>
      </c>
      <c r="F10" s="37">
        <v>0</v>
      </c>
      <c r="G10" s="37" cm="1">
        <f t="array" ref="G10:H10">+'2022'!B29:C29</f>
        <v>10088022.891666668</v>
      </c>
      <c r="H10" s="91">
        <v>0</v>
      </c>
      <c r="I10" s="37" cm="1">
        <f t="array" ref="I10:J10">+'2023'!B29:C29</f>
        <v>10088022.891666668</v>
      </c>
      <c r="J10" s="2">
        <v>0</v>
      </c>
    </row>
    <row r="11" spans="1:10" x14ac:dyDescent="0.35">
      <c r="B11" s="105" t="str">
        <f>+'2021'!A30</f>
        <v>Asignación de educación de hijos e hijas</v>
      </c>
      <c r="C11" s="105"/>
      <c r="D11" s="105"/>
      <c r="E11" s="37" cm="1">
        <f t="array" ref="E11:F11">+'2021'!B30:C30</f>
        <v>5709820.956683333</v>
      </c>
      <c r="F11" s="37">
        <v>0</v>
      </c>
      <c r="G11" s="37" cm="1">
        <f t="array" ref="G11:H11">+'2022'!B30:C30</f>
        <v>5709820.956683333</v>
      </c>
      <c r="H11" s="91">
        <v>0</v>
      </c>
      <c r="I11" s="37" cm="1">
        <f t="array" ref="I11:J11">+'2023'!B30:C30</f>
        <v>5709820.956683333</v>
      </c>
      <c r="J11" s="2">
        <v>0</v>
      </c>
    </row>
    <row r="12" spans="1:10" x14ac:dyDescent="0.35">
      <c r="B12" s="105" t="str">
        <f>+'2021'!A31</f>
        <v>Becas y capacitación</v>
      </c>
      <c r="C12" s="105"/>
      <c r="D12" s="105"/>
      <c r="E12" s="37" cm="1">
        <f t="array" ref="E12:F12">+'2021'!B31:C31</f>
        <v>92000000</v>
      </c>
      <c r="F12" s="37">
        <v>0</v>
      </c>
      <c r="G12" s="37" cm="1">
        <f t="array" ref="G12:H12">+'2022'!B31:C31</f>
        <v>92000000</v>
      </c>
      <c r="H12" s="91">
        <v>0</v>
      </c>
      <c r="I12" s="37" cm="1">
        <f t="array" ref="I12:J12">+'2023'!B31:C31</f>
        <v>92000000</v>
      </c>
      <c r="J12" s="2">
        <v>0</v>
      </c>
    </row>
    <row r="13" spans="1:10" x14ac:dyDescent="0.35">
      <c r="B13" s="105" t="str">
        <f>+'2021'!A32</f>
        <v>Días administrativos</v>
      </c>
      <c r="C13" s="105"/>
      <c r="D13" s="105"/>
      <c r="E13" s="37" cm="1">
        <f t="array" ref="E13:F13">+'2021'!B32:C32</f>
        <v>4303524.5000000009</v>
      </c>
      <c r="F13" s="37">
        <v>0</v>
      </c>
      <c r="G13" s="37" cm="1">
        <f t="array" ref="G13:H13">+'2022'!B32:C32</f>
        <v>4303524.5000000009</v>
      </c>
      <c r="H13" s="91">
        <v>0</v>
      </c>
      <c r="I13" s="37" cm="1">
        <f t="array" ref="I13:J13">+'2023'!B32:C32</f>
        <v>4303524.5000000009</v>
      </c>
      <c r="J13" s="2">
        <v>0</v>
      </c>
    </row>
    <row r="14" spans="1:10" s="1" customFormat="1" x14ac:dyDescent="0.35">
      <c r="B14" s="106" t="s">
        <v>110</v>
      </c>
      <c r="C14" s="106"/>
      <c r="D14" s="106"/>
      <c r="E14" s="53" cm="1">
        <f t="array" ref="E14:F14">+'2021'!B33:C33</f>
        <v>219021305.34212464</v>
      </c>
      <c r="F14" s="53">
        <v>0</v>
      </c>
      <c r="G14" s="53" cm="1">
        <f t="array" ref="G14:H14">+'2022'!B33:C33</f>
        <v>213135482.35343534</v>
      </c>
      <c r="H14" s="92">
        <v>0</v>
      </c>
      <c r="I14" s="53" cm="1">
        <f t="array" ref="I14:J14">+'2023'!B33:C33</f>
        <v>211722119.82552403</v>
      </c>
      <c r="J14" s="1">
        <v>0</v>
      </c>
    </row>
    <row r="15" spans="1:10" x14ac:dyDescent="0.35">
      <c r="H15" s="58"/>
    </row>
    <row r="16" spans="1:10" x14ac:dyDescent="0.35">
      <c r="B16" s="2" t="s">
        <v>101</v>
      </c>
    </row>
    <row r="18" spans="2:14" s="118" customFormat="1" ht="14.6" x14ac:dyDescent="0.4">
      <c r="B18" s="117" t="s">
        <v>108</v>
      </c>
      <c r="C18" s="120"/>
    </row>
    <row r="19" spans="2:14" s="118" customFormat="1" ht="14.6" x14ac:dyDescent="0.4">
      <c r="B19" s="117" t="s">
        <v>109</v>
      </c>
      <c r="C19" s="117"/>
      <c r="D19" s="117"/>
      <c r="E19" s="117"/>
      <c r="F19" s="117"/>
      <c r="G19" s="117"/>
      <c r="H19" s="117"/>
      <c r="I19" s="117"/>
      <c r="J19" s="117"/>
      <c r="K19" s="120"/>
      <c r="L19" s="120"/>
      <c r="M19" s="119">
        <f>+SUM(E14:I14)</f>
        <v>643878907.52108407</v>
      </c>
    </row>
    <row r="22" spans="2:14" ht="14.6" x14ac:dyDescent="0.4">
      <c r="B22" s="127" t="s">
        <v>111</v>
      </c>
      <c r="C22" s="128"/>
      <c r="D22" s="128"/>
      <c r="E22" s="128"/>
      <c r="F22" s="128"/>
      <c r="G22" s="128"/>
      <c r="H22" s="128"/>
      <c r="I22" s="129"/>
      <c r="J22" s="129"/>
      <c r="K22" s="130">
        <v>35404168000</v>
      </c>
      <c r="L22" s="131"/>
      <c r="M22" s="122"/>
      <c r="N22" s="122"/>
    </row>
    <row r="23" spans="2:14" ht="14.6" x14ac:dyDescent="0.4">
      <c r="B23" s="123" t="s">
        <v>112</v>
      </c>
      <c r="C23" s="124"/>
      <c r="D23" s="124"/>
      <c r="E23" s="124"/>
      <c r="F23" s="124"/>
      <c r="G23" s="124"/>
      <c r="H23" s="124"/>
      <c r="I23" s="124"/>
      <c r="J23" s="124"/>
      <c r="K23" s="125">
        <f>+(M19*100%)/K22</f>
        <v>1.8186528420074271E-2</v>
      </c>
      <c r="L23" s="126"/>
    </row>
  </sheetData>
  <sheetProtection algorithmName="SHA-512" hashValue="jL6/hz8y61C3TAdq3T5R3Qm2LynnXG2kHAxwObnYCkzwUkVD7QFpLndnYHwWPwcWEYYeSyEYSQXKvW+o5rT9OQ==" saltValue="nt6/JB6LsvuLwjnfBFnysA==" spinCount="100000" sheet="1" objects="1" scenarios="1"/>
  <mergeCells count="13">
    <mergeCell ref="K22:L22"/>
    <mergeCell ref="K23:L23"/>
    <mergeCell ref="B13:D13"/>
    <mergeCell ref="B14:D14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2F0D-526B-408B-A6CC-085B04BC890D}">
  <dimension ref="A2:T67"/>
  <sheetViews>
    <sheetView workbookViewId="0">
      <pane xSplit="1" ySplit="2" topLeftCell="L20" activePane="bottomRight" state="frozen"/>
      <selection pane="topRight" activeCell="B1" sqref="B1"/>
      <selection pane="bottomLeft" activeCell="A3" sqref="A3"/>
      <selection pane="bottomRight" activeCell="S31" sqref="S31"/>
    </sheetView>
  </sheetViews>
  <sheetFormatPr baseColWidth="10" defaultRowHeight="12" x14ac:dyDescent="0.35"/>
  <cols>
    <col min="1" max="1" width="9" style="2" customWidth="1"/>
    <col min="2" max="2" width="2.4609375" style="57" hidden="1" customWidth="1"/>
    <col min="3" max="6" width="8.23046875" style="12" hidden="1" customWidth="1"/>
    <col min="7" max="7" width="2.921875" style="12" hidden="1" customWidth="1"/>
    <col min="8" max="11" width="8.23046875" style="4" hidden="1" customWidth="1"/>
    <col min="12" max="12" width="3.07421875" style="2" customWidth="1"/>
    <col min="13" max="13" width="2.4609375" style="2" bestFit="1" customWidth="1"/>
    <col min="14" max="16" width="8.15234375" style="2" customWidth="1"/>
    <col min="17" max="17" width="3.3046875" style="2" bestFit="1" customWidth="1"/>
    <col min="18" max="20" width="8.15234375" style="2" customWidth="1"/>
    <col min="21" max="16384" width="11.07421875" style="2"/>
  </cols>
  <sheetData>
    <row r="2" spans="1:20" ht="14.6" customHeight="1" x14ac:dyDescent="0.35">
      <c r="B2" s="110" t="s">
        <v>0</v>
      </c>
      <c r="C2" s="111"/>
      <c r="D2" s="111"/>
      <c r="E2" s="111"/>
      <c r="F2" s="112"/>
      <c r="G2" s="107" t="s">
        <v>7</v>
      </c>
      <c r="H2" s="108"/>
      <c r="I2" s="108"/>
      <c r="J2" s="108"/>
      <c r="K2" s="109"/>
      <c r="M2" s="110" t="s">
        <v>0</v>
      </c>
      <c r="N2" s="111"/>
      <c r="O2" s="111"/>
      <c r="P2" s="111"/>
      <c r="Q2" s="62"/>
      <c r="R2" s="110" t="s">
        <v>7</v>
      </c>
      <c r="S2" s="111"/>
      <c r="T2" s="112"/>
    </row>
    <row r="3" spans="1:20" s="75" customFormat="1" ht="24" x14ac:dyDescent="0.4">
      <c r="A3" s="114" t="str">
        <f>+'2021'!A9</f>
        <v>Asignación de movilización</v>
      </c>
      <c r="B3" s="76"/>
      <c r="C3" s="81" t="s">
        <v>78</v>
      </c>
      <c r="D3" s="82" t="s">
        <v>79</v>
      </c>
      <c r="E3" s="82" t="s">
        <v>80</v>
      </c>
      <c r="F3" s="83" t="s">
        <v>81</v>
      </c>
      <c r="G3" s="81"/>
      <c r="H3" s="81" t="s">
        <v>78</v>
      </c>
      <c r="I3" s="82" t="s">
        <v>79</v>
      </c>
      <c r="J3" s="82" t="s">
        <v>80</v>
      </c>
      <c r="K3" s="83" t="s">
        <v>81</v>
      </c>
      <c r="M3" s="55"/>
      <c r="N3" s="76" t="s">
        <v>82</v>
      </c>
      <c r="O3" s="77" t="s">
        <v>83</v>
      </c>
      <c r="P3" s="77" t="s">
        <v>84</v>
      </c>
      <c r="Q3" s="77"/>
      <c r="R3" s="76" t="s">
        <v>82</v>
      </c>
      <c r="S3" s="77" t="s">
        <v>83</v>
      </c>
      <c r="T3" s="78" t="s">
        <v>84</v>
      </c>
    </row>
    <row r="4" spans="1:20" x14ac:dyDescent="0.35">
      <c r="A4" s="115"/>
      <c r="B4" s="59" t="str">
        <f>+'COMPARATIVO SB'!A7</f>
        <v>A1</v>
      </c>
      <c r="C4" s="73">
        <f>+[1]MOVILIZACIÓN!$F$29</f>
        <v>14436</v>
      </c>
      <c r="D4" s="69">
        <f>+[1]MOVILIZACIÓN!$I$30</f>
        <v>22297</v>
      </c>
      <c r="E4" s="69">
        <f>+[1]MOVILIZACIÓN!$O$29</f>
        <v>23281.034337137498</v>
      </c>
      <c r="F4" s="70">
        <f>+[1]MOVILIZACIÓN!$S$29</f>
        <v>23984.703599977478</v>
      </c>
      <c r="G4" s="73" t="str">
        <f>+'COMPARATIVO SB'!H7</f>
        <v>D1</v>
      </c>
      <c r="H4" s="73">
        <f>+AVERAGE([1]MOVILIZACIÓN!$F$51:$F$54)</f>
        <v>3559</v>
      </c>
      <c r="I4" s="69">
        <f>+AVERAGE([1]MOVILIZACIÓN!$L$51:$L$54)</f>
        <v>4638.3054545454543</v>
      </c>
      <c r="J4" s="69">
        <f>+AVERAGE([1]MOVILIZACIÓN!$N$51:$N$54)</f>
        <v>4777.4546181818178</v>
      </c>
      <c r="K4" s="70">
        <f>+AVERAGE([1]MOVILIZACIÓN!$P$51:$P$54)</f>
        <v>4920.7782567272734</v>
      </c>
      <c r="M4" s="60" t="str">
        <f t="shared" ref="M4:M10" si="0">+B4</f>
        <v>A1</v>
      </c>
      <c r="N4" s="79">
        <f t="shared" ref="N4:P10" si="1">+D4-C4</f>
        <v>7861</v>
      </c>
      <c r="O4" s="63">
        <f t="shared" si="1"/>
        <v>984.03433713749837</v>
      </c>
      <c r="P4" s="63">
        <f t="shared" si="1"/>
        <v>703.66926283997964</v>
      </c>
      <c r="Q4" s="63" t="str">
        <f>+G4</f>
        <v>D1</v>
      </c>
      <c r="R4" s="79">
        <f t="shared" ref="R4:T8" si="2">+I4-H4</f>
        <v>1079.3054545454543</v>
      </c>
      <c r="S4" s="63">
        <f t="shared" si="2"/>
        <v>139.14916363636348</v>
      </c>
      <c r="T4" s="64">
        <f t="shared" si="2"/>
        <v>143.32363854545565</v>
      </c>
    </row>
    <row r="5" spans="1:20" x14ac:dyDescent="0.35">
      <c r="A5" s="115"/>
      <c r="B5" s="59" t="str">
        <f>+'COMPARATIVO SB'!A8</f>
        <v>A2</v>
      </c>
      <c r="C5" s="73">
        <f>+AVERAGE([1]MOVILIZACIÓN!$F$11:$F$17)</f>
        <v>26981.428571428572</v>
      </c>
      <c r="D5" s="69">
        <f>+[1]MOVILIZACIÓN!$I$31</f>
        <v>44594</v>
      </c>
      <c r="E5" s="69">
        <f>+[1]MOVILIZACIÓN!$O$31</f>
        <v>46562.068674274997</v>
      </c>
      <c r="F5" s="70">
        <f>+[1]MOVILIZACIÓN!$S$31</f>
        <v>47969.407199954956</v>
      </c>
      <c r="G5" s="73" t="str">
        <f>+'COMPARATIVO SB'!H8</f>
        <v>D2</v>
      </c>
      <c r="H5" s="73">
        <f>+AVERAGE([1]MOVILIZACIÓN!$F$55:$F$59)</f>
        <v>7794</v>
      </c>
      <c r="I5" s="69">
        <f>+AVERAGE([1]MOVILIZACIÓN!$L$55:$L$59)</f>
        <v>9895.051636363638</v>
      </c>
      <c r="J5" s="69">
        <f>+AVERAGE([1]MOVILIZACIÓN!$N$55:$N$59)</f>
        <v>10191.903185454545</v>
      </c>
      <c r="K5" s="70">
        <f>+AVERAGE([1]MOVILIZACIÓN!$P$55:$P$59)</f>
        <v>10497.660281018183</v>
      </c>
      <c r="M5" s="60" t="str">
        <f t="shared" si="0"/>
        <v>A2</v>
      </c>
      <c r="N5" s="79">
        <f t="shared" si="1"/>
        <v>17612.571428571428</v>
      </c>
      <c r="O5" s="63">
        <f t="shared" si="1"/>
        <v>1968.0686742749967</v>
      </c>
      <c r="P5" s="63">
        <f t="shared" si="1"/>
        <v>1407.3385256799593</v>
      </c>
      <c r="Q5" s="63" t="str">
        <f t="shared" ref="Q5:Q8" si="3">+G5</f>
        <v>D2</v>
      </c>
      <c r="R5" s="79">
        <f t="shared" si="2"/>
        <v>2101.051636363638</v>
      </c>
      <c r="S5" s="63">
        <f t="shared" si="2"/>
        <v>296.8515490909067</v>
      </c>
      <c r="T5" s="64">
        <f t="shared" si="2"/>
        <v>305.75709556363836</v>
      </c>
    </row>
    <row r="6" spans="1:20" x14ac:dyDescent="0.35">
      <c r="A6" s="115"/>
      <c r="B6" s="59" t="str">
        <f>+'COMPARATIVO SB'!A9</f>
        <v>A3</v>
      </c>
      <c r="C6" s="73">
        <f>+AVERAGE([1]MOVILIZACIÓN!$F$18:$F$20)</f>
        <v>26354</v>
      </c>
      <c r="D6" s="69">
        <f>+[1]MOVILIZACIÓN!$G$31</f>
        <v>44000</v>
      </c>
      <c r="E6" s="69">
        <f>+[1]MOVILIZACIÓN!$O$31</f>
        <v>46562.068674274997</v>
      </c>
      <c r="F6" s="70">
        <f>+[1]MOVILIZACIÓN!$S$31</f>
        <v>47969.407199954956</v>
      </c>
      <c r="G6" s="73" t="str">
        <f>+'COMPARATIVO SB'!H9</f>
        <v>D3</v>
      </c>
      <c r="H6" s="73">
        <f>+AVERAGE([1]MOVILIZACIÓN!$F$60:$F$63)</f>
        <v>12001.25</v>
      </c>
      <c r="I6" s="69">
        <f>+AVERAGE([1]MOVILIZACIÓN!$L$60:$L$63)</f>
        <v>16350.026727272729</v>
      </c>
      <c r="J6" s="69">
        <f>+AVERAGE([1]MOVILIZACIÓN!$N$60:$N$63)</f>
        <v>16840.527529090909</v>
      </c>
      <c r="K6" s="70">
        <f>+AVERAGE([1]MOVILIZACIÓN!$P$60:$P$63)</f>
        <v>17345.743354963637</v>
      </c>
      <c r="M6" s="60" t="str">
        <f t="shared" si="0"/>
        <v>A3</v>
      </c>
      <c r="N6" s="79">
        <f t="shared" si="1"/>
        <v>17646</v>
      </c>
      <c r="O6" s="63">
        <f t="shared" si="1"/>
        <v>2562.0686742749967</v>
      </c>
      <c r="P6" s="63">
        <f t="shared" si="1"/>
        <v>1407.3385256799593</v>
      </c>
      <c r="Q6" s="63" t="str">
        <f t="shared" si="3"/>
        <v>D3</v>
      </c>
      <c r="R6" s="79">
        <f t="shared" si="2"/>
        <v>4348.7767272727287</v>
      </c>
      <c r="S6" s="63">
        <f t="shared" si="2"/>
        <v>490.50080181817975</v>
      </c>
      <c r="T6" s="64">
        <f t="shared" si="2"/>
        <v>505.2158258727286</v>
      </c>
    </row>
    <row r="7" spans="1:20" x14ac:dyDescent="0.35">
      <c r="A7" s="115"/>
      <c r="B7" s="59" t="str">
        <f>+'COMPARATIVO SB'!A10</f>
        <v>A4</v>
      </c>
      <c r="C7" s="73">
        <f>+[1]MOVILIZACIÓN!$F$21</f>
        <v>28030</v>
      </c>
      <c r="D7" s="69">
        <f>+[1]MOVILIZACIÓN!$G$31</f>
        <v>44000</v>
      </c>
      <c r="E7" s="69">
        <f>+[1]MOVILIZACIÓN!$O$31</f>
        <v>46562.068674274997</v>
      </c>
      <c r="F7" s="70">
        <f>+[1]MOVILIZACIÓN!$S$31</f>
        <v>47969.407199954956</v>
      </c>
      <c r="G7" s="73" t="str">
        <f>+'COMPARATIVO SB'!H10</f>
        <v>D4</v>
      </c>
      <c r="H7" s="73">
        <f>+AVERAGE([1]MOVILIZACIÓN!$F$64:$F$67)</f>
        <v>16038</v>
      </c>
      <c r="I7" s="69">
        <f>+AVERAGE([1]MOVILIZACIÓN!$L$64:$L$67)</f>
        <v>21568.120363636364</v>
      </c>
      <c r="J7" s="69">
        <f>+AVERAGE([1]MOVILIZACIÓN!$N$64:$N$67)</f>
        <v>22215.163974545452</v>
      </c>
      <c r="K7" s="70">
        <f>+AVERAGE([1]MOVILIZACIÓN!$P$64:$P$67)</f>
        <v>22881.618893781822</v>
      </c>
      <c r="M7" s="60" t="str">
        <f t="shared" si="0"/>
        <v>A4</v>
      </c>
      <c r="N7" s="79">
        <f t="shared" si="1"/>
        <v>15970</v>
      </c>
      <c r="O7" s="63">
        <f t="shared" si="1"/>
        <v>2562.0686742749967</v>
      </c>
      <c r="P7" s="63">
        <f t="shared" si="1"/>
        <v>1407.3385256799593</v>
      </c>
      <c r="Q7" s="63" t="str">
        <f t="shared" si="3"/>
        <v>D4</v>
      </c>
      <c r="R7" s="79">
        <f t="shared" si="2"/>
        <v>5530.1203636363643</v>
      </c>
      <c r="S7" s="63">
        <f t="shared" si="2"/>
        <v>647.04361090908787</v>
      </c>
      <c r="T7" s="64">
        <f t="shared" si="2"/>
        <v>666.45491923637019</v>
      </c>
    </row>
    <row r="8" spans="1:20" x14ac:dyDescent="0.35">
      <c r="A8" s="115"/>
      <c r="B8" s="59" t="str">
        <f>+'COMPARATIVO SB'!A11</f>
        <v>A5</v>
      </c>
      <c r="C8" s="73">
        <f>+AVERAGE([1]MOVILIZACIÓN!$F$31:$F$41)</f>
        <v>26905.636363636364</v>
      </c>
      <c r="D8" s="69">
        <f>+[1]MOVILIZACIÓN!$G$31</f>
        <v>44000</v>
      </c>
      <c r="E8" s="69">
        <f>+[1]MOVILIZACIÓN!$O$31</f>
        <v>46562.068674274997</v>
      </c>
      <c r="F8" s="70">
        <f>+[1]MOVILIZACIÓN!$S$31</f>
        <v>47969.407199954956</v>
      </c>
      <c r="G8" s="73" t="str">
        <f>+'COMPARATIVO SB'!H11</f>
        <v>D5</v>
      </c>
      <c r="H8" s="73">
        <f>+AVERAGE([1]MOVILIZACIÓN!$F$68:$F$73)</f>
        <v>21829.166666666668</v>
      </c>
      <c r="I8" s="69">
        <f>+AVERAGE([1]MOVILIZACIÓN!$L$68:$L$73)</f>
        <v>22418.476363636364</v>
      </c>
      <c r="J8" s="69">
        <f>+AVERAGE([1]MOVILIZACIÓN!$N$68:$N$73)</f>
        <v>23091.030654545455</v>
      </c>
      <c r="K8" s="70">
        <f>+AVERAGE([1]MOVILIZACIÓN!$P$68:$P$73)</f>
        <v>23783.761574181819</v>
      </c>
      <c r="M8" s="60" t="str">
        <f t="shared" si="0"/>
        <v>A5</v>
      </c>
      <c r="N8" s="79">
        <f t="shared" si="1"/>
        <v>17094.363636363636</v>
      </c>
      <c r="O8" s="63">
        <f t="shared" si="1"/>
        <v>2562.0686742749967</v>
      </c>
      <c r="P8" s="63">
        <f t="shared" si="1"/>
        <v>1407.3385256799593</v>
      </c>
      <c r="Q8" s="63" t="str">
        <f t="shared" si="3"/>
        <v>D5</v>
      </c>
      <c r="R8" s="79">
        <f t="shared" si="2"/>
        <v>589.30969696969623</v>
      </c>
      <c r="S8" s="63">
        <f t="shared" si="2"/>
        <v>672.55429090909092</v>
      </c>
      <c r="T8" s="64">
        <f t="shared" si="2"/>
        <v>692.73091963636398</v>
      </c>
    </row>
    <row r="9" spans="1:20" x14ac:dyDescent="0.35">
      <c r="A9" s="115"/>
      <c r="B9" s="59" t="str">
        <f>+'COMPARATIVO SB'!A12</f>
        <v>A6</v>
      </c>
      <c r="C9" s="73">
        <f>+AVERAGE([1]MOVILIZACIÓN!$F$31:$F$41)</f>
        <v>26905.636363636364</v>
      </c>
      <c r="D9" s="69">
        <f>+[1]MOVILIZACIÓN!$G$31</f>
        <v>44000</v>
      </c>
      <c r="E9" s="69">
        <f>+[1]MOVILIZACIÓN!$O$31</f>
        <v>46562.068674274997</v>
      </c>
      <c r="F9" s="70">
        <f>+[1]MOVILIZACIÓN!$S$31</f>
        <v>47969.407199954956</v>
      </c>
      <c r="G9" s="73"/>
      <c r="H9" s="73"/>
      <c r="I9" s="69"/>
      <c r="J9" s="69"/>
      <c r="K9" s="70"/>
      <c r="M9" s="60" t="str">
        <f t="shared" si="0"/>
        <v>A6</v>
      </c>
      <c r="N9" s="79">
        <f t="shared" si="1"/>
        <v>17094.363636363636</v>
      </c>
      <c r="O9" s="63">
        <f t="shared" si="1"/>
        <v>2562.0686742749967</v>
      </c>
      <c r="P9" s="63">
        <f t="shared" si="1"/>
        <v>1407.3385256799593</v>
      </c>
      <c r="Q9" s="63"/>
      <c r="R9" s="79"/>
      <c r="S9" s="63"/>
      <c r="T9" s="64"/>
    </row>
    <row r="10" spans="1:20" x14ac:dyDescent="0.35">
      <c r="A10" s="116"/>
      <c r="B10" s="66" t="str">
        <f>+'COMPARATIVO SB'!A13</f>
        <v>A7</v>
      </c>
      <c r="C10" s="74">
        <f>+AVERAGE([1]MOVILIZACIÓN!$F$31:$F$41)</f>
        <v>26905.636363636364</v>
      </c>
      <c r="D10" s="69">
        <f>+[1]MOVILIZACIÓN!$G$31</f>
        <v>44000</v>
      </c>
      <c r="E10" s="69">
        <f>+[1]MOVILIZACIÓN!$O$31</f>
        <v>46562.068674274997</v>
      </c>
      <c r="F10" s="70">
        <f>+[1]MOVILIZACIÓN!$S$31</f>
        <v>47969.407199954956</v>
      </c>
      <c r="G10" s="74"/>
      <c r="H10" s="74"/>
      <c r="I10" s="71"/>
      <c r="J10" s="71"/>
      <c r="K10" s="72"/>
      <c r="M10" s="60" t="str">
        <f t="shared" si="0"/>
        <v>A7</v>
      </c>
      <c r="N10" s="79">
        <f t="shared" si="1"/>
        <v>17094.363636363636</v>
      </c>
      <c r="O10" s="63">
        <f t="shared" si="1"/>
        <v>2562.0686742749967</v>
      </c>
      <c r="P10" s="63">
        <f t="shared" si="1"/>
        <v>1407.3385256799593</v>
      </c>
      <c r="Q10" s="63"/>
      <c r="R10" s="79"/>
      <c r="S10" s="63"/>
      <c r="T10" s="64"/>
    </row>
    <row r="11" spans="1:20" s="75" customFormat="1" ht="24" x14ac:dyDescent="0.4">
      <c r="A11" s="113" t="str">
        <f>+'2021'!A10</f>
        <v>Asignación de colación</v>
      </c>
      <c r="B11" s="76"/>
      <c r="C11" s="81" t="s">
        <v>78</v>
      </c>
      <c r="D11" s="82" t="s">
        <v>79</v>
      </c>
      <c r="E11" s="82" t="s">
        <v>80</v>
      </c>
      <c r="F11" s="83" t="s">
        <v>81</v>
      </c>
      <c r="G11" s="81"/>
      <c r="H11" s="81" t="s">
        <v>78</v>
      </c>
      <c r="I11" s="82" t="s">
        <v>79</v>
      </c>
      <c r="J11" s="82" t="s">
        <v>80</v>
      </c>
      <c r="K11" s="83" t="s">
        <v>81</v>
      </c>
      <c r="M11" s="55"/>
      <c r="N11" s="76" t="s">
        <v>82</v>
      </c>
      <c r="O11" s="77" t="s">
        <v>83</v>
      </c>
      <c r="P11" s="77" t="s">
        <v>84</v>
      </c>
      <c r="Q11" s="77"/>
      <c r="R11" s="76" t="s">
        <v>82</v>
      </c>
      <c r="S11" s="77" t="s">
        <v>83</v>
      </c>
      <c r="T11" s="78" t="s">
        <v>84</v>
      </c>
    </row>
    <row r="12" spans="1:20" x14ac:dyDescent="0.35">
      <c r="A12" s="113"/>
      <c r="B12" s="59" t="str">
        <f t="shared" ref="B12:B18" si="4">+B4</f>
        <v>A1</v>
      </c>
      <c r="C12" s="73">
        <f>+AVERAGE([1]COLACIÓN!$F$31)</f>
        <v>18464</v>
      </c>
      <c r="D12" s="69">
        <f>+AVERAGE([1]COLACIÓN!$K$31)</f>
        <v>27759.600306250002</v>
      </c>
      <c r="E12" s="69">
        <f>+AVERAGE([1]COLACIÓN!$O$31)</f>
        <v>28598.634225506408</v>
      </c>
      <c r="F12" s="70">
        <f>+AVERAGE([1]COLACIÓN!$S$31)</f>
        <v>29463.027944972342</v>
      </c>
      <c r="G12" s="73" t="str">
        <f>+G4</f>
        <v>D1</v>
      </c>
      <c r="H12" s="73">
        <f>+AVERAGE([1]MOVILIZACIÓN!$F$80:$F$83)</f>
        <v>3559</v>
      </c>
      <c r="I12" s="69">
        <f>+AVERAGE([1]MOVILIZACIÓN!$L$80:$L$82)</f>
        <v>4087.086545454546</v>
      </c>
      <c r="J12" s="69">
        <f>+AVERAGE([1]MOVILIZACIÓN!$N$80:$N$82)</f>
        <v>4209.6991418181824</v>
      </c>
      <c r="K12" s="70">
        <f>+AVERAGE([1]MOVILIZACIÓN!$P$80:$P$82)</f>
        <v>4335.9901160727277</v>
      </c>
      <c r="M12" s="60" t="str">
        <f t="shared" ref="M12:M18" si="5">+B12</f>
        <v>A1</v>
      </c>
      <c r="N12" s="79">
        <f t="shared" ref="N12:P18" si="6">+D12-C12</f>
        <v>9295.6003062500022</v>
      </c>
      <c r="O12" s="63">
        <f t="shared" si="6"/>
        <v>839.03391925640608</v>
      </c>
      <c r="P12" s="63">
        <f t="shared" si="6"/>
        <v>864.39371946593383</v>
      </c>
      <c r="Q12" s="63" t="str">
        <f>+G12</f>
        <v>D1</v>
      </c>
      <c r="R12" s="79">
        <f t="shared" ref="R12:T16" si="7">+I12-H12</f>
        <v>528.08654545454601</v>
      </c>
      <c r="S12" s="63">
        <f t="shared" si="7"/>
        <v>122.61259636363638</v>
      </c>
      <c r="T12" s="64">
        <f t="shared" si="7"/>
        <v>126.29097425454529</v>
      </c>
    </row>
    <row r="13" spans="1:20" x14ac:dyDescent="0.35">
      <c r="A13" s="113"/>
      <c r="B13" s="59" t="str">
        <f t="shared" si="4"/>
        <v>A2</v>
      </c>
      <c r="C13" s="73">
        <f>+AVERAGE([1]COLACIÓN!$F$33:$F$39)</f>
        <v>34909.857142857145</v>
      </c>
      <c r="D13" s="69">
        <f>+AVERAGE([1]COLACIÓN!$K$33:$K$39)</f>
        <v>55519.200612500012</v>
      </c>
      <c r="E13" s="69">
        <f>+AVERAGE([1]COLACIÓN!$O$33:$O$39)</f>
        <v>57197.268451012802</v>
      </c>
      <c r="F13" s="70">
        <f>+AVERAGE([1]COLACIÓN!$S$33:$S$39)</f>
        <v>58926.055889944677</v>
      </c>
      <c r="G13" s="73" t="str">
        <f>+G5</f>
        <v>D2</v>
      </c>
      <c r="H13" s="73">
        <f>+AVERAGE([1]MOVILIZACIÓN!$F$84:$F$88)</f>
        <v>7794</v>
      </c>
      <c r="I13" s="69">
        <f>+AVERAGE([1]MOVILIZACIÓN!$L$83:$L$86)</f>
        <v>9139.1796363636367</v>
      </c>
      <c r="J13" s="69">
        <f>+AVERAGE([1]MOVILIZACIÓN!$N$83:$N$86)</f>
        <v>9413.3550254545462</v>
      </c>
      <c r="K13" s="70">
        <f>+AVERAGE([1]MOVILIZACIÓN!$P$83:$P$86)</f>
        <v>9695.755676218183</v>
      </c>
      <c r="M13" s="60" t="str">
        <f t="shared" si="5"/>
        <v>A2</v>
      </c>
      <c r="N13" s="79">
        <f t="shared" si="6"/>
        <v>20609.343469642867</v>
      </c>
      <c r="O13" s="63">
        <f t="shared" si="6"/>
        <v>1678.0678385127903</v>
      </c>
      <c r="P13" s="63">
        <f t="shared" si="6"/>
        <v>1728.7874389318749</v>
      </c>
      <c r="Q13" s="63" t="str">
        <f t="shared" ref="Q13:Q16" si="8">+G13</f>
        <v>D2</v>
      </c>
      <c r="R13" s="79">
        <f t="shared" si="7"/>
        <v>1345.1796363636367</v>
      </c>
      <c r="S13" s="63">
        <f t="shared" si="7"/>
        <v>274.17538909090945</v>
      </c>
      <c r="T13" s="64">
        <f t="shared" si="7"/>
        <v>282.4006507636368</v>
      </c>
    </row>
    <row r="14" spans="1:20" x14ac:dyDescent="0.35">
      <c r="A14" s="113"/>
      <c r="B14" s="59" t="str">
        <f t="shared" si="4"/>
        <v>A3</v>
      </c>
      <c r="C14" s="73">
        <f>+AVERAGE([1]COLACIÓN!$F$40:$F$42)</f>
        <v>33733.333333333336</v>
      </c>
      <c r="D14" s="69">
        <f>+AVERAGE([1]COLACIÓN!$K$40:$K$42)</f>
        <v>55519.200612499997</v>
      </c>
      <c r="E14" s="69">
        <f>+AVERAGE([1]COLACIÓN!$O$40:$O$42)</f>
        <v>57197.268451012817</v>
      </c>
      <c r="F14" s="70">
        <f>+AVERAGE([1]COLACIÓN!$S$40:$S$42)</f>
        <v>58926.055889944684</v>
      </c>
      <c r="G14" s="73" t="str">
        <f>+G6</f>
        <v>D3</v>
      </c>
      <c r="H14" s="73">
        <f>+AVERAGE([1]MOVILIZACIÓN!$F$89:$F$94)</f>
        <v>12788.833333333334</v>
      </c>
      <c r="I14" s="69">
        <f>+AVERAGE([1]MOVILIZACIÓN!$L$87:$L$91)</f>
        <v>15337.927563636365</v>
      </c>
      <c r="J14" s="69">
        <f>+AVERAGE([1]MOVILIZACIÓN!$N$87:$N$91)</f>
        <v>15798.065390545456</v>
      </c>
      <c r="K14" s="70">
        <f>+AVERAGE([1]MOVILIZACIÓN!$P$87:$P$91)</f>
        <v>16272.007352261819</v>
      </c>
      <c r="M14" s="60" t="str">
        <f t="shared" si="5"/>
        <v>A3</v>
      </c>
      <c r="N14" s="79">
        <f t="shared" si="6"/>
        <v>21785.867279166661</v>
      </c>
      <c r="O14" s="63">
        <f t="shared" si="6"/>
        <v>1678.0678385128194</v>
      </c>
      <c r="P14" s="63">
        <f t="shared" si="6"/>
        <v>1728.7874389318677</v>
      </c>
      <c r="Q14" s="63" t="str">
        <f t="shared" si="8"/>
        <v>D3</v>
      </c>
      <c r="R14" s="79">
        <f t="shared" si="7"/>
        <v>2549.0942303030315</v>
      </c>
      <c r="S14" s="63">
        <f t="shared" si="7"/>
        <v>460.13782690909102</v>
      </c>
      <c r="T14" s="64">
        <f t="shared" si="7"/>
        <v>473.94196171636213</v>
      </c>
    </row>
    <row r="15" spans="1:20" x14ac:dyDescent="0.35">
      <c r="A15" s="113"/>
      <c r="B15" s="59" t="str">
        <f t="shared" si="4"/>
        <v>A4</v>
      </c>
      <c r="C15" s="73">
        <f>+[1]COLACIÓN!$F$43</f>
        <v>39790</v>
      </c>
      <c r="D15" s="69">
        <f>+[1]COLACIÓN!$K$43</f>
        <v>55519.200612500004</v>
      </c>
      <c r="E15" s="69">
        <f>+[1]COLACIÓN!$O$43</f>
        <v>57197.268451012817</v>
      </c>
      <c r="F15" s="70">
        <f>+[1]COLACIÓN!$S$43</f>
        <v>58926.055889944684</v>
      </c>
      <c r="G15" s="73" t="str">
        <f>+G7</f>
        <v>D4</v>
      </c>
      <c r="H15" s="73">
        <f>+AVERAGE([1]MOVILIZACIÓN!$F$95:$F$97)</f>
        <v>18131</v>
      </c>
      <c r="I15" s="69">
        <f>+AVERAGE([1]MOVILIZACIÓN!$L$92:$L$97)</f>
        <v>22989.861818181827</v>
      </c>
      <c r="J15" s="69">
        <f>+AVERAGE([1]MOVILIZACIÓN!$N$92:$N$97)</f>
        <v>23679.557672727275</v>
      </c>
      <c r="K15" s="70">
        <f>+AVERAGE([1]MOVILIZACIÓN!$P$92:$P$97)</f>
        <v>24389.944402909096</v>
      </c>
      <c r="M15" s="60" t="str">
        <f t="shared" si="5"/>
        <v>A4</v>
      </c>
      <c r="N15" s="79">
        <f t="shared" si="6"/>
        <v>15729.200612500004</v>
      </c>
      <c r="O15" s="63">
        <f t="shared" si="6"/>
        <v>1678.0678385128122</v>
      </c>
      <c r="P15" s="63">
        <f t="shared" si="6"/>
        <v>1728.7874389318677</v>
      </c>
      <c r="Q15" s="63" t="str">
        <f t="shared" si="8"/>
        <v>D4</v>
      </c>
      <c r="R15" s="79">
        <f t="shared" si="7"/>
        <v>4858.8618181818274</v>
      </c>
      <c r="S15" s="63">
        <f t="shared" si="7"/>
        <v>689.69585454544722</v>
      </c>
      <c r="T15" s="64">
        <f t="shared" si="7"/>
        <v>710.38673018182089</v>
      </c>
    </row>
    <row r="16" spans="1:20" x14ac:dyDescent="0.35">
      <c r="A16" s="113"/>
      <c r="B16" s="59" t="str">
        <f t="shared" si="4"/>
        <v>A5</v>
      </c>
      <c r="C16" s="73">
        <f>+AVERAGE([1]COLACIÓN!$F$33:$F$43)</f>
        <v>35032.63636363636</v>
      </c>
      <c r="D16" s="69">
        <f>+AVERAGE([1]COLACIÓN!$K$33:$K$43)</f>
        <v>55519.200612500004</v>
      </c>
      <c r="E16" s="69">
        <f>+AVERAGE([1]COLACIÓN!$O$33:$O$43)</f>
        <v>57197.268451012795</v>
      </c>
      <c r="F16" s="70">
        <f>+AVERAGE([1]COLACIÓN!$S$33:$S$43)</f>
        <v>58926.05588994467</v>
      </c>
      <c r="G16" s="73" t="str">
        <f>+G8</f>
        <v>D5</v>
      </c>
      <c r="H16" s="73">
        <f>+AVERAGE([1]MOVILIZACIÓN!$F$98:$F$102)</f>
        <v>22401.200000000001</v>
      </c>
      <c r="I16" s="69">
        <f>+AVERAGE([1]MOVILIZACIÓN!$L$98:$L$102)</f>
        <v>25339.936581818187</v>
      </c>
      <c r="J16" s="69">
        <f>+AVERAGE([1]MOVILIZACIÓN!$N$98:$N$102)</f>
        <v>26100.134679272727</v>
      </c>
      <c r="K16" s="70">
        <f>+AVERAGE([1]MOVILIZACIÓN!$P$98:$P$102)</f>
        <v>26883.138719650909</v>
      </c>
      <c r="M16" s="60" t="str">
        <f t="shared" si="5"/>
        <v>A5</v>
      </c>
      <c r="N16" s="79">
        <f t="shared" si="6"/>
        <v>20486.564248863644</v>
      </c>
      <c r="O16" s="63">
        <f t="shared" si="6"/>
        <v>1678.0678385127903</v>
      </c>
      <c r="P16" s="63">
        <f t="shared" si="6"/>
        <v>1728.7874389318749</v>
      </c>
      <c r="Q16" s="63" t="str">
        <f t="shared" si="8"/>
        <v>D5</v>
      </c>
      <c r="R16" s="79">
        <f t="shared" si="7"/>
        <v>2938.7365818181861</v>
      </c>
      <c r="S16" s="63">
        <f t="shared" si="7"/>
        <v>760.1980974545404</v>
      </c>
      <c r="T16" s="64">
        <f t="shared" si="7"/>
        <v>783.00404037818225</v>
      </c>
    </row>
    <row r="17" spans="1:20" x14ac:dyDescent="0.35">
      <c r="A17" s="113"/>
      <c r="B17" s="59" t="str">
        <f t="shared" si="4"/>
        <v>A6</v>
      </c>
      <c r="C17" s="73">
        <f t="shared" ref="C17:F18" si="9">+C16</f>
        <v>35032.63636363636</v>
      </c>
      <c r="D17" s="69">
        <f t="shared" si="9"/>
        <v>55519.200612500004</v>
      </c>
      <c r="E17" s="69">
        <f t="shared" si="9"/>
        <v>57197.268451012795</v>
      </c>
      <c r="F17" s="70">
        <f t="shared" si="9"/>
        <v>58926.05588994467</v>
      </c>
      <c r="G17" s="73"/>
      <c r="H17" s="73"/>
      <c r="I17" s="69"/>
      <c r="J17" s="69"/>
      <c r="K17" s="70"/>
      <c r="M17" s="60" t="str">
        <f t="shared" si="5"/>
        <v>A6</v>
      </c>
      <c r="N17" s="79">
        <f t="shared" si="6"/>
        <v>20486.564248863644</v>
      </c>
      <c r="O17" s="63">
        <f t="shared" si="6"/>
        <v>1678.0678385127903</v>
      </c>
      <c r="P17" s="63">
        <f t="shared" si="6"/>
        <v>1728.7874389318749</v>
      </c>
      <c r="Q17" s="63"/>
      <c r="R17" s="79"/>
      <c r="S17" s="63"/>
      <c r="T17" s="64"/>
    </row>
    <row r="18" spans="1:20" x14ac:dyDescent="0.35">
      <c r="A18" s="113"/>
      <c r="B18" s="59" t="str">
        <f t="shared" si="4"/>
        <v>A7</v>
      </c>
      <c r="C18" s="73">
        <f t="shared" si="9"/>
        <v>35032.63636363636</v>
      </c>
      <c r="D18" s="69">
        <f t="shared" si="9"/>
        <v>55519.200612500004</v>
      </c>
      <c r="E18" s="69">
        <f t="shared" si="9"/>
        <v>57197.268451012795</v>
      </c>
      <c r="F18" s="70">
        <f t="shared" si="9"/>
        <v>58926.05588994467</v>
      </c>
      <c r="G18" s="73"/>
      <c r="H18" s="73"/>
      <c r="I18" s="69"/>
      <c r="J18" s="69"/>
      <c r="K18" s="70"/>
      <c r="M18" s="60" t="str">
        <f t="shared" si="5"/>
        <v>A7</v>
      </c>
      <c r="N18" s="79">
        <f t="shared" si="6"/>
        <v>20486.564248863644</v>
      </c>
      <c r="O18" s="63">
        <f t="shared" si="6"/>
        <v>1678.0678385127903</v>
      </c>
      <c r="P18" s="63">
        <f t="shared" si="6"/>
        <v>1728.7874389318749</v>
      </c>
      <c r="Q18" s="63"/>
      <c r="R18" s="79"/>
      <c r="S18" s="63"/>
      <c r="T18" s="64"/>
    </row>
    <row r="19" spans="1:20" s="75" customFormat="1" ht="24" x14ac:dyDescent="0.4">
      <c r="A19" s="114" t="str">
        <f>+'2021'!A11</f>
        <v>Bono horas docentes no lectivas</v>
      </c>
      <c r="B19" s="76"/>
      <c r="C19" s="81"/>
      <c r="D19" s="82"/>
      <c r="E19" s="82"/>
      <c r="F19" s="83"/>
      <c r="G19" s="81"/>
      <c r="H19" s="81" t="s">
        <v>78</v>
      </c>
      <c r="I19" s="82" t="s">
        <v>79</v>
      </c>
      <c r="J19" s="82" t="s">
        <v>80</v>
      </c>
      <c r="K19" s="83" t="s">
        <v>81</v>
      </c>
      <c r="M19" s="55"/>
      <c r="N19" s="76" t="s">
        <v>82</v>
      </c>
      <c r="O19" s="77" t="s">
        <v>83</v>
      </c>
      <c r="P19" s="77" t="s">
        <v>84</v>
      </c>
      <c r="Q19" s="77"/>
      <c r="R19" s="76" t="s">
        <v>82</v>
      </c>
      <c r="S19" s="77" t="s">
        <v>83</v>
      </c>
      <c r="T19" s="78" t="s">
        <v>84</v>
      </c>
    </row>
    <row r="20" spans="1:20" x14ac:dyDescent="0.35">
      <c r="A20" s="115"/>
      <c r="B20" s="59"/>
      <c r="C20" s="73"/>
      <c r="D20" s="69"/>
      <c r="E20" s="69"/>
      <c r="F20" s="70"/>
      <c r="G20" s="73" t="str">
        <f>+G12</f>
        <v>D1</v>
      </c>
      <c r="H20" s="73"/>
      <c r="I20" s="69">
        <f>+AVERAGE([1]BONOHRSNOLECTIVAS!$H$10:$H$13)</f>
        <v>23333.333333333332</v>
      </c>
      <c r="J20" s="69">
        <f>+I20</f>
        <v>23333.333333333332</v>
      </c>
      <c r="K20" s="70">
        <f>+J20</f>
        <v>23333.333333333332</v>
      </c>
      <c r="M20" s="60"/>
      <c r="N20" s="79">
        <f t="shared" ref="N20:P24" si="10">+D20-C20</f>
        <v>0</v>
      </c>
      <c r="O20" s="63">
        <f t="shared" si="10"/>
        <v>0</v>
      </c>
      <c r="P20" s="63">
        <f t="shared" si="10"/>
        <v>0</v>
      </c>
      <c r="Q20" s="63" t="str">
        <f>+G20</f>
        <v>D1</v>
      </c>
      <c r="R20" s="79">
        <f>+I20-H20</f>
        <v>23333.333333333332</v>
      </c>
      <c r="S20" s="63">
        <f t="shared" ref="S20:T24" si="11">+R20</f>
        <v>23333.333333333332</v>
      </c>
      <c r="T20" s="64">
        <f t="shared" si="11"/>
        <v>23333.333333333332</v>
      </c>
    </row>
    <row r="21" spans="1:20" x14ac:dyDescent="0.35">
      <c r="A21" s="115"/>
      <c r="B21" s="59"/>
      <c r="C21" s="73"/>
      <c r="D21" s="69"/>
      <c r="E21" s="69"/>
      <c r="F21" s="70"/>
      <c r="G21" s="73" t="str">
        <f>+G13</f>
        <v>D2</v>
      </c>
      <c r="H21" s="73"/>
      <c r="I21" s="69">
        <f>+AVERAGE([1]BONOHRSNOLECTIVAS!$H$14:$H$18)</f>
        <v>47333.333333333336</v>
      </c>
      <c r="J21" s="69">
        <f t="shared" ref="J21:K21" si="12">+I21</f>
        <v>47333.333333333336</v>
      </c>
      <c r="K21" s="70">
        <f t="shared" si="12"/>
        <v>47333.333333333336</v>
      </c>
      <c r="M21" s="60"/>
      <c r="N21" s="79">
        <f t="shared" si="10"/>
        <v>0</v>
      </c>
      <c r="O21" s="63">
        <f t="shared" si="10"/>
        <v>0</v>
      </c>
      <c r="P21" s="63">
        <f t="shared" si="10"/>
        <v>0</v>
      </c>
      <c r="Q21" s="63" t="str">
        <f t="shared" ref="Q21:Q24" si="13">+G21</f>
        <v>D2</v>
      </c>
      <c r="R21" s="79">
        <f>+I21-H21</f>
        <v>47333.333333333336</v>
      </c>
      <c r="S21" s="63">
        <f t="shared" si="11"/>
        <v>47333.333333333336</v>
      </c>
      <c r="T21" s="64">
        <f t="shared" si="11"/>
        <v>47333.333333333336</v>
      </c>
    </row>
    <row r="22" spans="1:20" x14ac:dyDescent="0.35">
      <c r="A22" s="115"/>
      <c r="B22" s="59"/>
      <c r="C22" s="73"/>
      <c r="D22" s="69"/>
      <c r="E22" s="69"/>
      <c r="F22" s="70"/>
      <c r="G22" s="73" t="str">
        <f>+G14</f>
        <v>D3</v>
      </c>
      <c r="H22" s="73"/>
      <c r="I22" s="69">
        <f>+AVERAGE([1]BONOHRSNOLECTIVAS!$H$19:$H$22)</f>
        <v>68333.333333333328</v>
      </c>
      <c r="J22" s="69">
        <f t="shared" ref="J22:K22" si="14">+I22</f>
        <v>68333.333333333328</v>
      </c>
      <c r="K22" s="70">
        <f t="shared" si="14"/>
        <v>68333.333333333328</v>
      </c>
      <c r="M22" s="60"/>
      <c r="N22" s="79">
        <f t="shared" si="10"/>
        <v>0</v>
      </c>
      <c r="O22" s="63">
        <f t="shared" si="10"/>
        <v>0</v>
      </c>
      <c r="P22" s="63">
        <f t="shared" si="10"/>
        <v>0</v>
      </c>
      <c r="Q22" s="63" t="str">
        <f t="shared" si="13"/>
        <v>D3</v>
      </c>
      <c r="R22" s="79">
        <f>+I22-H22</f>
        <v>68333.333333333328</v>
      </c>
      <c r="S22" s="63">
        <f t="shared" si="11"/>
        <v>68333.333333333328</v>
      </c>
      <c r="T22" s="64">
        <f t="shared" si="11"/>
        <v>68333.333333333328</v>
      </c>
    </row>
    <row r="23" spans="1:20" x14ac:dyDescent="0.35">
      <c r="A23" s="115"/>
      <c r="B23" s="59"/>
      <c r="C23" s="73"/>
      <c r="D23" s="69"/>
      <c r="E23" s="69"/>
      <c r="F23" s="70"/>
      <c r="G23" s="73" t="str">
        <f>+G15</f>
        <v>D4</v>
      </c>
      <c r="H23" s="73"/>
      <c r="I23" s="69">
        <f>+AVERAGE([1]BONOHRSNOLECTIVAS!$H$23:$H$26)</f>
        <v>83333.333333333328</v>
      </c>
      <c r="J23" s="69">
        <f t="shared" ref="J23:K23" si="15">+I23</f>
        <v>83333.333333333328</v>
      </c>
      <c r="K23" s="70">
        <f t="shared" si="15"/>
        <v>83333.333333333328</v>
      </c>
      <c r="M23" s="60"/>
      <c r="N23" s="79">
        <f t="shared" si="10"/>
        <v>0</v>
      </c>
      <c r="O23" s="63">
        <f t="shared" si="10"/>
        <v>0</v>
      </c>
      <c r="P23" s="63">
        <f t="shared" si="10"/>
        <v>0</v>
      </c>
      <c r="Q23" s="63" t="str">
        <f t="shared" si="13"/>
        <v>D4</v>
      </c>
      <c r="R23" s="79">
        <f>+I23-H23</f>
        <v>83333.333333333328</v>
      </c>
      <c r="S23" s="63">
        <f t="shared" si="11"/>
        <v>83333.333333333328</v>
      </c>
      <c r="T23" s="64">
        <f t="shared" si="11"/>
        <v>83333.333333333328</v>
      </c>
    </row>
    <row r="24" spans="1:20" x14ac:dyDescent="0.35">
      <c r="A24" s="116"/>
      <c r="B24" s="66"/>
      <c r="C24" s="74"/>
      <c r="D24" s="71"/>
      <c r="E24" s="71"/>
      <c r="F24" s="72"/>
      <c r="G24" s="74" t="str">
        <f>+G16</f>
        <v>D5</v>
      </c>
      <c r="H24" s="74"/>
      <c r="I24" s="71">
        <f>+AVERAGE([1]BONOHRSNOLECTIVAS!$H$27:$H$32)</f>
        <v>83333.333333333328</v>
      </c>
      <c r="J24" s="69">
        <f t="shared" ref="J24:K24" si="16">+I24</f>
        <v>83333.333333333328</v>
      </c>
      <c r="K24" s="70">
        <f t="shared" si="16"/>
        <v>83333.333333333328</v>
      </c>
      <c r="M24" s="60"/>
      <c r="N24" s="79">
        <f t="shared" si="10"/>
        <v>0</v>
      </c>
      <c r="O24" s="63">
        <f t="shared" si="10"/>
        <v>0</v>
      </c>
      <c r="P24" s="63">
        <f t="shared" si="10"/>
        <v>0</v>
      </c>
      <c r="Q24" s="63" t="str">
        <f t="shared" si="13"/>
        <v>D5</v>
      </c>
      <c r="R24" s="79">
        <f>+I24-H24</f>
        <v>83333.333333333328</v>
      </c>
      <c r="S24" s="63">
        <f t="shared" si="11"/>
        <v>83333.333333333328</v>
      </c>
      <c r="T24" s="64">
        <f t="shared" si="11"/>
        <v>83333.333333333328</v>
      </c>
    </row>
    <row r="25" spans="1:20" s="75" customFormat="1" ht="24" x14ac:dyDescent="0.4">
      <c r="A25" s="113" t="str">
        <f>+'2021'!A12</f>
        <v>Asignación por trabajo a distancia</v>
      </c>
      <c r="B25" s="76"/>
      <c r="C25" s="81" t="str">
        <f>+C11</f>
        <v>ACTUAL</v>
      </c>
      <c r="D25" s="82" t="str">
        <f>+D11</f>
        <v>PROYECTO 2021</v>
      </c>
      <c r="E25" s="82" t="str">
        <f>+E11</f>
        <v>PROYECTO 2022</v>
      </c>
      <c r="F25" s="83" t="str">
        <f>+F11</f>
        <v>PROYECTO 2023</v>
      </c>
      <c r="G25" s="81"/>
      <c r="H25" s="81" t="str">
        <f>+H19</f>
        <v>ACTUAL</v>
      </c>
      <c r="I25" s="82" t="str">
        <f>+I19</f>
        <v>PROYECTO 2021</v>
      </c>
      <c r="J25" s="82" t="str">
        <f>+J19</f>
        <v>PROYECTO 2022</v>
      </c>
      <c r="K25" s="83" t="str">
        <f>+K19</f>
        <v>PROYECTO 2023</v>
      </c>
      <c r="M25" s="55"/>
      <c r="N25" s="76" t="s">
        <v>82</v>
      </c>
      <c r="O25" s="77" t="s">
        <v>83</v>
      </c>
      <c r="P25" s="77" t="s">
        <v>84</v>
      </c>
      <c r="Q25" s="77"/>
      <c r="R25" s="76" t="s">
        <v>82</v>
      </c>
      <c r="S25" s="77" t="s">
        <v>83</v>
      </c>
      <c r="T25" s="78" t="s">
        <v>84</v>
      </c>
    </row>
    <row r="26" spans="1:20" x14ac:dyDescent="0.35">
      <c r="A26" s="113"/>
      <c r="B26" s="59" t="str">
        <f t="shared" ref="B26:B32" si="17">+B12</f>
        <v>A1</v>
      </c>
      <c r="C26" s="73"/>
      <c r="D26" s="69">
        <f>+AVERAGE([1]TRABAJODISTANCIA!$J$8:$J$9)</f>
        <v>8890</v>
      </c>
      <c r="E26" s="69">
        <f>+D26</f>
        <v>8890</v>
      </c>
      <c r="F26" s="70">
        <f>+E26</f>
        <v>8890</v>
      </c>
      <c r="G26" s="73" t="str">
        <f>+G20</f>
        <v>D1</v>
      </c>
      <c r="H26" s="73"/>
      <c r="I26" s="69">
        <f>+AVERAGE([1]TRABAJODISTANCIA!$J$21:$J$24)</f>
        <v>10177.272727272728</v>
      </c>
      <c r="J26" s="69">
        <f>+I26</f>
        <v>10177.272727272728</v>
      </c>
      <c r="K26" s="70">
        <f>+J26</f>
        <v>10177.272727272728</v>
      </c>
      <c r="M26" s="60" t="str">
        <f t="shared" ref="M26:M32" si="18">+B26</f>
        <v>A1</v>
      </c>
      <c r="N26" s="79">
        <f t="shared" ref="N26:N32" si="19">+D26-C26</f>
        <v>8890</v>
      </c>
      <c r="O26" s="63">
        <f t="shared" ref="O26:O32" si="20">+N26/2</f>
        <v>4445</v>
      </c>
      <c r="P26" s="63">
        <f t="shared" ref="P26:P32" si="21">+F26-E26</f>
        <v>0</v>
      </c>
      <c r="Q26" s="63" t="str">
        <f>+G26</f>
        <v>D1</v>
      </c>
      <c r="R26" s="79">
        <f>+I26-H26</f>
        <v>10177.272727272728</v>
      </c>
      <c r="S26" s="63">
        <f>+R26/2</f>
        <v>5088.636363636364</v>
      </c>
      <c r="T26" s="64">
        <f>+K26-J26</f>
        <v>0</v>
      </c>
    </row>
    <row r="27" spans="1:20" x14ac:dyDescent="0.35">
      <c r="A27" s="113"/>
      <c r="B27" s="59" t="str">
        <f t="shared" si="17"/>
        <v>A2</v>
      </c>
      <c r="C27" s="73"/>
      <c r="D27" s="69">
        <f>+AVERAGE([1]TRABAJODISTANCIA!$J$10:$J$16)</f>
        <v>11530</v>
      </c>
      <c r="E27" s="69">
        <f t="shared" ref="E27:F27" si="22">+D27</f>
        <v>11530</v>
      </c>
      <c r="F27" s="70">
        <f t="shared" si="22"/>
        <v>11530</v>
      </c>
      <c r="G27" s="73" t="str">
        <f>+G21</f>
        <v>D2</v>
      </c>
      <c r="H27" s="73"/>
      <c r="I27" s="69">
        <f>+AVERAGE([1]TRABAJODISTANCIA!$J$25:$J$29)</f>
        <v>14628.181818181818</v>
      </c>
      <c r="J27" s="69">
        <f t="shared" ref="J27:K27" si="23">+I27</f>
        <v>14628.181818181818</v>
      </c>
      <c r="K27" s="70">
        <f t="shared" si="23"/>
        <v>14628.181818181818</v>
      </c>
      <c r="M27" s="60" t="str">
        <f t="shared" si="18"/>
        <v>A2</v>
      </c>
      <c r="N27" s="79">
        <f t="shared" si="19"/>
        <v>11530</v>
      </c>
      <c r="O27" s="63">
        <f t="shared" si="20"/>
        <v>5765</v>
      </c>
      <c r="P27" s="63">
        <f t="shared" si="21"/>
        <v>0</v>
      </c>
      <c r="Q27" s="63" t="str">
        <f t="shared" ref="Q27:Q30" si="24">+G27</f>
        <v>D2</v>
      </c>
      <c r="R27" s="79">
        <f>+I27-H27</f>
        <v>14628.181818181818</v>
      </c>
      <c r="S27" s="63">
        <f>+R27/2</f>
        <v>7314.090909090909</v>
      </c>
      <c r="T27" s="64">
        <f>+K27-J27</f>
        <v>0</v>
      </c>
    </row>
    <row r="28" spans="1:20" x14ac:dyDescent="0.35">
      <c r="A28" s="113"/>
      <c r="B28" s="59" t="str">
        <f t="shared" si="17"/>
        <v>A3</v>
      </c>
      <c r="C28" s="73"/>
      <c r="D28" s="69">
        <f>+AVERAGE([1]TRABAJODISTANCIA!$J$17:$J$19)</f>
        <v>11530</v>
      </c>
      <c r="E28" s="69">
        <f t="shared" ref="E28:F28" si="25">+D28</f>
        <v>11530</v>
      </c>
      <c r="F28" s="70">
        <f t="shared" si="25"/>
        <v>11530</v>
      </c>
      <c r="G28" s="73" t="str">
        <f>+G22</f>
        <v>D3</v>
      </c>
      <c r="H28" s="73"/>
      <c r="I28" s="69">
        <f>+AVERAGE([1]TRABAJODISTANCIA!$J$30:$J$33)</f>
        <v>20093.636363636364</v>
      </c>
      <c r="J28" s="69">
        <f t="shared" ref="J28:K28" si="26">+I28</f>
        <v>20093.636363636364</v>
      </c>
      <c r="K28" s="70">
        <f t="shared" si="26"/>
        <v>20093.636363636364</v>
      </c>
      <c r="M28" s="60" t="str">
        <f t="shared" si="18"/>
        <v>A3</v>
      </c>
      <c r="N28" s="79">
        <f t="shared" si="19"/>
        <v>11530</v>
      </c>
      <c r="O28" s="63">
        <f t="shared" si="20"/>
        <v>5765</v>
      </c>
      <c r="P28" s="63">
        <f t="shared" si="21"/>
        <v>0</v>
      </c>
      <c r="Q28" s="63" t="str">
        <f t="shared" si="24"/>
        <v>D3</v>
      </c>
      <c r="R28" s="79">
        <f>+I28-H28</f>
        <v>20093.636363636364</v>
      </c>
      <c r="S28" s="63">
        <f>+R28/2</f>
        <v>10046.818181818182</v>
      </c>
      <c r="T28" s="64">
        <f>+K28-J28</f>
        <v>0</v>
      </c>
    </row>
    <row r="29" spans="1:20" x14ac:dyDescent="0.35">
      <c r="A29" s="113"/>
      <c r="B29" s="59" t="str">
        <f t="shared" si="17"/>
        <v>A4</v>
      </c>
      <c r="C29" s="73"/>
      <c r="D29" s="69">
        <f>+AVERAGE([1]TRABAJODISTANCIA!$J$20)</f>
        <v>11530</v>
      </c>
      <c r="E29" s="69">
        <f t="shared" ref="E29:F29" si="27">+D29</f>
        <v>11530</v>
      </c>
      <c r="F29" s="70">
        <f t="shared" si="27"/>
        <v>11530</v>
      </c>
      <c r="G29" s="73" t="str">
        <f>+G23</f>
        <v>D4</v>
      </c>
      <c r="H29" s="73"/>
      <c r="I29" s="69">
        <f>+AVERAGE([1]TRABAJODISTANCIA!$J$34:$J$37)</f>
        <v>24511.81818181818</v>
      </c>
      <c r="J29" s="69">
        <f t="shared" ref="J29:K29" si="28">+I29</f>
        <v>24511.81818181818</v>
      </c>
      <c r="K29" s="70">
        <f t="shared" si="28"/>
        <v>24511.81818181818</v>
      </c>
      <c r="M29" s="60" t="str">
        <f t="shared" si="18"/>
        <v>A4</v>
      </c>
      <c r="N29" s="79">
        <f t="shared" si="19"/>
        <v>11530</v>
      </c>
      <c r="O29" s="63">
        <f t="shared" si="20"/>
        <v>5765</v>
      </c>
      <c r="P29" s="63">
        <f t="shared" si="21"/>
        <v>0</v>
      </c>
      <c r="Q29" s="63" t="str">
        <f t="shared" si="24"/>
        <v>D4</v>
      </c>
      <c r="R29" s="79">
        <f>+I29-H29</f>
        <v>24511.81818181818</v>
      </c>
      <c r="S29" s="63">
        <f>+R29/2</f>
        <v>12255.90909090909</v>
      </c>
      <c r="T29" s="64">
        <f>+K29-J29</f>
        <v>0</v>
      </c>
    </row>
    <row r="30" spans="1:20" x14ac:dyDescent="0.35">
      <c r="A30" s="113"/>
      <c r="B30" s="59" t="str">
        <f t="shared" si="17"/>
        <v>A5</v>
      </c>
      <c r="C30" s="73"/>
      <c r="D30" s="69">
        <f>+AVERAGE([1]TRABAJODISTANCIA!$J$10:$J$20)</f>
        <v>11530</v>
      </c>
      <c r="E30" s="69">
        <f t="shared" ref="E30:F30" si="29">+D30</f>
        <v>11530</v>
      </c>
      <c r="F30" s="70">
        <f t="shared" si="29"/>
        <v>11530</v>
      </c>
      <c r="G30" s="73" t="str">
        <f>+G24</f>
        <v>D5</v>
      </c>
      <c r="H30" s="73"/>
      <c r="I30" s="69">
        <f>+AVERAGE([1]TRABAJODISTANCIA!$J$38:$J$43)</f>
        <v>25231.81818181818</v>
      </c>
      <c r="J30" s="69">
        <f t="shared" ref="J30:K30" si="30">+I30</f>
        <v>25231.81818181818</v>
      </c>
      <c r="K30" s="70">
        <f t="shared" si="30"/>
        <v>25231.81818181818</v>
      </c>
      <c r="M30" s="60" t="str">
        <f t="shared" si="18"/>
        <v>A5</v>
      </c>
      <c r="N30" s="79">
        <f t="shared" si="19"/>
        <v>11530</v>
      </c>
      <c r="O30" s="63">
        <f t="shared" si="20"/>
        <v>5765</v>
      </c>
      <c r="P30" s="63">
        <f t="shared" si="21"/>
        <v>0</v>
      </c>
      <c r="Q30" s="63" t="str">
        <f t="shared" si="24"/>
        <v>D5</v>
      </c>
      <c r="R30" s="79">
        <f>+I30-H30</f>
        <v>25231.81818181818</v>
      </c>
      <c r="S30" s="63">
        <f>+R30/2</f>
        <v>12615.90909090909</v>
      </c>
      <c r="T30" s="64">
        <f>+K30-J30</f>
        <v>0</v>
      </c>
    </row>
    <row r="31" spans="1:20" x14ac:dyDescent="0.35">
      <c r="A31" s="113"/>
      <c r="B31" s="59" t="str">
        <f t="shared" si="17"/>
        <v>A6</v>
      </c>
      <c r="C31" s="73"/>
      <c r="D31" s="69">
        <f>+D30</f>
        <v>11530</v>
      </c>
      <c r="E31" s="69">
        <f t="shared" ref="E31:F31" si="31">+D31</f>
        <v>11530</v>
      </c>
      <c r="F31" s="70">
        <f t="shared" si="31"/>
        <v>11530</v>
      </c>
      <c r="G31" s="73"/>
      <c r="H31" s="73"/>
      <c r="I31" s="69"/>
      <c r="J31" s="69"/>
      <c r="K31" s="70"/>
      <c r="M31" s="60" t="str">
        <f t="shared" si="18"/>
        <v>A6</v>
      </c>
      <c r="N31" s="79">
        <f t="shared" si="19"/>
        <v>11530</v>
      </c>
      <c r="O31" s="63">
        <f t="shared" si="20"/>
        <v>5765</v>
      </c>
      <c r="P31" s="63">
        <f t="shared" si="21"/>
        <v>0</v>
      </c>
      <c r="Q31" s="63"/>
      <c r="R31" s="79"/>
      <c r="S31" s="63"/>
      <c r="T31" s="64"/>
    </row>
    <row r="32" spans="1:20" x14ac:dyDescent="0.35">
      <c r="A32" s="113"/>
      <c r="B32" s="59" t="str">
        <f t="shared" si="17"/>
        <v>A7</v>
      </c>
      <c r="C32" s="73"/>
      <c r="D32" s="69">
        <f>+D31</f>
        <v>11530</v>
      </c>
      <c r="E32" s="69">
        <f t="shared" ref="E32:F32" si="32">+D32</f>
        <v>11530</v>
      </c>
      <c r="F32" s="70">
        <f t="shared" si="32"/>
        <v>11530</v>
      </c>
      <c r="G32" s="73"/>
      <c r="H32" s="73"/>
      <c r="I32" s="69"/>
      <c r="J32" s="69"/>
      <c r="K32" s="70"/>
      <c r="M32" s="60" t="str">
        <f t="shared" si="18"/>
        <v>A7</v>
      </c>
      <c r="N32" s="79">
        <f t="shared" si="19"/>
        <v>11530</v>
      </c>
      <c r="O32" s="63">
        <f t="shared" si="20"/>
        <v>5765</v>
      </c>
      <c r="P32" s="63">
        <f t="shared" si="21"/>
        <v>0</v>
      </c>
      <c r="Q32" s="63"/>
      <c r="R32" s="79"/>
      <c r="S32" s="63"/>
      <c r="T32" s="64"/>
    </row>
    <row r="33" spans="1:20" s="75" customFormat="1" ht="24" x14ac:dyDescent="0.4">
      <c r="A33" s="114" t="str">
        <f>+'2021'!A13</f>
        <v>Aguinaldo fiestas patrias</v>
      </c>
      <c r="B33" s="76"/>
      <c r="C33" s="81" t="str">
        <f>+C25</f>
        <v>ACTUAL</v>
      </c>
      <c r="D33" s="82" t="str">
        <f>+D25</f>
        <v>PROYECTO 2021</v>
      </c>
      <c r="E33" s="82" t="str">
        <f>+E25</f>
        <v>PROYECTO 2022</v>
      </c>
      <c r="F33" s="83" t="str">
        <f>+F25</f>
        <v>PROYECTO 2023</v>
      </c>
      <c r="G33" s="81"/>
      <c r="H33" s="81" t="str">
        <f>+H25</f>
        <v>ACTUAL</v>
      </c>
      <c r="I33" s="82" t="str">
        <f>+I25</f>
        <v>PROYECTO 2021</v>
      </c>
      <c r="J33" s="82" t="str">
        <f>+J25</f>
        <v>PROYECTO 2022</v>
      </c>
      <c r="K33" s="83" t="str">
        <f>+K25</f>
        <v>PROYECTO 2023</v>
      </c>
      <c r="M33" s="55"/>
      <c r="N33" s="76" t="s">
        <v>82</v>
      </c>
      <c r="O33" s="77" t="s">
        <v>83</v>
      </c>
      <c r="P33" s="77" t="s">
        <v>84</v>
      </c>
      <c r="Q33" s="77"/>
      <c r="R33" s="76" t="s">
        <v>82</v>
      </c>
      <c r="S33" s="77" t="s">
        <v>83</v>
      </c>
      <c r="T33" s="78" t="s">
        <v>84</v>
      </c>
    </row>
    <row r="34" spans="1:20" x14ac:dyDescent="0.35">
      <c r="A34" s="115"/>
      <c r="B34" s="59" t="str">
        <f t="shared" ref="B34:B40" si="33">+B26</f>
        <v>A1</v>
      </c>
      <c r="C34" s="73">
        <f>+AVERAGE([1]AGUINALDOFFPP!$F$30:$F$31)/12</f>
        <v>4082.4166666666665</v>
      </c>
      <c r="D34" s="69">
        <f>+AVERAGE([1]AGUINALDOFFPP!$I$30:$I$31)/12</f>
        <v>6418.75</v>
      </c>
      <c r="E34" s="69">
        <f>+AVERAGE([1]AGUINALDOFFPP!$K$30:$K$31)/12</f>
        <v>6611.3125</v>
      </c>
      <c r="F34" s="70">
        <f>+AVERAGE([1]AGUINALDOFFPP!$M$30:$M$31)/12</f>
        <v>6809.6518749999996</v>
      </c>
      <c r="G34" s="73" t="str">
        <f>+G26</f>
        <v>D1</v>
      </c>
      <c r="H34" s="73">
        <f>+AVERAGE([1]AGUINALDOFFPP!$F$78:$F$81)/12</f>
        <v>1362.3333333333333</v>
      </c>
      <c r="I34" s="69">
        <f>+AVERAGE([1]AGUINALDOFFPP!$I$78:$I$81)/12</f>
        <v>6418.75</v>
      </c>
      <c r="J34" s="69">
        <f>+AVERAGE([1]AGUINALDOFFPP!$K$78:$K$81)/12</f>
        <v>6611.3125</v>
      </c>
      <c r="K34" s="70">
        <f>+AVERAGE([1]AGUINALDOFFPP!$M$78:$M$81)/12</f>
        <v>6809.6518749999996</v>
      </c>
      <c r="M34" s="60" t="str">
        <f t="shared" ref="M34:M40" si="34">+B34</f>
        <v>A1</v>
      </c>
      <c r="N34" s="79">
        <f t="shared" ref="N34:P40" si="35">+D34-C34</f>
        <v>2336.3333333333335</v>
      </c>
      <c r="O34" s="63">
        <f t="shared" si="35"/>
        <v>192.5625</v>
      </c>
      <c r="P34" s="63">
        <f t="shared" si="35"/>
        <v>198.33937499999956</v>
      </c>
      <c r="Q34" s="63" t="str">
        <f>+G34</f>
        <v>D1</v>
      </c>
      <c r="R34" s="79">
        <f t="shared" ref="R34:T38" si="36">+I34-H34</f>
        <v>5056.416666666667</v>
      </c>
      <c r="S34" s="63">
        <f t="shared" si="36"/>
        <v>192.5625</v>
      </c>
      <c r="T34" s="64">
        <f t="shared" si="36"/>
        <v>198.33937499999956</v>
      </c>
    </row>
    <row r="35" spans="1:20" x14ac:dyDescent="0.35">
      <c r="A35" s="115"/>
      <c r="B35" s="59" t="str">
        <f t="shared" si="33"/>
        <v>A2</v>
      </c>
      <c r="C35" s="73">
        <f>+AVERAGE([1]AGUINALDOFFPP!$F$32:$F$38)/12</f>
        <v>4082.7380952380954</v>
      </c>
      <c r="D35" s="69">
        <f>+AVERAGE([1]AGUINALDOFFPP!$I$32:$I$38)/12</f>
        <v>6418.75</v>
      </c>
      <c r="E35" s="69">
        <f>+AVERAGE([1]AGUINALDOFFPP!$K$32:$K$38)/12</f>
        <v>6611.3125</v>
      </c>
      <c r="F35" s="70">
        <f>+AVERAGE([1]AGUINALDOFFPP!$M$32:$M$38)/12</f>
        <v>6809.6518749999996</v>
      </c>
      <c r="G35" s="73" t="str">
        <f>+G27</f>
        <v>D2</v>
      </c>
      <c r="H35" s="73">
        <f>+H34</f>
        <v>1362.3333333333333</v>
      </c>
      <c r="I35" s="69">
        <f>+I34</f>
        <v>6418.75</v>
      </c>
      <c r="J35" s="69">
        <f>+J34</f>
        <v>6611.3125</v>
      </c>
      <c r="K35" s="70">
        <f>+K34</f>
        <v>6809.6518749999996</v>
      </c>
      <c r="M35" s="60" t="str">
        <f t="shared" si="34"/>
        <v>A2</v>
      </c>
      <c r="N35" s="79">
        <f t="shared" si="35"/>
        <v>2336.0119047619046</v>
      </c>
      <c r="O35" s="63">
        <f t="shared" si="35"/>
        <v>192.5625</v>
      </c>
      <c r="P35" s="63">
        <f t="shared" si="35"/>
        <v>198.33937499999956</v>
      </c>
      <c r="Q35" s="63" t="str">
        <f t="shared" ref="Q35:Q38" si="37">+G35</f>
        <v>D2</v>
      </c>
      <c r="R35" s="79">
        <f t="shared" si="36"/>
        <v>5056.416666666667</v>
      </c>
      <c r="S35" s="63">
        <f t="shared" si="36"/>
        <v>192.5625</v>
      </c>
      <c r="T35" s="64">
        <f t="shared" si="36"/>
        <v>198.33937499999956</v>
      </c>
    </row>
    <row r="36" spans="1:20" x14ac:dyDescent="0.35">
      <c r="A36" s="115"/>
      <c r="B36" s="59" t="str">
        <f t="shared" si="33"/>
        <v>A3</v>
      </c>
      <c r="C36" s="73">
        <f>+AVERAGE([1]AGUINALDOFFPP!$F$39:$F$41)/12</f>
        <v>4084.6666666666665</v>
      </c>
      <c r="D36" s="69">
        <f>+AVERAGE([1]AGUINALDOFFPP!$I$39:$I$41)/12</f>
        <v>6418.75</v>
      </c>
      <c r="E36" s="69">
        <f>+AVERAGE([1]AGUINALDOFFPP!$K$39:$K$41)/12</f>
        <v>6611.3125</v>
      </c>
      <c r="F36" s="70">
        <f>+AVERAGE([1]AGUINALDOFFPP!$M$39:$M$41)/12</f>
        <v>6809.6518749999996</v>
      </c>
      <c r="G36" s="73" t="str">
        <f>+G28</f>
        <v>D3</v>
      </c>
      <c r="H36" s="73">
        <f>+AVERAGE([1]AGUINALDOFFPP!$F$87:$F$90)/12</f>
        <v>3726.1041666666665</v>
      </c>
      <c r="I36" s="69">
        <f>+AVERAGE([1]AGUINALDOFFPP!$I$87:$I$90)/12</f>
        <v>6418.75</v>
      </c>
      <c r="J36" s="69">
        <f>+AVERAGE([1]AGUINALDOFFPP!$K$87:$K$90)/12</f>
        <v>6611.3125</v>
      </c>
      <c r="K36" s="70">
        <f>+AVERAGE([1]AGUINALDOFFPP!$M$87:$M$90)/12</f>
        <v>6809.6518749999996</v>
      </c>
      <c r="M36" s="60" t="str">
        <f t="shared" si="34"/>
        <v>A3</v>
      </c>
      <c r="N36" s="79">
        <f t="shared" si="35"/>
        <v>2334.0833333333335</v>
      </c>
      <c r="O36" s="63">
        <f t="shared" si="35"/>
        <v>192.5625</v>
      </c>
      <c r="P36" s="63">
        <f t="shared" si="35"/>
        <v>198.33937499999956</v>
      </c>
      <c r="Q36" s="63" t="str">
        <f t="shared" si="37"/>
        <v>D3</v>
      </c>
      <c r="R36" s="79">
        <f t="shared" si="36"/>
        <v>2692.6458333333335</v>
      </c>
      <c r="S36" s="63">
        <f t="shared" si="36"/>
        <v>192.5625</v>
      </c>
      <c r="T36" s="64">
        <f t="shared" si="36"/>
        <v>198.33937499999956</v>
      </c>
    </row>
    <row r="37" spans="1:20" x14ac:dyDescent="0.35">
      <c r="A37" s="115"/>
      <c r="B37" s="59" t="str">
        <f t="shared" si="33"/>
        <v>A4</v>
      </c>
      <c r="C37" s="73">
        <f>+[1]AGUINALDOFFPP!$F$42/12</f>
        <v>4082.4166666666665</v>
      </c>
      <c r="D37" s="69">
        <f>+[1]AGUINALDOFFPP!$I$42/12</f>
        <v>6418.75</v>
      </c>
      <c r="E37" s="69">
        <f>+[1]AGUINALDOFFPP!$K$42/12</f>
        <v>6611.3125</v>
      </c>
      <c r="F37" s="70">
        <f>+[1]AGUINALDOFFPP!$M$42/12</f>
        <v>6809.6518749999996</v>
      </c>
      <c r="G37" s="73" t="str">
        <f>+G29</f>
        <v>D4</v>
      </c>
      <c r="H37" s="73">
        <f>+AVERAGE([1]AGUINALDOFFPP!$F$91:$F$94)/12</f>
        <v>4035.7708333333335</v>
      </c>
      <c r="I37" s="69">
        <f>+AVERAGE([1]AGUINALDOFFPP!$I$91:$I$94)/12</f>
        <v>6418.75</v>
      </c>
      <c r="J37" s="69">
        <f>+AVERAGE([1]AGUINALDOFFPP!$K$91:$K$94)/12</f>
        <v>6611.3125</v>
      </c>
      <c r="K37" s="70">
        <f>+AVERAGE([1]AGUINALDOFFPP!$M$91:$M$94)/12</f>
        <v>6809.6518749999996</v>
      </c>
      <c r="M37" s="60" t="str">
        <f t="shared" si="34"/>
        <v>A4</v>
      </c>
      <c r="N37" s="79">
        <f t="shared" si="35"/>
        <v>2336.3333333333335</v>
      </c>
      <c r="O37" s="63">
        <f t="shared" si="35"/>
        <v>192.5625</v>
      </c>
      <c r="P37" s="63">
        <f t="shared" si="35"/>
        <v>198.33937499999956</v>
      </c>
      <c r="Q37" s="63" t="str">
        <f t="shared" si="37"/>
        <v>D4</v>
      </c>
      <c r="R37" s="79">
        <f t="shared" si="36"/>
        <v>2382.9791666666665</v>
      </c>
      <c r="S37" s="63">
        <f t="shared" si="36"/>
        <v>192.5625</v>
      </c>
      <c r="T37" s="64">
        <f t="shared" si="36"/>
        <v>198.33937499999956</v>
      </c>
    </row>
    <row r="38" spans="1:20" x14ac:dyDescent="0.35">
      <c r="A38" s="115"/>
      <c r="B38" s="59" t="str">
        <f t="shared" si="33"/>
        <v>A5</v>
      </c>
      <c r="C38" s="73">
        <f>+AVERAGE([1]AGUINALDOFFPP!$F$32:$F$42)/12</f>
        <v>4083.2348484848485</v>
      </c>
      <c r="D38" s="69">
        <f>+AVERAGE([1]AGUINALDOFFPP!$I$32:$I$42)/12</f>
        <v>6418.75</v>
      </c>
      <c r="E38" s="69">
        <f>+AVERAGE([1]AGUINALDOFFPP!$K$32:$K$42)/12</f>
        <v>6611.3125</v>
      </c>
      <c r="F38" s="70">
        <f>+AVERAGE([1]AGUINALDOFFPP!$M$32:$M$42)/12</f>
        <v>6809.6518749999996</v>
      </c>
      <c r="G38" s="73" t="str">
        <f>+G30</f>
        <v>D5</v>
      </c>
      <c r="H38" s="73">
        <f>+AVERAGE([1]AGUINALDOFFPP!$F$95:$F$100)/12</f>
        <v>4082.4444444444448</v>
      </c>
      <c r="I38" s="69">
        <f>+AVERAGE([1]AGUINALDOFFPP!$I$95:$I$100)/12</f>
        <v>6418.75</v>
      </c>
      <c r="J38" s="69">
        <f>+AVERAGE([1]AGUINALDOFFPP!$K$95:$K$100)/12</f>
        <v>6611.3125</v>
      </c>
      <c r="K38" s="70">
        <f>+AVERAGE([1]AGUINALDOFFPP!$M$95:$M$100)/12</f>
        <v>6809.6518749999996</v>
      </c>
      <c r="M38" s="60" t="str">
        <f t="shared" si="34"/>
        <v>A5</v>
      </c>
      <c r="N38" s="79">
        <f t="shared" si="35"/>
        <v>2335.5151515151515</v>
      </c>
      <c r="O38" s="63">
        <f t="shared" si="35"/>
        <v>192.5625</v>
      </c>
      <c r="P38" s="63">
        <f t="shared" si="35"/>
        <v>198.33937499999956</v>
      </c>
      <c r="Q38" s="63" t="str">
        <f t="shared" si="37"/>
        <v>D5</v>
      </c>
      <c r="R38" s="79">
        <f t="shared" si="36"/>
        <v>2336.3055555555552</v>
      </c>
      <c r="S38" s="63">
        <f t="shared" si="36"/>
        <v>192.5625</v>
      </c>
      <c r="T38" s="64">
        <f t="shared" si="36"/>
        <v>198.33937499999956</v>
      </c>
    </row>
    <row r="39" spans="1:20" x14ac:dyDescent="0.35">
      <c r="A39" s="115"/>
      <c r="B39" s="59" t="str">
        <f t="shared" si="33"/>
        <v>A6</v>
      </c>
      <c r="C39" s="73">
        <f t="shared" ref="C39:F40" si="38">+C38</f>
        <v>4083.2348484848485</v>
      </c>
      <c r="D39" s="69">
        <f t="shared" si="38"/>
        <v>6418.75</v>
      </c>
      <c r="E39" s="69">
        <f t="shared" si="38"/>
        <v>6611.3125</v>
      </c>
      <c r="F39" s="70">
        <f t="shared" si="38"/>
        <v>6809.6518749999996</v>
      </c>
      <c r="G39" s="73"/>
      <c r="H39" s="73"/>
      <c r="I39" s="69"/>
      <c r="J39" s="69"/>
      <c r="K39" s="70"/>
      <c r="M39" s="60" t="str">
        <f t="shared" si="34"/>
        <v>A6</v>
      </c>
      <c r="N39" s="79">
        <f t="shared" si="35"/>
        <v>2335.5151515151515</v>
      </c>
      <c r="O39" s="63">
        <f t="shared" si="35"/>
        <v>192.5625</v>
      </c>
      <c r="P39" s="63">
        <f t="shared" si="35"/>
        <v>198.33937499999956</v>
      </c>
      <c r="Q39" s="63"/>
      <c r="R39" s="79"/>
      <c r="S39" s="63"/>
      <c r="T39" s="64"/>
    </row>
    <row r="40" spans="1:20" x14ac:dyDescent="0.35">
      <c r="A40" s="116"/>
      <c r="B40" s="66" t="str">
        <f t="shared" si="33"/>
        <v>A7</v>
      </c>
      <c r="C40" s="74">
        <f t="shared" si="38"/>
        <v>4083.2348484848485</v>
      </c>
      <c r="D40" s="71">
        <f t="shared" si="38"/>
        <v>6418.75</v>
      </c>
      <c r="E40" s="71">
        <f t="shared" si="38"/>
        <v>6611.3125</v>
      </c>
      <c r="F40" s="72">
        <f t="shared" si="38"/>
        <v>6809.6518749999996</v>
      </c>
      <c r="G40" s="74"/>
      <c r="H40" s="74"/>
      <c r="I40" s="71"/>
      <c r="J40" s="71"/>
      <c r="K40" s="72"/>
      <c r="M40" s="60" t="str">
        <f t="shared" si="34"/>
        <v>A7</v>
      </c>
      <c r="N40" s="79">
        <f t="shared" si="35"/>
        <v>2335.5151515151515</v>
      </c>
      <c r="O40" s="63">
        <f t="shared" si="35"/>
        <v>192.5625</v>
      </c>
      <c r="P40" s="63">
        <f t="shared" si="35"/>
        <v>198.33937499999956</v>
      </c>
      <c r="Q40" s="63"/>
      <c r="R40" s="79"/>
      <c r="S40" s="63"/>
      <c r="T40" s="64"/>
    </row>
    <row r="41" spans="1:20" s="75" customFormat="1" ht="24" x14ac:dyDescent="0.4">
      <c r="A41" s="113" t="str">
        <f>+'2021'!A14</f>
        <v>Aguinaldo navidad</v>
      </c>
      <c r="B41" s="76"/>
      <c r="C41" s="81" t="str">
        <f>+C33</f>
        <v>ACTUAL</v>
      </c>
      <c r="D41" s="82" t="str">
        <f>+D33</f>
        <v>PROYECTO 2021</v>
      </c>
      <c r="E41" s="82" t="str">
        <f>+E33</f>
        <v>PROYECTO 2022</v>
      </c>
      <c r="F41" s="83" t="str">
        <f>+F33</f>
        <v>PROYECTO 2023</v>
      </c>
      <c r="G41" s="81"/>
      <c r="H41" s="81" t="str">
        <f>+H33</f>
        <v>ACTUAL</v>
      </c>
      <c r="I41" s="82" t="str">
        <f>+I33</f>
        <v>PROYECTO 2021</v>
      </c>
      <c r="J41" s="82" t="str">
        <f>+J33</f>
        <v>PROYECTO 2022</v>
      </c>
      <c r="K41" s="83" t="str">
        <f>+K33</f>
        <v>PROYECTO 2023</v>
      </c>
      <c r="M41" s="55"/>
      <c r="N41" s="76" t="s">
        <v>82</v>
      </c>
      <c r="O41" s="77" t="s">
        <v>83</v>
      </c>
      <c r="P41" s="77" t="s">
        <v>84</v>
      </c>
      <c r="Q41" s="77"/>
      <c r="R41" s="76" t="s">
        <v>82</v>
      </c>
      <c r="S41" s="77" t="s">
        <v>83</v>
      </c>
      <c r="T41" s="78" t="s">
        <v>84</v>
      </c>
    </row>
    <row r="42" spans="1:20" x14ac:dyDescent="0.35">
      <c r="A42" s="113"/>
      <c r="B42" s="59" t="str">
        <f t="shared" ref="B42:B48" si="39">+B34</f>
        <v>A1</v>
      </c>
      <c r="C42" s="73">
        <f>+AVERAGE([1]AGUINALDONAVIDAD!$F$30:$F$31)/12</f>
        <v>1001</v>
      </c>
      <c r="D42" s="69">
        <f>+AVERAGE([1]AGUINALDONAVIDAD!$I$30:$I$31)/12</f>
        <v>6418.75</v>
      </c>
      <c r="E42" s="69">
        <f>+AVERAGE([1]AGUINALDONAVIDAD!$K$30:$K$31)/12</f>
        <v>6611.3125</v>
      </c>
      <c r="F42" s="70">
        <f>+AVERAGE([1]AGUINALDONAVIDAD!$M$30:$M$31)/12</f>
        <v>6809.6518749999996</v>
      </c>
      <c r="G42" s="73" t="str">
        <f>+G34</f>
        <v>D1</v>
      </c>
      <c r="H42" s="73">
        <f>+AVERAGE([1]AGUINALDONAVIDAD!$F$78:$F$81)/12</f>
        <v>2940.7916666666665</v>
      </c>
      <c r="I42" s="69">
        <f>+AVERAGE([1]AGUINALDONAVIDAD!$I$78:$I$81)/12</f>
        <v>6418.75</v>
      </c>
      <c r="J42" s="69">
        <f>+AVERAGE([1]AGUINALDONAVIDAD!$K$78:$K$81)/12</f>
        <v>6611.3125</v>
      </c>
      <c r="K42" s="70">
        <f>+AVERAGE([1]AGUINALDONAVIDAD!$M$78:$M$81)/12</f>
        <v>6809.6518749999996</v>
      </c>
      <c r="M42" s="60" t="str">
        <f t="shared" ref="M42:M48" si="40">+B42</f>
        <v>A1</v>
      </c>
      <c r="N42" s="79">
        <f t="shared" ref="N42:P48" si="41">+D42-C42</f>
        <v>5417.75</v>
      </c>
      <c r="O42" s="63">
        <f t="shared" si="41"/>
        <v>192.5625</v>
      </c>
      <c r="P42" s="63">
        <f t="shared" si="41"/>
        <v>198.33937499999956</v>
      </c>
      <c r="Q42" s="63" t="str">
        <f>+G42</f>
        <v>D1</v>
      </c>
      <c r="R42" s="79">
        <f t="shared" ref="R42:T46" si="42">+I42-H42</f>
        <v>3477.9583333333335</v>
      </c>
      <c r="S42" s="63">
        <f t="shared" si="42"/>
        <v>192.5625</v>
      </c>
      <c r="T42" s="64">
        <f t="shared" si="42"/>
        <v>198.33937499999956</v>
      </c>
    </row>
    <row r="43" spans="1:20" x14ac:dyDescent="0.35">
      <c r="A43" s="113"/>
      <c r="B43" s="59" t="str">
        <f t="shared" si="39"/>
        <v>A2</v>
      </c>
      <c r="C43" s="73">
        <f>+AVERAGE([1]AGUINALDONAVIDAD!$F$32:$F$38)/12</f>
        <v>3355.8809523809523</v>
      </c>
      <c r="D43" s="69">
        <f>+AVERAGE([1]AGUINALDONAVIDAD!$I$32:$I$38)/12</f>
        <v>6418.75</v>
      </c>
      <c r="E43" s="69">
        <f>+AVERAGE([1]AGUINALDONAVIDAD!$K$32:$K$38)/12</f>
        <v>6611.3125</v>
      </c>
      <c r="F43" s="70">
        <f>+AVERAGE([1]AGUINALDONAVIDAD!$M$32:$M$38)/12</f>
        <v>6809.6518749999996</v>
      </c>
      <c r="G43" s="73" t="str">
        <f>+G35</f>
        <v>D2</v>
      </c>
      <c r="H43" s="73">
        <f>+AVERAGE([1]AGUINALDONAVIDAD!$F$82:$F$86)/12</f>
        <v>3607.1166666666668</v>
      </c>
      <c r="I43" s="69">
        <f>+AVERAGE([1]AGUINALDONAVIDAD!$I$82:$I$86)/12</f>
        <v>6418.75</v>
      </c>
      <c r="J43" s="69">
        <f>+AVERAGE([1]AGUINALDONAVIDAD!$K$82:$K$86)/12</f>
        <v>6611.3125</v>
      </c>
      <c r="K43" s="70">
        <f>+AVERAGE([1]AGUINALDONAVIDAD!$M$82:$M$86)/12</f>
        <v>6809.6518749999996</v>
      </c>
      <c r="M43" s="60" t="str">
        <f t="shared" si="40"/>
        <v>A2</v>
      </c>
      <c r="N43" s="79">
        <f t="shared" si="41"/>
        <v>3062.8690476190477</v>
      </c>
      <c r="O43" s="63">
        <f t="shared" si="41"/>
        <v>192.5625</v>
      </c>
      <c r="P43" s="63">
        <f t="shared" si="41"/>
        <v>198.33937499999956</v>
      </c>
      <c r="Q43" s="63" t="str">
        <f t="shared" ref="Q43:Q46" si="43">+G43</f>
        <v>D2</v>
      </c>
      <c r="R43" s="79">
        <f t="shared" si="42"/>
        <v>2811.6333333333332</v>
      </c>
      <c r="S43" s="63">
        <f t="shared" si="42"/>
        <v>192.5625</v>
      </c>
      <c r="T43" s="64">
        <f t="shared" si="42"/>
        <v>198.33937499999956</v>
      </c>
    </row>
    <row r="44" spans="1:20" x14ac:dyDescent="0.35">
      <c r="A44" s="113"/>
      <c r="B44" s="59" t="str">
        <f t="shared" si="39"/>
        <v>A3</v>
      </c>
      <c r="C44" s="73">
        <f>+AVERAGE([1]AGUINALDONAVIDAD!$F$40:$F$41)/12</f>
        <v>4137.333333333333</v>
      </c>
      <c r="D44" s="69">
        <f>+AVERAGE([1]AGUINALDONAVIDAD!$I$40:$I$41)/12</f>
        <v>6418.75</v>
      </c>
      <c r="E44" s="69">
        <f>+AVERAGE([1]AGUINALDONAVIDAD!$K$40:$K$41)/12</f>
        <v>6611.3125</v>
      </c>
      <c r="F44" s="70">
        <f>+AVERAGE([1]AGUINALDONAVIDAD!$M$40:$M$41)/12</f>
        <v>6809.6518749999996</v>
      </c>
      <c r="G44" s="73" t="str">
        <f>+G36</f>
        <v>D3</v>
      </c>
      <c r="H44" s="73">
        <f>+AVERAGE([1]AGUINALDONAVIDAD!$F$87:$F$90)/12</f>
        <v>2940.7708333333335</v>
      </c>
      <c r="I44" s="69">
        <f>+AVERAGE([1]AGUINALDONAVIDAD!$I$87:$I$90)/12</f>
        <v>6418.75</v>
      </c>
      <c r="J44" s="69">
        <f>+AVERAGE([1]AGUINALDONAVIDAD!$K$87:$K$90)/12</f>
        <v>6611.3125</v>
      </c>
      <c r="K44" s="70">
        <f>+AVERAGE([1]AGUINALDONAVIDAD!$M$87:$M$90)/12</f>
        <v>6809.6518749999996</v>
      </c>
      <c r="M44" s="60" t="str">
        <f t="shared" si="40"/>
        <v>A3</v>
      </c>
      <c r="N44" s="79">
        <f t="shared" si="41"/>
        <v>2281.416666666667</v>
      </c>
      <c r="O44" s="63">
        <f t="shared" si="41"/>
        <v>192.5625</v>
      </c>
      <c r="P44" s="63">
        <f t="shared" si="41"/>
        <v>198.33937499999956</v>
      </c>
      <c r="Q44" s="63" t="str">
        <f t="shared" si="43"/>
        <v>D3</v>
      </c>
      <c r="R44" s="79">
        <f t="shared" si="42"/>
        <v>3477.9791666666665</v>
      </c>
      <c r="S44" s="63">
        <f t="shared" si="42"/>
        <v>192.5625</v>
      </c>
      <c r="T44" s="64">
        <f t="shared" si="42"/>
        <v>198.33937499999956</v>
      </c>
    </row>
    <row r="45" spans="1:20" x14ac:dyDescent="0.35">
      <c r="A45" s="113"/>
      <c r="B45" s="59" t="str">
        <f t="shared" si="39"/>
        <v>A4</v>
      </c>
      <c r="C45" s="73">
        <f>+AVERAGE([1]AGUINALDONAVIDAD!$F$42)/12</f>
        <v>4128.5</v>
      </c>
      <c r="D45" s="69">
        <f>+AVERAGE([1]AGUINALDONAVIDAD!$I$42)/12</f>
        <v>6418.75</v>
      </c>
      <c r="E45" s="69">
        <f>+AVERAGE([1]AGUINALDONAVIDAD!$K$42)/12</f>
        <v>6611.3125</v>
      </c>
      <c r="F45" s="70">
        <f>+AVERAGE([1]AGUINALDONAVIDAD!$M$42)/12</f>
        <v>6809.6518749999996</v>
      </c>
      <c r="G45" s="73" t="str">
        <f>+G37</f>
        <v>D4</v>
      </c>
      <c r="H45" s="73">
        <f>+AVERAGE([1]AGUINALDONAVIDAD!$F$91:$F$94)/12</f>
        <v>3631.6041666666665</v>
      </c>
      <c r="I45" s="69">
        <f>+AVERAGE([1]AGUINALDONAVIDAD!$I$91:$I$94)/12</f>
        <v>6418.75</v>
      </c>
      <c r="J45" s="69">
        <f>+AVERAGE([1]AGUINALDONAVIDAD!$K$91:$K$94)/12</f>
        <v>6611.3125</v>
      </c>
      <c r="K45" s="70">
        <f>+AVERAGE([1]AGUINALDONAVIDAD!$M$91:$M$94)/12</f>
        <v>6809.6518749999996</v>
      </c>
      <c r="M45" s="60" t="str">
        <f t="shared" si="40"/>
        <v>A4</v>
      </c>
      <c r="N45" s="79">
        <f t="shared" si="41"/>
        <v>2290.25</v>
      </c>
      <c r="O45" s="63">
        <f t="shared" si="41"/>
        <v>192.5625</v>
      </c>
      <c r="P45" s="63">
        <f t="shared" si="41"/>
        <v>198.33937499999956</v>
      </c>
      <c r="Q45" s="63" t="str">
        <f t="shared" si="43"/>
        <v>D4</v>
      </c>
      <c r="R45" s="79">
        <f t="shared" si="42"/>
        <v>2787.1458333333335</v>
      </c>
      <c r="S45" s="63">
        <f t="shared" si="42"/>
        <v>192.5625</v>
      </c>
      <c r="T45" s="64">
        <f t="shared" si="42"/>
        <v>198.33937499999956</v>
      </c>
    </row>
    <row r="46" spans="1:20" x14ac:dyDescent="0.35">
      <c r="A46" s="113"/>
      <c r="B46" s="59" t="str">
        <f t="shared" si="39"/>
        <v>A5</v>
      </c>
      <c r="C46" s="73">
        <f>+AVERAGE([1]AGUINALDONAVIDAD!$F$32:$F$38,[1]AGUINALDONAVIDAD!$F$40:$F$42)/12</f>
        <v>3589.4333333333329</v>
      </c>
      <c r="D46" s="69">
        <f>+AVERAGE([1]AGUINALDONAVIDAD!$I$32:$I$38,[1]AGUINALDONAVIDAD!$I$40:$I$42)/12</f>
        <v>6418.75</v>
      </c>
      <c r="E46" s="69">
        <f>+AVERAGE([1]AGUINALDONAVIDAD!$K$32:$K$38,[1]AGUINALDONAVIDAD!$K$40:$K$42)/12</f>
        <v>6611.3125</v>
      </c>
      <c r="F46" s="70">
        <f>+AVERAGE([1]AGUINALDONAVIDAD!$M$32:$M$38,[1]AGUINALDONAVIDAD!$M$40:$M$42)/12</f>
        <v>6809.6518749999996</v>
      </c>
      <c r="G46" s="73" t="str">
        <f>+G38</f>
        <v>D5</v>
      </c>
      <c r="H46" s="73">
        <f>+AVERAGE([1]AGUINALDONAVIDAD!$F$97:$F$100)/12</f>
        <v>2975.4375</v>
      </c>
      <c r="I46" s="69">
        <f>+AVERAGE([1]AGUINALDONAVIDAD!$I$97:$I$100)/12</f>
        <v>6418.75</v>
      </c>
      <c r="J46" s="69">
        <f>+AVERAGE([1]AGUINALDONAVIDAD!$K$97:$K$100)/12</f>
        <v>6611.3125</v>
      </c>
      <c r="K46" s="70">
        <f>+AVERAGE([1]AGUINALDONAVIDAD!$M$97:$M$100)/12</f>
        <v>6809.6518749999996</v>
      </c>
      <c r="M46" s="60" t="str">
        <f t="shared" si="40"/>
        <v>A5</v>
      </c>
      <c r="N46" s="79">
        <f t="shared" si="41"/>
        <v>2829.3166666666671</v>
      </c>
      <c r="O46" s="63">
        <f t="shared" si="41"/>
        <v>192.5625</v>
      </c>
      <c r="P46" s="63">
        <f t="shared" si="41"/>
        <v>198.33937499999956</v>
      </c>
      <c r="Q46" s="63" t="str">
        <f t="shared" si="43"/>
        <v>D5</v>
      </c>
      <c r="R46" s="79">
        <f t="shared" si="42"/>
        <v>3443.3125</v>
      </c>
      <c r="S46" s="63">
        <f t="shared" si="42"/>
        <v>192.5625</v>
      </c>
      <c r="T46" s="64">
        <f t="shared" si="42"/>
        <v>198.33937499999956</v>
      </c>
    </row>
    <row r="47" spans="1:20" x14ac:dyDescent="0.35">
      <c r="A47" s="113"/>
      <c r="B47" s="59" t="str">
        <f t="shared" si="39"/>
        <v>A6</v>
      </c>
      <c r="C47" s="73">
        <f t="shared" ref="C47:F48" si="44">+C46</f>
        <v>3589.4333333333329</v>
      </c>
      <c r="D47" s="69">
        <f t="shared" si="44"/>
        <v>6418.75</v>
      </c>
      <c r="E47" s="69">
        <f t="shared" si="44"/>
        <v>6611.3125</v>
      </c>
      <c r="F47" s="70">
        <f t="shared" si="44"/>
        <v>6809.6518749999996</v>
      </c>
      <c r="G47" s="73"/>
      <c r="H47" s="73"/>
      <c r="I47" s="69"/>
      <c r="J47" s="69"/>
      <c r="K47" s="70"/>
      <c r="M47" s="60" t="str">
        <f t="shared" si="40"/>
        <v>A6</v>
      </c>
      <c r="N47" s="79">
        <f t="shared" si="41"/>
        <v>2829.3166666666671</v>
      </c>
      <c r="O47" s="63">
        <f t="shared" si="41"/>
        <v>192.5625</v>
      </c>
      <c r="P47" s="63">
        <f t="shared" si="41"/>
        <v>198.33937499999956</v>
      </c>
      <c r="Q47" s="63"/>
      <c r="R47" s="79"/>
      <c r="S47" s="63"/>
      <c r="T47" s="64"/>
    </row>
    <row r="48" spans="1:20" x14ac:dyDescent="0.35">
      <c r="A48" s="113"/>
      <c r="B48" s="59" t="str">
        <f t="shared" si="39"/>
        <v>A7</v>
      </c>
      <c r="C48" s="73">
        <f t="shared" si="44"/>
        <v>3589.4333333333329</v>
      </c>
      <c r="D48" s="69">
        <f t="shared" si="44"/>
        <v>6418.75</v>
      </c>
      <c r="E48" s="69">
        <f t="shared" si="44"/>
        <v>6611.3125</v>
      </c>
      <c r="F48" s="70">
        <f t="shared" si="44"/>
        <v>6809.6518749999996</v>
      </c>
      <c r="G48" s="73"/>
      <c r="H48" s="73"/>
      <c r="I48" s="69"/>
      <c r="J48" s="69"/>
      <c r="K48" s="70"/>
      <c r="M48" s="60" t="str">
        <f t="shared" si="40"/>
        <v>A7</v>
      </c>
      <c r="N48" s="79">
        <f t="shared" si="41"/>
        <v>2829.3166666666671</v>
      </c>
      <c r="O48" s="63">
        <f t="shared" si="41"/>
        <v>192.5625</v>
      </c>
      <c r="P48" s="63">
        <f t="shared" si="41"/>
        <v>198.33937499999956</v>
      </c>
      <c r="Q48" s="63"/>
      <c r="R48" s="79"/>
      <c r="S48" s="63"/>
      <c r="T48" s="64"/>
    </row>
    <row r="49" spans="1:20" s="75" customFormat="1" ht="24" x14ac:dyDescent="0.4">
      <c r="A49" s="114" t="str">
        <f>+'2021'!A15</f>
        <v>Bono de vacaciones</v>
      </c>
      <c r="B49" s="76"/>
      <c r="C49" s="81" t="str">
        <f t="shared" ref="C49:F49" si="45">+C41</f>
        <v>ACTUAL</v>
      </c>
      <c r="D49" s="82" t="str">
        <f t="shared" si="45"/>
        <v>PROYECTO 2021</v>
      </c>
      <c r="E49" s="82" t="str">
        <f t="shared" si="45"/>
        <v>PROYECTO 2022</v>
      </c>
      <c r="F49" s="83" t="str">
        <f t="shared" si="45"/>
        <v>PROYECTO 2023</v>
      </c>
      <c r="G49" s="81"/>
      <c r="H49" s="81" t="str">
        <f t="shared" ref="H49:K49" si="46">+H41</f>
        <v>ACTUAL</v>
      </c>
      <c r="I49" s="82" t="str">
        <f t="shared" si="46"/>
        <v>PROYECTO 2021</v>
      </c>
      <c r="J49" s="82" t="str">
        <f t="shared" si="46"/>
        <v>PROYECTO 2022</v>
      </c>
      <c r="K49" s="83" t="str">
        <f t="shared" si="46"/>
        <v>PROYECTO 2023</v>
      </c>
      <c r="M49" s="55"/>
      <c r="N49" s="76" t="s">
        <v>82</v>
      </c>
      <c r="O49" s="77" t="s">
        <v>83</v>
      </c>
      <c r="P49" s="77" t="s">
        <v>84</v>
      </c>
      <c r="Q49" s="77"/>
      <c r="R49" s="76" t="s">
        <v>82</v>
      </c>
      <c r="S49" s="77" t="s">
        <v>83</v>
      </c>
      <c r="T49" s="78" t="s">
        <v>84</v>
      </c>
    </row>
    <row r="50" spans="1:20" x14ac:dyDescent="0.35">
      <c r="A50" s="115"/>
      <c r="B50" s="59" t="str">
        <f t="shared" ref="B50:B55" si="47">+B42</f>
        <v>A1</v>
      </c>
      <c r="C50" s="73">
        <f>+[1]VACACIONES!$F$24/12</f>
        <v>2481.9166666666665</v>
      </c>
      <c r="D50" s="69">
        <f>+[1]VACACIONES!$G$24/12</f>
        <v>12409.58333333333</v>
      </c>
      <c r="E50" s="69">
        <f>+[1]VACACIONES!$J$24/12</f>
        <v>12781.870833333332</v>
      </c>
      <c r="F50" s="70">
        <f>+[1]VACACIONES!$M$24/12</f>
        <v>13165.326958333333</v>
      </c>
      <c r="G50" s="73" t="str">
        <f t="shared" ref="G50:G54" si="48">+G42</f>
        <v>D1</v>
      </c>
      <c r="H50" s="73">
        <f t="shared" ref="H50:K54" si="49">+C50</f>
        <v>2481.9166666666665</v>
      </c>
      <c r="I50" s="69">
        <f t="shared" si="49"/>
        <v>12409.58333333333</v>
      </c>
      <c r="J50" s="69">
        <f t="shared" si="49"/>
        <v>12781.870833333332</v>
      </c>
      <c r="K50" s="70">
        <f t="shared" si="49"/>
        <v>13165.326958333333</v>
      </c>
      <c r="M50" s="60" t="str">
        <f t="shared" ref="M50:M56" si="50">+B50</f>
        <v>A1</v>
      </c>
      <c r="N50" s="79">
        <f t="shared" ref="N50:P56" si="51">+D50-C50</f>
        <v>9927.6666666666642</v>
      </c>
      <c r="O50" s="63">
        <f t="shared" si="51"/>
        <v>372.28750000000218</v>
      </c>
      <c r="P50" s="63">
        <f t="shared" si="51"/>
        <v>383.45612500000061</v>
      </c>
      <c r="Q50" s="63" t="str">
        <f>+G50</f>
        <v>D1</v>
      </c>
      <c r="R50" s="79">
        <f t="shared" ref="R50:T54" si="52">+I50-H50</f>
        <v>9927.6666666666642</v>
      </c>
      <c r="S50" s="63">
        <f t="shared" si="52"/>
        <v>372.28750000000218</v>
      </c>
      <c r="T50" s="64">
        <f t="shared" si="52"/>
        <v>383.45612500000061</v>
      </c>
    </row>
    <row r="51" spans="1:20" x14ac:dyDescent="0.35">
      <c r="A51" s="115"/>
      <c r="B51" s="59" t="str">
        <f t="shared" si="47"/>
        <v>A2</v>
      </c>
      <c r="C51" s="73">
        <f>+[1]VACACIONES!$F$24/12</f>
        <v>2481.9166666666665</v>
      </c>
      <c r="D51" s="69">
        <f>+[1]VACACIONES!$G$24/12</f>
        <v>12409.58333333333</v>
      </c>
      <c r="E51" s="69">
        <f>+[1]VACACIONES!$J$24/12</f>
        <v>12781.870833333332</v>
      </c>
      <c r="F51" s="70">
        <f>+[1]VACACIONES!$M$24/12</f>
        <v>13165.326958333333</v>
      </c>
      <c r="G51" s="73" t="str">
        <f t="shared" si="48"/>
        <v>D2</v>
      </c>
      <c r="H51" s="73">
        <f t="shared" si="49"/>
        <v>2481.9166666666665</v>
      </c>
      <c r="I51" s="69">
        <f t="shared" si="49"/>
        <v>12409.58333333333</v>
      </c>
      <c r="J51" s="69">
        <f t="shared" si="49"/>
        <v>12781.870833333332</v>
      </c>
      <c r="K51" s="70">
        <f t="shared" si="49"/>
        <v>13165.326958333333</v>
      </c>
      <c r="M51" s="60" t="str">
        <f t="shared" si="50"/>
        <v>A2</v>
      </c>
      <c r="N51" s="79">
        <f t="shared" si="51"/>
        <v>9927.6666666666642</v>
      </c>
      <c r="O51" s="63">
        <f t="shared" si="51"/>
        <v>372.28750000000218</v>
      </c>
      <c r="P51" s="63">
        <f t="shared" si="51"/>
        <v>383.45612500000061</v>
      </c>
      <c r="Q51" s="63" t="str">
        <f t="shared" ref="Q51:Q54" si="53">+G51</f>
        <v>D2</v>
      </c>
      <c r="R51" s="79">
        <f t="shared" si="52"/>
        <v>9927.6666666666642</v>
      </c>
      <c r="S51" s="63">
        <f t="shared" si="52"/>
        <v>372.28750000000218</v>
      </c>
      <c r="T51" s="64">
        <f t="shared" si="52"/>
        <v>383.45612500000061</v>
      </c>
    </row>
    <row r="52" spans="1:20" x14ac:dyDescent="0.35">
      <c r="A52" s="115"/>
      <c r="B52" s="59" t="str">
        <f t="shared" si="47"/>
        <v>A3</v>
      </c>
      <c r="C52" s="73">
        <f>+[1]VACACIONES!$F$24/12</f>
        <v>2481.9166666666665</v>
      </c>
      <c r="D52" s="69">
        <f>+[1]VACACIONES!$G$24/12</f>
        <v>12409.58333333333</v>
      </c>
      <c r="E52" s="69">
        <f>+[1]VACACIONES!$J$24/12</f>
        <v>12781.870833333332</v>
      </c>
      <c r="F52" s="70">
        <f>+[1]VACACIONES!$M$24/12</f>
        <v>13165.326958333333</v>
      </c>
      <c r="G52" s="73" t="str">
        <f t="shared" si="48"/>
        <v>D3</v>
      </c>
      <c r="H52" s="73">
        <f t="shared" si="49"/>
        <v>2481.9166666666665</v>
      </c>
      <c r="I52" s="69">
        <f t="shared" si="49"/>
        <v>12409.58333333333</v>
      </c>
      <c r="J52" s="69">
        <f t="shared" si="49"/>
        <v>12781.870833333332</v>
      </c>
      <c r="K52" s="70">
        <f t="shared" si="49"/>
        <v>13165.326958333333</v>
      </c>
      <c r="M52" s="60" t="str">
        <f t="shared" si="50"/>
        <v>A3</v>
      </c>
      <c r="N52" s="79">
        <f t="shared" si="51"/>
        <v>9927.6666666666642</v>
      </c>
      <c r="O52" s="63">
        <f t="shared" si="51"/>
        <v>372.28750000000218</v>
      </c>
      <c r="P52" s="63">
        <f t="shared" si="51"/>
        <v>383.45612500000061</v>
      </c>
      <c r="Q52" s="63" t="str">
        <f t="shared" si="53"/>
        <v>D3</v>
      </c>
      <c r="R52" s="79">
        <f t="shared" si="52"/>
        <v>9927.6666666666642</v>
      </c>
      <c r="S52" s="63">
        <f t="shared" si="52"/>
        <v>372.28750000000218</v>
      </c>
      <c r="T52" s="64">
        <f t="shared" si="52"/>
        <v>383.45612500000061</v>
      </c>
    </row>
    <row r="53" spans="1:20" x14ac:dyDescent="0.35">
      <c r="A53" s="115"/>
      <c r="B53" s="59" t="str">
        <f t="shared" si="47"/>
        <v>A4</v>
      </c>
      <c r="C53" s="73">
        <f>+[1]VACACIONES!$F$24/12</f>
        <v>2481.9166666666665</v>
      </c>
      <c r="D53" s="69">
        <f>+[1]VACACIONES!$G$24/12</f>
        <v>12409.58333333333</v>
      </c>
      <c r="E53" s="69">
        <f>+[1]VACACIONES!$J$24/12</f>
        <v>12781.870833333332</v>
      </c>
      <c r="F53" s="70">
        <f>+[1]VACACIONES!$M$24/12</f>
        <v>13165.326958333333</v>
      </c>
      <c r="G53" s="73" t="str">
        <f t="shared" si="48"/>
        <v>D4</v>
      </c>
      <c r="H53" s="73">
        <f t="shared" si="49"/>
        <v>2481.9166666666665</v>
      </c>
      <c r="I53" s="69">
        <f t="shared" si="49"/>
        <v>12409.58333333333</v>
      </c>
      <c r="J53" s="69">
        <f t="shared" si="49"/>
        <v>12781.870833333332</v>
      </c>
      <c r="K53" s="70">
        <f t="shared" si="49"/>
        <v>13165.326958333333</v>
      </c>
      <c r="M53" s="60" t="str">
        <f t="shared" si="50"/>
        <v>A4</v>
      </c>
      <c r="N53" s="79">
        <f t="shared" si="51"/>
        <v>9927.6666666666642</v>
      </c>
      <c r="O53" s="63">
        <f t="shared" si="51"/>
        <v>372.28750000000218</v>
      </c>
      <c r="P53" s="63">
        <f t="shared" si="51"/>
        <v>383.45612500000061</v>
      </c>
      <c r="Q53" s="63" t="str">
        <f t="shared" si="53"/>
        <v>D4</v>
      </c>
      <c r="R53" s="79">
        <f t="shared" si="52"/>
        <v>9927.6666666666642</v>
      </c>
      <c r="S53" s="63">
        <f t="shared" si="52"/>
        <v>372.28750000000218</v>
      </c>
      <c r="T53" s="64">
        <f t="shared" si="52"/>
        <v>383.45612500000061</v>
      </c>
    </row>
    <row r="54" spans="1:20" x14ac:dyDescent="0.35">
      <c r="A54" s="115"/>
      <c r="B54" s="59" t="str">
        <f t="shared" si="47"/>
        <v>A5</v>
      </c>
      <c r="C54" s="73">
        <f>+[1]VACACIONES!$F$24/12</f>
        <v>2481.9166666666665</v>
      </c>
      <c r="D54" s="69">
        <f>+[1]VACACIONES!$G$24/12</f>
        <v>12409.58333333333</v>
      </c>
      <c r="E54" s="69">
        <f>+[1]VACACIONES!$J$24/12</f>
        <v>12781.870833333332</v>
      </c>
      <c r="F54" s="70">
        <f>+[1]VACACIONES!$M$24/12</f>
        <v>13165.326958333333</v>
      </c>
      <c r="G54" s="73" t="str">
        <f t="shared" si="48"/>
        <v>D5</v>
      </c>
      <c r="H54" s="73">
        <f t="shared" si="49"/>
        <v>2481.9166666666665</v>
      </c>
      <c r="I54" s="69">
        <f t="shared" si="49"/>
        <v>12409.58333333333</v>
      </c>
      <c r="J54" s="69">
        <f t="shared" si="49"/>
        <v>12781.870833333332</v>
      </c>
      <c r="K54" s="70">
        <f t="shared" si="49"/>
        <v>13165.326958333333</v>
      </c>
      <c r="M54" s="60" t="str">
        <f t="shared" si="50"/>
        <v>A5</v>
      </c>
      <c r="N54" s="79">
        <f t="shared" si="51"/>
        <v>9927.6666666666642</v>
      </c>
      <c r="O54" s="63">
        <f t="shared" si="51"/>
        <v>372.28750000000218</v>
      </c>
      <c r="P54" s="63">
        <f t="shared" si="51"/>
        <v>383.45612500000061</v>
      </c>
      <c r="Q54" s="63" t="str">
        <f t="shared" si="53"/>
        <v>D5</v>
      </c>
      <c r="R54" s="79">
        <f t="shared" si="52"/>
        <v>9927.6666666666642</v>
      </c>
      <c r="S54" s="63">
        <f t="shared" si="52"/>
        <v>372.28750000000218</v>
      </c>
      <c r="T54" s="64">
        <f t="shared" si="52"/>
        <v>383.45612500000061</v>
      </c>
    </row>
    <row r="55" spans="1:20" x14ac:dyDescent="0.35">
      <c r="A55" s="115"/>
      <c r="B55" s="59" t="str">
        <f t="shared" si="47"/>
        <v>A6</v>
      </c>
      <c r="C55" s="73">
        <f>+[1]VACACIONES!$F$24/12</f>
        <v>2481.9166666666665</v>
      </c>
      <c r="D55" s="69">
        <f>+[1]VACACIONES!$G$24/12</f>
        <v>12409.58333333333</v>
      </c>
      <c r="E55" s="69">
        <f>+[1]VACACIONES!$J$24/12</f>
        <v>12781.870833333332</v>
      </c>
      <c r="F55" s="70">
        <f>+[1]VACACIONES!$M$24/12</f>
        <v>13165.326958333333</v>
      </c>
      <c r="G55" s="73"/>
      <c r="H55" s="73"/>
      <c r="I55" s="69"/>
      <c r="J55" s="69"/>
      <c r="K55" s="70"/>
      <c r="M55" s="60" t="str">
        <f t="shared" si="50"/>
        <v>A6</v>
      </c>
      <c r="N55" s="79">
        <f t="shared" si="51"/>
        <v>9927.6666666666642</v>
      </c>
      <c r="O55" s="63">
        <f t="shared" si="51"/>
        <v>372.28750000000218</v>
      </c>
      <c r="P55" s="63">
        <f t="shared" si="51"/>
        <v>383.45612500000061</v>
      </c>
      <c r="Q55" s="63"/>
      <c r="R55" s="79"/>
      <c r="S55" s="63"/>
      <c r="T55" s="64"/>
    </row>
    <row r="56" spans="1:20" x14ac:dyDescent="0.35">
      <c r="A56" s="116"/>
      <c r="B56" s="66" t="str">
        <f>+B48</f>
        <v>A7</v>
      </c>
      <c r="C56" s="74">
        <f>+[1]VACACIONES!$F$24/12</f>
        <v>2481.9166666666665</v>
      </c>
      <c r="D56" s="71">
        <f>+[1]VACACIONES!$G$24/12</f>
        <v>12409.58333333333</v>
      </c>
      <c r="E56" s="71">
        <f>+[1]VACACIONES!$J$24/12</f>
        <v>12781.870833333332</v>
      </c>
      <c r="F56" s="72">
        <f>+[1]VACACIONES!$M$24/12</f>
        <v>13165.326958333333</v>
      </c>
      <c r="G56" s="74"/>
      <c r="H56" s="74"/>
      <c r="I56" s="71"/>
      <c r="J56" s="71"/>
      <c r="K56" s="72"/>
      <c r="M56" s="61" t="str">
        <f t="shared" si="50"/>
        <v>A7</v>
      </c>
      <c r="N56" s="80">
        <f t="shared" si="51"/>
        <v>9927.6666666666642</v>
      </c>
      <c r="O56" s="65">
        <f t="shared" si="51"/>
        <v>372.28750000000218</v>
      </c>
      <c r="P56" s="65">
        <f t="shared" si="51"/>
        <v>383.45612500000061</v>
      </c>
      <c r="Q56" s="65"/>
      <c r="R56" s="80"/>
      <c r="S56" s="65"/>
      <c r="T56" s="67"/>
    </row>
    <row r="59" spans="1:20" x14ac:dyDescent="0.35">
      <c r="A59" s="2" t="str">
        <f>+'2021'!A24</f>
        <v>Bono por término de negociación</v>
      </c>
    </row>
    <row r="62" spans="1:20" x14ac:dyDescent="0.35">
      <c r="A62" s="2" t="str">
        <f>+'2021'!A27</f>
        <v>Bono compensatorio sala cuna</v>
      </c>
    </row>
    <row r="63" spans="1:20" x14ac:dyDescent="0.35">
      <c r="A63" s="2" t="str">
        <f>+'2021'!A28</f>
        <v>Jardín Infantil</v>
      </c>
    </row>
    <row r="64" spans="1:20" x14ac:dyDescent="0.35">
      <c r="A64" s="2" t="str">
        <f>+'2021'!A29</f>
        <v>Subsidio afterschool</v>
      </c>
    </row>
    <row r="65" spans="1:1" x14ac:dyDescent="0.35">
      <c r="A65" s="2" t="str">
        <f>+'2021'!A30</f>
        <v>Asignación de educación de hijos e hijas</v>
      </c>
    </row>
    <row r="66" spans="1:1" x14ac:dyDescent="0.35">
      <c r="A66" s="2" t="str">
        <f>+'2021'!A31</f>
        <v>Becas y capacitación</v>
      </c>
    </row>
    <row r="67" spans="1:1" x14ac:dyDescent="0.35">
      <c r="A67" s="2" t="str">
        <f>+'2021'!A32</f>
        <v>Días administrativos</v>
      </c>
    </row>
  </sheetData>
  <mergeCells count="11">
    <mergeCell ref="A49:A56"/>
    <mergeCell ref="A25:A32"/>
    <mergeCell ref="A11:A18"/>
    <mergeCell ref="A3:A10"/>
    <mergeCell ref="A19:A24"/>
    <mergeCell ref="G2:K2"/>
    <mergeCell ref="B2:F2"/>
    <mergeCell ref="R2:T2"/>
    <mergeCell ref="M2:P2"/>
    <mergeCell ref="A41:A48"/>
    <mergeCell ref="A33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COMPARATIVO SB</vt:lpstr>
      <vt:lpstr>PROPUESTA SB SINDICATO</vt:lpstr>
      <vt:lpstr>PROPUESTA SB INACAP</vt:lpstr>
      <vt:lpstr>2021</vt:lpstr>
      <vt:lpstr>2022</vt:lpstr>
      <vt:lpstr>2023</vt:lpstr>
      <vt:lpstr>TOTAL</vt:lpstr>
      <vt:lpstr>OTRAS CLÁUSULAS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Lía Plasencio Olate</dc:creator>
  <cp:lastModifiedBy>Lía Plasencio Olate</cp:lastModifiedBy>
  <dcterms:created xsi:type="dcterms:W3CDTF">2020-10-13T22:04:04Z</dcterms:created>
  <dcterms:modified xsi:type="dcterms:W3CDTF">2020-10-14T13:17:52Z</dcterms:modified>
</cp:coreProperties>
</file>