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villalobosd\Desktop\"/>
    </mc:Choice>
  </mc:AlternateContent>
  <bookViews>
    <workbookView xWindow="0" yWindow="0" windowWidth="12915" windowHeight="2160" activeTab="1"/>
  </bookViews>
  <sheets>
    <sheet name="ANTECEDENTES Y COMPARATIVO" sheetId="1" r:id="rId1"/>
    <sheet name="PROPUESTA SINDICATO" sheetId="3" r:id="rId2"/>
    <sheet name="PROPUESTA INACAP" sheetId="2" r:id="rId3"/>
  </sheets>
  <externalReferences>
    <externalReference r:id="rId4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2" i="1" l="1"/>
  <c r="H23" i="1"/>
  <c r="H24" i="1"/>
  <c r="H25" i="1"/>
  <c r="H26" i="1"/>
  <c r="H27" i="1"/>
  <c r="H28" i="1"/>
  <c r="H30" i="1"/>
  <c r="H32" i="1"/>
  <c r="H21" i="1"/>
  <c r="A30" i="1"/>
  <c r="A31" i="1"/>
  <c r="H31" i="1" s="1"/>
  <c r="A32" i="1"/>
  <c r="A33" i="1"/>
  <c r="H33" i="1" s="1"/>
  <c r="A34" i="1"/>
  <c r="H34" i="1" s="1"/>
  <c r="A29" i="1"/>
  <c r="H29" i="1" s="1"/>
  <c r="A22" i="1"/>
  <c r="A23" i="1"/>
  <c r="A24" i="1"/>
  <c r="A25" i="1"/>
  <c r="A26" i="1"/>
  <c r="A27" i="1"/>
  <c r="A28" i="1"/>
  <c r="A21" i="1"/>
  <c r="C53" i="3"/>
  <c r="C54" i="3"/>
  <c r="C55" i="3"/>
  <c r="B49" i="2"/>
  <c r="B50" i="2"/>
  <c r="B51" i="2"/>
  <c r="B52" i="2"/>
  <c r="B48" i="2"/>
  <c r="B38" i="2"/>
  <c r="B39" i="2"/>
  <c r="B40" i="2"/>
  <c r="B41" i="2"/>
  <c r="B42" i="2"/>
  <c r="B43" i="2"/>
  <c r="B37" i="2"/>
  <c r="A43" i="2"/>
  <c r="A42" i="2"/>
  <c r="A41" i="2"/>
  <c r="A40" i="2"/>
  <c r="A39" i="2"/>
  <c r="A38" i="2"/>
  <c r="A37" i="2"/>
  <c r="B61" i="3"/>
  <c r="B62" i="3"/>
  <c r="B63" i="3"/>
  <c r="B64" i="3"/>
  <c r="B60" i="3"/>
  <c r="B50" i="3"/>
  <c r="B51" i="3"/>
  <c r="B52" i="3"/>
  <c r="B53" i="3"/>
  <c r="B54" i="3"/>
  <c r="B55" i="3"/>
  <c r="B49" i="3"/>
  <c r="D50" i="3"/>
  <c r="D49" i="3"/>
  <c r="A49" i="3"/>
  <c r="A50" i="3"/>
  <c r="A51" i="3"/>
  <c r="A52" i="3"/>
  <c r="A53" i="3"/>
  <c r="A54" i="3"/>
  <c r="A55" i="3"/>
  <c r="A59" i="3"/>
  <c r="A60" i="3"/>
  <c r="A61" i="3"/>
  <c r="A62" i="3"/>
  <c r="A63" i="3"/>
  <c r="A64" i="3"/>
  <c r="A48" i="3"/>
  <c r="B40" i="3"/>
  <c r="C40" i="3" s="1"/>
  <c r="B39" i="3"/>
  <c r="C39" i="3" s="1"/>
  <c r="D39" i="3" s="1"/>
  <c r="B38" i="3"/>
  <c r="D62" i="3" s="1"/>
  <c r="W62" i="3" s="1"/>
  <c r="B37" i="3"/>
  <c r="D61" i="3" s="1"/>
  <c r="W61" i="3" s="1"/>
  <c r="B36" i="3"/>
  <c r="D60" i="3" s="1"/>
  <c r="W60" i="3" s="1"/>
  <c r="C28" i="3"/>
  <c r="D55" i="3" s="1"/>
  <c r="B28" i="1" s="1"/>
  <c r="C27" i="3"/>
  <c r="D27" i="3" s="1"/>
  <c r="C26" i="3"/>
  <c r="D26" i="3" s="1"/>
  <c r="E26" i="3" s="1"/>
  <c r="B25" i="3"/>
  <c r="C25" i="3" s="1"/>
  <c r="D52" i="3" s="1"/>
  <c r="W52" i="3" s="1"/>
  <c r="B24" i="3"/>
  <c r="C24" i="3" s="1"/>
  <c r="D51" i="3" s="1"/>
  <c r="D23" i="3"/>
  <c r="E23" i="3" s="1"/>
  <c r="B23" i="3"/>
  <c r="B12" i="2" s="1"/>
  <c r="C12" i="2" s="1"/>
  <c r="C38" i="2" s="1"/>
  <c r="D22" i="3"/>
  <c r="E22" i="3" s="1"/>
  <c r="B22" i="3"/>
  <c r="B11" i="2" s="1"/>
  <c r="C11" i="2" s="1"/>
  <c r="C37" i="2" s="1"/>
  <c r="U21" i="3"/>
  <c r="O10" i="2" s="1"/>
  <c r="T21" i="3"/>
  <c r="N10" i="2" s="1"/>
  <c r="S21" i="3"/>
  <c r="M10" i="2" s="1"/>
  <c r="R21" i="3"/>
  <c r="L10" i="2" s="1"/>
  <c r="Q21" i="3"/>
  <c r="P21" i="3"/>
  <c r="O21" i="3"/>
  <c r="N21" i="3"/>
  <c r="J10" i="2" s="1"/>
  <c r="M21" i="3"/>
  <c r="I10" i="2" s="1"/>
  <c r="L21" i="3"/>
  <c r="H10" i="2" s="1"/>
  <c r="K21" i="3"/>
  <c r="J21" i="3"/>
  <c r="I21" i="3"/>
  <c r="H21" i="3"/>
  <c r="F10" i="2" s="1"/>
  <c r="G21" i="3"/>
  <c r="E10" i="2" s="1"/>
  <c r="F21" i="3"/>
  <c r="D10" i="2" s="1"/>
  <c r="E21" i="3"/>
  <c r="D21" i="3"/>
  <c r="C21" i="3"/>
  <c r="B21" i="3"/>
  <c r="B35" i="3" s="1"/>
  <c r="B24" i="2" s="1"/>
  <c r="A29" i="2"/>
  <c r="A52" i="2" s="1"/>
  <c r="A28" i="2"/>
  <c r="A51" i="2" s="1"/>
  <c r="A27" i="2"/>
  <c r="A50" i="2" s="1"/>
  <c r="A26" i="2"/>
  <c r="A49" i="2" s="1"/>
  <c r="A25" i="2"/>
  <c r="A48" i="2" s="1"/>
  <c r="I24" i="2"/>
  <c r="H24" i="2"/>
  <c r="F24" i="2"/>
  <c r="D24" i="2"/>
  <c r="A24" i="2"/>
  <c r="A47" i="2" s="1"/>
  <c r="B19" i="2"/>
  <c r="B17" i="2"/>
  <c r="C17" i="2" s="1"/>
  <c r="C43" i="2" s="1"/>
  <c r="B16" i="2"/>
  <c r="C16" i="2" s="1"/>
  <c r="C42" i="2" s="1"/>
  <c r="I27" i="1" s="1"/>
  <c r="B15" i="2"/>
  <c r="C15" i="2" s="1"/>
  <c r="C41" i="2" s="1"/>
  <c r="Q41" i="2" s="1"/>
  <c r="A10" i="2"/>
  <c r="A36" i="2" s="1"/>
  <c r="I12" i="1"/>
  <c r="B14" i="1"/>
  <c r="B26" i="2"/>
  <c r="C26" i="2" s="1"/>
  <c r="Q38" i="2" l="1"/>
  <c r="D54" i="3"/>
  <c r="W54" i="3" s="1"/>
  <c r="W49" i="3"/>
  <c r="B65" i="3"/>
  <c r="Q43" i="2"/>
  <c r="Q37" i="2"/>
  <c r="B44" i="2"/>
  <c r="I26" i="1"/>
  <c r="B27" i="1"/>
  <c r="C63" i="3"/>
  <c r="B56" i="3"/>
  <c r="C62" i="3"/>
  <c r="B32" i="1" s="1"/>
  <c r="C52" i="3"/>
  <c r="B25" i="1" s="1"/>
  <c r="I28" i="1"/>
  <c r="W51" i="3"/>
  <c r="C51" i="3"/>
  <c r="B24" i="1" s="1"/>
  <c r="C50" i="3"/>
  <c r="B23" i="1" s="1"/>
  <c r="I22" i="1"/>
  <c r="C61" i="3"/>
  <c r="B31" i="1" s="1"/>
  <c r="B53" i="2"/>
  <c r="C60" i="3"/>
  <c r="B30" i="1" s="1"/>
  <c r="C49" i="3"/>
  <c r="B22" i="1" s="1"/>
  <c r="C64" i="3"/>
  <c r="I23" i="1"/>
  <c r="Q42" i="2"/>
  <c r="W55" i="3"/>
  <c r="W50" i="3"/>
  <c r="C49" i="2"/>
  <c r="D53" i="3"/>
  <c r="D64" i="3"/>
  <c r="D63" i="3"/>
  <c r="B29" i="2"/>
  <c r="B28" i="2"/>
  <c r="B27" i="2"/>
  <c r="B29" i="3"/>
  <c r="B18" i="2" s="1"/>
  <c r="C38" i="3"/>
  <c r="D38" i="3" s="1"/>
  <c r="E27" i="3"/>
  <c r="F27" i="3" s="1"/>
  <c r="G27" i="3" s="1"/>
  <c r="D40" i="3"/>
  <c r="D25" i="3"/>
  <c r="E25" i="3" s="1"/>
  <c r="F26" i="3"/>
  <c r="G26" i="3" s="1"/>
  <c r="E39" i="3"/>
  <c r="F39" i="3" s="1"/>
  <c r="E63" i="3" s="1"/>
  <c r="F23" i="3"/>
  <c r="G23" i="3" s="1"/>
  <c r="F22" i="3"/>
  <c r="G22" i="3" s="1"/>
  <c r="D28" i="3"/>
  <c r="E28" i="3" s="1"/>
  <c r="C37" i="3"/>
  <c r="D37" i="3" s="1"/>
  <c r="D24" i="3"/>
  <c r="C29" i="3"/>
  <c r="C30" i="3" s="1"/>
  <c r="C36" i="3"/>
  <c r="B41" i="3"/>
  <c r="B42" i="3" s="1"/>
  <c r="D26" i="2"/>
  <c r="E26" i="2" s="1"/>
  <c r="D49" i="2" s="1"/>
  <c r="D17" i="2"/>
  <c r="E17" i="2" s="1"/>
  <c r="D16" i="2"/>
  <c r="E16" i="2" s="1"/>
  <c r="D11" i="2"/>
  <c r="E11" i="2" s="1"/>
  <c r="D12" i="2"/>
  <c r="E12" i="2" s="1"/>
  <c r="B14" i="2"/>
  <c r="C14" i="2" s="1"/>
  <c r="C40" i="2" s="1"/>
  <c r="D15" i="2"/>
  <c r="E15" i="2" s="1"/>
  <c r="B13" i="2"/>
  <c r="C13" i="2" s="1"/>
  <c r="C39" i="2" s="1"/>
  <c r="B10" i="2"/>
  <c r="B25" i="2"/>
  <c r="C48" i="2" s="1"/>
  <c r="Q49" i="2" l="1"/>
  <c r="I31" i="1"/>
  <c r="Q48" i="2"/>
  <c r="I30" i="1"/>
  <c r="W63" i="3"/>
  <c r="B33" i="1"/>
  <c r="W53" i="3"/>
  <c r="B26" i="1"/>
  <c r="R49" i="2"/>
  <c r="J31" i="1"/>
  <c r="Q39" i="2"/>
  <c r="I24" i="1"/>
  <c r="X63" i="3"/>
  <c r="C33" i="1"/>
  <c r="Q40" i="2"/>
  <c r="I25" i="1"/>
  <c r="W64" i="3"/>
  <c r="B34" i="1"/>
  <c r="W56" i="3"/>
  <c r="C28" i="2"/>
  <c r="D28" i="2" s="1"/>
  <c r="E28" i="2" s="1"/>
  <c r="D51" i="2" s="1"/>
  <c r="C51" i="2"/>
  <c r="C29" i="2"/>
  <c r="D29" i="2" s="1"/>
  <c r="C52" i="2"/>
  <c r="C27" i="2"/>
  <c r="D27" i="2" s="1"/>
  <c r="E27" i="2" s="1"/>
  <c r="D50" i="2" s="1"/>
  <c r="C50" i="2"/>
  <c r="D29" i="3"/>
  <c r="D30" i="3" s="1"/>
  <c r="E38" i="3"/>
  <c r="F38" i="3" s="1"/>
  <c r="E24" i="3"/>
  <c r="F24" i="3" s="1"/>
  <c r="E40" i="3"/>
  <c r="F40" i="3" s="1"/>
  <c r="E64" i="3" s="1"/>
  <c r="F28" i="3"/>
  <c r="G28" i="3" s="1"/>
  <c r="H27" i="3"/>
  <c r="I27" i="3" s="1"/>
  <c r="E54" i="3" s="1"/>
  <c r="E37" i="3"/>
  <c r="F37" i="3" s="1"/>
  <c r="E61" i="3" s="1"/>
  <c r="H23" i="3"/>
  <c r="I23" i="3" s="1"/>
  <c r="E50" i="3" s="1"/>
  <c r="G39" i="3"/>
  <c r="H39" i="3" s="1"/>
  <c r="F25" i="3"/>
  <c r="G25" i="3" s="1"/>
  <c r="C41" i="3"/>
  <c r="C42" i="3" s="1"/>
  <c r="H22" i="3"/>
  <c r="H26" i="3"/>
  <c r="I26" i="3" s="1"/>
  <c r="E53" i="3" s="1"/>
  <c r="D36" i="3"/>
  <c r="F15" i="2"/>
  <c r="G15" i="2" s="1"/>
  <c r="D41" i="2" s="1"/>
  <c r="F11" i="2"/>
  <c r="G11" i="2" s="1"/>
  <c r="D37" i="2" s="1"/>
  <c r="C25" i="2"/>
  <c r="B30" i="2"/>
  <c r="B31" i="2" s="1"/>
  <c r="F12" i="2"/>
  <c r="G12" i="2" s="1"/>
  <c r="D38" i="2" s="1"/>
  <c r="F16" i="2"/>
  <c r="G16" i="2" s="1"/>
  <c r="D42" i="2" s="1"/>
  <c r="D13" i="2"/>
  <c r="E13" i="2" s="1"/>
  <c r="F17" i="2"/>
  <c r="G17" i="2" s="1"/>
  <c r="D43" i="2" s="1"/>
  <c r="D14" i="2"/>
  <c r="E14" i="2" s="1"/>
  <c r="F26" i="2"/>
  <c r="G26" i="2" s="1"/>
  <c r="E49" i="2" s="1"/>
  <c r="E29" i="2" l="1"/>
  <c r="F29" i="2" s="1"/>
  <c r="G29" i="2" s="1"/>
  <c r="E52" i="2" s="1"/>
  <c r="Q44" i="2"/>
  <c r="F27" i="2"/>
  <c r="G27" i="2" s="1"/>
  <c r="E50" i="2" s="1"/>
  <c r="S50" i="2" s="1"/>
  <c r="F28" i="2"/>
  <c r="G28" i="2" s="1"/>
  <c r="E51" i="2" s="1"/>
  <c r="K33" i="1" s="1"/>
  <c r="W65" i="3"/>
  <c r="Q51" i="2"/>
  <c r="I33" i="1"/>
  <c r="S49" i="2"/>
  <c r="K31" i="1"/>
  <c r="R37" i="2"/>
  <c r="J22" i="1"/>
  <c r="R51" i="2"/>
  <c r="J33" i="1"/>
  <c r="R43" i="2"/>
  <c r="J28" i="1"/>
  <c r="R41" i="2"/>
  <c r="J26" i="1"/>
  <c r="X61" i="3"/>
  <c r="C31" i="1"/>
  <c r="Q50" i="2"/>
  <c r="I32" i="1"/>
  <c r="X50" i="3"/>
  <c r="C23" i="1"/>
  <c r="R42" i="2"/>
  <c r="J27" i="1"/>
  <c r="X54" i="3"/>
  <c r="C27" i="1"/>
  <c r="R50" i="2"/>
  <c r="J32" i="1"/>
  <c r="R38" i="2"/>
  <c r="J23" i="1"/>
  <c r="X53" i="3"/>
  <c r="C26" i="1"/>
  <c r="Q52" i="2"/>
  <c r="I34" i="1"/>
  <c r="X64" i="3"/>
  <c r="C34" i="1"/>
  <c r="G38" i="3"/>
  <c r="H38" i="3" s="1"/>
  <c r="I38" i="3" s="1"/>
  <c r="J38" i="3" s="1"/>
  <c r="F62" i="3" s="1"/>
  <c r="E62" i="3"/>
  <c r="E29" i="3"/>
  <c r="F29" i="3"/>
  <c r="F30" i="3" s="1"/>
  <c r="G24" i="3"/>
  <c r="G29" i="3" s="1"/>
  <c r="G40" i="3"/>
  <c r="H40" i="3" s="1"/>
  <c r="I39" i="3"/>
  <c r="J39" i="3" s="1"/>
  <c r="F63" i="3" s="1"/>
  <c r="J23" i="3"/>
  <c r="K23" i="3" s="1"/>
  <c r="J26" i="3"/>
  <c r="K26" i="3" s="1"/>
  <c r="G37" i="3"/>
  <c r="H37" i="3" s="1"/>
  <c r="H28" i="3"/>
  <c r="I28" i="3" s="1"/>
  <c r="E55" i="3" s="1"/>
  <c r="I22" i="3"/>
  <c r="E49" i="3" s="1"/>
  <c r="D41" i="3"/>
  <c r="D42" i="3" s="1"/>
  <c r="E36" i="3"/>
  <c r="E41" i="3" s="1"/>
  <c r="E42" i="3" s="1"/>
  <c r="H25" i="3"/>
  <c r="I25" i="3" s="1"/>
  <c r="E52" i="3" s="1"/>
  <c r="J27" i="3"/>
  <c r="K27" i="3" s="1"/>
  <c r="F14" i="2"/>
  <c r="G14" i="2" s="1"/>
  <c r="D40" i="2" s="1"/>
  <c r="H17" i="2"/>
  <c r="I17" i="2" s="1"/>
  <c r="H11" i="2"/>
  <c r="I11" i="2" s="1"/>
  <c r="J11" i="2" s="1"/>
  <c r="H12" i="2"/>
  <c r="I12" i="2" s="1"/>
  <c r="H16" i="2"/>
  <c r="I16" i="2" s="1"/>
  <c r="H26" i="2"/>
  <c r="I26" i="2" s="1"/>
  <c r="F49" i="2" s="1"/>
  <c r="H15" i="2"/>
  <c r="I15" i="2" s="1"/>
  <c r="F13" i="2"/>
  <c r="G13" i="2" s="1"/>
  <c r="D39" i="2" s="1"/>
  <c r="D25" i="2"/>
  <c r="D30" i="2" s="1"/>
  <c r="D31" i="2" s="1"/>
  <c r="C30" i="2"/>
  <c r="C31" i="2" s="1"/>
  <c r="H27" i="2" l="1"/>
  <c r="I27" i="2" s="1"/>
  <c r="F50" i="2" s="1"/>
  <c r="L32" i="1" s="1"/>
  <c r="D52" i="2"/>
  <c r="K34" i="1" s="1"/>
  <c r="K32" i="1"/>
  <c r="Q53" i="2"/>
  <c r="H28" i="2"/>
  <c r="I28" i="2" s="1"/>
  <c r="F51" i="2" s="1"/>
  <c r="L33" i="1" s="1"/>
  <c r="M33" i="1" s="1"/>
  <c r="S51" i="2"/>
  <c r="T49" i="2"/>
  <c r="L31" i="1"/>
  <c r="M31" i="1" s="1"/>
  <c r="Y63" i="3"/>
  <c r="D33" i="1"/>
  <c r="X49" i="3"/>
  <c r="C22" i="1"/>
  <c r="X55" i="3"/>
  <c r="C28" i="1"/>
  <c r="X52" i="3"/>
  <c r="C25" i="1"/>
  <c r="X62" i="3"/>
  <c r="C32" i="1"/>
  <c r="S52" i="2"/>
  <c r="R39" i="2"/>
  <c r="J24" i="1"/>
  <c r="R40" i="2"/>
  <c r="J25" i="1"/>
  <c r="Y62" i="3"/>
  <c r="D32" i="1"/>
  <c r="H29" i="2"/>
  <c r="I29" i="2" s="1"/>
  <c r="F52" i="2" s="1"/>
  <c r="E30" i="3"/>
  <c r="C19" i="2" s="1"/>
  <c r="C18" i="2"/>
  <c r="I40" i="3"/>
  <c r="J40" i="3" s="1"/>
  <c r="G30" i="3"/>
  <c r="E19" i="2" s="1"/>
  <c r="E18" i="2"/>
  <c r="D18" i="2"/>
  <c r="H24" i="3"/>
  <c r="H29" i="3" s="1"/>
  <c r="H30" i="3" s="1"/>
  <c r="F19" i="2" s="1"/>
  <c r="F36" i="3"/>
  <c r="L23" i="3"/>
  <c r="M23" i="3" s="1"/>
  <c r="L27" i="3"/>
  <c r="M27" i="3" s="1"/>
  <c r="J28" i="3"/>
  <c r="K28" i="3" s="1"/>
  <c r="J25" i="3"/>
  <c r="K25" i="3" s="1"/>
  <c r="K39" i="3"/>
  <c r="L39" i="3" s="1"/>
  <c r="K38" i="3"/>
  <c r="L38" i="3" s="1"/>
  <c r="E25" i="2"/>
  <c r="J22" i="3"/>
  <c r="L26" i="3"/>
  <c r="M26" i="3" s="1"/>
  <c r="I37" i="3"/>
  <c r="J37" i="3" s="1"/>
  <c r="F61" i="3" s="1"/>
  <c r="J15" i="2"/>
  <c r="K15" i="2" s="1"/>
  <c r="E41" i="2" s="1"/>
  <c r="H13" i="2"/>
  <c r="I13" i="2" s="1"/>
  <c r="K11" i="2"/>
  <c r="E37" i="2" s="1"/>
  <c r="J12" i="2"/>
  <c r="K12" i="2" s="1"/>
  <c r="E38" i="2" s="1"/>
  <c r="H14" i="2"/>
  <c r="I14" i="2" s="1"/>
  <c r="J16" i="2"/>
  <c r="K16" i="2" s="1"/>
  <c r="E42" i="2" s="1"/>
  <c r="J17" i="2"/>
  <c r="K17" i="2" s="1"/>
  <c r="E43" i="2" s="1"/>
  <c r="D19" i="2"/>
  <c r="R52" i="2" l="1"/>
  <c r="T50" i="2"/>
  <c r="J34" i="1"/>
  <c r="T51" i="2"/>
  <c r="M32" i="1"/>
  <c r="S42" i="2"/>
  <c r="K27" i="1"/>
  <c r="T52" i="2"/>
  <c r="L34" i="1"/>
  <c r="R44" i="2"/>
  <c r="S43" i="2"/>
  <c r="K28" i="1"/>
  <c r="S37" i="2"/>
  <c r="K22" i="1"/>
  <c r="Y61" i="3"/>
  <c r="D31" i="1"/>
  <c r="S38" i="2"/>
  <c r="K23" i="1"/>
  <c r="S41" i="2"/>
  <c r="K26" i="1"/>
  <c r="F25" i="2"/>
  <c r="F30" i="2" s="1"/>
  <c r="F31" i="2" s="1"/>
  <c r="D48" i="2"/>
  <c r="G36" i="3"/>
  <c r="G41" i="3" s="1"/>
  <c r="G42" i="3" s="1"/>
  <c r="E60" i="3"/>
  <c r="K40" i="3"/>
  <c r="L40" i="3" s="1"/>
  <c r="M40" i="3" s="1"/>
  <c r="N40" i="3" s="1"/>
  <c r="G64" i="3" s="1"/>
  <c r="F64" i="3"/>
  <c r="E30" i="2"/>
  <c r="E31" i="2" s="1"/>
  <c r="I24" i="3"/>
  <c r="E51" i="3" s="1"/>
  <c r="F41" i="3"/>
  <c r="F42" i="3" s="1"/>
  <c r="F18" i="2"/>
  <c r="N26" i="3"/>
  <c r="O26" i="3" s="1"/>
  <c r="F53" i="3" s="1"/>
  <c r="M38" i="3"/>
  <c r="N38" i="3" s="1"/>
  <c r="G62" i="3" s="1"/>
  <c r="M39" i="3"/>
  <c r="N39" i="3" s="1"/>
  <c r="G63" i="3" s="1"/>
  <c r="L28" i="3"/>
  <c r="M28" i="3" s="1"/>
  <c r="N27" i="3"/>
  <c r="O27" i="3" s="1"/>
  <c r="F54" i="3" s="1"/>
  <c r="N23" i="3"/>
  <c r="O23" i="3" s="1"/>
  <c r="F50" i="3" s="1"/>
  <c r="K37" i="3"/>
  <c r="L37" i="3" s="1"/>
  <c r="L25" i="3"/>
  <c r="M25" i="3" s="1"/>
  <c r="K22" i="3"/>
  <c r="L15" i="2"/>
  <c r="M15" i="2" s="1"/>
  <c r="L12" i="2"/>
  <c r="M12" i="2" s="1"/>
  <c r="J14" i="2"/>
  <c r="K14" i="2" s="1"/>
  <c r="E40" i="2" s="1"/>
  <c r="J13" i="2"/>
  <c r="K13" i="2" s="1"/>
  <c r="E39" i="2" s="1"/>
  <c r="L17" i="2"/>
  <c r="M17" i="2" s="1"/>
  <c r="L11" i="2"/>
  <c r="M11" i="2" s="1"/>
  <c r="L16" i="2"/>
  <c r="M16" i="2" s="1"/>
  <c r="M34" i="1" l="1"/>
  <c r="H36" i="3"/>
  <c r="H41" i="3" s="1"/>
  <c r="H42" i="3" s="1"/>
  <c r="R48" i="2"/>
  <c r="R53" i="2" s="1"/>
  <c r="J30" i="1"/>
  <c r="S40" i="2"/>
  <c r="K25" i="1"/>
  <c r="Y54" i="3"/>
  <c r="D27" i="1"/>
  <c r="Y53" i="3"/>
  <c r="D26" i="1"/>
  <c r="Y64" i="3"/>
  <c r="D34" i="1"/>
  <c r="Y50" i="3"/>
  <c r="D23" i="1"/>
  <c r="X51" i="3"/>
  <c r="X56" i="3" s="1"/>
  <c r="C24" i="1"/>
  <c r="Z63" i="3"/>
  <c r="E33" i="1"/>
  <c r="F33" i="1" s="1"/>
  <c r="O33" i="1" s="1"/>
  <c r="Z64" i="3"/>
  <c r="E34" i="1"/>
  <c r="S39" i="2"/>
  <c r="S44" i="2" s="1"/>
  <c r="K24" i="1"/>
  <c r="Z62" i="3"/>
  <c r="E32" i="1"/>
  <c r="F32" i="1" s="1"/>
  <c r="O32" i="1" s="1"/>
  <c r="X60" i="3"/>
  <c r="X65" i="3" s="1"/>
  <c r="C30" i="1"/>
  <c r="G25" i="2"/>
  <c r="J24" i="3"/>
  <c r="I29" i="3"/>
  <c r="P27" i="3"/>
  <c r="Q27" i="3" s="1"/>
  <c r="M37" i="3"/>
  <c r="N37" i="3" s="1"/>
  <c r="G61" i="3" s="1"/>
  <c r="P23" i="3"/>
  <c r="Q23" i="3" s="1"/>
  <c r="P26" i="3"/>
  <c r="Q26" i="3" s="1"/>
  <c r="N25" i="3"/>
  <c r="O25" i="3" s="1"/>
  <c r="F52" i="3" s="1"/>
  <c r="N28" i="3"/>
  <c r="O28" i="3" s="1"/>
  <c r="F55" i="3" s="1"/>
  <c r="L22" i="3"/>
  <c r="N11" i="2"/>
  <c r="O11" i="2" s="1"/>
  <c r="F37" i="2" s="1"/>
  <c r="L13" i="2"/>
  <c r="M13" i="2" s="1"/>
  <c r="L14" i="2"/>
  <c r="M14" i="2" s="1"/>
  <c r="N17" i="2"/>
  <c r="O17" i="2" s="1"/>
  <c r="F43" i="2" s="1"/>
  <c r="N16" i="2"/>
  <c r="O16" i="2" s="1"/>
  <c r="F42" i="2" s="1"/>
  <c r="N15" i="2"/>
  <c r="O15" i="2" s="1"/>
  <c r="F41" i="2" s="1"/>
  <c r="N12" i="2"/>
  <c r="O12" i="2" s="1"/>
  <c r="F38" i="2" s="1"/>
  <c r="I36" i="3" l="1"/>
  <c r="I41" i="3" s="1"/>
  <c r="I42" i="3" s="1"/>
  <c r="T41" i="2"/>
  <c r="L26" i="1"/>
  <c r="M26" i="1" s="1"/>
  <c r="Z61" i="3"/>
  <c r="E31" i="1"/>
  <c r="F31" i="1" s="1"/>
  <c r="O31" i="1" s="1"/>
  <c r="T38" i="2"/>
  <c r="L23" i="1"/>
  <c r="M23" i="1" s="1"/>
  <c r="T42" i="2"/>
  <c r="L27" i="1"/>
  <c r="M27" i="1" s="1"/>
  <c r="Y55" i="3"/>
  <c r="D28" i="1"/>
  <c r="T37" i="2"/>
  <c r="L22" i="1"/>
  <c r="M22" i="1" s="1"/>
  <c r="T43" i="2"/>
  <c r="L28" i="1"/>
  <c r="M28" i="1" s="1"/>
  <c r="Y52" i="3"/>
  <c r="D25" i="1"/>
  <c r="F34" i="1"/>
  <c r="O34" i="1" s="1"/>
  <c r="G30" i="2"/>
  <c r="G31" i="2" s="1"/>
  <c r="E48" i="2"/>
  <c r="H25" i="2"/>
  <c r="H30" i="2" s="1"/>
  <c r="H31" i="2" s="1"/>
  <c r="I30" i="3"/>
  <c r="G19" i="2" s="1"/>
  <c r="G18" i="2"/>
  <c r="K24" i="3"/>
  <c r="J29" i="3"/>
  <c r="J30" i="3" s="1"/>
  <c r="R23" i="3"/>
  <c r="S23" i="3" s="1"/>
  <c r="P28" i="3"/>
  <c r="Q28" i="3" s="1"/>
  <c r="P25" i="3"/>
  <c r="Q25" i="3" s="1"/>
  <c r="M22" i="3"/>
  <c r="R26" i="3"/>
  <c r="S26" i="3" s="1"/>
  <c r="R27" i="3"/>
  <c r="S27" i="3" s="1"/>
  <c r="N14" i="2"/>
  <c r="O14" i="2" s="1"/>
  <c r="F40" i="2" s="1"/>
  <c r="N13" i="2"/>
  <c r="O13" i="2" s="1"/>
  <c r="F39" i="2" s="1"/>
  <c r="J36" i="3" l="1"/>
  <c r="F60" i="3" s="1"/>
  <c r="Y60" i="3" s="1"/>
  <c r="Y65" i="3" s="1"/>
  <c r="T40" i="2"/>
  <c r="L25" i="1"/>
  <c r="M25" i="1" s="1"/>
  <c r="T39" i="2"/>
  <c r="L24" i="1"/>
  <c r="M24" i="1" s="1"/>
  <c r="S48" i="2"/>
  <c r="S53" i="2" s="1"/>
  <c r="K30" i="1"/>
  <c r="I25" i="2"/>
  <c r="L24" i="3"/>
  <c r="K29" i="3"/>
  <c r="K30" i="3" s="1"/>
  <c r="T23" i="3"/>
  <c r="U23" i="3" s="1"/>
  <c r="G50" i="3" s="1"/>
  <c r="R25" i="3"/>
  <c r="S25" i="3" s="1"/>
  <c r="T27" i="3"/>
  <c r="U27" i="3" s="1"/>
  <c r="G54" i="3" s="1"/>
  <c r="R28" i="3"/>
  <c r="S28" i="3" s="1"/>
  <c r="T26" i="3"/>
  <c r="U26" i="3" s="1"/>
  <c r="G53" i="3" s="1"/>
  <c r="N22" i="3"/>
  <c r="O22" i="3" s="1"/>
  <c r="F49" i="3" s="1"/>
  <c r="J41" i="3"/>
  <c r="J42" i="3" s="1"/>
  <c r="D30" i="1" l="1"/>
  <c r="K36" i="3"/>
  <c r="K41" i="3" s="1"/>
  <c r="K42" i="3" s="1"/>
  <c r="Z54" i="3"/>
  <c r="E27" i="1"/>
  <c r="F27" i="1" s="1"/>
  <c r="O27" i="1" s="1"/>
  <c r="T44" i="2"/>
  <c r="U44" i="2" s="1"/>
  <c r="I41" i="2" s="1"/>
  <c r="Z53" i="3"/>
  <c r="E26" i="1"/>
  <c r="F26" i="1" s="1"/>
  <c r="O26" i="1" s="1"/>
  <c r="Z50" i="3"/>
  <c r="E23" i="1"/>
  <c r="F23" i="1" s="1"/>
  <c r="O23" i="1" s="1"/>
  <c r="Y49" i="3"/>
  <c r="D22" i="1"/>
  <c r="I30" i="2"/>
  <c r="I31" i="2" s="1"/>
  <c r="F48" i="2"/>
  <c r="M24" i="3"/>
  <c r="L29" i="3"/>
  <c r="L36" i="3"/>
  <c r="T25" i="3"/>
  <c r="U25" i="3" s="1"/>
  <c r="G52" i="3" s="1"/>
  <c r="T28" i="3"/>
  <c r="P22" i="3"/>
  <c r="U28" i="3" l="1"/>
  <c r="G55" i="3" s="1"/>
  <c r="Z52" i="3"/>
  <c r="E25" i="1"/>
  <c r="F25" i="1" s="1"/>
  <c r="O25" i="1" s="1"/>
  <c r="T48" i="2"/>
  <c r="T53" i="2" s="1"/>
  <c r="U53" i="2" s="1"/>
  <c r="I51" i="2" s="1"/>
  <c r="L30" i="1"/>
  <c r="M30" i="1" s="1"/>
  <c r="L30" i="3"/>
  <c r="H19" i="2" s="1"/>
  <c r="H18" i="2"/>
  <c r="N24" i="3"/>
  <c r="M29" i="3"/>
  <c r="L41" i="3"/>
  <c r="L42" i="3" s="1"/>
  <c r="M36" i="3"/>
  <c r="M41" i="3" s="1"/>
  <c r="M42" i="3" s="1"/>
  <c r="Q22" i="3"/>
  <c r="Z55" i="3" l="1"/>
  <c r="E28" i="1"/>
  <c r="F28" i="1" s="1"/>
  <c r="O28" i="1" s="1"/>
  <c r="O24" i="3"/>
  <c r="F51" i="3" s="1"/>
  <c r="N29" i="3"/>
  <c r="M30" i="3"/>
  <c r="I19" i="2" s="1"/>
  <c r="I18" i="2"/>
  <c r="N36" i="3"/>
  <c r="N41" i="3" s="1"/>
  <c r="N42" i="3" s="1"/>
  <c r="R22" i="3"/>
  <c r="Y51" i="3" l="1"/>
  <c r="Y56" i="3" s="1"/>
  <c r="D24" i="1"/>
  <c r="G60" i="3"/>
  <c r="P24" i="3"/>
  <c r="O29" i="3"/>
  <c r="N30" i="3"/>
  <c r="J19" i="2" s="1"/>
  <c r="J18" i="2"/>
  <c r="S22" i="3"/>
  <c r="Z60" i="3" l="1"/>
  <c r="Z65" i="3" s="1"/>
  <c r="AA65" i="3" s="1"/>
  <c r="J62" i="3" s="1"/>
  <c r="E30" i="1"/>
  <c r="F30" i="1" s="1"/>
  <c r="O30" i="1" s="1"/>
  <c r="K18" i="2"/>
  <c r="O30" i="3"/>
  <c r="K19" i="2" s="1"/>
  <c r="Q24" i="3"/>
  <c r="P29" i="3"/>
  <c r="P30" i="3" s="1"/>
  <c r="T22" i="3"/>
  <c r="R24" i="3" l="1"/>
  <c r="Q29" i="3"/>
  <c r="Q30" i="3" s="1"/>
  <c r="U22" i="3"/>
  <c r="G49" i="3" s="1"/>
  <c r="Z49" i="3" l="1"/>
  <c r="E22" i="1"/>
  <c r="F22" i="1" s="1"/>
  <c r="O22" i="1" s="1"/>
  <c r="S24" i="3"/>
  <c r="R29" i="3"/>
  <c r="R30" i="3" l="1"/>
  <c r="L19" i="2" s="1"/>
  <c r="L18" i="2"/>
  <c r="T24" i="3"/>
  <c r="U24" i="3" s="1"/>
  <c r="S29" i="3"/>
  <c r="M18" i="2" l="1"/>
  <c r="S30" i="3"/>
  <c r="M19" i="2" s="1"/>
  <c r="T29" i="3"/>
  <c r="U29" i="3" l="1"/>
  <c r="U30" i="3" s="1"/>
  <c r="O19" i="2" s="1"/>
  <c r="G51" i="3"/>
  <c r="T30" i="3"/>
  <c r="N19" i="2" s="1"/>
  <c r="N18" i="2"/>
  <c r="Z51" i="3" l="1"/>
  <c r="Z56" i="3" s="1"/>
  <c r="AA56" i="3" s="1"/>
  <c r="J52" i="3" s="1"/>
  <c r="E24" i="1"/>
  <c r="F24" i="1" s="1"/>
  <c r="O24" i="1" s="1"/>
  <c r="O18" i="2"/>
</calcChain>
</file>

<file path=xl/sharedStrings.xml><?xml version="1.0" encoding="utf-8"?>
<sst xmlns="http://schemas.openxmlformats.org/spreadsheetml/2006/main" count="120" uniqueCount="63">
  <si>
    <t>INCREMENTO DE REMUNERACIONES</t>
  </si>
  <si>
    <t>ADMINISTRATIVOS</t>
  </si>
  <si>
    <t>A1</t>
  </si>
  <si>
    <t>A2</t>
  </si>
  <si>
    <t>A3</t>
  </si>
  <si>
    <t>A4</t>
  </si>
  <si>
    <t>Sueldo Base</t>
  </si>
  <si>
    <t>Cantidad</t>
  </si>
  <si>
    <t>DOCENTES</t>
  </si>
  <si>
    <t>D1</t>
  </si>
  <si>
    <t>D2</t>
  </si>
  <si>
    <t>D3</t>
  </si>
  <si>
    <t>D4</t>
  </si>
  <si>
    <t>D5</t>
  </si>
  <si>
    <t>Administrativo</t>
  </si>
  <si>
    <t>Tramo de sueldo</t>
  </si>
  <si>
    <t>Reajuste 2021</t>
  </si>
  <si>
    <t>Reajuste 2022</t>
  </si>
  <si>
    <t>Reajuste 2023</t>
  </si>
  <si>
    <t>Sueldo Mínimo</t>
  </si>
  <si>
    <t>IPC Proyectado</t>
  </si>
  <si>
    <t>$749.000 o menos</t>
  </si>
  <si>
    <t>$750.000 - $999.999</t>
  </si>
  <si>
    <t>$1.000.000 - $1.249.999</t>
  </si>
  <si>
    <t>$1.250.000 -  $1.499.999</t>
  </si>
  <si>
    <t>$1.500.000 o más</t>
  </si>
  <si>
    <t>Docente</t>
  </si>
  <si>
    <t>ENERO-FEBRERO 2021</t>
  </si>
  <si>
    <t>IPC marzo 2021</t>
  </si>
  <si>
    <t>ENERO-FEBRERO 2022</t>
  </si>
  <si>
    <t>IPC marzo 2022</t>
  </si>
  <si>
    <t>ENERO-FEBRERO 2023</t>
  </si>
  <si>
    <t>IPC marzo 2023</t>
  </si>
  <si>
    <t>MARZO-DICIEMBRE 2021</t>
  </si>
  <si>
    <t>MARZO-DICIEMBRE 2022</t>
  </si>
  <si>
    <t>A5</t>
  </si>
  <si>
    <t>A6</t>
  </si>
  <si>
    <t>A7</t>
  </si>
  <si>
    <t>MARZO-OCTUBRE 2023</t>
  </si>
  <si>
    <t>SEPTIEMBRE21-FEBRERO22</t>
  </si>
  <si>
    <t>SEPTIEMBRE22-FEBRERO23</t>
  </si>
  <si>
    <t>NOVIEMBRE20-FEBRERO21</t>
  </si>
  <si>
    <t>MARZO21-FEBRERO22</t>
  </si>
  <si>
    <t>MARZO22-FEBRERO23</t>
  </si>
  <si>
    <t>CLASIFICACIÓN SEGÚN SUELDO BASE</t>
  </si>
  <si>
    <t>PROPUESTA DE INCREMENTO SEGÚN PROYECTO DE CONTRATO COLECTIVO</t>
  </si>
  <si>
    <t>COMENTARIOS:</t>
  </si>
  <si>
    <t>Se aplica, en cada tipo de trabajador administrativo y docente, el incremento correspondiente al IPC y el incremento anual según tabla propuesta por el sindicato</t>
  </si>
  <si>
    <t># SOCIOS</t>
  </si>
  <si>
    <t>JULIO DE 2020</t>
  </si>
  <si>
    <t>COSTO TOTAL, POR LOS 36 MESES, PARA LOS 51 TRABAJADORES ADMINISTRATIVOS:</t>
  </si>
  <si>
    <t>COSTO TOTAL, POR LOS 36 MESES, PARA LOS 51 TRABAJADORES DOCENTES:</t>
  </si>
  <si>
    <t>PROPUESTA SINDICATO</t>
  </si>
  <si>
    <t>INCREMENTO 2020</t>
  </si>
  <si>
    <t>INCREMENTO 2021</t>
  </si>
  <si>
    <t>INCREMENTO 2022</t>
  </si>
  <si>
    <t>INCREMENTO 2023</t>
  </si>
  <si>
    <t>INCREMENTO TOTAL</t>
  </si>
  <si>
    <t>PROPUESTA INACAP</t>
  </si>
  <si>
    <t>DIFERENCIA TOTAL</t>
  </si>
  <si>
    <t>COMPARATIVO PROPUESTA SINDICATO VS EMPRESA</t>
  </si>
  <si>
    <t>RESUMEN</t>
  </si>
  <si>
    <t>Sin incrementos remuneracionales adicionales al reajuste por IPC pactado.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</si>
</sst>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2" formatCode="_ &quot;$&quot;* #,##0_ ;_ &quot;$&quot;* \-#,##0_ ;_ &quot;$&quot;* &quot;-&quot;_ ;_ @_ "/>
    <numFmt numFmtId="41" formatCode="_ * #,##0_ ;_ * \-#,##0_ ;_ * &quot;-&quot;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</cellStyleXfs>
  <cellXfs count="64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41" fontId="4" fillId="0" borderId="0" xfId="1" applyFont="1"/>
    <xf numFmtId="0" fontId="3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10" fontId="4" fillId="0" borderId="1" xfId="0" applyNumberFormat="1" applyFont="1" applyBorder="1" applyAlignment="1">
      <alignment horizontal="center" wrapText="1"/>
    </xf>
    <xf numFmtId="0" fontId="4" fillId="0" borderId="1" xfId="0" applyFont="1" applyBorder="1"/>
    <xf numFmtId="3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9" fontId="4" fillId="0" borderId="1" xfId="0" applyNumberFormat="1" applyFont="1" applyBorder="1" applyAlignment="1">
      <alignment horizontal="center"/>
    </xf>
    <xf numFmtId="41" fontId="4" fillId="0" borderId="0" xfId="1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14" fontId="4" fillId="0" borderId="0" xfId="0" applyNumberFormat="1" applyFont="1"/>
    <xf numFmtId="41" fontId="4" fillId="0" borderId="0" xfId="0" applyNumberFormat="1" applyFont="1"/>
    <xf numFmtId="41" fontId="3" fillId="0" borderId="0" xfId="1" applyFont="1"/>
    <xf numFmtId="41" fontId="3" fillId="0" borderId="0" xfId="0" applyNumberFormat="1" applyFont="1"/>
    <xf numFmtId="41" fontId="4" fillId="0" borderId="0" xfId="1" applyFont="1" applyAlignment="1">
      <alignment horizontal="center" vertical="center"/>
    </xf>
    <xf numFmtId="14" fontId="3" fillId="0" borderId="1" xfId="0" applyNumberFormat="1" applyFont="1" applyBorder="1" applyAlignment="1">
      <alignment horizontal="right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/>
    </xf>
    <xf numFmtId="41" fontId="4" fillId="0" borderId="1" xfId="1" applyFont="1" applyBorder="1" applyAlignment="1">
      <alignment horizontal="center" vertical="center"/>
    </xf>
    <xf numFmtId="41" fontId="4" fillId="0" borderId="1" xfId="1" applyFont="1" applyBorder="1"/>
    <xf numFmtId="41" fontId="4" fillId="0" borderId="1" xfId="1" applyFont="1" applyBorder="1" applyAlignment="1">
      <alignment horizontal="right"/>
    </xf>
    <xf numFmtId="41" fontId="4" fillId="0" borderId="1" xfId="1" applyFont="1" applyBorder="1" applyAlignment="1">
      <alignment horizontal="right" vertical="center" wrapText="1"/>
    </xf>
    <xf numFmtId="0" fontId="3" fillId="0" borderId="0" xfId="0" applyFont="1" applyBorder="1"/>
    <xf numFmtId="0" fontId="4" fillId="0" borderId="0" xfId="0" applyFont="1" applyBorder="1"/>
    <xf numFmtId="0" fontId="3" fillId="0" borderId="1" xfId="0" applyFont="1" applyBorder="1" applyAlignment="1">
      <alignment horizontal="center" vertical="center" wrapText="1"/>
    </xf>
    <xf numFmtId="41" fontId="4" fillId="0" borderId="1" xfId="1" applyFont="1" applyBorder="1" applyAlignment="1">
      <alignment horizontal="right" vertical="center"/>
    </xf>
    <xf numFmtId="41" fontId="3" fillId="0" borderId="1" xfId="1" applyFont="1" applyBorder="1" applyAlignment="1">
      <alignment horizontal="right"/>
    </xf>
    <xf numFmtId="41" fontId="3" fillId="0" borderId="1" xfId="1" applyFont="1" applyBorder="1" applyAlignment="1">
      <alignment horizontal="right" vertical="center" wrapText="1"/>
    </xf>
    <xf numFmtId="41" fontId="3" fillId="0" borderId="1" xfId="1" applyFont="1" applyBorder="1"/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41" fontId="3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41" fontId="4" fillId="0" borderId="1" xfId="0" applyNumberFormat="1" applyFont="1" applyBorder="1"/>
    <xf numFmtId="41" fontId="4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1" fontId="3" fillId="0" borderId="1" xfId="1" applyFont="1" applyBorder="1" applyAlignment="1">
      <alignment horizontal="center"/>
    </xf>
    <xf numFmtId="0" fontId="3" fillId="0" borderId="1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/>
    </xf>
    <xf numFmtId="41" fontId="4" fillId="0" borderId="2" xfId="1" applyFont="1" applyBorder="1"/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41" fontId="4" fillId="0" borderId="2" xfId="1" applyFont="1" applyBorder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Border="1" applyAlignment="1">
      <alignment horizontal="right"/>
    </xf>
    <xf numFmtId="41" fontId="4" fillId="0" borderId="0" xfId="1" applyFont="1" applyBorder="1"/>
    <xf numFmtId="0" fontId="3" fillId="0" borderId="0" xfId="0" applyFont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4" fillId="0" borderId="1" xfId="0" applyNumberFormat="1" applyFont="1" applyBorder="1"/>
    <xf numFmtId="41" fontId="3" fillId="0" borderId="1" xfId="0" applyNumberFormat="1" applyFont="1" applyBorder="1"/>
    <xf numFmtId="41" fontId="3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/>
    <xf numFmtId="9" fontId="4" fillId="2" borderId="1" xfId="0" applyNumberFormat="1" applyFont="1" applyFill="1" applyBorder="1"/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45" wrapText="1"/>
    </xf>
    <xf numFmtId="0" fontId="3" fillId="0" borderId="1" xfId="0" applyFont="1" applyBorder="1" applyAlignment="1">
      <alignment horizontal="center" vertical="center" wrapText="1"/>
    </xf>
    <xf numFmtId="42" fontId="4" fillId="0" borderId="0" xfId="2" applyFont="1"/>
  </cellXfs>
  <cellStyles count="3">
    <cellStyle name="Millares [0]" xfId="1" builtinId="6"/>
    <cellStyle name="Moneda [0]" xfId="2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8abffa25a2478d77/Escritorio/VALORIZACI&#211;N%20PROYECTO%20INACAP%20CURICO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MINA"/>
      <sheetName val="COSTO TOTAL CC2020"/>
      <sheetName val="INCREMENTO REMUNERACIONES"/>
      <sheetName val="MOVILIZACIÓN"/>
      <sheetName val="COLACIÓN"/>
      <sheetName val="ANTIGUEDAD"/>
      <sheetName val="BONOHRSNOLECTIVAS"/>
      <sheetName val="TRABAJODISTANCIA"/>
      <sheetName val="SALIDATERRENO"/>
      <sheetName val="SALACUNA"/>
      <sheetName val="JARDININFANTIL"/>
      <sheetName val="AFTERSCHOOL"/>
      <sheetName val="EDUCACIÓN"/>
      <sheetName val="BECASYCAPACITACIÓNBE"/>
      <sheetName val="AGUINALDOFFPP"/>
      <sheetName val="AGUINALDONAVIDAD"/>
      <sheetName val="VACACIONES"/>
      <sheetName val="DIASADMINISTRATIVOS"/>
      <sheetName val="BTNEGOCIACIÓN"/>
    </sheetNames>
    <sheetDataSet>
      <sheetData sheetId="0"/>
      <sheetData sheetId="1"/>
      <sheetData sheetId="2">
        <row r="14">
          <cell r="G14" t="str">
            <v>SUELDO BASE</v>
          </cell>
          <cell r="H14" t="str">
            <v>Sueldo Mínimo</v>
          </cell>
          <cell r="I14" t="str">
            <v>Reajuste 2021</v>
          </cell>
          <cell r="J14" t="str">
            <v>ENERO-FEBRERO 2021</v>
          </cell>
          <cell r="K14" t="str">
            <v>IPC marzo 2021</v>
          </cell>
          <cell r="L14" t="str">
            <v>MARZO-AGOSTO 2021</v>
          </cell>
          <cell r="M14" t="str">
            <v>IPC septiembre 2021</v>
          </cell>
          <cell r="N14" t="str">
            <v>SEPTIEMBRE-DICIEMBRE 2021</v>
          </cell>
          <cell r="O14" t="str">
            <v>Reajuste 2022</v>
          </cell>
          <cell r="P14" t="str">
            <v>ENERO-FEBRERO 2022</v>
          </cell>
          <cell r="Q14" t="str">
            <v>IPC marzo 2022</v>
          </cell>
          <cell r="R14" t="str">
            <v>MARZO-AGOSTO 2022</v>
          </cell>
          <cell r="S14" t="str">
            <v>IPC septiembre 2022</v>
          </cell>
          <cell r="T14" t="str">
            <v>SEPTIEMBRE-DICIEMBRE 2022</v>
          </cell>
          <cell r="U14" t="str">
            <v>Reajuste 2023</v>
          </cell>
          <cell r="V14" t="str">
            <v>ENERO-FEBRERO 2023</v>
          </cell>
          <cell r="W14" t="str">
            <v>IPC marzo 2023</v>
          </cell>
          <cell r="X14" t="str">
            <v>MARZO-AGOSTO 2023</v>
          </cell>
          <cell r="Y14" t="str">
            <v>IPC septiembre 2023</v>
          </cell>
          <cell r="Z14" t="str">
            <v>SEPTIEMBRE-OCTUBRE 2023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workbookViewId="0">
      <selection activeCell="S2" sqref="S2"/>
    </sheetView>
  </sheetViews>
  <sheetFormatPr baseColWidth="10" defaultColWidth="11.140625" defaultRowHeight="12" x14ac:dyDescent="0.2"/>
  <cols>
    <col min="1" max="1" width="13.7109375" style="3" customWidth="1"/>
    <col min="2" max="2" width="11.140625" style="4"/>
    <col min="3" max="6" width="11.140625" style="2"/>
    <col min="7" max="7" width="1.42578125" style="2" customWidth="1"/>
    <col min="8" max="8" width="14.28515625" style="2" customWidth="1"/>
    <col min="9" max="13" width="11.140625" style="2"/>
    <col min="14" max="14" width="1.42578125" style="2" customWidth="1"/>
    <col min="15" max="16384" width="11.140625" style="2"/>
  </cols>
  <sheetData>
    <row r="1" spans="1:15" ht="15" x14ac:dyDescent="0.25">
      <c r="A1" s="48" t="s">
        <v>0</v>
      </c>
    </row>
    <row r="2" spans="1:15" s="45" customFormat="1" ht="12.75" thickBot="1" x14ac:dyDescent="0.25">
      <c r="A2" s="43"/>
      <c r="B2" s="44"/>
    </row>
    <row r="4" spans="1:15" ht="15" x14ac:dyDescent="0.25">
      <c r="A4" s="60" t="s">
        <v>44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</row>
    <row r="6" spans="1:15" x14ac:dyDescent="0.2">
      <c r="A6" s="34" t="s">
        <v>1</v>
      </c>
      <c r="B6" s="40" t="s">
        <v>7</v>
      </c>
      <c r="C6" s="41" t="s">
        <v>6</v>
      </c>
      <c r="H6" s="34" t="s">
        <v>8</v>
      </c>
      <c r="I6" s="40" t="s">
        <v>7</v>
      </c>
      <c r="J6" s="41" t="s">
        <v>6</v>
      </c>
    </row>
    <row r="7" spans="1:15" x14ac:dyDescent="0.2">
      <c r="A7" s="22" t="s">
        <v>2</v>
      </c>
      <c r="B7" s="39">
        <v>2</v>
      </c>
      <c r="C7" s="39">
        <v>226000</v>
      </c>
      <c r="H7" s="22" t="s">
        <v>9</v>
      </c>
      <c r="I7" s="39">
        <v>13</v>
      </c>
      <c r="J7" s="39">
        <v>300000</v>
      </c>
    </row>
    <row r="8" spans="1:15" x14ac:dyDescent="0.2">
      <c r="A8" s="22" t="s">
        <v>3</v>
      </c>
      <c r="B8" s="39">
        <v>10</v>
      </c>
      <c r="C8" s="39">
        <v>400000</v>
      </c>
      <c r="H8" s="22" t="s">
        <v>10</v>
      </c>
      <c r="I8" s="39">
        <v>16</v>
      </c>
      <c r="J8" s="39">
        <v>620000</v>
      </c>
    </row>
    <row r="9" spans="1:15" x14ac:dyDescent="0.2">
      <c r="A9" s="22" t="s">
        <v>4</v>
      </c>
      <c r="B9" s="39">
        <v>8</v>
      </c>
      <c r="C9" s="39">
        <v>630000</v>
      </c>
      <c r="H9" s="22" t="s">
        <v>11</v>
      </c>
      <c r="I9" s="39">
        <v>13</v>
      </c>
      <c r="J9" s="39">
        <v>970000</v>
      </c>
    </row>
    <row r="10" spans="1:15" x14ac:dyDescent="0.2">
      <c r="A10" s="22" t="s">
        <v>5</v>
      </c>
      <c r="B10" s="39">
        <v>9</v>
      </c>
      <c r="C10" s="39">
        <v>900000</v>
      </c>
      <c r="H10" s="22" t="s">
        <v>12</v>
      </c>
      <c r="I10" s="39">
        <v>13</v>
      </c>
      <c r="J10" s="39">
        <v>1300000</v>
      </c>
    </row>
    <row r="11" spans="1:15" x14ac:dyDescent="0.2">
      <c r="A11" s="22" t="s">
        <v>35</v>
      </c>
      <c r="B11" s="39">
        <v>8</v>
      </c>
      <c r="C11" s="39">
        <v>1200000</v>
      </c>
      <c r="H11" s="22" t="s">
        <v>13</v>
      </c>
      <c r="I11" s="39">
        <v>20</v>
      </c>
      <c r="J11" s="39">
        <v>1640000</v>
      </c>
    </row>
    <row r="12" spans="1:15" x14ac:dyDescent="0.2">
      <c r="A12" s="22" t="s">
        <v>36</v>
      </c>
      <c r="B12" s="39">
        <v>8</v>
      </c>
      <c r="C12" s="39">
        <v>1400000</v>
      </c>
      <c r="H12" s="3"/>
      <c r="I12" s="41">
        <f>SUM(I7:I11)</f>
        <v>75</v>
      </c>
    </row>
    <row r="13" spans="1:15" x14ac:dyDescent="0.2">
      <c r="A13" s="22" t="s">
        <v>37</v>
      </c>
      <c r="B13" s="39">
        <v>6</v>
      </c>
      <c r="C13" s="39">
        <v>1600000</v>
      </c>
    </row>
    <row r="14" spans="1:15" x14ac:dyDescent="0.2">
      <c r="B14" s="41">
        <f>SUM(B7:B13)</f>
        <v>51</v>
      </c>
      <c r="C14" s="13"/>
    </row>
    <row r="15" spans="1:15" s="45" customFormat="1" ht="12.75" thickBot="1" x14ac:dyDescent="0.25">
      <c r="A15" s="43"/>
      <c r="B15" s="46"/>
      <c r="C15" s="47"/>
    </row>
    <row r="16" spans="1:15" x14ac:dyDescent="0.2">
      <c r="A16" s="2"/>
      <c r="B16" s="2"/>
    </row>
    <row r="17" spans="1:15" ht="15" x14ac:dyDescent="0.25">
      <c r="A17" s="60" t="s">
        <v>60</v>
      </c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</row>
    <row r="19" spans="1:15" x14ac:dyDescent="0.2">
      <c r="A19" s="59" t="s">
        <v>52</v>
      </c>
      <c r="B19" s="59"/>
      <c r="H19" s="1" t="s">
        <v>58</v>
      </c>
    </row>
    <row r="21" spans="1:15" s="14" customFormat="1" ht="24" x14ac:dyDescent="0.25">
      <c r="A21" s="29" t="str">
        <f>+A6</f>
        <v>ADMINISTRATIVOS</v>
      </c>
      <c r="B21" s="55" t="s">
        <v>53</v>
      </c>
      <c r="C21" s="29" t="s">
        <v>54</v>
      </c>
      <c r="D21" s="29" t="s">
        <v>55</v>
      </c>
      <c r="E21" s="29" t="s">
        <v>56</v>
      </c>
      <c r="F21" s="29" t="s">
        <v>57</v>
      </c>
      <c r="H21" s="29" t="str">
        <f>+A21</f>
        <v>ADMINISTRATIVOS</v>
      </c>
      <c r="I21" s="55" t="s">
        <v>53</v>
      </c>
      <c r="J21" s="29" t="s">
        <v>54</v>
      </c>
      <c r="K21" s="29" t="s">
        <v>55</v>
      </c>
      <c r="L21" s="29" t="s">
        <v>56</v>
      </c>
      <c r="M21" s="29" t="s">
        <v>57</v>
      </c>
      <c r="O21" s="29" t="s">
        <v>59</v>
      </c>
    </row>
    <row r="22" spans="1:15" x14ac:dyDescent="0.2">
      <c r="A22" s="22" t="str">
        <f t="shared" ref="A22:A28" si="0">+A7</f>
        <v>A1</v>
      </c>
      <c r="B22" s="24">
        <f>+'PROPUESTA SINDICATO'!D49-'PROPUESTA SINDICATO'!C49</f>
        <v>24000</v>
      </c>
      <c r="C22" s="38">
        <f>+'PROPUESTA SINDICATO'!E49-'PROPUESTA SINDICATO'!D49</f>
        <v>19635.340625000012</v>
      </c>
      <c r="D22" s="38">
        <f>+'PROPUESTA SINDICATO'!F49-'PROPUESTA SINDICATO'!E49</f>
        <v>19261.130922206212</v>
      </c>
      <c r="E22" s="38">
        <f>+'PROPUESTA SINDICATO'!G49-'PROPUESTA SINDICATO'!F49</f>
        <v>20637.030548503099</v>
      </c>
      <c r="F22" s="38">
        <f>SUM(B22:E22)</f>
        <v>83533.502095709322</v>
      </c>
      <c r="H22" s="56" t="str">
        <f t="shared" ref="H22:H34" si="1">+A22</f>
        <v>A1</v>
      </c>
      <c r="I22" s="24">
        <f>+'PROPUESTA INACAP'!C37-'PROPUESTA INACAP'!C37</f>
        <v>0</v>
      </c>
      <c r="J22" s="38">
        <f>+'PROPUESTA INACAP'!D37-'PROPUESTA INACAP'!C37</f>
        <v>6143.1884999999893</v>
      </c>
      <c r="K22" s="38">
        <f>+'PROPUESTA INACAP'!E37-'PROPUESTA INACAP'!D37</f>
        <v>7016.5278724125237</v>
      </c>
      <c r="L22" s="38">
        <f>+'PROPUESTA INACAP'!F37-'PROPUESTA INACAP'!E37</f>
        <v>7228.6024273561779</v>
      </c>
      <c r="M22" s="38">
        <f>SUM(I22:L22)</f>
        <v>20388.318799768691</v>
      </c>
      <c r="O22" s="38">
        <f>+F22-M22</f>
        <v>63145.183295940631</v>
      </c>
    </row>
    <row r="23" spans="1:15" x14ac:dyDescent="0.2">
      <c r="A23" s="22" t="str">
        <f t="shared" si="0"/>
        <v>A2</v>
      </c>
      <c r="B23" s="24">
        <f>+'PROPUESTA SINDICATO'!D50-'PROPUESTA SINDICATO'!C50</f>
        <v>100000</v>
      </c>
      <c r="C23" s="38">
        <f>+'PROPUESTA SINDICATO'!E50-'PROPUESTA SINDICATO'!D50</f>
        <v>39270.681250000023</v>
      </c>
      <c r="D23" s="38">
        <f>+'PROPUESTA SINDICATO'!F50-'PROPUESTA SINDICATO'!E50</f>
        <v>38522.261844412424</v>
      </c>
      <c r="E23" s="38">
        <f>+'PROPUESTA SINDICATO'!G50-'PROPUESTA SINDICATO'!F50</f>
        <v>41274.061097006197</v>
      </c>
      <c r="F23" s="38">
        <f t="shared" ref="F23:F28" si="2">SUM(B23:E23)</f>
        <v>219067.00419141864</v>
      </c>
      <c r="H23" s="56" t="str">
        <f t="shared" si="1"/>
        <v>A2</v>
      </c>
      <c r="I23" s="24">
        <f>+'PROPUESTA INACAP'!C38-'PROPUESTA INACAP'!C38</f>
        <v>0</v>
      </c>
      <c r="J23" s="38">
        <f>+'PROPUESTA INACAP'!D38-'PROPUESTA INACAP'!C38</f>
        <v>10872.900000000023</v>
      </c>
      <c r="K23" s="38">
        <f>+'PROPUESTA INACAP'!E38-'PROPUESTA INACAP'!D38</f>
        <v>12418.633402500011</v>
      </c>
      <c r="L23" s="38">
        <f>+'PROPUESTA INACAP'!F38-'PROPUESTA INACAP'!E38</f>
        <v>12793.986597090552</v>
      </c>
      <c r="M23" s="38">
        <f t="shared" ref="M23:M28" si="3">SUM(I23:L23)</f>
        <v>36085.519999590586</v>
      </c>
      <c r="O23" s="38">
        <f t="shared" ref="O23:O34" si="4">+F23-M23</f>
        <v>182981.48419182806</v>
      </c>
    </row>
    <row r="24" spans="1:15" x14ac:dyDescent="0.2">
      <c r="A24" s="22" t="str">
        <f t="shared" si="0"/>
        <v>A3</v>
      </c>
      <c r="B24" s="24">
        <f>+'PROPUESTA SINDICATO'!D51-'PROPUESTA SINDICATO'!C51</f>
        <v>0</v>
      </c>
      <c r="C24" s="38">
        <f>+'PROPUESTA SINDICATO'!E51-'PROPUESTA SINDICATO'!D51</f>
        <v>49481.058375000022</v>
      </c>
      <c r="D24" s="38">
        <f>+'PROPUESTA SINDICATO'!F51-'PROPUESTA SINDICATO'!E51</f>
        <v>48538.049923959654</v>
      </c>
      <c r="E24" s="38">
        <f>+'PROPUESTA SINDICATO'!G51-'PROPUESTA SINDICATO'!F51</f>
        <v>52005.316982227843</v>
      </c>
      <c r="F24" s="38">
        <f t="shared" si="2"/>
        <v>150024.42528118752</v>
      </c>
      <c r="H24" s="56" t="str">
        <f t="shared" si="1"/>
        <v>A3</v>
      </c>
      <c r="I24" s="24">
        <f>+'PROPUESTA INACAP'!C39-'PROPUESTA INACAP'!C39</f>
        <v>0</v>
      </c>
      <c r="J24" s="38">
        <f>+'PROPUESTA INACAP'!D39-'PROPUESTA INACAP'!C39</f>
        <v>17124.817500000005</v>
      </c>
      <c r="K24" s="38">
        <f>+'PROPUESTA INACAP'!E39-'PROPUESTA INACAP'!D39</f>
        <v>19559.347608937533</v>
      </c>
      <c r="L24" s="38">
        <f>+'PROPUESTA INACAP'!F39-'PROPUESTA INACAP'!E39</f>
        <v>20150.528890417656</v>
      </c>
      <c r="M24" s="38">
        <f t="shared" si="3"/>
        <v>56834.693999355193</v>
      </c>
      <c r="O24" s="38">
        <f t="shared" si="4"/>
        <v>93189.731281832326</v>
      </c>
    </row>
    <row r="25" spans="1:15" x14ac:dyDescent="0.2">
      <c r="A25" s="22" t="str">
        <f t="shared" si="0"/>
        <v>A4</v>
      </c>
      <c r="B25" s="24">
        <f>+'PROPUESTA SINDICATO'!D52-'PROPUESTA SINDICATO'!C52</f>
        <v>0</v>
      </c>
      <c r="C25" s="38">
        <f>+'PROPUESTA SINDICATO'!E52-'PROPUESTA SINDICATO'!D52</f>
        <v>70687.226249999949</v>
      </c>
      <c r="D25" s="38">
        <f>+'PROPUESTA SINDICATO'!F52-'PROPUESTA SINDICATO'!E52</f>
        <v>59339.808843308478</v>
      </c>
      <c r="E25" s="38">
        <f>+'PROPUESTA SINDICATO'!G52-'PROPUESTA SINDICATO'!F52</f>
        <v>62967.355202565435</v>
      </c>
      <c r="F25" s="38">
        <f t="shared" si="2"/>
        <v>192994.39029587386</v>
      </c>
      <c r="H25" s="56" t="str">
        <f t="shared" si="1"/>
        <v>A4</v>
      </c>
      <c r="I25" s="24">
        <f>+'PROPUESTA INACAP'!C40-'PROPUESTA INACAP'!C40</f>
        <v>0</v>
      </c>
      <c r="J25" s="38">
        <f>+'PROPUESTA INACAP'!D40-'PROPUESTA INACAP'!C40</f>
        <v>24464.025000000023</v>
      </c>
      <c r="K25" s="38">
        <f>+'PROPUESTA INACAP'!E40-'PROPUESTA INACAP'!D40</f>
        <v>27941.92515562498</v>
      </c>
      <c r="L25" s="38">
        <f>+'PROPUESTA INACAP'!F40-'PROPUESTA INACAP'!E40</f>
        <v>28786.469843453728</v>
      </c>
      <c r="M25" s="38">
        <f t="shared" si="3"/>
        <v>81192.419999078731</v>
      </c>
      <c r="O25" s="38">
        <f t="shared" si="4"/>
        <v>111801.97029679513</v>
      </c>
    </row>
    <row r="26" spans="1:15" x14ac:dyDescent="0.2">
      <c r="A26" s="22" t="str">
        <f t="shared" si="0"/>
        <v>A5</v>
      </c>
      <c r="B26" s="24">
        <f>+'PROPUESTA SINDICATO'!D53-'PROPUESTA SINDICATO'!C53</f>
        <v>0</v>
      </c>
      <c r="C26" s="38">
        <f>+'PROPUESTA SINDICATO'!E53-'PROPUESTA SINDICATO'!D53</f>
        <v>81923.448000000091</v>
      </c>
      <c r="D26" s="38">
        <f>+'PROPUESTA SINDICATO'!F53-'PROPUESTA SINDICATO'!E53</f>
        <v>65159.527900116052</v>
      </c>
      <c r="E26" s="38">
        <f>+'PROPUESTA SINDICATO'!G53-'PROPUESTA SINDICATO'!F53</f>
        <v>68471.554123514798</v>
      </c>
      <c r="F26" s="38">
        <f t="shared" si="2"/>
        <v>215554.53002363094</v>
      </c>
      <c r="H26" s="56" t="str">
        <f t="shared" si="1"/>
        <v>A5</v>
      </c>
      <c r="I26" s="24">
        <f>+'PROPUESTA INACAP'!C41-'PROPUESTA INACAP'!C41</f>
        <v>0</v>
      </c>
      <c r="J26" s="38">
        <f>+'PROPUESTA INACAP'!D41-'PROPUESTA INACAP'!C41</f>
        <v>32618.699999999953</v>
      </c>
      <c r="K26" s="38">
        <f>+'PROPUESTA INACAP'!E41-'PROPUESTA INACAP'!D41</f>
        <v>37255.900207500206</v>
      </c>
      <c r="L26" s="38">
        <f>+'PROPUESTA INACAP'!F41-'PROPUESTA INACAP'!E41</f>
        <v>38381.959791271714</v>
      </c>
      <c r="M26" s="38">
        <f t="shared" si="3"/>
        <v>108256.55999877187</v>
      </c>
      <c r="O26" s="38">
        <f t="shared" si="4"/>
        <v>107297.97002485907</v>
      </c>
    </row>
    <row r="27" spans="1:15" x14ac:dyDescent="0.2">
      <c r="A27" s="22" t="str">
        <f t="shared" si="0"/>
        <v>A6</v>
      </c>
      <c r="B27" s="24">
        <f>+'PROPUESTA SINDICATO'!D54-'PROPUESTA SINDICATO'!C54</f>
        <v>0</v>
      </c>
      <c r="C27" s="38">
        <f>+'PROPUESTA SINDICATO'!E54-'PROPUESTA SINDICATO'!D54</f>
        <v>95577.355999999912</v>
      </c>
      <c r="D27" s="38">
        <f>+'PROPUESTA SINDICATO'!F54-'PROPUESTA SINDICATO'!E54</f>
        <v>60611.637400951004</v>
      </c>
      <c r="E27" s="38">
        <f>+'PROPUESTA SINDICATO'!G54-'PROPUESTA SINDICATO'!F54</f>
        <v>63068.060382808559</v>
      </c>
      <c r="F27" s="38">
        <f t="shared" si="2"/>
        <v>219257.05378375947</v>
      </c>
      <c r="H27" s="56" t="str">
        <f t="shared" si="1"/>
        <v>A6</v>
      </c>
      <c r="I27" s="24">
        <f>+'PROPUESTA INACAP'!C42-'PROPUESTA INACAP'!C42</f>
        <v>0</v>
      </c>
      <c r="J27" s="38">
        <f>+'PROPUESTA INACAP'!D42-'PROPUESTA INACAP'!C42</f>
        <v>38055.149999999907</v>
      </c>
      <c r="K27" s="38">
        <f>+'PROPUESTA INACAP'!E42-'PROPUESTA INACAP'!D42</f>
        <v>43465.216908750124</v>
      </c>
      <c r="L27" s="38">
        <f>+'PROPUESTA INACAP'!F42-'PROPUESTA INACAP'!E42</f>
        <v>44778.953089816961</v>
      </c>
      <c r="M27" s="38">
        <f t="shared" si="3"/>
        <v>126299.31999856699</v>
      </c>
      <c r="O27" s="38">
        <f t="shared" si="4"/>
        <v>92957.733785192482</v>
      </c>
    </row>
    <row r="28" spans="1:15" x14ac:dyDescent="0.2">
      <c r="A28" s="22" t="str">
        <f t="shared" si="0"/>
        <v>A7</v>
      </c>
      <c r="B28" s="24">
        <f>+'PROPUESTA SINDICATO'!D55-'PROPUESTA SINDICATO'!C55</f>
        <v>0</v>
      </c>
      <c r="C28" s="38">
        <f>+'PROPUESTA SINDICATO'!E55-'PROPUESTA SINDICATO'!D55</f>
        <v>92796.347999999998</v>
      </c>
      <c r="D28" s="38">
        <f>+'PROPUESTA SINDICATO'!F55-'PROPUESTA SINDICATO'!E55</f>
        <v>68604.380794483004</v>
      </c>
      <c r="E28" s="38">
        <f>+'PROPUESTA SINDICATO'!G55-'PROPUESTA SINDICATO'!F55</f>
        <v>71384.727686036145</v>
      </c>
      <c r="F28" s="38">
        <f t="shared" si="2"/>
        <v>232785.45648051915</v>
      </c>
      <c r="H28" s="56" t="str">
        <f t="shared" si="1"/>
        <v>A7</v>
      </c>
      <c r="I28" s="24">
        <f>+'PROPUESTA INACAP'!C43-'PROPUESTA INACAP'!C43</f>
        <v>0</v>
      </c>
      <c r="J28" s="38">
        <f>+'PROPUESTA INACAP'!D43-'PROPUESTA INACAP'!C43</f>
        <v>43491.600000000093</v>
      </c>
      <c r="K28" s="38">
        <f>+'PROPUESTA INACAP'!E43-'PROPUESTA INACAP'!D43</f>
        <v>49674.533610000042</v>
      </c>
      <c r="L28" s="38">
        <f>+'PROPUESTA INACAP'!F43-'PROPUESTA INACAP'!E43</f>
        <v>51175.946388362208</v>
      </c>
      <c r="M28" s="38">
        <f t="shared" si="3"/>
        <v>144342.07999836234</v>
      </c>
      <c r="O28" s="38">
        <f t="shared" si="4"/>
        <v>88443.376482156804</v>
      </c>
    </row>
    <row r="29" spans="1:15" s="14" customFormat="1" ht="24" x14ac:dyDescent="0.25">
      <c r="A29" s="29" t="str">
        <f t="shared" ref="A29:A34" si="5">+H6</f>
        <v>DOCENTES</v>
      </c>
      <c r="B29" s="55" t="s">
        <v>53</v>
      </c>
      <c r="C29" s="29" t="s">
        <v>54</v>
      </c>
      <c r="D29" s="29" t="s">
        <v>55</v>
      </c>
      <c r="E29" s="29" t="s">
        <v>56</v>
      </c>
      <c r="F29" s="29" t="s">
        <v>57</v>
      </c>
      <c r="H29" s="29" t="str">
        <f t="shared" si="1"/>
        <v>DOCENTES</v>
      </c>
      <c r="I29" s="55" t="s">
        <v>53</v>
      </c>
      <c r="J29" s="29" t="s">
        <v>54</v>
      </c>
      <c r="K29" s="29" t="s">
        <v>55</v>
      </c>
      <c r="L29" s="29" t="s">
        <v>56</v>
      </c>
      <c r="M29" s="29" t="s">
        <v>57</v>
      </c>
      <c r="O29" s="29" t="s">
        <v>59</v>
      </c>
    </row>
    <row r="30" spans="1:15" x14ac:dyDescent="0.2">
      <c r="A30" s="22" t="str">
        <f t="shared" si="5"/>
        <v>D1</v>
      </c>
      <c r="B30" s="24">
        <f>+'PROPUESTA SINDICATO'!D60-'PROPUESTA SINDICATO'!C60</f>
        <v>0</v>
      </c>
      <c r="C30" s="38">
        <f>+'PROPUESTA SINDICATO'!E60-'PROPUESTA SINDICATO'!D60</f>
        <v>16212</v>
      </c>
      <c r="D30" s="38">
        <f>+'PROPUESTA SINDICATO'!F60-'PROPUESTA SINDICATO'!E60</f>
        <v>11162.283599999966</v>
      </c>
      <c r="E30" s="38">
        <f>+'PROPUESTA SINDICATO'!G60-'PROPUESTA SINDICATO'!F60</f>
        <v>8233.4632325400016</v>
      </c>
      <c r="F30" s="38">
        <f>SUM(B30:E30)</f>
        <v>35607.746832539968</v>
      </c>
      <c r="H30" s="56" t="str">
        <f t="shared" si="1"/>
        <v>D1</v>
      </c>
      <c r="I30" s="24">
        <f>+'PROPUESTA INACAP'!C48-'PROPUESTA INACAP'!C48</f>
        <v>0</v>
      </c>
      <c r="J30" s="38">
        <f>+'PROPUESTA INACAP'!D48-'PROPUESTA INACAP'!C48</f>
        <v>8100</v>
      </c>
      <c r="K30" s="38">
        <f>+'PROPUESTA INACAP'!E48-'PROPUESTA INACAP'!D48</f>
        <v>9243</v>
      </c>
      <c r="L30" s="38">
        <f>+'PROPUESTA INACAP'!F48-'PROPUESTA INACAP'!E48</f>
        <v>9520.289999999979</v>
      </c>
      <c r="M30" s="38">
        <f>SUM(I30:L30)</f>
        <v>26863.289999999979</v>
      </c>
      <c r="O30" s="38">
        <f t="shared" si="4"/>
        <v>8744.4568325399887</v>
      </c>
    </row>
    <row r="31" spans="1:15" x14ac:dyDescent="0.2">
      <c r="A31" s="22" t="str">
        <f t="shared" si="5"/>
        <v>D2</v>
      </c>
      <c r="B31" s="24">
        <f>+'PROPUESTA SINDICATO'!D61-'PROPUESTA SINDICATO'!C61</f>
        <v>0</v>
      </c>
      <c r="C31" s="38">
        <f>+'PROPUESTA SINDICATO'!E61-'PROPUESTA SINDICATO'!D61</f>
        <v>33504.800000000047</v>
      </c>
      <c r="D31" s="38">
        <f>+'PROPUESTA SINDICATO'!F61-'PROPUESTA SINDICATO'!E61</f>
        <v>23068.719440000015</v>
      </c>
      <c r="E31" s="38">
        <f>+'PROPUESTA SINDICATO'!G61-'PROPUESTA SINDICATO'!F61</f>
        <v>17015.824013915961</v>
      </c>
      <c r="F31" s="38">
        <f t="shared" ref="F31:F34" si="6">SUM(B31:E31)</f>
        <v>73589.343453916023</v>
      </c>
      <c r="H31" s="56" t="str">
        <f t="shared" si="1"/>
        <v>D2</v>
      </c>
      <c r="I31" s="24">
        <f>+'PROPUESTA INACAP'!C49-'PROPUESTA INACAP'!C49</f>
        <v>0</v>
      </c>
      <c r="J31" s="38">
        <f>+'PROPUESTA INACAP'!D49-'PROPUESTA INACAP'!C49</f>
        <v>16740</v>
      </c>
      <c r="K31" s="38">
        <f>+'PROPUESTA INACAP'!E49-'PROPUESTA INACAP'!D49</f>
        <v>19102.199999999953</v>
      </c>
      <c r="L31" s="38">
        <f>+'PROPUESTA INACAP'!F49-'PROPUESTA INACAP'!E49</f>
        <v>19675.265999999945</v>
      </c>
      <c r="M31" s="38">
        <f t="shared" ref="M31:M34" si="7">SUM(I31:L31)</f>
        <v>55517.465999999898</v>
      </c>
      <c r="O31" s="38">
        <f t="shared" si="4"/>
        <v>18071.877453916124</v>
      </c>
    </row>
    <row r="32" spans="1:15" x14ac:dyDescent="0.2">
      <c r="A32" s="22" t="str">
        <f t="shared" si="5"/>
        <v>D3</v>
      </c>
      <c r="B32" s="24">
        <f>+'PROPUESTA SINDICATO'!D62-'PROPUESTA SINDICATO'!C62</f>
        <v>0</v>
      </c>
      <c r="C32" s="38">
        <f>+'PROPUESTA SINDICATO'!E62-'PROPUESTA SINDICATO'!D62</f>
        <v>52418.800000000047</v>
      </c>
      <c r="D32" s="38">
        <f>+'PROPUESTA SINDICATO'!F62-'PROPUESTA SINDICATO'!E62</f>
        <v>36091.383640000131</v>
      </c>
      <c r="E32" s="38">
        <f>+'PROPUESTA SINDICATO'!G62-'PROPUESTA SINDICATO'!F62</f>
        <v>26621.531118546147</v>
      </c>
      <c r="F32" s="38">
        <f t="shared" si="6"/>
        <v>115131.71475854632</v>
      </c>
      <c r="H32" s="56" t="str">
        <f t="shared" si="1"/>
        <v>D3</v>
      </c>
      <c r="I32" s="24">
        <f>+'PROPUESTA INACAP'!C50-'PROPUESTA INACAP'!C50</f>
        <v>0</v>
      </c>
      <c r="J32" s="38">
        <f>+'PROPUESTA INACAP'!D50-'PROPUESTA INACAP'!C50</f>
        <v>26190</v>
      </c>
      <c r="K32" s="38">
        <f>+'PROPUESTA INACAP'!E50-'PROPUESTA INACAP'!D50</f>
        <v>29885.699999999953</v>
      </c>
      <c r="L32" s="38">
        <f>+'PROPUESTA INACAP'!F50-'PROPUESTA INACAP'!E50</f>
        <v>30782.27099999995</v>
      </c>
      <c r="M32" s="38">
        <f t="shared" si="7"/>
        <v>86857.970999999903</v>
      </c>
      <c r="O32" s="38">
        <f t="shared" si="4"/>
        <v>28273.743758546421</v>
      </c>
    </row>
    <row r="33" spans="1:15" x14ac:dyDescent="0.2">
      <c r="A33" s="22" t="str">
        <f t="shared" si="5"/>
        <v>D4</v>
      </c>
      <c r="B33" s="24">
        <f>+'PROPUESTA SINDICATO'!D63-'PROPUESTA SINDICATO'!C63</f>
        <v>0</v>
      </c>
      <c r="C33" s="38">
        <f>+'PROPUESTA SINDICATO'!E63-'PROPUESTA SINDICATO'!D63</f>
        <v>70252</v>
      </c>
      <c r="D33" s="38">
        <f>+'PROPUESTA SINDICATO'!F63-'PROPUESTA SINDICATO'!E63</f>
        <v>48369.895599999931</v>
      </c>
      <c r="E33" s="38">
        <f>+'PROPUESTA SINDICATO'!G63-'PROPUESTA SINDICATO'!F63</f>
        <v>35678.340674340026</v>
      </c>
      <c r="F33" s="38">
        <f t="shared" si="6"/>
        <v>154300.23627433996</v>
      </c>
      <c r="H33" s="56" t="str">
        <f t="shared" si="1"/>
        <v>D4</v>
      </c>
      <c r="I33" s="24">
        <f>+'PROPUESTA INACAP'!C51-'PROPUESTA INACAP'!C51</f>
        <v>0</v>
      </c>
      <c r="J33" s="38">
        <f>+'PROPUESTA INACAP'!D51-'PROPUESTA INACAP'!C51</f>
        <v>35100</v>
      </c>
      <c r="K33" s="38">
        <f>+'PROPUESTA INACAP'!E51-'PROPUESTA INACAP'!D51</f>
        <v>40053</v>
      </c>
      <c r="L33" s="38">
        <f>+'PROPUESTA INACAP'!F51-'PROPUESTA INACAP'!E51</f>
        <v>41254.590000000084</v>
      </c>
      <c r="M33" s="38">
        <f t="shared" si="7"/>
        <v>116407.59000000008</v>
      </c>
      <c r="O33" s="38">
        <f t="shared" si="4"/>
        <v>37892.646274339873</v>
      </c>
    </row>
    <row r="34" spans="1:15" x14ac:dyDescent="0.2">
      <c r="A34" s="22" t="str">
        <f t="shared" si="5"/>
        <v>D5</v>
      </c>
      <c r="B34" s="24">
        <f>+'PROPUESTA SINDICATO'!D64-'PROPUESTA SINDICATO'!C64</f>
        <v>0</v>
      </c>
      <c r="C34" s="38">
        <f>+'PROPUESTA SINDICATO'!E64-'PROPUESTA SINDICATO'!D64</f>
        <v>88625.600000000093</v>
      </c>
      <c r="D34" s="38">
        <f>+'PROPUESTA SINDICATO'!F64-'PROPUESTA SINDICATO'!E64</f>
        <v>61020.483680000063</v>
      </c>
      <c r="E34" s="38">
        <f>+'PROPUESTA SINDICATO'!G64-'PROPUESTA SINDICATO'!F64</f>
        <v>45009.599004552001</v>
      </c>
      <c r="F34" s="38">
        <f t="shared" si="6"/>
        <v>194655.68268455216</v>
      </c>
      <c r="H34" s="56" t="str">
        <f t="shared" si="1"/>
        <v>D5</v>
      </c>
      <c r="I34" s="24">
        <f>+'PROPUESTA INACAP'!C52-'PROPUESTA INACAP'!C52</f>
        <v>0</v>
      </c>
      <c r="J34" s="38">
        <f>+'PROPUESTA INACAP'!D52-'PROPUESTA INACAP'!C52</f>
        <v>44280</v>
      </c>
      <c r="K34" s="38">
        <f>+'PROPUESTA INACAP'!E52-'PROPUESTA INACAP'!D52</f>
        <v>50528.399999999907</v>
      </c>
      <c r="L34" s="38">
        <f>+'PROPUESTA INACAP'!F52-'PROPUESTA INACAP'!E52</f>
        <v>52044.252000000095</v>
      </c>
      <c r="M34" s="38">
        <f t="shared" si="7"/>
        <v>146852.652</v>
      </c>
      <c r="O34" s="38">
        <f t="shared" si="4"/>
        <v>47803.030684552155</v>
      </c>
    </row>
    <row r="85" spans="3:4" x14ac:dyDescent="0.2">
      <c r="C85" s="18"/>
      <c r="D85" s="1"/>
    </row>
  </sheetData>
  <mergeCells count="3">
    <mergeCell ref="A19:B19"/>
    <mergeCell ref="A17:O17"/>
    <mergeCell ref="A4:O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85"/>
  <sheetViews>
    <sheetView tabSelected="1" workbookViewId="0">
      <selection activeCell="E22" sqref="E22"/>
    </sheetView>
  </sheetViews>
  <sheetFormatPr baseColWidth="10" defaultColWidth="11.140625" defaultRowHeight="12" x14ac:dyDescent="0.2"/>
  <cols>
    <col min="1" max="1" width="13.7109375" style="2" customWidth="1"/>
    <col min="2" max="9" width="11.140625" style="2"/>
    <col min="10" max="10" width="11.7109375" style="2" bestFit="1" customWidth="1"/>
    <col min="11" max="22" width="11.140625" style="2"/>
    <col min="23" max="27" width="0" style="2" hidden="1" customWidth="1"/>
    <col min="28" max="28" width="12.5703125" style="2" bestFit="1" customWidth="1"/>
    <col min="29" max="16384" width="11.140625" style="2"/>
  </cols>
  <sheetData>
    <row r="2" spans="1:13" ht="15" x14ac:dyDescent="0.25">
      <c r="A2" s="60" t="s">
        <v>45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</row>
    <row r="3" spans="1:13" x14ac:dyDescent="0.2">
      <c r="A3" s="3"/>
      <c r="B3" s="4"/>
    </row>
    <row r="4" spans="1:13" ht="24" x14ac:dyDescent="0.2">
      <c r="A4" s="61" t="s">
        <v>14</v>
      </c>
      <c r="B4" s="62" t="s">
        <v>15</v>
      </c>
      <c r="C4" s="62"/>
      <c r="D4" s="5" t="s">
        <v>16</v>
      </c>
      <c r="E4" s="5" t="s">
        <v>17</v>
      </c>
      <c r="F4" s="5" t="s">
        <v>18</v>
      </c>
      <c r="G4" s="6"/>
      <c r="H4" s="61" t="s">
        <v>14</v>
      </c>
      <c r="I4" s="5" t="s">
        <v>19</v>
      </c>
      <c r="J4" s="6"/>
      <c r="K4" s="7" t="s">
        <v>20</v>
      </c>
      <c r="L4" s="7">
        <v>2021</v>
      </c>
      <c r="M4" s="8">
        <v>2.7E-2</v>
      </c>
    </row>
    <row r="5" spans="1:13" x14ac:dyDescent="0.2">
      <c r="A5" s="61"/>
      <c r="B5" s="9" t="s">
        <v>21</v>
      </c>
      <c r="C5" s="9"/>
      <c r="D5" s="58">
        <v>0.05</v>
      </c>
      <c r="E5" s="58">
        <v>0.04</v>
      </c>
      <c r="F5" s="58">
        <v>0.04</v>
      </c>
      <c r="H5" s="61"/>
      <c r="I5" s="10">
        <v>500000</v>
      </c>
      <c r="L5" s="11">
        <v>2022</v>
      </c>
      <c r="M5" s="12">
        <v>0.03</v>
      </c>
    </row>
    <row r="6" spans="1:13" x14ac:dyDescent="0.2">
      <c r="A6" s="61"/>
      <c r="B6" s="9" t="s">
        <v>22</v>
      </c>
      <c r="C6" s="9"/>
      <c r="D6" s="58">
        <v>0.05</v>
      </c>
      <c r="E6" s="58">
        <v>0.03</v>
      </c>
      <c r="F6" s="58">
        <v>0.03</v>
      </c>
      <c r="L6" s="11">
        <v>2023</v>
      </c>
      <c r="M6" s="12">
        <v>0.03</v>
      </c>
    </row>
    <row r="7" spans="1:13" x14ac:dyDescent="0.2">
      <c r="A7" s="61"/>
      <c r="B7" s="9" t="s">
        <v>23</v>
      </c>
      <c r="C7" s="9"/>
      <c r="D7" s="58">
        <v>0.04</v>
      </c>
      <c r="E7" s="58">
        <v>0.02</v>
      </c>
      <c r="F7" s="58">
        <v>0.02</v>
      </c>
    </row>
    <row r="8" spans="1:13" x14ac:dyDescent="0.2">
      <c r="A8" s="61"/>
      <c r="B8" s="9" t="s">
        <v>24</v>
      </c>
      <c r="C8" s="9"/>
      <c r="D8" s="58">
        <v>0.04</v>
      </c>
      <c r="E8" s="58">
        <v>0.01</v>
      </c>
      <c r="F8" s="58">
        <v>0.01</v>
      </c>
    </row>
    <row r="9" spans="1:13" x14ac:dyDescent="0.2">
      <c r="A9" s="61"/>
      <c r="B9" s="9" t="s">
        <v>25</v>
      </c>
      <c r="C9" s="9"/>
      <c r="D9" s="58">
        <v>0.03</v>
      </c>
      <c r="E9" s="58">
        <v>0.01</v>
      </c>
      <c r="F9" s="58">
        <v>0.01</v>
      </c>
    </row>
    <row r="10" spans="1:13" x14ac:dyDescent="0.2">
      <c r="A10" s="1"/>
    </row>
    <row r="11" spans="1:13" x14ac:dyDescent="0.2">
      <c r="A11" s="61" t="s">
        <v>26</v>
      </c>
      <c r="B11" s="5" t="s">
        <v>16</v>
      </c>
      <c r="C11" s="5" t="s">
        <v>17</v>
      </c>
      <c r="D11" s="5" t="s">
        <v>18</v>
      </c>
    </row>
    <row r="12" spans="1:13" x14ac:dyDescent="0.2">
      <c r="A12" s="61"/>
      <c r="B12" s="58">
        <v>0.04</v>
      </c>
      <c r="C12" s="58">
        <v>0.02</v>
      </c>
      <c r="D12" s="58">
        <v>0.01</v>
      </c>
    </row>
    <row r="13" spans="1:13" s="28" customFormat="1" x14ac:dyDescent="0.2">
      <c r="A13" s="49"/>
      <c r="B13" s="50"/>
    </row>
    <row r="14" spans="1:13" s="28" customFormat="1" x14ac:dyDescent="0.2">
      <c r="A14" s="49"/>
      <c r="B14" s="50"/>
    </row>
    <row r="15" spans="1:13" s="28" customFormat="1" x14ac:dyDescent="0.2">
      <c r="A15" s="34" t="s">
        <v>46</v>
      </c>
      <c r="B15" s="24" t="s">
        <v>47</v>
      </c>
      <c r="C15" s="9"/>
      <c r="D15" s="9"/>
      <c r="E15" s="9"/>
      <c r="F15" s="9"/>
      <c r="G15" s="9"/>
      <c r="H15" s="9"/>
      <c r="I15" s="9"/>
      <c r="J15" s="9"/>
      <c r="K15" s="9"/>
    </row>
    <row r="16" spans="1:13" s="28" customFormat="1" x14ac:dyDescent="0.2">
      <c r="A16" s="49"/>
      <c r="B16" s="50"/>
    </row>
    <row r="17" spans="1:28" s="28" customFormat="1" x14ac:dyDescent="0.2">
      <c r="A17" s="49"/>
      <c r="B17" s="50"/>
    </row>
    <row r="18" spans="1:28" s="28" customFormat="1" hidden="1" x14ac:dyDescent="0.2">
      <c r="A18" s="49"/>
      <c r="B18" s="50"/>
    </row>
    <row r="19" spans="1:28" hidden="1" x14ac:dyDescent="0.2">
      <c r="A19" s="3"/>
      <c r="B19" s="4"/>
    </row>
    <row r="20" spans="1:28" hidden="1" x14ac:dyDescent="0.2">
      <c r="A20" s="3"/>
      <c r="B20" s="4"/>
      <c r="C20" s="2">
        <v>2</v>
      </c>
      <c r="E20" s="2">
        <v>2</v>
      </c>
      <c r="G20" s="2">
        <v>6</v>
      </c>
      <c r="I20" s="2">
        <v>4</v>
      </c>
      <c r="K20" s="2">
        <v>2</v>
      </c>
      <c r="M20" s="2">
        <v>6</v>
      </c>
      <c r="O20" s="2">
        <v>4</v>
      </c>
      <c r="Q20" s="2">
        <v>2</v>
      </c>
      <c r="S20" s="2">
        <v>6</v>
      </c>
      <c r="U20" s="2">
        <v>2</v>
      </c>
    </row>
    <row r="21" spans="1:28" s="14" customFormat="1" ht="36" x14ac:dyDescent="0.25">
      <c r="A21" s="20" t="s">
        <v>1</v>
      </c>
      <c r="B21" s="21" t="str">
        <f>+'[1]INCREMENTO REMUNERACIONES'!G14</f>
        <v>SUELDO BASE</v>
      </c>
      <c r="C21" s="21" t="str">
        <f>+'[1]INCREMENTO REMUNERACIONES'!H14</f>
        <v>Sueldo Mínimo</v>
      </c>
      <c r="D21" s="21" t="str">
        <f>+'[1]INCREMENTO REMUNERACIONES'!I14</f>
        <v>Reajuste 2021</v>
      </c>
      <c r="E21" s="21" t="str">
        <f>+'[1]INCREMENTO REMUNERACIONES'!J14</f>
        <v>ENERO-FEBRERO 2021</v>
      </c>
      <c r="F21" s="21" t="str">
        <f>+'[1]INCREMENTO REMUNERACIONES'!K14</f>
        <v>IPC marzo 2021</v>
      </c>
      <c r="G21" s="21" t="str">
        <f>+'[1]INCREMENTO REMUNERACIONES'!L14</f>
        <v>MARZO-AGOSTO 2021</v>
      </c>
      <c r="H21" s="21" t="str">
        <f>+'[1]INCREMENTO REMUNERACIONES'!M14</f>
        <v>IPC septiembre 2021</v>
      </c>
      <c r="I21" s="21" t="str">
        <f>+'[1]INCREMENTO REMUNERACIONES'!N14</f>
        <v>SEPTIEMBRE-DICIEMBRE 2021</v>
      </c>
      <c r="J21" s="21" t="str">
        <f>+'[1]INCREMENTO REMUNERACIONES'!O14</f>
        <v>Reajuste 2022</v>
      </c>
      <c r="K21" s="21" t="str">
        <f>+'[1]INCREMENTO REMUNERACIONES'!P14</f>
        <v>ENERO-FEBRERO 2022</v>
      </c>
      <c r="L21" s="21" t="str">
        <f>+'[1]INCREMENTO REMUNERACIONES'!Q14</f>
        <v>IPC marzo 2022</v>
      </c>
      <c r="M21" s="21" t="str">
        <f>+'[1]INCREMENTO REMUNERACIONES'!R14</f>
        <v>MARZO-AGOSTO 2022</v>
      </c>
      <c r="N21" s="21" t="str">
        <f>+'[1]INCREMENTO REMUNERACIONES'!S14</f>
        <v>IPC septiembre 2022</v>
      </c>
      <c r="O21" s="21" t="str">
        <f>+'[1]INCREMENTO REMUNERACIONES'!T14</f>
        <v>SEPTIEMBRE-DICIEMBRE 2022</v>
      </c>
      <c r="P21" s="21" t="str">
        <f>+'[1]INCREMENTO REMUNERACIONES'!U14</f>
        <v>Reajuste 2023</v>
      </c>
      <c r="Q21" s="21" t="str">
        <f>+'[1]INCREMENTO REMUNERACIONES'!V14</f>
        <v>ENERO-FEBRERO 2023</v>
      </c>
      <c r="R21" s="21" t="str">
        <f>+'[1]INCREMENTO REMUNERACIONES'!W14</f>
        <v>IPC marzo 2023</v>
      </c>
      <c r="S21" s="21" t="str">
        <f>+'[1]INCREMENTO REMUNERACIONES'!X14</f>
        <v>MARZO-AGOSTO 2023</v>
      </c>
      <c r="T21" s="21" t="str">
        <f>+'[1]INCREMENTO REMUNERACIONES'!Y14</f>
        <v>IPC septiembre 2023</v>
      </c>
      <c r="U21" s="21" t="str">
        <f>+'[1]INCREMENTO REMUNERACIONES'!Z14</f>
        <v>SEPTIEMBRE-OCTUBRE 2023</v>
      </c>
    </row>
    <row r="22" spans="1:28" x14ac:dyDescent="0.2">
      <c r="A22" s="22" t="s">
        <v>2</v>
      </c>
      <c r="B22" s="23">
        <f>+'ANTECEDENTES Y COMPARATIVO'!C7</f>
        <v>226000</v>
      </c>
      <c r="C22" s="23">
        <v>250000</v>
      </c>
      <c r="D22" s="23">
        <f>+C22*'PROPUESTA SINDICATO'!$D$5</f>
        <v>12500</v>
      </c>
      <c r="E22" s="23">
        <f t="shared" ref="E22:E28" si="0">+C22+D22</f>
        <v>262500</v>
      </c>
      <c r="F22" s="23">
        <f>+E22*('PROPUESTA SINDICATO'!$M$4/2)</f>
        <v>3543.75</v>
      </c>
      <c r="G22" s="23">
        <f t="shared" ref="G22:G28" si="1">+E22+F22</f>
        <v>266043.75</v>
      </c>
      <c r="H22" s="23">
        <f>+G22*('PROPUESTA SINDICATO'!$M$4/2)</f>
        <v>3591.5906249999998</v>
      </c>
      <c r="I22" s="23">
        <f t="shared" ref="I22:I28" si="2">+G22+H22</f>
        <v>269635.34062500001</v>
      </c>
      <c r="J22" s="23">
        <f>+I22*'PROPUESTA SINDICATO'!$E$5</f>
        <v>10785.413625000001</v>
      </c>
      <c r="K22" s="23">
        <f t="shared" ref="K22:K28" si="3">+I22+J22</f>
        <v>280420.75425</v>
      </c>
      <c r="L22" s="23">
        <f>+K22*('PROPUESTA SINDICATO'!$M$5/2)</f>
        <v>4206.3113137499995</v>
      </c>
      <c r="M22" s="23">
        <f t="shared" ref="M22:M28" si="4">+K22+L22</f>
        <v>284627.06556374999</v>
      </c>
      <c r="N22" s="23">
        <f>+M22*('PROPUESTA SINDICATO'!$M$5/2)</f>
        <v>4269.4059834562495</v>
      </c>
      <c r="O22" s="23">
        <f t="shared" ref="O22:O28" si="5">+M22+N22</f>
        <v>288896.47154720622</v>
      </c>
      <c r="P22" s="23">
        <f>+O22*'PROPUESTA SINDICATO'!$F$5</f>
        <v>11555.85886188825</v>
      </c>
      <c r="Q22" s="23">
        <f t="shared" ref="Q22:Q28" si="6">+O22+P22</f>
        <v>300452.33040909446</v>
      </c>
      <c r="R22" s="23">
        <f>+Q22*('PROPUESTA SINDICATO'!$M$6/2)</f>
        <v>4506.7849561364164</v>
      </c>
      <c r="S22" s="23">
        <f t="shared" ref="S22:S28" si="7">+Q22+R22</f>
        <v>304959.11536523089</v>
      </c>
      <c r="T22" s="23">
        <f>+S22*('PROPUESTA SINDICATO'!$M$6/2)</f>
        <v>4574.3867304784635</v>
      </c>
      <c r="U22" s="23">
        <f t="shared" ref="U22:U28" si="8">+S22+T22</f>
        <v>309533.50209570932</v>
      </c>
      <c r="V22" s="4"/>
      <c r="AB22" s="63">
        <v>315514.6875559538</v>
      </c>
    </row>
    <row r="23" spans="1:28" x14ac:dyDescent="0.2">
      <c r="A23" s="22" t="s">
        <v>3</v>
      </c>
      <c r="B23" s="23">
        <f>+'ANTECEDENTES Y COMPARATIVO'!C8</f>
        <v>400000</v>
      </c>
      <c r="C23" s="23">
        <v>500000</v>
      </c>
      <c r="D23" s="23">
        <f>+C23*'PROPUESTA SINDICATO'!$D$5</f>
        <v>25000</v>
      </c>
      <c r="E23" s="23">
        <f t="shared" si="0"/>
        <v>525000</v>
      </c>
      <c r="F23" s="23">
        <f>+E23*('PROPUESTA SINDICATO'!$M$4/2)</f>
        <v>7087.5</v>
      </c>
      <c r="G23" s="23">
        <f t="shared" si="1"/>
        <v>532087.5</v>
      </c>
      <c r="H23" s="23">
        <f>+G23*('PROPUESTA SINDICATO'!$M$4/2)</f>
        <v>7183.1812499999996</v>
      </c>
      <c r="I23" s="23">
        <f t="shared" si="2"/>
        <v>539270.68125000002</v>
      </c>
      <c r="J23" s="23">
        <f>+I23*'PROPUESTA SINDICATO'!$E$5</f>
        <v>21570.827250000002</v>
      </c>
      <c r="K23" s="23">
        <f t="shared" si="3"/>
        <v>560841.5085</v>
      </c>
      <c r="L23" s="23">
        <f>+K23*('PROPUESTA SINDICATO'!$M$5/2)</f>
        <v>8412.622627499999</v>
      </c>
      <c r="M23" s="23">
        <f t="shared" si="4"/>
        <v>569254.13112749998</v>
      </c>
      <c r="N23" s="23">
        <f>+M23*('PROPUESTA SINDICATO'!$M$5/2)</f>
        <v>8538.811966912499</v>
      </c>
      <c r="O23" s="23">
        <f t="shared" si="5"/>
        <v>577792.94309441245</v>
      </c>
      <c r="P23" s="23">
        <f>+O23*'PROPUESTA SINDICATO'!$F$5</f>
        <v>23111.717723776499</v>
      </c>
      <c r="Q23" s="23">
        <f t="shared" si="6"/>
        <v>600904.66081818892</v>
      </c>
      <c r="R23" s="23">
        <f>+Q23*('PROPUESTA SINDICATO'!$M$6/2)</f>
        <v>9013.5699122728329</v>
      </c>
      <c r="S23" s="23">
        <f t="shared" si="7"/>
        <v>609918.23073046177</v>
      </c>
      <c r="T23" s="23">
        <f>+S23*('PROPUESTA SINDICATO'!$M$6/2)</f>
        <v>9148.773460956927</v>
      </c>
      <c r="U23" s="23">
        <f t="shared" si="8"/>
        <v>619067.00419141864</v>
      </c>
      <c r="V23" s="4"/>
      <c r="AB23" s="63">
        <v>631029.3751119076</v>
      </c>
    </row>
    <row r="24" spans="1:28" x14ac:dyDescent="0.2">
      <c r="A24" s="22" t="s">
        <v>4</v>
      </c>
      <c r="B24" s="23">
        <f>+'ANTECEDENTES Y COMPARATIVO'!C9</f>
        <v>630000</v>
      </c>
      <c r="C24" s="23">
        <f>+B24</f>
        <v>630000</v>
      </c>
      <c r="D24" s="23">
        <f>+C24*'PROPUESTA SINDICATO'!$D$5</f>
        <v>31500</v>
      </c>
      <c r="E24" s="23">
        <f t="shared" si="0"/>
        <v>661500</v>
      </c>
      <c r="F24" s="23">
        <f>+E24*('PROPUESTA SINDICATO'!$M$4/2)</f>
        <v>8930.25</v>
      </c>
      <c r="G24" s="23">
        <f t="shared" si="1"/>
        <v>670430.25</v>
      </c>
      <c r="H24" s="23">
        <f>+G24*('PROPUESTA SINDICATO'!$M$4/2)</f>
        <v>9050.8083750000005</v>
      </c>
      <c r="I24" s="23">
        <f t="shared" si="2"/>
        <v>679481.05837500002</v>
      </c>
      <c r="J24" s="23">
        <f>+I24*'PROPUESTA SINDICATO'!$E$5</f>
        <v>27179.242335000003</v>
      </c>
      <c r="K24" s="23">
        <f t="shared" si="3"/>
        <v>706660.30070999998</v>
      </c>
      <c r="L24" s="23">
        <f>+K24*('PROPUESTA SINDICATO'!$M$5/2)</f>
        <v>10599.90451065</v>
      </c>
      <c r="M24" s="23">
        <f t="shared" si="4"/>
        <v>717260.20522064995</v>
      </c>
      <c r="N24" s="23">
        <f>+M24*('PROPUESTA SINDICATO'!$M$5/2)</f>
        <v>10758.90307830975</v>
      </c>
      <c r="O24" s="23">
        <f t="shared" si="5"/>
        <v>728019.10829895968</v>
      </c>
      <c r="P24" s="23">
        <f>+O24*'PROPUESTA SINDICATO'!$F$5</f>
        <v>29120.764331958388</v>
      </c>
      <c r="Q24" s="23">
        <f t="shared" si="6"/>
        <v>757139.87263091805</v>
      </c>
      <c r="R24" s="23">
        <f>+Q24*('PROPUESTA SINDICATO'!$M$6/2)</f>
        <v>11357.098089463771</v>
      </c>
      <c r="S24" s="23">
        <f t="shared" si="7"/>
        <v>768496.97072038183</v>
      </c>
      <c r="T24" s="23">
        <f>+S24*('PROPUESTA SINDICATO'!$M$6/2)</f>
        <v>11527.454560805727</v>
      </c>
      <c r="U24" s="23">
        <f>+S24+T24</f>
        <v>780024.42528118752</v>
      </c>
      <c r="V24" s="4"/>
      <c r="AB24" s="63">
        <v>795097.01264100359</v>
      </c>
    </row>
    <row r="25" spans="1:28" x14ac:dyDescent="0.2">
      <c r="A25" s="22" t="s">
        <v>5</v>
      </c>
      <c r="B25" s="23">
        <f>+'ANTECEDENTES Y COMPARATIVO'!C10</f>
        <v>900000</v>
      </c>
      <c r="C25" s="23">
        <f>+B25</f>
        <v>900000</v>
      </c>
      <c r="D25" s="23">
        <f>+C25*'PROPUESTA SINDICATO'!$D$5</f>
        <v>45000</v>
      </c>
      <c r="E25" s="23">
        <f t="shared" si="0"/>
        <v>945000</v>
      </c>
      <c r="F25" s="23">
        <f>+E25*('PROPUESTA SINDICATO'!$M$4/2)</f>
        <v>12757.5</v>
      </c>
      <c r="G25" s="23">
        <f t="shared" si="1"/>
        <v>957757.5</v>
      </c>
      <c r="H25" s="23">
        <f>+G25*('PROPUESTA SINDICATO'!$M$4/2)</f>
        <v>12929.72625</v>
      </c>
      <c r="I25" s="23">
        <f t="shared" si="2"/>
        <v>970687.22624999995</v>
      </c>
      <c r="J25" s="23">
        <f>+I25*'PROPUESTA SINDICATO'!$E$6</f>
        <v>29120.616787499999</v>
      </c>
      <c r="K25" s="23">
        <f t="shared" si="3"/>
        <v>999807.84303749993</v>
      </c>
      <c r="L25" s="23">
        <f>+K25*('PROPUESTA SINDICATO'!$M$5/2)</f>
        <v>14997.117645562499</v>
      </c>
      <c r="M25" s="23">
        <f t="shared" si="4"/>
        <v>1014804.9606830624</v>
      </c>
      <c r="N25" s="23">
        <f>+M25*('PROPUESTA SINDICATO'!$M$5/2)</f>
        <v>15222.074410245936</v>
      </c>
      <c r="O25" s="23">
        <f t="shared" si="5"/>
        <v>1030027.0350933084</v>
      </c>
      <c r="P25" s="23">
        <f>+O25*'PROPUESTA SINDICATO'!$F$6</f>
        <v>30900.81105279925</v>
      </c>
      <c r="Q25" s="23">
        <f t="shared" si="6"/>
        <v>1060927.8461461077</v>
      </c>
      <c r="R25" s="23">
        <f>+Q25*('PROPUESTA SINDICATO'!$M$6/2)</f>
        <v>15913.917692191615</v>
      </c>
      <c r="S25" s="23">
        <f t="shared" si="7"/>
        <v>1076841.7638382993</v>
      </c>
      <c r="T25" s="23">
        <f>+S25*('PROPUESTA SINDICATO'!$M$6/2)</f>
        <v>16152.62645757449</v>
      </c>
      <c r="U25" s="23">
        <f t="shared" si="8"/>
        <v>1092994.3902958739</v>
      </c>
      <c r="V25" s="4"/>
      <c r="AB25" s="63">
        <v>1114320.6075445539</v>
      </c>
    </row>
    <row r="26" spans="1:28" x14ac:dyDescent="0.2">
      <c r="A26" s="22" t="s">
        <v>35</v>
      </c>
      <c r="B26" s="23">
        <v>1200000</v>
      </c>
      <c r="C26" s="23">
        <f>+B26</f>
        <v>1200000</v>
      </c>
      <c r="D26" s="23">
        <f>+C26*'PROPUESTA SINDICATO'!$D$7</f>
        <v>48000</v>
      </c>
      <c r="E26" s="23">
        <f t="shared" si="0"/>
        <v>1248000</v>
      </c>
      <c r="F26" s="23">
        <f>+E26*('PROPUESTA SINDICATO'!$M$4/2)</f>
        <v>16848</v>
      </c>
      <c r="G26" s="23">
        <f t="shared" si="1"/>
        <v>1264848</v>
      </c>
      <c r="H26" s="23">
        <f>+G26*('PROPUESTA SINDICATO'!$M$4/2)</f>
        <v>17075.448</v>
      </c>
      <c r="I26" s="23">
        <f t="shared" si="2"/>
        <v>1281923.4480000001</v>
      </c>
      <c r="J26" s="23">
        <f>+I26*'PROPUESTA SINDICATO'!$E$7</f>
        <v>25638.468960000002</v>
      </c>
      <c r="K26" s="23">
        <f t="shared" si="3"/>
        <v>1307561.9169600001</v>
      </c>
      <c r="L26" s="23">
        <f>+K26*('PROPUESTA SINDICATO'!$M$5/2)</f>
        <v>19613.4287544</v>
      </c>
      <c r="M26" s="23">
        <f t="shared" si="4"/>
        <v>1327175.3457144001</v>
      </c>
      <c r="N26" s="23">
        <f>+M26*('PROPUESTA SINDICATO'!$M$5/2)</f>
        <v>19907.630185716</v>
      </c>
      <c r="O26" s="23">
        <f t="shared" si="5"/>
        <v>1347082.9759001161</v>
      </c>
      <c r="P26" s="23">
        <f>+O26*'PROPUESTA SINDICATO'!$F$7</f>
        <v>26941.659518002325</v>
      </c>
      <c r="Q26" s="23">
        <f t="shared" si="6"/>
        <v>1374024.6354181184</v>
      </c>
      <c r="R26" s="23">
        <f>+Q26*('PROPUESTA SINDICATO'!$M$6/2)</f>
        <v>20610.369531271775</v>
      </c>
      <c r="S26" s="23">
        <f t="shared" si="7"/>
        <v>1394635.0049493902</v>
      </c>
      <c r="T26" s="23">
        <f>+S26*('PROPUESTA SINDICATO'!$M$6/2)</f>
        <v>20919.525074240853</v>
      </c>
      <c r="U26" s="23">
        <f t="shared" si="8"/>
        <v>1415554.5300236309</v>
      </c>
      <c r="V26" s="4"/>
      <c r="AB26" s="63">
        <v>1457325.8537278315</v>
      </c>
    </row>
    <row r="27" spans="1:28" x14ac:dyDescent="0.2">
      <c r="A27" s="22" t="s">
        <v>36</v>
      </c>
      <c r="B27" s="23">
        <v>1400000</v>
      </c>
      <c r="C27" s="23">
        <f>+B27</f>
        <v>1400000</v>
      </c>
      <c r="D27" s="23">
        <f>+C27*'PROPUESTA SINDICATO'!$D$8</f>
        <v>56000</v>
      </c>
      <c r="E27" s="23">
        <f t="shared" si="0"/>
        <v>1456000</v>
      </c>
      <c r="F27" s="23">
        <f>+E27*('PROPUESTA SINDICATO'!$M$4/2)</f>
        <v>19656</v>
      </c>
      <c r="G27" s="23">
        <f t="shared" si="1"/>
        <v>1475656</v>
      </c>
      <c r="H27" s="23">
        <f>+G27*('PROPUESTA SINDICATO'!$M$4/2)</f>
        <v>19921.356</v>
      </c>
      <c r="I27" s="23">
        <f t="shared" si="2"/>
        <v>1495577.3559999999</v>
      </c>
      <c r="J27" s="23">
        <f>+I27*'PROPUESTA SINDICATO'!$E$8</f>
        <v>14955.77356</v>
      </c>
      <c r="K27" s="23">
        <f t="shared" si="3"/>
        <v>1510533.1295599998</v>
      </c>
      <c r="L27" s="23">
        <f>+K27*('PROPUESTA SINDICATO'!$M$5/2)</f>
        <v>22657.996943399998</v>
      </c>
      <c r="M27" s="23">
        <f t="shared" si="4"/>
        <v>1533191.1265033998</v>
      </c>
      <c r="N27" s="23">
        <f>+M27*('PROPUESTA SINDICATO'!$M$5/2)</f>
        <v>22997.866897550997</v>
      </c>
      <c r="O27" s="23">
        <f t="shared" si="5"/>
        <v>1556188.9934009509</v>
      </c>
      <c r="P27" s="23">
        <f>+O27*'PROPUESTA SINDICATO'!$F$8</f>
        <v>15561.889934009509</v>
      </c>
      <c r="Q27" s="23">
        <f t="shared" si="6"/>
        <v>1571750.8833349603</v>
      </c>
      <c r="R27" s="23">
        <f>+Q27*('PROPUESTA SINDICATO'!$M$6/2)</f>
        <v>23576.263250024404</v>
      </c>
      <c r="S27" s="23">
        <f t="shared" si="7"/>
        <v>1595327.1465849846</v>
      </c>
      <c r="T27" s="23">
        <f>+S27*('PROPUESTA SINDICATO'!$M$6/2)</f>
        <v>23929.907198774767</v>
      </c>
      <c r="U27" s="23">
        <f t="shared" si="8"/>
        <v>1619257.0537837595</v>
      </c>
      <c r="V27" s="4"/>
      <c r="AB27" s="63">
        <v>1667359.9031528344</v>
      </c>
    </row>
    <row r="28" spans="1:28" x14ac:dyDescent="0.2">
      <c r="A28" s="22" t="s">
        <v>37</v>
      </c>
      <c r="B28" s="24">
        <v>1600000</v>
      </c>
      <c r="C28" s="23">
        <f>+B28</f>
        <v>1600000</v>
      </c>
      <c r="D28" s="23">
        <f>+C28*'PROPUESTA SINDICATO'!$D$9</f>
        <v>48000</v>
      </c>
      <c r="E28" s="23">
        <f t="shared" si="0"/>
        <v>1648000</v>
      </c>
      <c r="F28" s="23">
        <f>+E28*('PROPUESTA SINDICATO'!$M$4/2)</f>
        <v>22248</v>
      </c>
      <c r="G28" s="23">
        <f t="shared" si="1"/>
        <v>1670248</v>
      </c>
      <c r="H28" s="23">
        <f>+G28*('PROPUESTA SINDICATO'!$M$4/2)</f>
        <v>22548.347999999998</v>
      </c>
      <c r="I28" s="23">
        <f t="shared" si="2"/>
        <v>1692796.348</v>
      </c>
      <c r="J28" s="23">
        <f>+I28*'PROPUESTA SINDICATO'!$E$9</f>
        <v>16927.963479999999</v>
      </c>
      <c r="K28" s="23">
        <f t="shared" si="3"/>
        <v>1709724.3114799999</v>
      </c>
      <c r="L28" s="23">
        <f>+K28*('PROPUESTA SINDICATO'!$M$5/2)</f>
        <v>25645.864672199998</v>
      </c>
      <c r="M28" s="23">
        <f t="shared" si="4"/>
        <v>1735370.1761522</v>
      </c>
      <c r="N28" s="23">
        <f>+M28*('PROPUESTA SINDICATO'!$M$5/2)</f>
        <v>26030.552642282997</v>
      </c>
      <c r="O28" s="23">
        <f t="shared" si="5"/>
        <v>1761400.728794483</v>
      </c>
      <c r="P28" s="23">
        <f>+O28*'PROPUESTA SINDICATO'!$F$9</f>
        <v>17614.007287944831</v>
      </c>
      <c r="Q28" s="23">
        <f t="shared" si="6"/>
        <v>1779014.7360824279</v>
      </c>
      <c r="R28" s="23">
        <f>+Q28*('PROPUESTA SINDICATO'!$M$6/2)</f>
        <v>26685.221041236418</v>
      </c>
      <c r="S28" s="23">
        <f t="shared" si="7"/>
        <v>1805699.9571236642</v>
      </c>
      <c r="T28" s="23">
        <f>+S28*('PROPUESTA SINDICATO'!$M$6/2)</f>
        <v>27085.499356854962</v>
      </c>
      <c r="U28" s="23">
        <f>+S28+T28</f>
        <v>1832785.4564805191</v>
      </c>
      <c r="AB28" s="63">
        <v>1868374</v>
      </c>
    </row>
    <row r="29" spans="1:28" s="1" customFormat="1" hidden="1" x14ac:dyDescent="0.2">
      <c r="A29" s="34"/>
      <c r="B29" s="36">
        <f t="shared" ref="B29:U29" si="9">SUM(B22:B28)</f>
        <v>6356000</v>
      </c>
      <c r="C29" s="36">
        <f t="shared" si="9"/>
        <v>6480000</v>
      </c>
      <c r="D29" s="36">
        <f t="shared" si="9"/>
        <v>266000</v>
      </c>
      <c r="E29" s="36">
        <f t="shared" si="9"/>
        <v>6746000</v>
      </c>
      <c r="F29" s="36">
        <f t="shared" si="9"/>
        <v>91071</v>
      </c>
      <c r="G29" s="36">
        <f t="shared" si="9"/>
        <v>6837071</v>
      </c>
      <c r="H29" s="36">
        <f t="shared" si="9"/>
        <v>92300.458499999993</v>
      </c>
      <c r="I29" s="36">
        <f t="shared" si="9"/>
        <v>6929371.4584999997</v>
      </c>
      <c r="J29" s="36">
        <f t="shared" si="9"/>
        <v>146178.30599749999</v>
      </c>
      <c r="K29" s="36">
        <f t="shared" si="9"/>
        <v>7075549.764497499</v>
      </c>
      <c r="L29" s="36">
        <f t="shared" si="9"/>
        <v>106133.24646746248</v>
      </c>
      <c r="M29" s="36">
        <f t="shared" si="9"/>
        <v>7181683.0109649617</v>
      </c>
      <c r="N29" s="36">
        <f t="shared" si="9"/>
        <v>107725.24516447443</v>
      </c>
      <c r="O29" s="36">
        <f t="shared" si="9"/>
        <v>7289408.2561294362</v>
      </c>
      <c r="P29" s="36">
        <f t="shared" si="9"/>
        <v>154806.70871037908</v>
      </c>
      <c r="Q29" s="36">
        <f t="shared" si="9"/>
        <v>7444214.9648398161</v>
      </c>
      <c r="R29" s="36">
        <f t="shared" si="9"/>
        <v>111663.22447259724</v>
      </c>
      <c r="S29" s="36">
        <f t="shared" si="9"/>
        <v>7555878.1893124124</v>
      </c>
      <c r="T29" s="36">
        <f t="shared" si="9"/>
        <v>113338.17283968619</v>
      </c>
      <c r="U29" s="36">
        <f t="shared" si="9"/>
        <v>7669216.3621520987</v>
      </c>
    </row>
    <row r="30" spans="1:28" s="1" customFormat="1" hidden="1" x14ac:dyDescent="0.2">
      <c r="A30" s="34"/>
      <c r="B30" s="33"/>
      <c r="C30" s="36">
        <f t="shared" ref="C30:U30" si="10">+C29*C20</f>
        <v>12960000</v>
      </c>
      <c r="D30" s="36">
        <f t="shared" si="10"/>
        <v>0</v>
      </c>
      <c r="E30" s="36">
        <f t="shared" si="10"/>
        <v>13492000</v>
      </c>
      <c r="F30" s="36">
        <f t="shared" si="10"/>
        <v>0</v>
      </c>
      <c r="G30" s="36">
        <f t="shared" si="10"/>
        <v>41022426</v>
      </c>
      <c r="H30" s="36">
        <f t="shared" si="10"/>
        <v>0</v>
      </c>
      <c r="I30" s="36">
        <f t="shared" si="10"/>
        <v>27717485.833999999</v>
      </c>
      <c r="J30" s="36">
        <f t="shared" si="10"/>
        <v>0</v>
      </c>
      <c r="K30" s="36">
        <f t="shared" si="10"/>
        <v>14151099.528994998</v>
      </c>
      <c r="L30" s="36">
        <f t="shared" si="10"/>
        <v>0</v>
      </c>
      <c r="M30" s="36">
        <f t="shared" si="10"/>
        <v>43090098.065789774</v>
      </c>
      <c r="N30" s="36">
        <f t="shared" si="10"/>
        <v>0</v>
      </c>
      <c r="O30" s="36">
        <f t="shared" si="10"/>
        <v>29157633.024517745</v>
      </c>
      <c r="P30" s="36">
        <f t="shared" si="10"/>
        <v>0</v>
      </c>
      <c r="Q30" s="36">
        <f t="shared" si="10"/>
        <v>14888429.929679632</v>
      </c>
      <c r="R30" s="36">
        <f t="shared" si="10"/>
        <v>0</v>
      </c>
      <c r="S30" s="36">
        <f t="shared" si="10"/>
        <v>45335269.135874473</v>
      </c>
      <c r="T30" s="36">
        <f t="shared" si="10"/>
        <v>0</v>
      </c>
      <c r="U30" s="36">
        <f t="shared" si="10"/>
        <v>15338432.724304197</v>
      </c>
    </row>
    <row r="31" spans="1:28" x14ac:dyDescent="0.2">
      <c r="A31" s="3"/>
      <c r="B31" s="4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</row>
    <row r="32" spans="1:28" x14ac:dyDescent="0.2">
      <c r="A32" s="15"/>
      <c r="B32" s="4"/>
      <c r="C32" s="18"/>
      <c r="D32" s="1"/>
    </row>
    <row r="33" spans="1:26" hidden="1" x14ac:dyDescent="0.2">
      <c r="A33" s="15"/>
      <c r="B33" s="4"/>
    </row>
    <row r="34" spans="1:26" hidden="1" x14ac:dyDescent="0.2">
      <c r="A34" s="15"/>
      <c r="B34" s="4">
        <v>2</v>
      </c>
      <c r="D34" s="2">
        <v>2</v>
      </c>
      <c r="F34" s="2">
        <v>10</v>
      </c>
      <c r="H34" s="2">
        <v>2</v>
      </c>
      <c r="J34" s="2">
        <v>10</v>
      </c>
      <c r="L34" s="2">
        <v>2</v>
      </c>
      <c r="N34" s="2">
        <v>8</v>
      </c>
    </row>
    <row r="35" spans="1:26" s="14" customFormat="1" ht="36" x14ac:dyDescent="0.25">
      <c r="A35" s="37" t="s">
        <v>8</v>
      </c>
      <c r="B35" s="21" t="str">
        <f>+B21</f>
        <v>SUELDO BASE</v>
      </c>
      <c r="C35" s="29" t="s">
        <v>16</v>
      </c>
      <c r="D35" s="29" t="s">
        <v>27</v>
      </c>
      <c r="E35" s="29" t="s">
        <v>28</v>
      </c>
      <c r="F35" s="29" t="s">
        <v>33</v>
      </c>
      <c r="G35" s="29" t="s">
        <v>17</v>
      </c>
      <c r="H35" s="29" t="s">
        <v>29</v>
      </c>
      <c r="I35" s="29" t="s">
        <v>30</v>
      </c>
      <c r="J35" s="29" t="s">
        <v>34</v>
      </c>
      <c r="K35" s="29" t="s">
        <v>18</v>
      </c>
      <c r="L35" s="29" t="s">
        <v>31</v>
      </c>
      <c r="M35" s="29" t="s">
        <v>32</v>
      </c>
      <c r="N35" s="29" t="s">
        <v>38</v>
      </c>
    </row>
    <row r="36" spans="1:26" x14ac:dyDescent="0.2">
      <c r="A36" s="22" t="s">
        <v>9</v>
      </c>
      <c r="B36" s="24">
        <f>+'ANTECEDENTES Y COMPARATIVO'!J7</f>
        <v>300000</v>
      </c>
      <c r="C36" s="24">
        <f>+B36*'PROPUESTA SINDICATO'!$B$12</f>
        <v>12000</v>
      </c>
      <c r="D36" s="38">
        <f>+B36+C36</f>
        <v>312000</v>
      </c>
      <c r="E36" s="24">
        <f>+D36*('PROPUESTA SINDICATO'!$M$4/2)</f>
        <v>4212</v>
      </c>
      <c r="F36" s="38">
        <f>+D36+E36</f>
        <v>316212</v>
      </c>
      <c r="G36" s="24">
        <f>+F36*'PROPUESTA SINDICATO'!$C$12</f>
        <v>6324.24</v>
      </c>
      <c r="H36" s="38">
        <f>+F36+G36</f>
        <v>322536.24</v>
      </c>
      <c r="I36" s="24">
        <f>+H36*('PROPUESTA SINDICATO'!$M$5/2)</f>
        <v>4838.0436</v>
      </c>
      <c r="J36" s="38">
        <f>+H36+I36</f>
        <v>327374.28359999997</v>
      </c>
      <c r="K36" s="24">
        <f>+J36*'PROPUESTA SINDICATO'!$D$12</f>
        <v>3273.7428359999999</v>
      </c>
      <c r="L36" s="38">
        <f>+J36+K36</f>
        <v>330648.02643599996</v>
      </c>
      <c r="M36" s="24">
        <f>+L36*('PROPUESTA SINDICATO'!$M$6/2)</f>
        <v>4959.7203965399995</v>
      </c>
      <c r="N36" s="38">
        <f>+L36+M36</f>
        <v>335607.74683253997</v>
      </c>
      <c r="P36" s="63">
        <v>352319.72257754998</v>
      </c>
    </row>
    <row r="37" spans="1:26" x14ac:dyDescent="0.2">
      <c r="A37" s="22" t="s">
        <v>10</v>
      </c>
      <c r="B37" s="24">
        <f>+'ANTECEDENTES Y COMPARATIVO'!J8</f>
        <v>620000</v>
      </c>
      <c r="C37" s="24">
        <f>+B37*'PROPUESTA SINDICATO'!$B$12</f>
        <v>24800</v>
      </c>
      <c r="D37" s="38">
        <f>+B37+C37</f>
        <v>644800</v>
      </c>
      <c r="E37" s="24">
        <f>+D37*('PROPUESTA SINDICATO'!$M$4/2)</f>
        <v>8704.7999999999993</v>
      </c>
      <c r="F37" s="38">
        <f>+D37+E37</f>
        <v>653504.80000000005</v>
      </c>
      <c r="G37" s="24">
        <f>+F37*'PROPUESTA SINDICATO'!$C$12</f>
        <v>13070.096000000001</v>
      </c>
      <c r="H37" s="38">
        <f>+F37+G37</f>
        <v>666574.89600000007</v>
      </c>
      <c r="I37" s="24">
        <f>+H37*('PROPUESTA SINDICATO'!$M$5/2)</f>
        <v>9998.6234400000012</v>
      </c>
      <c r="J37" s="38">
        <f>+H37+I37</f>
        <v>676573.51944000006</v>
      </c>
      <c r="K37" s="24">
        <f>+J37*'PROPUESTA SINDICATO'!$D$12</f>
        <v>6765.7351944000011</v>
      </c>
      <c r="L37" s="38">
        <f>+J37+K37</f>
        <v>683339.25463440001</v>
      </c>
      <c r="M37" s="24">
        <f>+L37*('PROPUESTA SINDICATO'!$M$6/2)</f>
        <v>10250.088819516001</v>
      </c>
      <c r="N37" s="38">
        <f>+L37+M37</f>
        <v>693589.34345391602</v>
      </c>
      <c r="P37" s="63">
        <v>728127.42666026996</v>
      </c>
    </row>
    <row r="38" spans="1:26" x14ac:dyDescent="0.2">
      <c r="A38" s="22" t="s">
        <v>11</v>
      </c>
      <c r="B38" s="24">
        <f>+'ANTECEDENTES Y COMPARATIVO'!J9</f>
        <v>970000</v>
      </c>
      <c r="C38" s="24">
        <f>+B38*'PROPUESTA SINDICATO'!$B$12</f>
        <v>38800</v>
      </c>
      <c r="D38" s="38">
        <f>+B38+C38</f>
        <v>1008800</v>
      </c>
      <c r="E38" s="24">
        <f>+D38*('PROPUESTA SINDICATO'!$M$4/2)</f>
        <v>13618.8</v>
      </c>
      <c r="F38" s="38">
        <f>+D38+E38</f>
        <v>1022418.8</v>
      </c>
      <c r="G38" s="24">
        <f>+F38*'PROPUESTA SINDICATO'!$C$12</f>
        <v>20448.376</v>
      </c>
      <c r="H38" s="38">
        <f>+F38+G38</f>
        <v>1042867.1760000001</v>
      </c>
      <c r="I38" s="24">
        <f>+H38*('PROPUESTA SINDICATO'!$M$5/2)</f>
        <v>15643.007640000002</v>
      </c>
      <c r="J38" s="38">
        <f>+H38+I38</f>
        <v>1058510.1836400002</v>
      </c>
      <c r="K38" s="24">
        <f>+J38*'PROPUESTA SINDICATO'!$D$12</f>
        <v>10585.101836400003</v>
      </c>
      <c r="L38" s="38">
        <f>+J38+K38</f>
        <v>1069095.2854764003</v>
      </c>
      <c r="M38" s="24">
        <f>+L38*('PROPUESTA SINDICATO'!$M$6/2)</f>
        <v>16036.429282146004</v>
      </c>
      <c r="N38" s="38">
        <f>+L38+M38</f>
        <v>1085131.7147585463</v>
      </c>
      <c r="P38" s="63">
        <v>1139167.1030007449</v>
      </c>
    </row>
    <row r="39" spans="1:26" x14ac:dyDescent="0.2">
      <c r="A39" s="22" t="s">
        <v>12</v>
      </c>
      <c r="B39" s="24">
        <f>+'ANTECEDENTES Y COMPARATIVO'!J10</f>
        <v>1300000</v>
      </c>
      <c r="C39" s="24">
        <f>+B39*'PROPUESTA SINDICATO'!$B$12</f>
        <v>52000</v>
      </c>
      <c r="D39" s="38">
        <f>+B39+C39</f>
        <v>1352000</v>
      </c>
      <c r="E39" s="24">
        <f>+D39*('PROPUESTA SINDICATO'!$M$4/2)</f>
        <v>18252</v>
      </c>
      <c r="F39" s="38">
        <f>+D39+E39</f>
        <v>1370252</v>
      </c>
      <c r="G39" s="24">
        <f>+F39*'PROPUESTA SINDICATO'!$C$12</f>
        <v>27405.040000000001</v>
      </c>
      <c r="H39" s="38">
        <f>+F39+G39</f>
        <v>1397657.04</v>
      </c>
      <c r="I39" s="24">
        <f>+H39*('PROPUESTA SINDICATO'!$M$5/2)</f>
        <v>20964.855599999999</v>
      </c>
      <c r="J39" s="38">
        <f>+H39+I39</f>
        <v>1418621.8955999999</v>
      </c>
      <c r="K39" s="24">
        <f>+J39*'PROPUESTA SINDICATO'!$D$12</f>
        <v>14186.218955999999</v>
      </c>
      <c r="L39" s="38">
        <f>+J39+K39</f>
        <v>1432808.1145559999</v>
      </c>
      <c r="M39" s="24">
        <f>+L39*('PROPUESTA SINDICATO'!$M$6/2)</f>
        <v>21492.121718339997</v>
      </c>
      <c r="N39" s="38">
        <f>+L39+M39</f>
        <v>1454300.23627434</v>
      </c>
      <c r="P39" s="63">
        <v>1526718.7978360502</v>
      </c>
    </row>
    <row r="40" spans="1:26" x14ac:dyDescent="0.2">
      <c r="A40" s="22" t="s">
        <v>13</v>
      </c>
      <c r="B40" s="24">
        <f>+'ANTECEDENTES Y COMPARATIVO'!J11</f>
        <v>1640000</v>
      </c>
      <c r="C40" s="24">
        <f>+B40*'PROPUESTA SINDICATO'!$B$12</f>
        <v>65600</v>
      </c>
      <c r="D40" s="38">
        <f>+B40+C40</f>
        <v>1705600</v>
      </c>
      <c r="E40" s="24">
        <f>+D40*('PROPUESTA SINDICATO'!$M$4/2)</f>
        <v>23025.599999999999</v>
      </c>
      <c r="F40" s="38">
        <f>+D40+E40</f>
        <v>1728625.6</v>
      </c>
      <c r="G40" s="24">
        <f>+F40*'PROPUESTA SINDICATO'!$C$12</f>
        <v>34572.512000000002</v>
      </c>
      <c r="H40" s="38">
        <f>+F40+G40</f>
        <v>1763198.1120000002</v>
      </c>
      <c r="I40" s="24">
        <f>+H40*('PROPUESTA SINDICATO'!$M$5/2)</f>
        <v>26447.971680000002</v>
      </c>
      <c r="J40" s="38">
        <f>+H40+I40</f>
        <v>1789646.0836800002</v>
      </c>
      <c r="K40" s="24">
        <f>+J40*'PROPUESTA SINDICATO'!$D$12</f>
        <v>17896.460836800001</v>
      </c>
      <c r="L40" s="38">
        <f>+J40+K40</f>
        <v>1807542.5445168002</v>
      </c>
      <c r="M40" s="24">
        <f>+L40*('PROPUESTA SINDICATO'!$M$6/2)</f>
        <v>27113.138167752</v>
      </c>
      <c r="N40" s="38">
        <f>+L40+M40</f>
        <v>1834655.6826845522</v>
      </c>
      <c r="P40" s="63">
        <v>1926014.4834239399</v>
      </c>
    </row>
    <row r="41" spans="1:26" s="17" customFormat="1" x14ac:dyDescent="0.2">
      <c r="A41" s="31"/>
      <c r="B41" s="33">
        <f t="shared" ref="B41:N41" si="11">SUM(B36:B40)</f>
        <v>4830000</v>
      </c>
      <c r="C41" s="33">
        <f t="shared" si="11"/>
        <v>193200</v>
      </c>
      <c r="D41" s="33">
        <f t="shared" si="11"/>
        <v>5023200</v>
      </c>
      <c r="E41" s="33">
        <f t="shared" si="11"/>
        <v>67813.2</v>
      </c>
      <c r="F41" s="33">
        <f t="shared" si="11"/>
        <v>5091013.2</v>
      </c>
      <c r="G41" s="33">
        <f t="shared" si="11"/>
        <v>101820.26400000001</v>
      </c>
      <c r="H41" s="33">
        <f t="shared" si="11"/>
        <v>5192833.4639999997</v>
      </c>
      <c r="I41" s="33">
        <f t="shared" si="11"/>
        <v>77892.501960000009</v>
      </c>
      <c r="J41" s="33">
        <f t="shared" si="11"/>
        <v>5270725.9659599997</v>
      </c>
      <c r="K41" s="33">
        <f t="shared" si="11"/>
        <v>52707.259659600008</v>
      </c>
      <c r="L41" s="33">
        <f t="shared" si="11"/>
        <v>5323433.2256196002</v>
      </c>
      <c r="M41" s="33">
        <f t="shared" si="11"/>
        <v>79851.498384293998</v>
      </c>
      <c r="N41" s="33">
        <f>SUM(N36:N40)</f>
        <v>5403284.7240038943</v>
      </c>
    </row>
    <row r="42" spans="1:26" x14ac:dyDescent="0.2">
      <c r="A42" s="22"/>
      <c r="B42" s="24">
        <f t="shared" ref="B42:N42" si="12">+B41*B34</f>
        <v>9660000</v>
      </c>
      <c r="C42" s="24">
        <f t="shared" si="12"/>
        <v>0</v>
      </c>
      <c r="D42" s="24">
        <f t="shared" si="12"/>
        <v>10046400</v>
      </c>
      <c r="E42" s="24">
        <f t="shared" si="12"/>
        <v>0</v>
      </c>
      <c r="F42" s="24">
        <f t="shared" si="12"/>
        <v>50910132</v>
      </c>
      <c r="G42" s="24">
        <f t="shared" si="12"/>
        <v>0</v>
      </c>
      <c r="H42" s="24">
        <f t="shared" si="12"/>
        <v>10385666.927999999</v>
      </c>
      <c r="I42" s="24">
        <f t="shared" si="12"/>
        <v>0</v>
      </c>
      <c r="J42" s="24">
        <f t="shared" si="12"/>
        <v>52707259.659599997</v>
      </c>
      <c r="K42" s="24">
        <f t="shared" si="12"/>
        <v>0</v>
      </c>
      <c r="L42" s="24">
        <f t="shared" si="12"/>
        <v>10646866.4512392</v>
      </c>
      <c r="M42" s="24">
        <f t="shared" si="12"/>
        <v>0</v>
      </c>
      <c r="N42" s="24">
        <f>+N41*N34</f>
        <v>43226277.792031154</v>
      </c>
    </row>
    <row r="43" spans="1:26" x14ac:dyDescent="0.2">
      <c r="A43" s="3"/>
      <c r="B43" s="4"/>
    </row>
    <row r="46" spans="1:26" x14ac:dyDescent="0.2">
      <c r="A46" s="1" t="s">
        <v>61</v>
      </c>
    </row>
    <row r="47" spans="1:26" x14ac:dyDescent="0.2">
      <c r="W47" s="2">
        <v>2</v>
      </c>
      <c r="X47" s="2">
        <v>12</v>
      </c>
      <c r="Y47" s="2">
        <v>12</v>
      </c>
      <c r="Z47" s="2">
        <v>10</v>
      </c>
    </row>
    <row r="48" spans="1:26" s="51" customFormat="1" x14ac:dyDescent="0.2">
      <c r="A48" s="52" t="str">
        <f t="shared" ref="A48:A55" si="13">+A21</f>
        <v>ADMINISTRATIVOS</v>
      </c>
      <c r="B48" s="52" t="s">
        <v>48</v>
      </c>
      <c r="C48" s="52" t="s">
        <v>49</v>
      </c>
      <c r="D48" s="40">
        <v>2020</v>
      </c>
      <c r="E48" s="40">
        <v>2021</v>
      </c>
      <c r="F48" s="40">
        <v>2022</v>
      </c>
      <c r="G48" s="40">
        <v>2023</v>
      </c>
      <c r="W48" s="51">
        <v>2020</v>
      </c>
      <c r="X48" s="51">
        <v>2021</v>
      </c>
      <c r="Y48" s="51">
        <v>2022</v>
      </c>
      <c r="Z48" s="51">
        <v>2023</v>
      </c>
    </row>
    <row r="49" spans="1:27" x14ac:dyDescent="0.2">
      <c r="A49" s="53" t="str">
        <f t="shared" si="13"/>
        <v>A1</v>
      </c>
      <c r="B49" s="38">
        <f>+'ANTECEDENTES Y COMPARATIVO'!B7</f>
        <v>2</v>
      </c>
      <c r="C49" s="38">
        <f>+B22</f>
        <v>226000</v>
      </c>
      <c r="D49" s="38">
        <f>+C22</f>
        <v>250000</v>
      </c>
      <c r="E49" s="38">
        <f>+I22</f>
        <v>269635.34062500001</v>
      </c>
      <c r="F49" s="38">
        <f>+O22</f>
        <v>288896.47154720622</v>
      </c>
      <c r="G49" s="38">
        <f>+U22</f>
        <v>309533.50209570932</v>
      </c>
      <c r="W49" s="16">
        <f t="shared" ref="W49:W55" si="14">+(D49*B49)*$W$47</f>
        <v>1000000</v>
      </c>
      <c r="X49" s="16">
        <f t="shared" ref="X49:X55" si="15">+(E49*B49)*$X$47</f>
        <v>6471248.1750000007</v>
      </c>
      <c r="Y49" s="16">
        <f t="shared" ref="Y49:Y55" si="16">+(F49*B49)*$Y$47</f>
        <v>6933515.3171329498</v>
      </c>
      <c r="Z49" s="16">
        <f t="shared" ref="Z49:Z55" si="17">+(G49*B49)*$Z$47</f>
        <v>6190670.0419141864</v>
      </c>
    </row>
    <row r="50" spans="1:27" x14ac:dyDescent="0.2">
      <c r="A50" s="53" t="str">
        <f t="shared" si="13"/>
        <v>A2</v>
      </c>
      <c r="B50" s="38">
        <f>+'ANTECEDENTES Y COMPARATIVO'!B8</f>
        <v>10</v>
      </c>
      <c r="C50" s="38">
        <f t="shared" ref="C50:C55" si="18">+B23</f>
        <v>400000</v>
      </c>
      <c r="D50" s="38">
        <f t="shared" ref="D50:D55" si="19">+C23</f>
        <v>500000</v>
      </c>
      <c r="E50" s="38">
        <f t="shared" ref="E50:E55" si="20">+I23</f>
        <v>539270.68125000002</v>
      </c>
      <c r="F50" s="38">
        <f t="shared" ref="F50:F55" si="21">+O23</f>
        <v>577792.94309441245</v>
      </c>
      <c r="G50" s="38">
        <f t="shared" ref="G50:G55" si="22">+U23</f>
        <v>619067.00419141864</v>
      </c>
      <c r="I50" s="35" t="s">
        <v>50</v>
      </c>
      <c r="J50" s="35"/>
      <c r="K50" s="9"/>
      <c r="L50" s="9"/>
      <c r="M50" s="9"/>
      <c r="N50" s="9"/>
      <c r="W50" s="16">
        <f t="shared" si="14"/>
        <v>10000000</v>
      </c>
      <c r="X50" s="16">
        <f t="shared" si="15"/>
        <v>64712481.75</v>
      </c>
      <c r="Y50" s="16">
        <f t="shared" si="16"/>
        <v>69335153.171329498</v>
      </c>
      <c r="Z50" s="16">
        <f t="shared" si="17"/>
        <v>61906700.419141866</v>
      </c>
    </row>
    <row r="51" spans="1:27" x14ac:dyDescent="0.2">
      <c r="A51" s="53" t="str">
        <f t="shared" si="13"/>
        <v>A3</v>
      </c>
      <c r="B51" s="38">
        <f>+'ANTECEDENTES Y COMPARATIVO'!B9</f>
        <v>8</v>
      </c>
      <c r="C51" s="38">
        <f t="shared" si="18"/>
        <v>630000</v>
      </c>
      <c r="D51" s="38">
        <f t="shared" si="19"/>
        <v>630000</v>
      </c>
      <c r="E51" s="38">
        <f t="shared" si="20"/>
        <v>679481.05837500002</v>
      </c>
      <c r="F51" s="38">
        <f t="shared" si="21"/>
        <v>728019.10829895968</v>
      </c>
      <c r="G51" s="38">
        <f t="shared" si="22"/>
        <v>780024.42528118752</v>
      </c>
      <c r="I51" s="1"/>
      <c r="J51" s="1"/>
      <c r="W51" s="16">
        <f t="shared" si="14"/>
        <v>10080000</v>
      </c>
      <c r="X51" s="16">
        <f t="shared" si="15"/>
        <v>65230181.604000002</v>
      </c>
      <c r="Y51" s="16">
        <f t="shared" si="16"/>
        <v>69889834.396700129</v>
      </c>
      <c r="Z51" s="16">
        <f t="shared" si="17"/>
        <v>62401954.022495002</v>
      </c>
    </row>
    <row r="52" spans="1:27" x14ac:dyDescent="0.2">
      <c r="A52" s="53" t="str">
        <f t="shared" si="13"/>
        <v>A4</v>
      </c>
      <c r="B52" s="38">
        <f>+'ANTECEDENTES Y COMPARATIVO'!B10</f>
        <v>9</v>
      </c>
      <c r="C52" s="38">
        <f t="shared" si="18"/>
        <v>900000</v>
      </c>
      <c r="D52" s="38">
        <f t="shared" si="19"/>
        <v>900000</v>
      </c>
      <c r="E52" s="38">
        <f t="shared" si="20"/>
        <v>970687.22624999995</v>
      </c>
      <c r="F52" s="38">
        <f t="shared" si="21"/>
        <v>1030027.0350933084</v>
      </c>
      <c r="G52" s="38">
        <f t="shared" si="22"/>
        <v>1092994.3902958739</v>
      </c>
      <c r="I52" s="1"/>
      <c r="J52" s="54">
        <f>+AA56</f>
        <v>1972406804.1089473</v>
      </c>
      <c r="W52" s="16">
        <f t="shared" si="14"/>
        <v>16200000</v>
      </c>
      <c r="X52" s="16">
        <f t="shared" si="15"/>
        <v>104834220.43499999</v>
      </c>
      <c r="Y52" s="16">
        <f t="shared" si="16"/>
        <v>111242919.7900773</v>
      </c>
      <c r="Z52" s="16">
        <f t="shared" si="17"/>
        <v>98369495.126628652</v>
      </c>
    </row>
    <row r="53" spans="1:27" x14ac:dyDescent="0.2">
      <c r="A53" s="53" t="str">
        <f t="shared" si="13"/>
        <v>A5</v>
      </c>
      <c r="B53" s="38">
        <f>+'ANTECEDENTES Y COMPARATIVO'!B11</f>
        <v>8</v>
      </c>
      <c r="C53" s="38">
        <f t="shared" si="18"/>
        <v>1200000</v>
      </c>
      <c r="D53" s="38">
        <f t="shared" si="19"/>
        <v>1200000</v>
      </c>
      <c r="E53" s="38">
        <f t="shared" si="20"/>
        <v>1281923.4480000001</v>
      </c>
      <c r="F53" s="38">
        <f t="shared" si="21"/>
        <v>1347082.9759001161</v>
      </c>
      <c r="G53" s="38">
        <f t="shared" si="22"/>
        <v>1415554.5300236309</v>
      </c>
      <c r="I53" s="1"/>
      <c r="J53" s="1"/>
      <c r="W53" s="16">
        <f t="shared" si="14"/>
        <v>19200000</v>
      </c>
      <c r="X53" s="16">
        <f t="shared" si="15"/>
        <v>123064651.00800002</v>
      </c>
      <c r="Y53" s="16">
        <f t="shared" si="16"/>
        <v>129319965.68641114</v>
      </c>
      <c r="Z53" s="16">
        <f t="shared" si="17"/>
        <v>113244362.40189047</v>
      </c>
    </row>
    <row r="54" spans="1:27" x14ac:dyDescent="0.2">
      <c r="A54" s="53" t="str">
        <f t="shared" si="13"/>
        <v>A6</v>
      </c>
      <c r="B54" s="38">
        <f>+'ANTECEDENTES Y COMPARATIVO'!B12</f>
        <v>8</v>
      </c>
      <c r="C54" s="38">
        <f t="shared" si="18"/>
        <v>1400000</v>
      </c>
      <c r="D54" s="38">
        <f t="shared" si="19"/>
        <v>1400000</v>
      </c>
      <c r="E54" s="38">
        <f t="shared" si="20"/>
        <v>1495577.3559999999</v>
      </c>
      <c r="F54" s="38">
        <f t="shared" si="21"/>
        <v>1556188.9934009509</v>
      </c>
      <c r="G54" s="38">
        <f t="shared" si="22"/>
        <v>1619257.0537837595</v>
      </c>
      <c r="I54" s="1"/>
      <c r="J54" s="1"/>
      <c r="W54" s="16">
        <f t="shared" si="14"/>
        <v>22400000</v>
      </c>
      <c r="X54" s="16">
        <f t="shared" si="15"/>
        <v>143575426.176</v>
      </c>
      <c r="Y54" s="16">
        <f t="shared" si="16"/>
        <v>149394143.36649129</v>
      </c>
      <c r="Z54" s="16">
        <f t="shared" si="17"/>
        <v>129540564.30270076</v>
      </c>
    </row>
    <row r="55" spans="1:27" x14ac:dyDescent="0.2">
      <c r="A55" s="53" t="str">
        <f t="shared" si="13"/>
        <v>A7</v>
      </c>
      <c r="B55" s="38">
        <f>+'ANTECEDENTES Y COMPARATIVO'!B13</f>
        <v>6</v>
      </c>
      <c r="C55" s="38">
        <f t="shared" si="18"/>
        <v>1600000</v>
      </c>
      <c r="D55" s="38">
        <f t="shared" si="19"/>
        <v>1600000</v>
      </c>
      <c r="E55" s="38">
        <f t="shared" si="20"/>
        <v>1692796.348</v>
      </c>
      <c r="F55" s="38">
        <f t="shared" si="21"/>
        <v>1761400.728794483</v>
      </c>
      <c r="G55" s="38">
        <f t="shared" si="22"/>
        <v>1832785.4564805191</v>
      </c>
      <c r="I55" s="1"/>
      <c r="J55" s="1"/>
      <c r="W55" s="16">
        <f t="shared" si="14"/>
        <v>19200000</v>
      </c>
      <c r="X55" s="16">
        <f t="shared" si="15"/>
        <v>121881337.05599999</v>
      </c>
      <c r="Y55" s="16">
        <f t="shared" si="16"/>
        <v>126820852.47320276</v>
      </c>
      <c r="Z55" s="16">
        <f t="shared" si="17"/>
        <v>109967127.38883115</v>
      </c>
    </row>
    <row r="56" spans="1:27" x14ac:dyDescent="0.2">
      <c r="A56" s="15"/>
      <c r="B56" s="38">
        <f>SUM(B49:B55)</f>
        <v>51</v>
      </c>
      <c r="C56" s="16"/>
      <c r="D56" s="16"/>
      <c r="E56" s="16"/>
      <c r="F56" s="16"/>
      <c r="G56" s="16"/>
      <c r="I56" s="1"/>
      <c r="J56" s="1"/>
      <c r="W56" s="16">
        <f>SUM(W49:W55)</f>
        <v>98080000</v>
      </c>
      <c r="X56" s="16">
        <f t="shared" ref="X56:Y56" si="23">SUM(X49:X55)</f>
        <v>629769546.204</v>
      </c>
      <c r="Y56" s="16">
        <f t="shared" si="23"/>
        <v>662936384.20134521</v>
      </c>
      <c r="Z56" s="16">
        <f>SUM(Z49:Z55)</f>
        <v>581620873.70360208</v>
      </c>
      <c r="AA56" s="16">
        <f>SUM(W56:Z56)</f>
        <v>1972406804.1089473</v>
      </c>
    </row>
    <row r="57" spans="1:27" x14ac:dyDescent="0.2">
      <c r="A57" s="15"/>
      <c r="B57" s="15"/>
      <c r="C57" s="15"/>
      <c r="I57" s="1"/>
      <c r="J57" s="1"/>
    </row>
    <row r="58" spans="1:27" x14ac:dyDescent="0.2">
      <c r="A58" s="15"/>
      <c r="B58" s="15"/>
      <c r="C58" s="15"/>
      <c r="I58" s="51"/>
      <c r="J58" s="51"/>
      <c r="W58" s="2">
        <v>2</v>
      </c>
      <c r="X58" s="2">
        <v>12</v>
      </c>
      <c r="Y58" s="2">
        <v>12</v>
      </c>
      <c r="Z58" s="2">
        <v>10</v>
      </c>
    </row>
    <row r="59" spans="1:27" s="51" customFormat="1" x14ac:dyDescent="0.2">
      <c r="A59" s="52" t="str">
        <f t="shared" ref="A59:A64" si="24">+A35</f>
        <v>DOCENTES</v>
      </c>
      <c r="B59" s="52" t="s">
        <v>48</v>
      </c>
      <c r="C59" s="52" t="s">
        <v>49</v>
      </c>
      <c r="D59" s="40">
        <v>2020</v>
      </c>
      <c r="E59" s="40">
        <v>2021</v>
      </c>
      <c r="F59" s="40">
        <v>2022</v>
      </c>
      <c r="G59" s="40">
        <v>2023</v>
      </c>
      <c r="I59" s="1"/>
      <c r="J59" s="1"/>
      <c r="W59" s="51">
        <v>2020</v>
      </c>
      <c r="X59" s="51">
        <v>2021</v>
      </c>
      <c r="Y59" s="51">
        <v>2022</v>
      </c>
      <c r="Z59" s="51">
        <v>2023</v>
      </c>
    </row>
    <row r="60" spans="1:27" x14ac:dyDescent="0.2">
      <c r="A60" s="53" t="str">
        <f t="shared" si="24"/>
        <v>D1</v>
      </c>
      <c r="B60" s="38">
        <f>+'ANTECEDENTES Y COMPARATIVO'!I7</f>
        <v>13</v>
      </c>
      <c r="C60" s="38">
        <f>+B36</f>
        <v>300000</v>
      </c>
      <c r="D60" s="38">
        <f>+B36</f>
        <v>300000</v>
      </c>
      <c r="E60" s="38">
        <f>+F36</f>
        <v>316212</v>
      </c>
      <c r="F60" s="38">
        <f>+J36</f>
        <v>327374.28359999997</v>
      </c>
      <c r="G60" s="38">
        <f>+N36</f>
        <v>335607.74683253997</v>
      </c>
      <c r="I60" s="35" t="s">
        <v>51</v>
      </c>
      <c r="J60" s="35"/>
      <c r="K60" s="9"/>
      <c r="L60" s="9"/>
      <c r="M60" s="9"/>
      <c r="N60" s="9"/>
      <c r="W60" s="16">
        <f>+(D60*B60)*$W$58</f>
        <v>7800000</v>
      </c>
      <c r="X60" s="16">
        <f>+(E60*B60)*$X$58</f>
        <v>49329072</v>
      </c>
      <c r="Y60" s="16">
        <f>+(F60*B60)*$Y$58</f>
        <v>51070388.241599992</v>
      </c>
      <c r="Z60" s="16">
        <f>+(G60*B60)*$Z$58</f>
        <v>43629007.088230193</v>
      </c>
    </row>
    <row r="61" spans="1:27" x14ac:dyDescent="0.2">
      <c r="A61" s="53" t="str">
        <f t="shared" si="24"/>
        <v>D2</v>
      </c>
      <c r="B61" s="38">
        <f>+'ANTECEDENTES Y COMPARATIVO'!I8</f>
        <v>16</v>
      </c>
      <c r="C61" s="38">
        <f t="shared" ref="C61:C64" si="25">+B37</f>
        <v>620000</v>
      </c>
      <c r="D61" s="38">
        <f t="shared" ref="D61:D64" si="26">+B37</f>
        <v>620000</v>
      </c>
      <c r="E61" s="38">
        <f t="shared" ref="E61:E64" si="27">+F37</f>
        <v>653504.80000000005</v>
      </c>
      <c r="F61" s="38">
        <f t="shared" ref="F61:F64" si="28">+J37</f>
        <v>676573.51944000006</v>
      </c>
      <c r="G61" s="38">
        <f t="shared" ref="G61:G64" si="29">+N37</f>
        <v>693589.34345391602</v>
      </c>
      <c r="I61" s="1"/>
      <c r="J61" s="1"/>
      <c r="W61" s="16">
        <f>+(D61*B61)*$W$58</f>
        <v>19840000</v>
      </c>
      <c r="X61" s="16">
        <f>+(E61*B61)*$X$58</f>
        <v>125472921.60000001</v>
      </c>
      <c r="Y61" s="16">
        <f>+(F61*B61)*$Y$58</f>
        <v>129902115.73248002</v>
      </c>
      <c r="Z61" s="16">
        <f>+(G61*B61)*$Z$58</f>
        <v>110974294.95262656</v>
      </c>
    </row>
    <row r="62" spans="1:27" x14ac:dyDescent="0.2">
      <c r="A62" s="53" t="str">
        <f t="shared" si="24"/>
        <v>D3</v>
      </c>
      <c r="B62" s="38">
        <f>+'ANTECEDENTES Y COMPARATIVO'!I9</f>
        <v>13</v>
      </c>
      <c r="C62" s="38">
        <f t="shared" si="25"/>
        <v>970000</v>
      </c>
      <c r="D62" s="38">
        <f t="shared" si="26"/>
        <v>970000</v>
      </c>
      <c r="E62" s="38">
        <f t="shared" si="27"/>
        <v>1022418.8</v>
      </c>
      <c r="F62" s="38">
        <f t="shared" si="28"/>
        <v>1058510.1836400002</v>
      </c>
      <c r="G62" s="38">
        <f t="shared" si="29"/>
        <v>1085131.7147585463</v>
      </c>
      <c r="I62" s="1"/>
      <c r="J62" s="54">
        <f>+AA65</f>
        <v>2963769543.0307627</v>
      </c>
      <c r="W62" s="16">
        <f>+(D62*B62)*$W$58</f>
        <v>25220000</v>
      </c>
      <c r="X62" s="16">
        <f>+(E62*B62)*$X$58</f>
        <v>159497332.80000001</v>
      </c>
      <c r="Y62" s="16">
        <f>+(F62*B62)*$Y$58</f>
        <v>165127588.64784002</v>
      </c>
      <c r="Z62" s="16">
        <f>+(G62*B62)*$Z$58</f>
        <v>141067122.91861102</v>
      </c>
    </row>
    <row r="63" spans="1:27" x14ac:dyDescent="0.2">
      <c r="A63" s="53" t="str">
        <f t="shared" si="24"/>
        <v>D4</v>
      </c>
      <c r="B63" s="38">
        <f>+'ANTECEDENTES Y COMPARATIVO'!I10</f>
        <v>13</v>
      </c>
      <c r="C63" s="38">
        <f t="shared" si="25"/>
        <v>1300000</v>
      </c>
      <c r="D63" s="38">
        <f t="shared" si="26"/>
        <v>1300000</v>
      </c>
      <c r="E63" s="38">
        <f t="shared" si="27"/>
        <v>1370252</v>
      </c>
      <c r="F63" s="38">
        <f t="shared" si="28"/>
        <v>1418621.8955999999</v>
      </c>
      <c r="G63" s="38">
        <f t="shared" si="29"/>
        <v>1454300.23627434</v>
      </c>
      <c r="W63" s="16">
        <f>+(D63*B63)*$W$58</f>
        <v>33800000</v>
      </c>
      <c r="X63" s="16">
        <f>+(E63*B63)*$X$58</f>
        <v>213759312</v>
      </c>
      <c r="Y63" s="16">
        <f>+(F63*B63)*$Y$58</f>
        <v>221305015.71359998</v>
      </c>
      <c r="Z63" s="16">
        <f>+(G63*B63)*$Z$58</f>
        <v>189059030.71566418</v>
      </c>
    </row>
    <row r="64" spans="1:27" x14ac:dyDescent="0.2">
      <c r="A64" s="53" t="str">
        <f t="shared" si="24"/>
        <v>D5</v>
      </c>
      <c r="B64" s="38">
        <f>+'ANTECEDENTES Y COMPARATIVO'!I11</f>
        <v>20</v>
      </c>
      <c r="C64" s="38">
        <f t="shared" si="25"/>
        <v>1640000</v>
      </c>
      <c r="D64" s="38">
        <f t="shared" si="26"/>
        <v>1640000</v>
      </c>
      <c r="E64" s="38">
        <f t="shared" si="27"/>
        <v>1728625.6</v>
      </c>
      <c r="F64" s="38">
        <f t="shared" si="28"/>
        <v>1789646.0836800002</v>
      </c>
      <c r="G64" s="38">
        <f t="shared" si="29"/>
        <v>1834655.6826845522</v>
      </c>
      <c r="W64" s="16">
        <f>+(D64*B64)*$W$58</f>
        <v>65600000</v>
      </c>
      <c r="X64" s="16">
        <f>+(E64*B64)*$X$58</f>
        <v>414870144</v>
      </c>
      <c r="Y64" s="16">
        <f>+(F64*B64)*$Y$58</f>
        <v>429515060.08320004</v>
      </c>
      <c r="Z64" s="16">
        <f>+(G64*B64)*$Z$58</f>
        <v>366931136.53691047</v>
      </c>
    </row>
    <row r="65" spans="1:27" x14ac:dyDescent="0.2">
      <c r="A65" s="15"/>
      <c r="B65" s="38">
        <f>SUM(B60:B64)</f>
        <v>75</v>
      </c>
      <c r="G65" s="16"/>
      <c r="W65" s="16">
        <f>SUM(W60:W64)</f>
        <v>152260000</v>
      </c>
      <c r="X65" s="16">
        <f>SUM(X60:X64)</f>
        <v>962928782.4000001</v>
      </c>
      <c r="Y65" s="16">
        <f>SUM(Y60:Y64)</f>
        <v>996920168.41872001</v>
      </c>
      <c r="Z65" s="16">
        <f>SUM(Z60:Z64)</f>
        <v>851660592.21204233</v>
      </c>
      <c r="AA65" s="16">
        <f>SUM(G65:Z65)</f>
        <v>2963769543.0307627</v>
      </c>
    </row>
    <row r="66" spans="1:27" x14ac:dyDescent="0.2">
      <c r="A66" s="15"/>
    </row>
    <row r="67" spans="1:27" x14ac:dyDescent="0.2">
      <c r="A67" s="15"/>
    </row>
    <row r="68" spans="1:27" x14ac:dyDescent="0.2">
      <c r="A68" s="15"/>
    </row>
    <row r="69" spans="1:27" x14ac:dyDescent="0.2">
      <c r="A69" s="15"/>
    </row>
    <row r="70" spans="1:27" x14ac:dyDescent="0.2">
      <c r="A70" s="15"/>
    </row>
    <row r="71" spans="1:27" x14ac:dyDescent="0.2">
      <c r="A71" s="15"/>
    </row>
    <row r="72" spans="1:27" x14ac:dyDescent="0.2">
      <c r="A72" s="15"/>
    </row>
    <row r="73" spans="1:27" x14ac:dyDescent="0.2">
      <c r="A73" s="15"/>
    </row>
    <row r="74" spans="1:27" x14ac:dyDescent="0.2">
      <c r="A74" s="15"/>
    </row>
    <row r="75" spans="1:27" x14ac:dyDescent="0.2">
      <c r="A75" s="15"/>
    </row>
    <row r="76" spans="1:27" x14ac:dyDescent="0.2">
      <c r="A76" s="15"/>
    </row>
    <row r="77" spans="1:27" x14ac:dyDescent="0.2">
      <c r="A77" s="15"/>
    </row>
    <row r="78" spans="1:27" x14ac:dyDescent="0.2">
      <c r="A78" s="15"/>
    </row>
    <row r="79" spans="1:27" x14ac:dyDescent="0.2">
      <c r="A79" s="15"/>
    </row>
    <row r="80" spans="1:27" x14ac:dyDescent="0.2">
      <c r="A80" s="15"/>
    </row>
    <row r="81" spans="1:1" x14ac:dyDescent="0.2">
      <c r="A81" s="15"/>
    </row>
    <row r="82" spans="1:1" x14ac:dyDescent="0.2">
      <c r="A82" s="15"/>
    </row>
    <row r="83" spans="1:1" x14ac:dyDescent="0.2">
      <c r="A83" s="15"/>
    </row>
    <row r="84" spans="1:1" x14ac:dyDescent="0.2">
      <c r="A84" s="15"/>
    </row>
    <row r="85" spans="1:1" x14ac:dyDescent="0.2">
      <c r="A85" s="15"/>
    </row>
  </sheetData>
  <mergeCells count="5">
    <mergeCell ref="A4:A9"/>
    <mergeCell ref="B4:C4"/>
    <mergeCell ref="H4:H5"/>
    <mergeCell ref="A11:A12"/>
    <mergeCell ref="A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53"/>
  <sheetViews>
    <sheetView topLeftCell="A20" workbookViewId="0">
      <selection activeCell="J24" sqref="J24"/>
    </sheetView>
  </sheetViews>
  <sheetFormatPr baseColWidth="10" defaultRowHeight="15" x14ac:dyDescent="0.25"/>
  <cols>
    <col min="1" max="1" width="13.7109375" customWidth="1"/>
    <col min="9" max="9" width="11.140625" customWidth="1"/>
    <col min="17" max="21" width="0" hidden="1" customWidth="1"/>
  </cols>
  <sheetData>
    <row r="2" spans="1:16" x14ac:dyDescent="0.25">
      <c r="A2" s="60" t="s">
        <v>45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</row>
    <row r="4" spans="1:16" ht="24.75" x14ac:dyDescent="0.25">
      <c r="A4" s="35" t="s">
        <v>46</v>
      </c>
      <c r="B4" s="9" t="s">
        <v>62</v>
      </c>
      <c r="C4" s="57"/>
      <c r="D4" s="57"/>
      <c r="E4" s="57"/>
      <c r="F4" s="57"/>
      <c r="I4" s="7" t="s">
        <v>20</v>
      </c>
      <c r="J4" s="7">
        <v>2021</v>
      </c>
      <c r="K4" s="8">
        <v>2.7E-2</v>
      </c>
    </row>
    <row r="5" spans="1:16" x14ac:dyDescent="0.25">
      <c r="I5" s="2"/>
      <c r="J5" s="11">
        <v>2022</v>
      </c>
      <c r="K5" s="12">
        <v>0.03</v>
      </c>
    </row>
    <row r="6" spans="1:16" x14ac:dyDescent="0.25">
      <c r="I6" s="2"/>
      <c r="J6" s="11">
        <v>2023</v>
      </c>
      <c r="K6" s="12">
        <v>0.03</v>
      </c>
    </row>
    <row r="9" spans="1:16" s="2" customFormat="1" ht="12" hidden="1" x14ac:dyDescent="0.2">
      <c r="A9" s="3"/>
      <c r="B9" s="4"/>
      <c r="C9" s="2">
        <v>4</v>
      </c>
      <c r="E9" s="2">
        <v>6</v>
      </c>
      <c r="G9" s="2">
        <v>6</v>
      </c>
      <c r="I9" s="2">
        <v>6</v>
      </c>
      <c r="K9" s="2">
        <v>6</v>
      </c>
      <c r="M9" s="2">
        <v>6</v>
      </c>
      <c r="O9" s="2">
        <v>2</v>
      </c>
    </row>
    <row r="10" spans="1:16" s="14" customFormat="1" ht="36" x14ac:dyDescent="0.25">
      <c r="A10" s="20" t="str">
        <f>+'PROPUESTA SINDICATO'!A21</f>
        <v>ADMINISTRATIVOS</v>
      </c>
      <c r="B10" s="20" t="str">
        <f>+'PROPUESTA SINDICATO'!B21</f>
        <v>SUELDO BASE</v>
      </c>
      <c r="C10" s="20" t="s">
        <v>41</v>
      </c>
      <c r="D10" s="20" t="str">
        <f>+'PROPUESTA SINDICATO'!F21</f>
        <v>IPC marzo 2021</v>
      </c>
      <c r="E10" s="20" t="str">
        <f>+'PROPUESTA SINDICATO'!G21</f>
        <v>MARZO-AGOSTO 2021</v>
      </c>
      <c r="F10" s="20" t="str">
        <f>+'PROPUESTA SINDICATO'!H21</f>
        <v>IPC septiembre 2021</v>
      </c>
      <c r="G10" s="20" t="s">
        <v>39</v>
      </c>
      <c r="H10" s="20" t="str">
        <f>+'PROPUESTA SINDICATO'!L21</f>
        <v>IPC marzo 2022</v>
      </c>
      <c r="I10" s="20" t="str">
        <f>+'PROPUESTA SINDICATO'!M21</f>
        <v>MARZO-AGOSTO 2022</v>
      </c>
      <c r="J10" s="20" t="str">
        <f>+'PROPUESTA SINDICATO'!N21</f>
        <v>IPC septiembre 2022</v>
      </c>
      <c r="K10" s="20" t="s">
        <v>40</v>
      </c>
      <c r="L10" s="20" t="str">
        <f>+'PROPUESTA SINDICATO'!R21</f>
        <v>IPC marzo 2023</v>
      </c>
      <c r="M10" s="20" t="str">
        <f>+'PROPUESTA SINDICATO'!S21</f>
        <v>MARZO-AGOSTO 2023</v>
      </c>
      <c r="N10" s="20" t="str">
        <f>+'PROPUESTA SINDICATO'!T21</f>
        <v>IPC septiembre 2023</v>
      </c>
      <c r="O10" s="20" t="str">
        <f>+'PROPUESTA SINDICATO'!U21</f>
        <v>SEPTIEMBRE-OCTUBRE 2023</v>
      </c>
    </row>
    <row r="11" spans="1:16" s="2" customFormat="1" ht="12" x14ac:dyDescent="0.2">
      <c r="A11" s="25" t="s">
        <v>2</v>
      </c>
      <c r="B11" s="26">
        <f>+'PROPUESTA SINDICATO'!B22</f>
        <v>226000</v>
      </c>
      <c r="C11" s="26">
        <f t="shared" ref="C11:C17" si="0">+B11</f>
        <v>226000</v>
      </c>
      <c r="D11" s="26">
        <f>+C11*('PROPUESTA SINDICATO'!$M$4/2)</f>
        <v>3051</v>
      </c>
      <c r="E11" s="26">
        <f t="shared" ref="E11:E17" si="1">+C11+D11</f>
        <v>229051</v>
      </c>
      <c r="F11" s="26">
        <f>+E11*('PROPUESTA SINDICATO'!$M$4/2)</f>
        <v>3092.1884999999997</v>
      </c>
      <c r="G11" s="26">
        <f t="shared" ref="G11:G17" si="2">+E11+F11</f>
        <v>232143.18849999999</v>
      </c>
      <c r="H11" s="26">
        <f>+G11*('PROPUESTA SINDICATO'!$M$5/2)</f>
        <v>3482.1478274999995</v>
      </c>
      <c r="I11" s="26">
        <f t="shared" ref="I11:I17" si="3">+G11+H11</f>
        <v>235625.3363275</v>
      </c>
      <c r="J11" s="26">
        <f>+I11*('PROPUESTA SINDICATO'!$M$5/2)</f>
        <v>3534.3800449124997</v>
      </c>
      <c r="K11" s="26">
        <f t="shared" ref="K11:K17" si="4">+I11+J11</f>
        <v>239159.71637241251</v>
      </c>
      <c r="L11" s="26">
        <f>+K11*('PROPUESTA SINDICATO'!$M$6/2)</f>
        <v>3587.3957455861878</v>
      </c>
      <c r="M11" s="26">
        <f t="shared" ref="M11:M17" si="5">+K11+L11</f>
        <v>242747.11211799871</v>
      </c>
      <c r="N11" s="26">
        <f>+M11*('PROPUESTA SINDICATO'!$M$6/2)</f>
        <v>3641.2066817699806</v>
      </c>
      <c r="O11" s="26">
        <f t="shared" ref="O11:O17" si="6">+M11+N11</f>
        <v>246388.31879976869</v>
      </c>
      <c r="P11" s="4"/>
    </row>
    <row r="12" spans="1:16" s="2" customFormat="1" ht="12" x14ac:dyDescent="0.2">
      <c r="A12" s="25" t="s">
        <v>3</v>
      </c>
      <c r="B12" s="26">
        <f>+'PROPUESTA SINDICATO'!B23</f>
        <v>400000</v>
      </c>
      <c r="C12" s="26">
        <f t="shared" si="0"/>
        <v>400000</v>
      </c>
      <c r="D12" s="26">
        <f>+C12*('PROPUESTA SINDICATO'!$M$4/2)</f>
        <v>5400</v>
      </c>
      <c r="E12" s="26">
        <f t="shared" si="1"/>
        <v>405400</v>
      </c>
      <c r="F12" s="26">
        <f>+E12*('PROPUESTA SINDICATO'!$M$4/2)</f>
        <v>5472.9</v>
      </c>
      <c r="G12" s="26">
        <f t="shared" si="2"/>
        <v>410872.9</v>
      </c>
      <c r="H12" s="26">
        <f>+G12*('PROPUESTA SINDICATO'!$M$5/2)</f>
        <v>6163.0934999999999</v>
      </c>
      <c r="I12" s="26">
        <f t="shared" si="3"/>
        <v>417035.99350000004</v>
      </c>
      <c r="J12" s="26">
        <f>+I12*('PROPUESTA SINDICATO'!$M$5/2)</f>
        <v>6255.5399025000006</v>
      </c>
      <c r="K12" s="26">
        <f t="shared" si="4"/>
        <v>423291.53340250003</v>
      </c>
      <c r="L12" s="26">
        <f>+K12*('PROPUESTA SINDICATO'!$M$6/2)</f>
        <v>6349.3730010375002</v>
      </c>
      <c r="M12" s="26">
        <f t="shared" si="5"/>
        <v>429640.90640353755</v>
      </c>
      <c r="N12" s="26">
        <f>+M12*('PROPUESTA SINDICATO'!$M$6/2)</f>
        <v>6444.6135960530628</v>
      </c>
      <c r="O12" s="26">
        <f t="shared" si="6"/>
        <v>436085.51999959059</v>
      </c>
      <c r="P12" s="4"/>
    </row>
    <row r="13" spans="1:16" s="2" customFormat="1" ht="12" x14ac:dyDescent="0.2">
      <c r="A13" s="25" t="s">
        <v>4</v>
      </c>
      <c r="B13" s="26">
        <f>+'PROPUESTA SINDICATO'!B24</f>
        <v>630000</v>
      </c>
      <c r="C13" s="26">
        <f t="shared" si="0"/>
        <v>630000</v>
      </c>
      <c r="D13" s="26">
        <f>+C13*('PROPUESTA SINDICATO'!$M$4/2)</f>
        <v>8505</v>
      </c>
      <c r="E13" s="26">
        <f t="shared" si="1"/>
        <v>638505</v>
      </c>
      <c r="F13" s="26">
        <f>+E13*('PROPUESTA SINDICATO'!$M$4/2)</f>
        <v>8619.8174999999992</v>
      </c>
      <c r="G13" s="26">
        <f t="shared" si="2"/>
        <v>647124.8175</v>
      </c>
      <c r="H13" s="26">
        <f>+G13*('PROPUESTA SINDICATO'!$M$5/2)</f>
        <v>9706.8722624999991</v>
      </c>
      <c r="I13" s="26">
        <f t="shared" si="3"/>
        <v>656831.6897625</v>
      </c>
      <c r="J13" s="26">
        <f>+I13*('PROPUESTA SINDICATO'!$M$5/2)</f>
        <v>9852.475346437499</v>
      </c>
      <c r="K13" s="26">
        <f t="shared" si="4"/>
        <v>666684.16510893754</v>
      </c>
      <c r="L13" s="26">
        <f>+K13*('PROPUESTA SINDICATO'!$M$6/2)</f>
        <v>10000.262476634063</v>
      </c>
      <c r="M13" s="26">
        <f t="shared" si="5"/>
        <v>676684.42758557166</v>
      </c>
      <c r="N13" s="26">
        <f>+M13*('PROPUESTA SINDICATO'!$M$6/2)</f>
        <v>10150.266413783575</v>
      </c>
      <c r="O13" s="26">
        <f t="shared" si="6"/>
        <v>686834.69399935519</v>
      </c>
      <c r="P13" s="4"/>
    </row>
    <row r="14" spans="1:16" s="2" customFormat="1" ht="12" x14ac:dyDescent="0.2">
      <c r="A14" s="25" t="s">
        <v>5</v>
      </c>
      <c r="B14" s="26">
        <f>+'PROPUESTA SINDICATO'!B25</f>
        <v>900000</v>
      </c>
      <c r="C14" s="26">
        <f t="shared" si="0"/>
        <v>900000</v>
      </c>
      <c r="D14" s="26">
        <f>+C14*('PROPUESTA SINDICATO'!$M$4/2)</f>
        <v>12150</v>
      </c>
      <c r="E14" s="26">
        <f t="shared" si="1"/>
        <v>912150</v>
      </c>
      <c r="F14" s="26">
        <f>+E14*('PROPUESTA SINDICATO'!$M$4/2)</f>
        <v>12314.025</v>
      </c>
      <c r="G14" s="26">
        <f t="shared" si="2"/>
        <v>924464.02500000002</v>
      </c>
      <c r="H14" s="26">
        <f>+G14*('PROPUESTA SINDICATO'!$M$5/2)</f>
        <v>13866.960375000001</v>
      </c>
      <c r="I14" s="26">
        <f t="shared" si="3"/>
        <v>938330.98537500005</v>
      </c>
      <c r="J14" s="26">
        <f>+I14*('PROPUESTA SINDICATO'!$M$5/2)</f>
        <v>14074.964780625</v>
      </c>
      <c r="K14" s="26">
        <f t="shared" si="4"/>
        <v>952405.950155625</v>
      </c>
      <c r="L14" s="26">
        <f>+K14*('PROPUESTA SINDICATO'!$M$6/2)</f>
        <v>14286.089252334374</v>
      </c>
      <c r="M14" s="26">
        <f t="shared" si="5"/>
        <v>966692.03940795932</v>
      </c>
      <c r="N14" s="26">
        <f>+M14*('PROPUESTA SINDICATO'!$M$6/2)</f>
        <v>14500.380591119389</v>
      </c>
      <c r="O14" s="26">
        <f t="shared" si="6"/>
        <v>981192.41999907873</v>
      </c>
      <c r="P14" s="4"/>
    </row>
    <row r="15" spans="1:16" s="2" customFormat="1" ht="12" x14ac:dyDescent="0.2">
      <c r="A15" s="25" t="s">
        <v>35</v>
      </c>
      <c r="B15" s="26">
        <f>+'PROPUESTA SINDICATO'!B26</f>
        <v>1200000</v>
      </c>
      <c r="C15" s="26">
        <f t="shared" si="0"/>
        <v>1200000</v>
      </c>
      <c r="D15" s="26">
        <f>+C15*('PROPUESTA SINDICATO'!$M$4/2)</f>
        <v>16200</v>
      </c>
      <c r="E15" s="26">
        <f t="shared" si="1"/>
        <v>1216200</v>
      </c>
      <c r="F15" s="26">
        <f>+E15*('PROPUESTA SINDICATO'!$M$4/2)</f>
        <v>16418.7</v>
      </c>
      <c r="G15" s="26">
        <f t="shared" si="2"/>
        <v>1232618.7</v>
      </c>
      <c r="H15" s="26">
        <f>+G15*('PROPUESTA SINDICATO'!$M$5/2)</f>
        <v>18489.280499999997</v>
      </c>
      <c r="I15" s="26">
        <f t="shared" si="3"/>
        <v>1251107.9805000001</v>
      </c>
      <c r="J15" s="26">
        <f>+I15*('PROPUESTA SINDICATO'!$M$5/2)</f>
        <v>18766.619707500002</v>
      </c>
      <c r="K15" s="26">
        <f t="shared" si="4"/>
        <v>1269874.6002075002</v>
      </c>
      <c r="L15" s="26">
        <f>+K15*('PROPUESTA SINDICATO'!$M$6/2)</f>
        <v>19048.119003112501</v>
      </c>
      <c r="M15" s="26">
        <f t="shared" si="5"/>
        <v>1288922.7192106126</v>
      </c>
      <c r="N15" s="26">
        <f>+M15*('PROPUESTA SINDICATO'!$M$6/2)</f>
        <v>19333.840788159188</v>
      </c>
      <c r="O15" s="26">
        <f t="shared" si="6"/>
        <v>1308256.5599987719</v>
      </c>
      <c r="P15" s="4"/>
    </row>
    <row r="16" spans="1:16" s="2" customFormat="1" ht="12" x14ac:dyDescent="0.2">
      <c r="A16" s="25" t="s">
        <v>36</v>
      </c>
      <c r="B16" s="26">
        <f>+'PROPUESTA SINDICATO'!B27</f>
        <v>1400000</v>
      </c>
      <c r="C16" s="26">
        <f t="shared" si="0"/>
        <v>1400000</v>
      </c>
      <c r="D16" s="26">
        <f>+C16*('PROPUESTA SINDICATO'!$M$4/2)</f>
        <v>18900</v>
      </c>
      <c r="E16" s="26">
        <f t="shared" si="1"/>
        <v>1418900</v>
      </c>
      <c r="F16" s="26">
        <f>+E16*('PROPUESTA SINDICATO'!$M$4/2)</f>
        <v>19155.150000000001</v>
      </c>
      <c r="G16" s="26">
        <f t="shared" si="2"/>
        <v>1438055.15</v>
      </c>
      <c r="H16" s="26">
        <f>+G16*('PROPUESTA SINDICATO'!$M$5/2)</f>
        <v>21570.827249999998</v>
      </c>
      <c r="I16" s="26">
        <f t="shared" si="3"/>
        <v>1459625.97725</v>
      </c>
      <c r="J16" s="26">
        <f>+I16*('PROPUESTA SINDICATO'!$M$5/2)</f>
        <v>21894.389658749998</v>
      </c>
      <c r="K16" s="26">
        <f t="shared" si="4"/>
        <v>1481520.36690875</v>
      </c>
      <c r="L16" s="26">
        <f>+K16*('PROPUESTA SINDICATO'!$M$6/2)</f>
        <v>22222.805503631251</v>
      </c>
      <c r="M16" s="26">
        <f t="shared" si="5"/>
        <v>1503743.1724123813</v>
      </c>
      <c r="N16" s="26">
        <f>+M16*('PROPUESTA SINDICATO'!$M$6/2)</f>
        <v>22556.147586185718</v>
      </c>
      <c r="O16" s="26">
        <f t="shared" si="6"/>
        <v>1526299.319998567</v>
      </c>
      <c r="P16" s="4"/>
    </row>
    <row r="17" spans="1:15" s="2" customFormat="1" ht="12" x14ac:dyDescent="0.2">
      <c r="A17" s="25" t="s">
        <v>37</v>
      </c>
      <c r="B17" s="26">
        <f>+'PROPUESTA SINDICATO'!B28</f>
        <v>1600000</v>
      </c>
      <c r="C17" s="26">
        <f t="shared" si="0"/>
        <v>1600000</v>
      </c>
      <c r="D17" s="26">
        <f>+C17*('PROPUESTA SINDICATO'!$M$4/2)</f>
        <v>21600</v>
      </c>
      <c r="E17" s="26">
        <f t="shared" si="1"/>
        <v>1621600</v>
      </c>
      <c r="F17" s="26">
        <f>+E17*('PROPUESTA SINDICATO'!$M$4/2)</f>
        <v>21891.599999999999</v>
      </c>
      <c r="G17" s="26">
        <f t="shared" si="2"/>
        <v>1643491.6</v>
      </c>
      <c r="H17" s="26">
        <f>+G17*('PROPUESTA SINDICATO'!$M$5/2)</f>
        <v>24652.374</v>
      </c>
      <c r="I17" s="26">
        <f t="shared" si="3"/>
        <v>1668143.9740000002</v>
      </c>
      <c r="J17" s="26">
        <f>+I17*('PROPUESTA SINDICATO'!$M$5/2)</f>
        <v>25022.159610000002</v>
      </c>
      <c r="K17" s="26">
        <f t="shared" si="4"/>
        <v>1693166.1336100001</v>
      </c>
      <c r="L17" s="26">
        <f>+K17*('PROPUESTA SINDICATO'!$M$6/2)</f>
        <v>25397.492004150001</v>
      </c>
      <c r="M17" s="26">
        <f t="shared" si="5"/>
        <v>1718563.6256141502</v>
      </c>
      <c r="N17" s="26">
        <f>+M17*('PROPUESTA SINDICATO'!$M$6/2)</f>
        <v>25778.454384212251</v>
      </c>
      <c r="O17" s="26">
        <f t="shared" si="6"/>
        <v>1744342.0799983623</v>
      </c>
    </row>
    <row r="18" spans="1:15" s="27" customFormat="1" ht="12.4" hidden="1" customHeight="1" x14ac:dyDescent="0.2">
      <c r="A18" s="31"/>
      <c r="B18" s="32">
        <f>+'PROPUESTA SINDICATO'!B29</f>
        <v>6356000</v>
      </c>
      <c r="C18" s="32">
        <f>+'PROPUESTA SINDICATO'!E29</f>
        <v>6746000</v>
      </c>
      <c r="D18" s="32">
        <f>+'PROPUESTA SINDICATO'!F29</f>
        <v>91071</v>
      </c>
      <c r="E18" s="32">
        <f>+'PROPUESTA SINDICATO'!G29</f>
        <v>6837071</v>
      </c>
      <c r="F18" s="32">
        <f>+'PROPUESTA SINDICATO'!H29</f>
        <v>92300.458499999993</v>
      </c>
      <c r="G18" s="32">
        <f>+'PROPUESTA SINDICATO'!I29</f>
        <v>6929371.4584999997</v>
      </c>
      <c r="H18" s="32">
        <f>+'PROPUESTA SINDICATO'!L29</f>
        <v>106133.24646746248</v>
      </c>
      <c r="I18" s="32">
        <f>+'PROPUESTA SINDICATO'!M29</f>
        <v>7181683.0109649617</v>
      </c>
      <c r="J18" s="32">
        <f>+'PROPUESTA SINDICATO'!N29</f>
        <v>107725.24516447443</v>
      </c>
      <c r="K18" s="32">
        <f>+'PROPUESTA SINDICATO'!O29</f>
        <v>7289408.2561294362</v>
      </c>
      <c r="L18" s="32">
        <f>+'PROPUESTA SINDICATO'!R29</f>
        <v>111663.22447259724</v>
      </c>
      <c r="M18" s="32">
        <f>+'PROPUESTA SINDICATO'!S29</f>
        <v>7555878.1893124124</v>
      </c>
      <c r="N18" s="32">
        <f>+'PROPUESTA SINDICATO'!T29</f>
        <v>113338.17283968619</v>
      </c>
      <c r="O18" s="32">
        <f>+'PROPUESTA SINDICATO'!U29</f>
        <v>7669216.3621520987</v>
      </c>
    </row>
    <row r="19" spans="1:15" s="28" customFormat="1" ht="12" hidden="1" x14ac:dyDescent="0.2">
      <c r="A19" s="31"/>
      <c r="B19" s="32">
        <f>+'PROPUESTA SINDICATO'!B30</f>
        <v>0</v>
      </c>
      <c r="C19" s="32">
        <f>+'PROPUESTA SINDICATO'!E30</f>
        <v>13492000</v>
      </c>
      <c r="D19" s="32">
        <f>+'PROPUESTA SINDICATO'!F30</f>
        <v>0</v>
      </c>
      <c r="E19" s="32">
        <f>+'PROPUESTA SINDICATO'!G30</f>
        <v>41022426</v>
      </c>
      <c r="F19" s="32">
        <f>+'PROPUESTA SINDICATO'!H30</f>
        <v>0</v>
      </c>
      <c r="G19" s="32">
        <f>+'PROPUESTA SINDICATO'!I30</f>
        <v>27717485.833999999</v>
      </c>
      <c r="H19" s="32">
        <f>+'PROPUESTA SINDICATO'!L30</f>
        <v>0</v>
      </c>
      <c r="I19" s="32">
        <f>+'PROPUESTA SINDICATO'!M30</f>
        <v>43090098.065789774</v>
      </c>
      <c r="J19" s="32">
        <f>+'PROPUESTA SINDICATO'!N30</f>
        <v>0</v>
      </c>
      <c r="K19" s="32">
        <f>+'PROPUESTA SINDICATO'!O30</f>
        <v>29157633.024517745</v>
      </c>
      <c r="L19" s="32">
        <f>+'PROPUESTA SINDICATO'!R30</f>
        <v>0</v>
      </c>
      <c r="M19" s="32">
        <f>+'PROPUESTA SINDICATO'!S30</f>
        <v>45335269.135874473</v>
      </c>
      <c r="N19" s="32">
        <f>+'PROPUESTA SINDICATO'!T30</f>
        <v>0</v>
      </c>
      <c r="O19" s="32">
        <f>+'PROPUESTA SINDICATO'!U30</f>
        <v>15338432.724304197</v>
      </c>
    </row>
    <row r="20" spans="1:15" s="2" customFormat="1" ht="12" x14ac:dyDescent="0.2">
      <c r="A20" s="15"/>
      <c r="B20" s="4"/>
    </row>
    <row r="21" spans="1:15" s="2" customFormat="1" ht="12" hidden="1" x14ac:dyDescent="0.2">
      <c r="A21" s="15"/>
      <c r="B21" s="4"/>
      <c r="C21" s="18"/>
      <c r="D21" s="1"/>
    </row>
    <row r="22" spans="1:15" s="2" customFormat="1" ht="12" x14ac:dyDescent="0.2">
      <c r="A22" s="15"/>
      <c r="B22" s="4"/>
    </row>
    <row r="23" spans="1:15" s="2" customFormat="1" ht="12" hidden="1" x14ac:dyDescent="0.2">
      <c r="A23" s="15"/>
      <c r="B23" s="4"/>
      <c r="C23" s="2">
        <v>4</v>
      </c>
      <c r="E23" s="2">
        <v>12</v>
      </c>
      <c r="G23" s="2">
        <v>12</v>
      </c>
      <c r="I23" s="2">
        <v>8</v>
      </c>
    </row>
    <row r="24" spans="1:15" s="14" customFormat="1" ht="36" x14ac:dyDescent="0.25">
      <c r="A24" s="42" t="str">
        <f>+'PROPUESTA SINDICATO'!A35</f>
        <v>DOCENTES</v>
      </c>
      <c r="B24" s="29" t="str">
        <f>+'PROPUESTA SINDICATO'!B35</f>
        <v>SUELDO BASE</v>
      </c>
      <c r="C24" s="29" t="s">
        <v>41</v>
      </c>
      <c r="D24" s="29" t="str">
        <f>+'PROPUESTA SINDICATO'!E35</f>
        <v>IPC marzo 2021</v>
      </c>
      <c r="E24" s="29" t="s">
        <v>42</v>
      </c>
      <c r="F24" s="29" t="str">
        <f>+'PROPUESTA SINDICATO'!I35</f>
        <v>IPC marzo 2022</v>
      </c>
      <c r="G24" s="29" t="s">
        <v>43</v>
      </c>
      <c r="H24" s="29" t="str">
        <f>+'PROPUESTA SINDICATO'!M35</f>
        <v>IPC marzo 2023</v>
      </c>
      <c r="I24" s="29" t="str">
        <f>+'PROPUESTA SINDICATO'!N35</f>
        <v>MARZO-OCTUBRE 2023</v>
      </c>
    </row>
    <row r="25" spans="1:15" s="4" customFormat="1" ht="12" x14ac:dyDescent="0.2">
      <c r="A25" s="30" t="str">
        <f>+'PROPUESTA SINDICATO'!A36</f>
        <v>D1</v>
      </c>
      <c r="B25" s="30">
        <f>+'PROPUESTA SINDICATO'!B36</f>
        <v>300000</v>
      </c>
      <c r="C25" s="30">
        <f>+B25</f>
        <v>300000</v>
      </c>
      <c r="D25" s="30">
        <f>+C25*('PROPUESTA SINDICATO'!$M$4)</f>
        <v>8100</v>
      </c>
      <c r="E25" s="30">
        <f>+C25+D25</f>
        <v>308100</v>
      </c>
      <c r="F25" s="30">
        <f>+E25*('PROPUESTA SINDICATO'!$M$5)</f>
        <v>9243</v>
      </c>
      <c r="G25" s="30">
        <f>+E25+F25</f>
        <v>317343</v>
      </c>
      <c r="H25" s="30">
        <f>+G25*'PROPUESTA SINDICATO'!$M$6</f>
        <v>9520.2899999999991</v>
      </c>
      <c r="I25" s="30">
        <f>+G25+H25</f>
        <v>326863.28999999998</v>
      </c>
    </row>
    <row r="26" spans="1:15" s="4" customFormat="1" ht="12" x14ac:dyDescent="0.2">
      <c r="A26" s="30" t="str">
        <f>+'PROPUESTA SINDICATO'!A37</f>
        <v>D2</v>
      </c>
      <c r="B26" s="30">
        <f>+'PROPUESTA SINDICATO'!B37</f>
        <v>620000</v>
      </c>
      <c r="C26" s="30">
        <f>+B26</f>
        <v>620000</v>
      </c>
      <c r="D26" s="30">
        <f>+C26*('PROPUESTA SINDICATO'!$M$4)</f>
        <v>16740</v>
      </c>
      <c r="E26" s="30">
        <f>+C26+D26</f>
        <v>636740</v>
      </c>
      <c r="F26" s="30">
        <f>+E26*('PROPUESTA SINDICATO'!$M$5)</f>
        <v>19102.2</v>
      </c>
      <c r="G26" s="30">
        <f>+E26+F26</f>
        <v>655842.19999999995</v>
      </c>
      <c r="H26" s="30">
        <f>+G26*'PROPUESTA SINDICATO'!$M$6</f>
        <v>19675.266</v>
      </c>
      <c r="I26" s="30">
        <f>+G26+H26</f>
        <v>675517.4659999999</v>
      </c>
    </row>
    <row r="27" spans="1:15" s="4" customFormat="1" ht="12" x14ac:dyDescent="0.2">
      <c r="A27" s="30" t="str">
        <f>+'PROPUESTA SINDICATO'!A38</f>
        <v>D3</v>
      </c>
      <c r="B27" s="30">
        <f>+'PROPUESTA SINDICATO'!B38</f>
        <v>970000</v>
      </c>
      <c r="C27" s="30">
        <f>+B27</f>
        <v>970000</v>
      </c>
      <c r="D27" s="30">
        <f>+C27*('PROPUESTA SINDICATO'!$M$4)</f>
        <v>26190</v>
      </c>
      <c r="E27" s="30">
        <f>+C27+D27</f>
        <v>996190</v>
      </c>
      <c r="F27" s="30">
        <f>+E27*('PROPUESTA SINDICATO'!$M$5)</f>
        <v>29885.699999999997</v>
      </c>
      <c r="G27" s="30">
        <f>+E27+F27</f>
        <v>1026075.7</v>
      </c>
      <c r="H27" s="30">
        <f>+G27*'PROPUESTA SINDICATO'!$M$6</f>
        <v>30782.270999999997</v>
      </c>
      <c r="I27" s="30">
        <f>+G27+H27</f>
        <v>1056857.9709999999</v>
      </c>
    </row>
    <row r="28" spans="1:15" s="4" customFormat="1" ht="12" x14ac:dyDescent="0.2">
      <c r="A28" s="30" t="str">
        <f>+'PROPUESTA SINDICATO'!A39</f>
        <v>D4</v>
      </c>
      <c r="B28" s="30">
        <f>+'PROPUESTA SINDICATO'!B39</f>
        <v>1300000</v>
      </c>
      <c r="C28" s="30">
        <f>+B28</f>
        <v>1300000</v>
      </c>
      <c r="D28" s="30">
        <f>+C28*('PROPUESTA SINDICATO'!$M$4)</f>
        <v>35100</v>
      </c>
      <c r="E28" s="30">
        <f>+C28+D28</f>
        <v>1335100</v>
      </c>
      <c r="F28" s="30">
        <f>+E28*('PROPUESTA SINDICATO'!$M$5)</f>
        <v>40053</v>
      </c>
      <c r="G28" s="30">
        <f>+E28+F28</f>
        <v>1375153</v>
      </c>
      <c r="H28" s="30">
        <f>+G28*'PROPUESTA SINDICATO'!$M$6</f>
        <v>41254.589999999997</v>
      </c>
      <c r="I28" s="30">
        <f>+G28+H28</f>
        <v>1416407.59</v>
      </c>
    </row>
    <row r="29" spans="1:15" s="4" customFormat="1" ht="12" x14ac:dyDescent="0.2">
      <c r="A29" s="30" t="str">
        <f>+'PROPUESTA SINDICATO'!A40</f>
        <v>D5</v>
      </c>
      <c r="B29" s="30">
        <f>+'PROPUESTA SINDICATO'!B40</f>
        <v>1640000</v>
      </c>
      <c r="C29" s="30">
        <f>+B29</f>
        <v>1640000</v>
      </c>
      <c r="D29" s="30">
        <f>+C29*('PROPUESTA SINDICATO'!$M$4)</f>
        <v>44280</v>
      </c>
      <c r="E29" s="30">
        <f>+C29+D29</f>
        <v>1684280</v>
      </c>
      <c r="F29" s="30">
        <f>+E29*('PROPUESTA SINDICATO'!$M$5)</f>
        <v>50528.4</v>
      </c>
      <c r="G29" s="30">
        <f>+E29+F29</f>
        <v>1734808.4</v>
      </c>
      <c r="H29" s="30">
        <f>+G29*'PROPUESTA SINDICATO'!$M$6</f>
        <v>52044.251999999993</v>
      </c>
      <c r="I29" s="30">
        <f>+G29+H29</f>
        <v>1786852.652</v>
      </c>
    </row>
    <row r="30" spans="1:15" s="17" customFormat="1" ht="12" hidden="1" x14ac:dyDescent="0.2">
      <c r="A30" s="31"/>
      <c r="B30" s="33">
        <f t="shared" ref="B30:I30" si="7">SUM(B25:B29)</f>
        <v>4830000</v>
      </c>
      <c r="C30" s="33">
        <f t="shared" si="7"/>
        <v>4830000</v>
      </c>
      <c r="D30" s="33">
        <f t="shared" si="7"/>
        <v>130410</v>
      </c>
      <c r="E30" s="33">
        <f t="shared" si="7"/>
        <v>4960410</v>
      </c>
      <c r="F30" s="33">
        <f t="shared" si="7"/>
        <v>148812.29999999999</v>
      </c>
      <c r="G30" s="33">
        <f t="shared" si="7"/>
        <v>5109222.3</v>
      </c>
      <c r="H30" s="33">
        <f t="shared" si="7"/>
        <v>153276.66899999999</v>
      </c>
      <c r="I30" s="33">
        <f t="shared" si="7"/>
        <v>5262498.9689999996</v>
      </c>
    </row>
    <row r="31" spans="1:15" s="2" customFormat="1" ht="12" hidden="1" x14ac:dyDescent="0.2">
      <c r="A31" s="34"/>
      <c r="B31" s="33">
        <f t="shared" ref="B31:I31" si="8">+B30*B23</f>
        <v>0</v>
      </c>
      <c r="C31" s="33">
        <f t="shared" si="8"/>
        <v>19320000</v>
      </c>
      <c r="D31" s="33">
        <f t="shared" si="8"/>
        <v>0</v>
      </c>
      <c r="E31" s="33">
        <f t="shared" si="8"/>
        <v>59524920</v>
      </c>
      <c r="F31" s="33">
        <f t="shared" si="8"/>
        <v>0</v>
      </c>
      <c r="G31" s="33">
        <f t="shared" si="8"/>
        <v>61310667.599999994</v>
      </c>
      <c r="H31" s="33">
        <f t="shared" si="8"/>
        <v>0</v>
      </c>
      <c r="I31" s="33">
        <f t="shared" si="8"/>
        <v>42099991.751999997</v>
      </c>
    </row>
    <row r="32" spans="1:15" s="2" customFormat="1" ht="12" x14ac:dyDescent="0.2"/>
    <row r="34" spans="1:21" s="2" customFormat="1" ht="12" x14ac:dyDescent="0.2">
      <c r="A34" s="1" t="s">
        <v>61</v>
      </c>
    </row>
    <row r="35" spans="1:21" s="2" customFormat="1" ht="12" x14ac:dyDescent="0.2">
      <c r="Q35" s="2">
        <v>2</v>
      </c>
      <c r="R35" s="2">
        <v>12</v>
      </c>
      <c r="S35" s="2">
        <v>12</v>
      </c>
      <c r="T35" s="2">
        <v>10</v>
      </c>
    </row>
    <row r="36" spans="1:21" s="51" customFormat="1" ht="12" x14ac:dyDescent="0.2">
      <c r="A36" s="52" t="str">
        <f t="shared" ref="A36:A43" si="9">+A10</f>
        <v>ADMINISTRATIVOS</v>
      </c>
      <c r="B36" s="52" t="s">
        <v>48</v>
      </c>
      <c r="C36" s="40">
        <v>2020</v>
      </c>
      <c r="D36" s="40">
        <v>2021</v>
      </c>
      <c r="E36" s="40">
        <v>2022</v>
      </c>
      <c r="F36" s="40">
        <v>2023</v>
      </c>
      <c r="Q36" s="51">
        <v>2020</v>
      </c>
      <c r="R36" s="51">
        <v>2021</v>
      </c>
      <c r="S36" s="51">
        <v>2022</v>
      </c>
      <c r="T36" s="51">
        <v>2023</v>
      </c>
    </row>
    <row r="37" spans="1:21" s="2" customFormat="1" ht="12" x14ac:dyDescent="0.2">
      <c r="A37" s="53" t="str">
        <f t="shared" si="9"/>
        <v>A1</v>
      </c>
      <c r="B37" s="38">
        <f>+'ANTECEDENTES Y COMPARATIVO'!B7</f>
        <v>2</v>
      </c>
      <c r="C37" s="38">
        <f>+C11</f>
        <v>226000</v>
      </c>
      <c r="D37" s="38">
        <f>+G11</f>
        <v>232143.18849999999</v>
      </c>
      <c r="E37" s="38">
        <f>+K11</f>
        <v>239159.71637241251</v>
      </c>
      <c r="F37" s="38">
        <f>+O11</f>
        <v>246388.31879976869</v>
      </c>
      <c r="Q37" s="16">
        <f t="shared" ref="Q37:Q43" si="10">+(C37*B37)*$Q$35</f>
        <v>904000</v>
      </c>
      <c r="R37" s="16">
        <f t="shared" ref="R37:R43" si="11">+(D37*B37)*$R$35</f>
        <v>5571436.5240000002</v>
      </c>
      <c r="S37" s="16">
        <f t="shared" ref="S37:S43" si="12">+(E37*B37)*$S$35</f>
        <v>5739833.1929379003</v>
      </c>
      <c r="T37" s="16">
        <f t="shared" ref="T37:T43" si="13">+(F37*B37)*$T$35</f>
        <v>4927766.3759953734</v>
      </c>
    </row>
    <row r="38" spans="1:21" s="2" customFormat="1" ht="12" x14ac:dyDescent="0.2">
      <c r="A38" s="53" t="str">
        <f t="shared" si="9"/>
        <v>A2</v>
      </c>
      <c r="B38" s="38">
        <f>+'ANTECEDENTES Y COMPARATIVO'!B8</f>
        <v>10</v>
      </c>
      <c r="C38" s="38">
        <f t="shared" ref="C38:C43" si="14">+C12</f>
        <v>400000</v>
      </c>
      <c r="D38" s="38">
        <f t="shared" ref="D38:D43" si="15">+G12</f>
        <v>410872.9</v>
      </c>
      <c r="E38" s="38">
        <f t="shared" ref="E38:E43" si="16">+K12</f>
        <v>423291.53340250003</v>
      </c>
      <c r="F38" s="38">
        <f t="shared" ref="F38:F43" si="17">+O12</f>
        <v>436085.51999959059</v>
      </c>
      <c r="Q38" s="16">
        <f t="shared" si="10"/>
        <v>8000000</v>
      </c>
      <c r="R38" s="16">
        <f t="shared" si="11"/>
        <v>49304748</v>
      </c>
      <c r="S38" s="16">
        <f t="shared" si="12"/>
        <v>50794984.008300006</v>
      </c>
      <c r="T38" s="16">
        <f t="shared" si="13"/>
        <v>43608551.999959059</v>
      </c>
    </row>
    <row r="39" spans="1:21" s="2" customFormat="1" ht="12" x14ac:dyDescent="0.2">
      <c r="A39" s="53" t="str">
        <f t="shared" si="9"/>
        <v>A3</v>
      </c>
      <c r="B39" s="38">
        <f>+'ANTECEDENTES Y COMPARATIVO'!B9</f>
        <v>8</v>
      </c>
      <c r="C39" s="38">
        <f t="shared" si="14"/>
        <v>630000</v>
      </c>
      <c r="D39" s="38">
        <f t="shared" si="15"/>
        <v>647124.8175</v>
      </c>
      <c r="E39" s="38">
        <f t="shared" si="16"/>
        <v>666684.16510893754</v>
      </c>
      <c r="F39" s="38">
        <f t="shared" si="17"/>
        <v>686834.69399935519</v>
      </c>
      <c r="H39" s="35" t="s">
        <v>50</v>
      </c>
      <c r="I39" s="35"/>
      <c r="J39" s="9"/>
      <c r="K39" s="9"/>
      <c r="L39" s="9"/>
      <c r="M39" s="9"/>
      <c r="Q39" s="16">
        <f t="shared" si="10"/>
        <v>10080000</v>
      </c>
      <c r="R39" s="16">
        <f t="shared" si="11"/>
        <v>62123982.480000004</v>
      </c>
      <c r="S39" s="16">
        <f t="shared" si="12"/>
        <v>64001679.850458004</v>
      </c>
      <c r="T39" s="16">
        <f t="shared" si="13"/>
        <v>54946775.519948415</v>
      </c>
    </row>
    <row r="40" spans="1:21" s="2" customFormat="1" ht="12" x14ac:dyDescent="0.2">
      <c r="A40" s="53" t="str">
        <f t="shared" si="9"/>
        <v>A4</v>
      </c>
      <c r="B40" s="38">
        <f>+'ANTECEDENTES Y COMPARATIVO'!B10</f>
        <v>9</v>
      </c>
      <c r="C40" s="38">
        <f t="shared" si="14"/>
        <v>900000</v>
      </c>
      <c r="D40" s="38">
        <f t="shared" si="15"/>
        <v>924464.02500000002</v>
      </c>
      <c r="E40" s="38">
        <f t="shared" si="16"/>
        <v>952405.950155625</v>
      </c>
      <c r="F40" s="38">
        <f t="shared" si="17"/>
        <v>981192.41999907873</v>
      </c>
      <c r="H40" s="1"/>
      <c r="I40" s="1"/>
      <c r="Q40" s="16">
        <f t="shared" si="10"/>
        <v>16200000</v>
      </c>
      <c r="R40" s="16">
        <f t="shared" si="11"/>
        <v>99842114.700000003</v>
      </c>
      <c r="S40" s="16">
        <f t="shared" si="12"/>
        <v>102859842.61680749</v>
      </c>
      <c r="T40" s="16">
        <f t="shared" si="13"/>
        <v>88307317.799917087</v>
      </c>
    </row>
    <row r="41" spans="1:21" s="2" customFormat="1" ht="12" x14ac:dyDescent="0.2">
      <c r="A41" s="53" t="str">
        <f t="shared" si="9"/>
        <v>A5</v>
      </c>
      <c r="B41" s="38">
        <f>+'ANTECEDENTES Y COMPARATIVO'!B11</f>
        <v>8</v>
      </c>
      <c r="C41" s="38">
        <f t="shared" si="14"/>
        <v>1200000</v>
      </c>
      <c r="D41" s="38">
        <f t="shared" si="15"/>
        <v>1232618.7</v>
      </c>
      <c r="E41" s="38">
        <f t="shared" si="16"/>
        <v>1269874.6002075002</v>
      </c>
      <c r="F41" s="38">
        <f t="shared" si="17"/>
        <v>1308256.5599987719</v>
      </c>
      <c r="H41" s="1"/>
      <c r="I41" s="54">
        <f>+U44</f>
        <v>1820195991.5310922</v>
      </c>
      <c r="Q41" s="16">
        <f t="shared" si="10"/>
        <v>19200000</v>
      </c>
      <c r="R41" s="16">
        <f t="shared" si="11"/>
        <v>118331395.19999999</v>
      </c>
      <c r="S41" s="16">
        <f t="shared" si="12"/>
        <v>121907961.61992002</v>
      </c>
      <c r="T41" s="16">
        <f t="shared" si="13"/>
        <v>104660524.79990175</v>
      </c>
    </row>
    <row r="42" spans="1:21" s="2" customFormat="1" ht="12" x14ac:dyDescent="0.2">
      <c r="A42" s="53" t="str">
        <f t="shared" si="9"/>
        <v>A6</v>
      </c>
      <c r="B42" s="38">
        <f>+'ANTECEDENTES Y COMPARATIVO'!B12</f>
        <v>8</v>
      </c>
      <c r="C42" s="38">
        <f t="shared" si="14"/>
        <v>1400000</v>
      </c>
      <c r="D42" s="38">
        <f t="shared" si="15"/>
        <v>1438055.15</v>
      </c>
      <c r="E42" s="38">
        <f t="shared" si="16"/>
        <v>1481520.36690875</v>
      </c>
      <c r="F42" s="38">
        <f t="shared" si="17"/>
        <v>1526299.319998567</v>
      </c>
      <c r="H42" s="1"/>
      <c r="I42" s="1"/>
      <c r="Q42" s="16">
        <f t="shared" si="10"/>
        <v>22400000</v>
      </c>
      <c r="R42" s="16">
        <f t="shared" si="11"/>
        <v>138053294.39999998</v>
      </c>
      <c r="S42" s="16">
        <f t="shared" si="12"/>
        <v>142225955.22324002</v>
      </c>
      <c r="T42" s="16">
        <f t="shared" si="13"/>
        <v>122103945.59988536</v>
      </c>
    </row>
    <row r="43" spans="1:21" s="2" customFormat="1" ht="12" x14ac:dyDescent="0.2">
      <c r="A43" s="53" t="str">
        <f t="shared" si="9"/>
        <v>A7</v>
      </c>
      <c r="B43" s="38">
        <f>+'ANTECEDENTES Y COMPARATIVO'!B13</f>
        <v>6</v>
      </c>
      <c r="C43" s="38">
        <f t="shared" si="14"/>
        <v>1600000</v>
      </c>
      <c r="D43" s="38">
        <f t="shared" si="15"/>
        <v>1643491.6</v>
      </c>
      <c r="E43" s="38">
        <f t="shared" si="16"/>
        <v>1693166.1336100001</v>
      </c>
      <c r="F43" s="38">
        <f t="shared" si="17"/>
        <v>1744342.0799983623</v>
      </c>
      <c r="H43" s="1"/>
      <c r="I43" s="1"/>
      <c r="Q43" s="16">
        <f t="shared" si="10"/>
        <v>19200000</v>
      </c>
      <c r="R43" s="16">
        <f t="shared" si="11"/>
        <v>118331395.20000002</v>
      </c>
      <c r="S43" s="16">
        <f t="shared" si="12"/>
        <v>121907961.61992002</v>
      </c>
      <c r="T43" s="16">
        <f t="shared" si="13"/>
        <v>104660524.79990172</v>
      </c>
    </row>
    <row r="44" spans="1:21" s="2" customFormat="1" ht="12" x14ac:dyDescent="0.2">
      <c r="A44" s="15"/>
      <c r="B44" s="38">
        <f>SUM(B37:B43)</f>
        <v>51</v>
      </c>
      <c r="C44" s="16"/>
      <c r="D44" s="16"/>
      <c r="E44" s="16"/>
      <c r="F44" s="16"/>
      <c r="H44" s="1"/>
      <c r="I44" s="1"/>
      <c r="Q44" s="16">
        <f t="shared" ref="Q44:S44" si="18">SUM(Q37:Q43)</f>
        <v>95984000</v>
      </c>
      <c r="R44" s="16">
        <f t="shared" si="18"/>
        <v>591558366.50399995</v>
      </c>
      <c r="S44" s="16">
        <f t="shared" si="18"/>
        <v>609438218.13158345</v>
      </c>
      <c r="T44" s="16">
        <f>SUM(T37:T43)</f>
        <v>523215406.89550877</v>
      </c>
      <c r="U44" s="16">
        <f>SUM(Q44:T44)</f>
        <v>1820195991.5310922</v>
      </c>
    </row>
    <row r="45" spans="1:21" s="2" customFormat="1" ht="12" x14ac:dyDescent="0.2">
      <c r="A45" s="15"/>
      <c r="B45" s="15"/>
      <c r="H45" s="1"/>
      <c r="I45" s="1"/>
    </row>
    <row r="46" spans="1:21" s="2" customFormat="1" ht="12" x14ac:dyDescent="0.2">
      <c r="A46" s="15"/>
      <c r="B46" s="15"/>
      <c r="H46" s="1"/>
      <c r="I46" s="1"/>
      <c r="Q46" s="2">
        <v>2</v>
      </c>
      <c r="R46" s="2">
        <v>12</v>
      </c>
      <c r="S46" s="2">
        <v>12</v>
      </c>
      <c r="T46" s="2">
        <v>10</v>
      </c>
    </row>
    <row r="47" spans="1:21" s="51" customFormat="1" ht="12" x14ac:dyDescent="0.2">
      <c r="A47" s="52" t="str">
        <f t="shared" ref="A47:A52" si="19">+A24</f>
        <v>DOCENTES</v>
      </c>
      <c r="B47" s="52" t="s">
        <v>48</v>
      </c>
      <c r="C47" s="40">
        <v>2020</v>
      </c>
      <c r="D47" s="40">
        <v>2021</v>
      </c>
      <c r="E47" s="40">
        <v>2022</v>
      </c>
      <c r="F47" s="40">
        <v>2023</v>
      </c>
      <c r="Q47" s="51">
        <v>2020</v>
      </c>
      <c r="R47" s="51">
        <v>2021</v>
      </c>
      <c r="S47" s="51">
        <v>2022</v>
      </c>
      <c r="T47" s="51">
        <v>2023</v>
      </c>
    </row>
    <row r="48" spans="1:21" s="2" customFormat="1" ht="12" x14ac:dyDescent="0.2">
      <c r="A48" s="53" t="str">
        <f t="shared" si="19"/>
        <v>D1</v>
      </c>
      <c r="B48" s="38">
        <f>+'ANTECEDENTES Y COMPARATIVO'!I7</f>
        <v>13</v>
      </c>
      <c r="C48" s="38">
        <f>+B25</f>
        <v>300000</v>
      </c>
      <c r="D48" s="38">
        <f>+E25</f>
        <v>308100</v>
      </c>
      <c r="E48" s="38">
        <f>+G25</f>
        <v>317343</v>
      </c>
      <c r="F48" s="38">
        <f>+I25</f>
        <v>326863.28999999998</v>
      </c>
      <c r="H48" s="1"/>
      <c r="I48" s="1"/>
      <c r="Q48" s="16">
        <f>+(C48*B48)*$Q$46</f>
        <v>7800000</v>
      </c>
      <c r="R48" s="16">
        <f>+(D48*B48)*$R$46</f>
        <v>48063600</v>
      </c>
      <c r="S48" s="16">
        <f>+(E48*B48)*$S$46</f>
        <v>49505508</v>
      </c>
      <c r="T48" s="16">
        <f>+(F48*B48)*$T$46</f>
        <v>42492227.699999996</v>
      </c>
    </row>
    <row r="49" spans="1:21" s="2" customFormat="1" ht="12" x14ac:dyDescent="0.2">
      <c r="A49" s="53" t="str">
        <f t="shared" si="19"/>
        <v>D2</v>
      </c>
      <c r="B49" s="38">
        <f>+'ANTECEDENTES Y COMPARATIVO'!I8</f>
        <v>16</v>
      </c>
      <c r="C49" s="38">
        <f t="shared" ref="C49:C52" si="20">+B26</f>
        <v>620000</v>
      </c>
      <c r="D49" s="38">
        <f t="shared" ref="D49:D52" si="21">+E26</f>
        <v>636740</v>
      </c>
      <c r="E49" s="38">
        <f t="shared" ref="E49:E52" si="22">+G26</f>
        <v>655842.19999999995</v>
      </c>
      <c r="F49" s="38">
        <f t="shared" ref="F49:F52" si="23">+I26</f>
        <v>675517.4659999999</v>
      </c>
      <c r="H49" s="35" t="s">
        <v>51</v>
      </c>
      <c r="I49" s="35"/>
      <c r="J49" s="9"/>
      <c r="K49" s="9"/>
      <c r="L49" s="9"/>
      <c r="M49" s="9"/>
      <c r="Q49" s="16">
        <f>+(C49*B49)*$Q$46</f>
        <v>19840000</v>
      </c>
      <c r="R49" s="16">
        <f>+(D49*B49)*$R$46</f>
        <v>122254080</v>
      </c>
      <c r="S49" s="16">
        <f>+(E49*B49)*$S$46</f>
        <v>125921702.39999999</v>
      </c>
      <c r="T49" s="16">
        <f>+(F49*B49)*$T$46</f>
        <v>108082794.55999999</v>
      </c>
    </row>
    <row r="50" spans="1:21" s="2" customFormat="1" ht="12" x14ac:dyDescent="0.2">
      <c r="A50" s="53" t="str">
        <f t="shared" si="19"/>
        <v>D3</v>
      </c>
      <c r="B50" s="38">
        <f>+'ANTECEDENTES Y COMPARATIVO'!I9</f>
        <v>13</v>
      </c>
      <c r="C50" s="38">
        <f t="shared" si="20"/>
        <v>970000</v>
      </c>
      <c r="D50" s="38">
        <f t="shared" si="21"/>
        <v>996190</v>
      </c>
      <c r="E50" s="38">
        <f t="shared" si="22"/>
        <v>1026075.7</v>
      </c>
      <c r="F50" s="38">
        <f t="shared" si="23"/>
        <v>1056857.9709999999</v>
      </c>
      <c r="H50" s="1"/>
      <c r="I50" s="1"/>
      <c r="Q50" s="16">
        <f>+(C50*B50)*$Q$46</f>
        <v>25220000</v>
      </c>
      <c r="R50" s="16">
        <f>+(D50*B50)*$R$46</f>
        <v>155405640</v>
      </c>
      <c r="S50" s="16">
        <f>+(E50*B50)*$S$46</f>
        <v>160067809.19999999</v>
      </c>
      <c r="T50" s="16">
        <f>+(F50*B50)*$T$46</f>
        <v>137391536.22999999</v>
      </c>
    </row>
    <row r="51" spans="1:21" s="2" customFormat="1" ht="12" x14ac:dyDescent="0.2">
      <c r="A51" s="53" t="str">
        <f t="shared" si="19"/>
        <v>D4</v>
      </c>
      <c r="B51" s="38">
        <f>+'ANTECEDENTES Y COMPARATIVO'!I10</f>
        <v>13</v>
      </c>
      <c r="C51" s="38">
        <f t="shared" si="20"/>
        <v>1300000</v>
      </c>
      <c r="D51" s="38">
        <f t="shared" si="21"/>
        <v>1335100</v>
      </c>
      <c r="E51" s="38">
        <f t="shared" si="22"/>
        <v>1375153</v>
      </c>
      <c r="F51" s="38">
        <f t="shared" si="23"/>
        <v>1416407.59</v>
      </c>
      <c r="H51" s="1"/>
      <c r="I51" s="54">
        <f>+U53</f>
        <v>2886329099.1900001</v>
      </c>
      <c r="Q51" s="16">
        <f>+(C51*B51)*$Q$46</f>
        <v>33800000</v>
      </c>
      <c r="R51" s="16">
        <f>+(D51*B51)*$R$46</f>
        <v>208275600</v>
      </c>
      <c r="S51" s="16">
        <f>+(E51*B51)*$S$46</f>
        <v>214523868</v>
      </c>
      <c r="T51" s="16">
        <f>+(F51*B51)*$T$46</f>
        <v>184132986.70000002</v>
      </c>
    </row>
    <row r="52" spans="1:21" s="2" customFormat="1" ht="12" x14ac:dyDescent="0.2">
      <c r="A52" s="53" t="str">
        <f t="shared" si="19"/>
        <v>D5</v>
      </c>
      <c r="B52" s="38">
        <f>+'ANTECEDENTES Y COMPARATIVO'!I11</f>
        <v>20</v>
      </c>
      <c r="C52" s="38">
        <f t="shared" si="20"/>
        <v>1640000</v>
      </c>
      <c r="D52" s="38">
        <f t="shared" si="21"/>
        <v>1684280</v>
      </c>
      <c r="E52" s="38">
        <f t="shared" si="22"/>
        <v>1734808.4</v>
      </c>
      <c r="F52" s="38">
        <f t="shared" si="23"/>
        <v>1786852.652</v>
      </c>
      <c r="Q52" s="16">
        <f>+(C52*B52)*$Q$46</f>
        <v>65600000</v>
      </c>
      <c r="R52" s="16">
        <f>+(D52*B52)*$R$46</f>
        <v>404227200</v>
      </c>
      <c r="S52" s="16">
        <f>+(E52*B52)*$S$46</f>
        <v>416354016</v>
      </c>
      <c r="T52" s="16">
        <f>+(F52*B52)*$T$46</f>
        <v>357370530.39999998</v>
      </c>
    </row>
    <row r="53" spans="1:21" s="2" customFormat="1" ht="12" x14ac:dyDescent="0.2">
      <c r="A53" s="15"/>
      <c r="B53" s="38">
        <f>SUM(B48:B52)</f>
        <v>75</v>
      </c>
      <c r="Q53" s="16">
        <f t="shared" ref="Q53:S53" si="24">SUM(Q48:Q52)</f>
        <v>152260000</v>
      </c>
      <c r="R53" s="16">
        <f t="shared" si="24"/>
        <v>938226120</v>
      </c>
      <c r="S53" s="16">
        <f t="shared" si="24"/>
        <v>966372903.5999999</v>
      </c>
      <c r="T53" s="16">
        <f>SUM(T48:T52)</f>
        <v>829470075.59000003</v>
      </c>
      <c r="U53" s="16">
        <f>SUM(Q53:T53)</f>
        <v>2886329099.1900001</v>
      </c>
    </row>
  </sheetData>
  <mergeCells count="1">
    <mergeCell ref="A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ANTECEDENTES Y COMPARATIVO</vt:lpstr>
      <vt:lpstr>PROPUESTA SINDICATO</vt:lpstr>
      <vt:lpstr>PROPUESTA INACAP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Lía Plasencio Olate</dc:creator>
  <cp:lastModifiedBy>Margarita Villalobos Droguet</cp:lastModifiedBy>
  <dcterms:created xsi:type="dcterms:W3CDTF">2020-10-13T22:04:04Z</dcterms:created>
  <dcterms:modified xsi:type="dcterms:W3CDTF">2020-10-14T03:12:39Z</dcterms:modified>
</cp:coreProperties>
</file>