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AutoQuant/data/MBPR038_01/Manual/"/>
    </mc:Choice>
  </mc:AlternateContent>
  <xr:revisionPtr revIDLastSave="0" documentId="13_ncr:1_{1A6221FF-E859-0045-AC81-67ECDE927840}" xr6:coauthVersionLast="47" xr6:coauthVersionMax="47" xr10:uidLastSave="{00000000-0000-0000-0000-000000000000}"/>
  <bookViews>
    <workbookView xWindow="12300" yWindow="500" windowWidth="24940" windowHeight="15880" activeTab="1" xr2:uid="{0220778A-DFE6-E242-BCEC-C611CA9D255A}"/>
  </bookViews>
  <sheets>
    <sheet name="TCD" sheetId="1" r:id="rId1"/>
    <sheet name="Gas FID" sheetId="2" r:id="rId2"/>
    <sheet name="Liquid FID" sheetId="3" r:id="rId3"/>
    <sheet name="Summary (27psi)" sheetId="4" r:id="rId4"/>
    <sheet name="Summary (125psi assumed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2" i="5"/>
  <c r="C23" i="5"/>
  <c r="C24" i="5"/>
  <c r="C25" i="5"/>
  <c r="C26" i="5"/>
  <c r="C27" i="5"/>
  <c r="C28" i="5"/>
  <c r="C29" i="5"/>
  <c r="C30" i="5"/>
  <c r="C31" i="5"/>
  <c r="C21" i="5"/>
  <c r="C20" i="5"/>
  <c r="O13" i="5"/>
  <c r="O12" i="5"/>
  <c r="O8" i="5"/>
  <c r="O9" i="5" s="1"/>
  <c r="O7" i="5"/>
  <c r="O13" i="4"/>
  <c r="O12" i="4"/>
  <c r="O9" i="4"/>
  <c r="O8" i="4"/>
  <c r="O7" i="4"/>
  <c r="O4" i="4"/>
  <c r="O4" i="5"/>
  <c r="C12" i="5"/>
  <c r="C12" i="4"/>
  <c r="V39" i="2"/>
  <c r="V40" i="2"/>
  <c r="V24" i="2"/>
  <c r="T39" i="3"/>
  <c r="T38" i="3"/>
  <c r="T35" i="3"/>
  <c r="T36" i="3"/>
  <c r="T37" i="3"/>
  <c r="T34" i="3"/>
  <c r="T30" i="3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8" i="2"/>
  <c r="R89" i="2"/>
  <c r="R91" i="2"/>
  <c r="R92" i="2"/>
  <c r="R93" i="2"/>
  <c r="R94" i="2"/>
  <c r="R95" i="2"/>
  <c r="R96" i="2"/>
  <c r="R99" i="2"/>
  <c r="R100" i="2"/>
  <c r="R101" i="2"/>
  <c r="R102" i="2"/>
  <c r="R103" i="2"/>
  <c r="R111" i="2"/>
  <c r="R112" i="2"/>
  <c r="R118" i="2"/>
  <c r="R119" i="2"/>
  <c r="R123" i="2"/>
  <c r="R125" i="2"/>
  <c r="R138" i="2"/>
  <c r="R10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8" i="2"/>
  <c r="N89" i="2"/>
  <c r="N91" i="2"/>
  <c r="N92" i="2"/>
  <c r="N93" i="2"/>
  <c r="N94" i="2"/>
  <c r="N95" i="2"/>
  <c r="N96" i="2"/>
  <c r="N99" i="2"/>
  <c r="N100" i="2"/>
  <c r="N101" i="2"/>
  <c r="N102" i="2"/>
  <c r="N103" i="2"/>
  <c r="N111" i="2"/>
  <c r="N112" i="2"/>
  <c r="N118" i="2"/>
  <c r="N119" i="2"/>
  <c r="N123" i="2"/>
  <c r="N125" i="2"/>
  <c r="N138" i="2"/>
  <c r="W14" i="2"/>
  <c r="C3" i="2" l="1"/>
  <c r="K16" i="1"/>
  <c r="K6" i="1"/>
  <c r="J6" i="1"/>
  <c r="F3" i="1"/>
  <c r="F3" i="2"/>
  <c r="T11" i="3"/>
  <c r="P7" i="3"/>
  <c r="P8" i="3"/>
  <c r="P9" i="3"/>
  <c r="P10" i="3"/>
  <c r="P11" i="3"/>
  <c r="P12" i="3"/>
  <c r="P13" i="3"/>
  <c r="P14" i="3"/>
  <c r="P15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8" i="3"/>
  <c r="P149" i="3"/>
  <c r="P151" i="3"/>
  <c r="P153" i="3"/>
  <c r="P154" i="3"/>
  <c r="P155" i="3"/>
  <c r="P156" i="3"/>
  <c r="P157" i="3"/>
  <c r="P158" i="3"/>
  <c r="P159" i="3"/>
  <c r="P160" i="3"/>
  <c r="P162" i="3"/>
  <c r="P163" i="3"/>
  <c r="P164" i="3"/>
  <c r="P165" i="3"/>
  <c r="P166" i="3"/>
  <c r="P167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6" i="3"/>
  <c r="O13" i="2" l="1"/>
  <c r="Q13" i="2" s="1"/>
  <c r="V20" i="2" s="1"/>
  <c r="O17" i="2"/>
  <c r="Q17" i="2" s="1"/>
  <c r="O21" i="2"/>
  <c r="Q21" i="2" s="1"/>
  <c r="O25" i="2"/>
  <c r="Q25" i="2" s="1"/>
  <c r="O29" i="2"/>
  <c r="Q29" i="2" s="1"/>
  <c r="O33" i="2"/>
  <c r="Q33" i="2" s="1"/>
  <c r="O37" i="2"/>
  <c r="Q37" i="2" s="1"/>
  <c r="O41" i="2"/>
  <c r="Q41" i="2" s="1"/>
  <c r="O45" i="2"/>
  <c r="Q45" i="2" s="1"/>
  <c r="O49" i="2"/>
  <c r="Q49" i="2" s="1"/>
  <c r="O53" i="2"/>
  <c r="Q53" i="2" s="1"/>
  <c r="O57" i="2"/>
  <c r="Q57" i="2" s="1"/>
  <c r="O61" i="2"/>
  <c r="Q61" i="2" s="1"/>
  <c r="O65" i="2"/>
  <c r="Q65" i="2" s="1"/>
  <c r="O69" i="2"/>
  <c r="Q69" i="2" s="1"/>
  <c r="O73" i="2"/>
  <c r="Q73" i="2" s="1"/>
  <c r="O77" i="2"/>
  <c r="Q77" i="2" s="1"/>
  <c r="O81" i="2"/>
  <c r="Q81" i="2" s="1"/>
  <c r="O85" i="2"/>
  <c r="Q85" i="2" s="1"/>
  <c r="O91" i="2"/>
  <c r="Q91" i="2" s="1"/>
  <c r="O95" i="2"/>
  <c r="Q95" i="2" s="1"/>
  <c r="O101" i="2"/>
  <c r="Q101" i="2" s="1"/>
  <c r="O112" i="2"/>
  <c r="Q112" i="2" s="1"/>
  <c r="O125" i="2"/>
  <c r="Q125" i="2" s="1"/>
  <c r="O18" i="2"/>
  <c r="Q18" i="2" s="1"/>
  <c r="V23" i="2" s="1"/>
  <c r="O34" i="2"/>
  <c r="Q34" i="2" s="1"/>
  <c r="O46" i="2"/>
  <c r="Q46" i="2" s="1"/>
  <c r="O58" i="2"/>
  <c r="Q58" i="2" s="1"/>
  <c r="O70" i="2"/>
  <c r="Q70" i="2" s="1"/>
  <c r="O82" i="2"/>
  <c r="Q82" i="2" s="1"/>
  <c r="O86" i="2"/>
  <c r="Q86" i="2" s="1"/>
  <c r="O102" i="2"/>
  <c r="Q102" i="2" s="1"/>
  <c r="V38" i="2" s="1"/>
  <c r="O11" i="2"/>
  <c r="Q11" i="2" s="1"/>
  <c r="O15" i="2"/>
  <c r="Q15" i="2" s="1"/>
  <c r="O19" i="2"/>
  <c r="Q19" i="2" s="1"/>
  <c r="O23" i="2"/>
  <c r="Q23" i="2" s="1"/>
  <c r="O27" i="2"/>
  <c r="Q27" i="2" s="1"/>
  <c r="O31" i="2"/>
  <c r="Q31" i="2" s="1"/>
  <c r="O35" i="2"/>
  <c r="Q35" i="2" s="1"/>
  <c r="O39" i="2"/>
  <c r="Q39" i="2" s="1"/>
  <c r="O43" i="2"/>
  <c r="Q43" i="2" s="1"/>
  <c r="O47" i="2"/>
  <c r="Q47" i="2" s="1"/>
  <c r="O51" i="2"/>
  <c r="Q51" i="2" s="1"/>
  <c r="O55" i="2"/>
  <c r="Q55" i="2" s="1"/>
  <c r="O59" i="2"/>
  <c r="Q59" i="2" s="1"/>
  <c r="O63" i="2"/>
  <c r="Q63" i="2" s="1"/>
  <c r="O67" i="2"/>
  <c r="Q67" i="2" s="1"/>
  <c r="O71" i="2"/>
  <c r="Q71" i="2" s="1"/>
  <c r="O75" i="2"/>
  <c r="Q75" i="2" s="1"/>
  <c r="O79" i="2"/>
  <c r="Q79" i="2" s="1"/>
  <c r="O83" i="2"/>
  <c r="Q83" i="2" s="1"/>
  <c r="O88" i="2"/>
  <c r="Q88" i="2" s="1"/>
  <c r="O93" i="2"/>
  <c r="Q93" i="2" s="1"/>
  <c r="O99" i="2"/>
  <c r="Q99" i="2" s="1"/>
  <c r="O103" i="2"/>
  <c r="Q103" i="2" s="1"/>
  <c r="O119" i="2"/>
  <c r="Q119" i="2" s="1"/>
  <c r="V37" i="2" s="1"/>
  <c r="O10" i="2"/>
  <c r="Q10" i="2" s="1"/>
  <c r="O26" i="2"/>
  <c r="Q26" i="2" s="1"/>
  <c r="O42" i="2"/>
  <c r="Q42" i="2" s="1"/>
  <c r="V36" i="2" s="1"/>
  <c r="O54" i="2"/>
  <c r="Q54" i="2" s="1"/>
  <c r="O66" i="2"/>
  <c r="Q66" i="2" s="1"/>
  <c r="O74" i="2"/>
  <c r="Q74" i="2" s="1"/>
  <c r="O92" i="2"/>
  <c r="Q92" i="2" s="1"/>
  <c r="O118" i="2"/>
  <c r="Q118" i="2" s="1"/>
  <c r="O12" i="2"/>
  <c r="Q12" i="2" s="1"/>
  <c r="O16" i="2"/>
  <c r="Q16" i="2" s="1"/>
  <c r="O20" i="2"/>
  <c r="Q20" i="2" s="1"/>
  <c r="O24" i="2"/>
  <c r="Q24" i="2" s="1"/>
  <c r="O28" i="2"/>
  <c r="Q28" i="2" s="1"/>
  <c r="O32" i="2"/>
  <c r="Q32" i="2" s="1"/>
  <c r="O36" i="2"/>
  <c r="Q36" i="2" s="1"/>
  <c r="O40" i="2"/>
  <c r="Q40" i="2" s="1"/>
  <c r="O44" i="2"/>
  <c r="Q44" i="2" s="1"/>
  <c r="O48" i="2"/>
  <c r="Q48" i="2" s="1"/>
  <c r="O52" i="2"/>
  <c r="Q52" i="2" s="1"/>
  <c r="O56" i="2"/>
  <c r="Q56" i="2" s="1"/>
  <c r="O60" i="2"/>
  <c r="Q60" i="2" s="1"/>
  <c r="O64" i="2"/>
  <c r="Q64" i="2" s="1"/>
  <c r="O68" i="2"/>
  <c r="Q68" i="2" s="1"/>
  <c r="O72" i="2"/>
  <c r="Q72" i="2" s="1"/>
  <c r="O76" i="2"/>
  <c r="Q76" i="2" s="1"/>
  <c r="O80" i="2"/>
  <c r="Q80" i="2" s="1"/>
  <c r="O84" i="2"/>
  <c r="Q84" i="2" s="1"/>
  <c r="O89" i="2"/>
  <c r="Q89" i="2" s="1"/>
  <c r="O94" i="2"/>
  <c r="Q94" i="2" s="1"/>
  <c r="O100" i="2"/>
  <c r="Q100" i="2" s="1"/>
  <c r="O111" i="2"/>
  <c r="Q111" i="2" s="1"/>
  <c r="O123" i="2"/>
  <c r="Q123" i="2" s="1"/>
  <c r="O14" i="2"/>
  <c r="Q14" i="2" s="1"/>
  <c r="V22" i="2" s="1"/>
  <c r="O22" i="2"/>
  <c r="Q22" i="2" s="1"/>
  <c r="O30" i="2"/>
  <c r="Q30" i="2" s="1"/>
  <c r="O38" i="2"/>
  <c r="Q38" i="2" s="1"/>
  <c r="O50" i="2"/>
  <c r="Q50" i="2" s="1"/>
  <c r="O62" i="2"/>
  <c r="Q62" i="2" s="1"/>
  <c r="O78" i="2"/>
  <c r="Q78" i="2" s="1"/>
  <c r="O96" i="2"/>
  <c r="Q96" i="2" s="1"/>
  <c r="O138" i="2"/>
  <c r="Q138" i="2" s="1"/>
  <c r="V35" i="2" l="1"/>
  <c r="V21" i="2"/>
  <c r="V30" i="2"/>
  <c r="V33" i="2"/>
  <c r="V32" i="2"/>
  <c r="V19" i="2"/>
  <c r="V26" i="2" s="1"/>
  <c r="W21" i="2" s="1"/>
  <c r="V31" i="2"/>
  <c r="V34" i="2"/>
  <c r="W33" i="2" l="1"/>
  <c r="V42" i="2"/>
  <c r="W20" i="2"/>
  <c r="W23" i="2"/>
  <c r="W22" i="2"/>
  <c r="W24" i="2"/>
  <c r="W19" i="2"/>
  <c r="W38" i="2" l="1"/>
  <c r="W40" i="2"/>
  <c r="W39" i="2"/>
  <c r="W36" i="2"/>
  <c r="W37" i="2"/>
  <c r="W31" i="2"/>
  <c r="W30" i="2"/>
  <c r="W35" i="2"/>
  <c r="W32" i="2"/>
  <c r="W34" i="2"/>
  <c r="W26" i="2"/>
  <c r="O8" i="3"/>
  <c r="O11" i="3"/>
  <c r="O12" i="3"/>
  <c r="O18" i="3"/>
  <c r="O19" i="3"/>
  <c r="O21" i="3"/>
  <c r="O24" i="3"/>
  <c r="O25" i="3"/>
  <c r="O26" i="3"/>
  <c r="O30" i="3"/>
  <c r="O31" i="3"/>
  <c r="O37" i="3"/>
  <c r="O38" i="3"/>
  <c r="O39" i="3"/>
  <c r="O42" i="3"/>
  <c r="O43" i="3"/>
  <c r="O47" i="3"/>
  <c r="O48" i="3"/>
  <c r="O49" i="3"/>
  <c r="O50" i="3"/>
  <c r="O52" i="3"/>
  <c r="O56" i="3"/>
  <c r="O57" i="3"/>
  <c r="O59" i="3"/>
  <c r="O62" i="3"/>
  <c r="O63" i="3"/>
  <c r="O69" i="3"/>
  <c r="O74" i="3"/>
  <c r="O75" i="3"/>
  <c r="O76" i="3"/>
  <c r="O80" i="3"/>
  <c r="O82" i="3"/>
  <c r="O85" i="3"/>
  <c r="O87" i="3"/>
  <c r="O90" i="3"/>
  <c r="O91" i="3"/>
  <c r="O92" i="3"/>
  <c r="O95" i="3"/>
  <c r="O97" i="3"/>
  <c r="O98" i="3"/>
  <c r="O103" i="3"/>
  <c r="O108" i="3"/>
  <c r="O110" i="3"/>
  <c r="O112" i="3"/>
  <c r="O119" i="3"/>
  <c r="O120" i="3"/>
  <c r="O121" i="3"/>
  <c r="O122" i="3"/>
  <c r="O123" i="3"/>
  <c r="O124" i="3"/>
  <c r="O127" i="3"/>
  <c r="O129" i="3"/>
  <c r="O130" i="3"/>
  <c r="O131" i="3"/>
  <c r="O133" i="3"/>
  <c r="O136" i="3"/>
  <c r="O137" i="3"/>
  <c r="O138" i="3"/>
  <c r="O139" i="3"/>
  <c r="O140" i="3"/>
  <c r="O142" i="3"/>
  <c r="O143" i="3"/>
  <c r="O144" i="3"/>
  <c r="O145" i="3"/>
  <c r="O146" i="3"/>
  <c r="O148" i="3"/>
  <c r="O149" i="3"/>
  <c r="O153" i="3"/>
  <c r="O154" i="3"/>
  <c r="O156" i="3"/>
  <c r="O157" i="3"/>
  <c r="O159" i="3"/>
  <c r="O160" i="3"/>
  <c r="O163" i="3"/>
  <c r="O167" i="3"/>
  <c r="O169" i="3"/>
  <c r="O170" i="3"/>
  <c r="O171" i="3"/>
  <c r="O172" i="3"/>
  <c r="O175" i="3"/>
  <c r="O176" i="3"/>
  <c r="O177" i="3"/>
  <c r="O178" i="3"/>
  <c r="O179" i="3"/>
  <c r="O180" i="3"/>
  <c r="O182" i="3"/>
  <c r="O184" i="3"/>
  <c r="O185" i="3"/>
  <c r="O186" i="3"/>
  <c r="O187" i="3"/>
  <c r="O188" i="3"/>
  <c r="O189" i="3"/>
  <c r="O191" i="3"/>
  <c r="O192" i="3"/>
  <c r="O193" i="3"/>
  <c r="O194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7" i="3"/>
  <c r="O238" i="3"/>
  <c r="O239" i="3"/>
  <c r="O240" i="3"/>
  <c r="O241" i="3"/>
  <c r="O242" i="3"/>
  <c r="O243" i="3"/>
  <c r="O244" i="3"/>
  <c r="O245" i="3"/>
  <c r="O246" i="3"/>
  <c r="O248" i="3"/>
  <c r="O250" i="3"/>
  <c r="O251" i="3"/>
  <c r="O252" i="3"/>
  <c r="O253" i="3"/>
  <c r="O254" i="3"/>
  <c r="O255" i="3"/>
  <c r="O256" i="3"/>
  <c r="O257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6" i="3"/>
  <c r="J9" i="1"/>
  <c r="J11" i="1"/>
  <c r="J12" i="1"/>
  <c r="J13" i="1"/>
  <c r="J16" i="1"/>
  <c r="W42" i="2" l="1"/>
  <c r="L3" i="1"/>
  <c r="K12" i="1" s="1"/>
  <c r="M12" i="1" s="1"/>
  <c r="D18" i="1"/>
  <c r="H10" i="1" s="1"/>
  <c r="T12" i="3" l="1"/>
  <c r="K9" i="1"/>
  <c r="M9" i="1" s="1"/>
  <c r="M16" i="1"/>
  <c r="K11" i="1"/>
  <c r="M11" i="1" s="1"/>
  <c r="M6" i="1"/>
  <c r="K13" i="1"/>
  <c r="M13" i="1" s="1"/>
  <c r="H9" i="1"/>
  <c r="H8" i="1"/>
  <c r="H6" i="1"/>
  <c r="H13" i="1"/>
  <c r="H16" i="1"/>
  <c r="H12" i="1"/>
  <c r="H15" i="1"/>
  <c r="H11" i="1"/>
  <c r="H7" i="1"/>
  <c r="H14" i="1"/>
  <c r="N63" i="3" a="1"/>
  <c r="N130" i="3" a="1"/>
  <c r="N99" i="3" a="1"/>
  <c r="N286" i="3" a="1"/>
  <c r="N281" i="3" a="1"/>
  <c r="N119" i="3" a="1"/>
  <c r="N205" i="3" a="1"/>
  <c r="N90" i="3" a="1"/>
  <c r="N266" i="3" a="1"/>
  <c r="N159" i="3" a="1"/>
  <c r="N126" i="3" a="1"/>
  <c r="N229" i="3" a="1"/>
  <c r="N220" i="3" a="1"/>
  <c r="N135" i="3" a="1"/>
  <c r="N272" i="3" a="1"/>
  <c r="N23" i="3" a="1"/>
  <c r="N202" i="3" a="1"/>
  <c r="N222" i="3" a="1"/>
  <c r="N240" i="3" a="1"/>
  <c r="N259" i="3" a="1"/>
  <c r="N96" i="3" a="1"/>
  <c r="N180" i="3" a="1"/>
  <c r="N71" i="3" a="1"/>
  <c r="N14" i="3" a="1"/>
  <c r="N117" i="3" a="1"/>
  <c r="N210" i="3" a="1"/>
  <c r="N198" i="3" a="1"/>
  <c r="N201" i="3" a="1"/>
  <c r="N134" i="3" a="1"/>
  <c r="N192" i="3" a="1"/>
  <c r="N91" i="3" a="1"/>
  <c r="N42" i="3" a="1"/>
  <c r="N144" i="3" a="1"/>
  <c r="N239" i="3" a="1"/>
  <c r="N227" i="3" a="1"/>
  <c r="N241" i="3" a="1"/>
  <c r="N118" i="3" a="1"/>
  <c r="N283" i="3" a="1"/>
  <c r="N141" i="3" a="1"/>
  <c r="N68" i="3" a="1"/>
  <c r="N169" i="3" a="1"/>
  <c r="N69" i="3" a="1"/>
  <c r="N124" i="3" a="1"/>
  <c r="N265" i="3" a="1"/>
  <c r="N10" i="3" a="1"/>
  <c r="N30" i="3" a="1"/>
  <c r="N213" i="3" a="1"/>
  <c r="N43" i="3" a="1"/>
  <c r="N31" i="3" a="1"/>
  <c r="N21" i="3" a="1"/>
  <c r="N155" i="3" a="1"/>
  <c r="N73" i="3" a="1"/>
  <c r="N178" i="3" a="1"/>
  <c r="N56" i="3" a="1"/>
  <c r="N164" i="3" a="1"/>
  <c r="N29" i="3" a="1"/>
  <c r="N11" i="3" a="1"/>
  <c r="N48" i="3" a="1"/>
  <c r="N49" i="3" a="1"/>
  <c r="N33" i="3" a="1"/>
  <c r="N25" i="3" a="1"/>
  <c r="N72" i="3" a="1"/>
  <c r="N157" i="3" a="1"/>
  <c r="N106" i="3" a="1"/>
  <c r="N274" i="3" a="1"/>
  <c r="N132" i="3" a="1"/>
  <c r="N214" i="3" a="1"/>
  <c r="N57" i="3" a="1"/>
  <c r="N166" i="3" a="1"/>
  <c r="N66" i="3" a="1"/>
  <c r="N28" i="3" a="1"/>
  <c r="N171" i="3" a="1"/>
  <c r="N137" i="3" a="1"/>
  <c r="N224" i="3" a="1"/>
  <c r="N104" i="3" a="1"/>
  <c r="N203" i="3" a="1"/>
  <c r="N61" i="3" a="1"/>
  <c r="N13" i="3" a="1"/>
  <c r="N64" i="3" a="1"/>
  <c r="N113" i="3" a="1"/>
  <c r="N97" i="3" a="1"/>
  <c r="N89" i="3" a="1"/>
  <c r="N88" i="3" a="1"/>
  <c r="N129" i="3" a="1"/>
  <c r="N138" i="3" a="1"/>
  <c r="N290" i="3" a="1"/>
  <c r="N233" i="3" a="1"/>
  <c r="N228" i="3" a="1"/>
  <c r="N154" i="3" a="1"/>
  <c r="N94" i="3" a="1"/>
  <c r="N40" i="3" a="1"/>
  <c r="N258" i="3" a="1"/>
  <c r="N82" i="3" a="1"/>
  <c r="N51" i="3" a="1"/>
  <c r="N262" i="3" a="1"/>
  <c r="N257" i="3" a="1"/>
  <c r="N18" i="3" a="1"/>
  <c r="N231" i="3" a="1"/>
  <c r="N189" i="3" a="1"/>
  <c r="N186" i="3" a="1"/>
  <c r="N111" i="3" a="1"/>
  <c r="N78" i="3" a="1"/>
  <c r="N276" i="3" a="1"/>
  <c r="N271" i="3" a="1"/>
  <c r="N34" i="3" a="1"/>
  <c r="N215" i="3" a="1"/>
  <c r="N188" i="3" a="1"/>
  <c r="N139" i="3" a="1"/>
  <c r="N245" i="3" a="1"/>
  <c r="N200" i="3" a="1"/>
  <c r="N133" i="3" a="1"/>
  <c r="N226" i="3" a="1"/>
  <c r="N100" i="3" a="1"/>
  <c r="N123" i="3" a="1"/>
  <c r="N191" i="3" a="1"/>
  <c r="N22" i="3" a="1"/>
  <c r="N206" i="3" a="1"/>
  <c r="N9" i="3" a="1"/>
  <c r="N85" i="3" a="1"/>
  <c r="N177" i="3" a="1"/>
  <c r="N153" i="3" a="1"/>
  <c r="N160" i="3" a="1"/>
  <c r="N70" i="3" a="1"/>
  <c r="N275" i="3" a="1"/>
  <c r="N27" i="3" a="1"/>
  <c r="N12" i="3" a="1"/>
  <c r="N112" i="3" a="1"/>
  <c r="N207" i="3" a="1"/>
  <c r="N37" i="3" a="1"/>
  <c r="N17" i="3" a="1"/>
  <c r="N101" i="3" a="1"/>
  <c r="N194" i="3" a="1"/>
  <c r="N182" i="3" a="1"/>
  <c r="N185" i="3" a="1"/>
  <c r="N102" i="3" a="1"/>
  <c r="N291" i="3" a="1"/>
  <c r="N59" i="3" a="1"/>
  <c r="N26" i="3" a="1"/>
  <c r="N128" i="3" a="1"/>
  <c r="N223" i="3" a="1"/>
  <c r="N211" i="3" a="1"/>
  <c r="N212" i="3" a="1"/>
  <c r="N86" i="3" a="1"/>
  <c r="N267" i="3" a="1"/>
  <c r="N109" i="3" a="1"/>
  <c r="N293" i="3" a="1"/>
  <c r="N105" i="3" a="1"/>
  <c r="N50" i="3" a="1"/>
  <c r="N218" i="3" a="1"/>
  <c r="N252" i="3" a="1"/>
  <c r="N247" i="3" a="1"/>
  <c r="N209" i="3" a="1"/>
  <c r="N146" i="3" a="1"/>
  <c r="N115" i="3" a="1"/>
  <c r="N184" i="3" a="1"/>
  <c r="N289" i="3" a="1"/>
  <c r="N151" i="3" a="1"/>
  <c r="N84" i="3" a="1"/>
  <c r="N122" i="3" a="1"/>
  <c r="N282" i="3" a="1"/>
  <c r="N175" i="3" a="1"/>
  <c r="N142" i="3" a="1"/>
  <c r="N52" i="3" a="1"/>
  <c r="N249" i="3" a="1"/>
  <c r="N167" i="3" a="1"/>
  <c r="N288" i="3" a="1"/>
  <c r="N39" i="3" a="1"/>
  <c r="N234" i="3" a="1"/>
  <c r="N269" i="3" a="1"/>
  <c r="N98" i="3" a="1"/>
  <c r="N67" i="3" a="1"/>
  <c r="N270" i="3" a="1"/>
  <c r="N24" i="3" a="1"/>
  <c r="N216" i="3" a="1"/>
  <c r="N116" i="3" a="1"/>
  <c r="N20" i="3" a="1"/>
  <c r="N244" i="3" a="1"/>
  <c r="N47" i="3" a="1"/>
  <c r="N19" i="3" a="1"/>
  <c r="N242" i="3" a="1"/>
  <c r="N230" i="3" a="1"/>
  <c r="N181" i="3" a="1"/>
  <c r="N145" i="3" a="1"/>
  <c r="N165" i="3" a="1"/>
  <c r="N163" i="3" a="1"/>
  <c r="N74" i="3" a="1"/>
  <c r="N46" i="3" a="1"/>
  <c r="N260" i="3" a="1"/>
  <c r="N255" i="3" a="1"/>
  <c r="N6" i="3" a="1"/>
  <c r="N81" i="3" a="1"/>
  <c r="N232" i="3" a="1"/>
  <c r="N75" i="3" a="1"/>
  <c r="N176" i="3" a="1"/>
  <c r="N277" i="3" a="1"/>
  <c r="N38" i="3" a="1"/>
  <c r="N15" i="3" a="1"/>
  <c r="N179" i="3" a="1"/>
  <c r="N236" i="3" a="1"/>
  <c r="N238" i="3" a="1"/>
  <c r="N35" i="3" a="1"/>
  <c r="N254" i="3" a="1"/>
  <c r="N246" i="3" a="1"/>
  <c r="N221" i="3" a="1"/>
  <c r="N199" i="3" a="1"/>
  <c r="N204" i="3" a="1"/>
  <c r="N92" i="3" a="1"/>
  <c r="N95" i="3" a="1"/>
  <c r="N62" i="3" a="1"/>
  <c r="N268" i="3" a="1"/>
  <c r="N263" i="3" a="1"/>
  <c r="N8" i="3" a="1"/>
  <c r="N183" i="3" a="1"/>
  <c r="N121" i="3" a="1"/>
  <c r="N107" i="3" a="1"/>
  <c r="N190" i="3" a="1"/>
  <c r="N197" i="3" a="1"/>
  <c r="N174" i="3" a="1"/>
  <c r="N58" i="3" a="1"/>
  <c r="N243" i="3" a="1"/>
  <c r="N219" i="3" a="1"/>
  <c r="N285" i="3" a="1"/>
  <c r="N53" i="3" a="1"/>
  <c r="N60" i="3" a="1"/>
  <c r="N44" i="3" a="1"/>
  <c r="N36" i="3" a="1"/>
  <c r="N136" i="3" a="1"/>
  <c r="N235" i="3" a="1"/>
  <c r="N93" i="3" a="1"/>
  <c r="N7" i="3" a="1"/>
  <c r="N80" i="3" a="1"/>
  <c r="N172" i="3" a="1"/>
  <c r="N148" i="3" a="1"/>
  <c r="N149" i="3" a="1"/>
  <c r="N120" i="3" a="1"/>
  <c r="N187" i="3" a="1"/>
  <c r="N170" i="3" a="1"/>
  <c r="N76" i="3" a="1"/>
  <c r="N173" i="3" a="1"/>
  <c r="N162" i="3" a="1"/>
  <c r="N131" i="3" a="1"/>
  <c r="N108" i="3" a="1"/>
  <c r="N65" i="3" a="1"/>
  <c r="N127" i="3" a="1"/>
  <c r="N279" i="3" a="1"/>
  <c r="N225" i="3" a="1"/>
  <c r="N253" i="3" a="1"/>
  <c r="N114" i="3" a="1"/>
  <c r="N83" i="3" a="1"/>
  <c r="N278" i="3" a="1"/>
  <c r="N273" i="3" a="1"/>
  <c r="N87" i="3" a="1"/>
  <c r="N280" i="3" a="1"/>
  <c r="N55" i="3" a="1"/>
  <c r="N250" i="3" a="1"/>
  <c r="N143" i="3" a="1"/>
  <c r="N110" i="3" a="1"/>
  <c r="N196" i="3" a="1"/>
  <c r="N251" i="3" a="1"/>
  <c r="N261" i="3" a="1"/>
  <c r="N217" i="3" a="1"/>
  <c r="N284" i="3" a="1"/>
  <c r="N41" i="3" a="1"/>
  <c r="N292" i="3" a="1"/>
  <c r="N103" i="3" a="1"/>
  <c r="N237" i="3" a="1"/>
  <c r="N140" i="3" a="1"/>
  <c r="N195" i="3" a="1"/>
  <c r="N54" i="3" a="1"/>
  <c r="N77" i="3" a="1"/>
  <c r="N248" i="3" a="1"/>
  <c r="N125" i="3" a="1"/>
  <c r="N158" i="3" a="1"/>
  <c r="N45" i="3" a="1"/>
  <c r="N208" i="3" a="1"/>
  <c r="N287" i="3" a="1"/>
  <c r="N256" i="3" a="1"/>
  <c r="N156" i="3" a="1"/>
  <c r="N193" i="3" a="1"/>
  <c r="N32" i="3" a="1"/>
  <c r="N264" i="3" a="1"/>
  <c r="N264" i="3" l="1"/>
  <c r="N32" i="3"/>
  <c r="O32" i="3" s="1"/>
  <c r="N193" i="3"/>
  <c r="N156" i="3"/>
  <c r="N256" i="3"/>
  <c r="N287" i="3"/>
  <c r="N208" i="3"/>
  <c r="N45" i="3"/>
  <c r="O45" i="3" s="1"/>
  <c r="N158" i="3"/>
  <c r="O158" i="3" s="1"/>
  <c r="N125" i="3"/>
  <c r="O125" i="3" s="1"/>
  <c r="N248" i="3"/>
  <c r="N77" i="3"/>
  <c r="O77" i="3" s="1"/>
  <c r="N54" i="3"/>
  <c r="O54" i="3" s="1"/>
  <c r="N195" i="3"/>
  <c r="O195" i="3" s="1"/>
  <c r="T29" i="3" s="1"/>
  <c r="N140" i="3"/>
  <c r="N237" i="3"/>
  <c r="N103" i="3"/>
  <c r="N292" i="3"/>
  <c r="N41" i="3"/>
  <c r="O41" i="3" s="1"/>
  <c r="N284" i="3"/>
  <c r="N217" i="3"/>
  <c r="N261" i="3"/>
  <c r="N251" i="3"/>
  <c r="N196" i="3"/>
  <c r="N110" i="3"/>
  <c r="N143" i="3"/>
  <c r="N250" i="3"/>
  <c r="N55" i="3"/>
  <c r="O55" i="3" s="1"/>
  <c r="N280" i="3"/>
  <c r="N87" i="3"/>
  <c r="N273" i="3"/>
  <c r="N278" i="3"/>
  <c r="N83" i="3"/>
  <c r="O83" i="3" s="1"/>
  <c r="N114" i="3"/>
  <c r="O114" i="3" s="1"/>
  <c r="N253" i="3"/>
  <c r="N225" i="3"/>
  <c r="N279" i="3"/>
  <c r="N127" i="3"/>
  <c r="N65" i="3"/>
  <c r="O65" i="3" s="1"/>
  <c r="N108" i="3"/>
  <c r="N131" i="3"/>
  <c r="N162" i="3"/>
  <c r="O162" i="3" s="1"/>
  <c r="N173" i="3"/>
  <c r="O173" i="3" s="1"/>
  <c r="N76" i="3"/>
  <c r="N170" i="3"/>
  <c r="N187" i="3"/>
  <c r="N120" i="3"/>
  <c r="N149" i="3"/>
  <c r="N148" i="3"/>
  <c r="N172" i="3"/>
  <c r="N80" i="3"/>
  <c r="N7" i="3"/>
  <c r="O7" i="3" s="1"/>
  <c r="T18" i="3" s="1"/>
  <c r="N93" i="3"/>
  <c r="O93" i="3" s="1"/>
  <c r="N235" i="3"/>
  <c r="N136" i="3"/>
  <c r="N36" i="3"/>
  <c r="O36" i="3" s="1"/>
  <c r="N44" i="3"/>
  <c r="O44" i="3" s="1"/>
  <c r="N60" i="3"/>
  <c r="O60" i="3" s="1"/>
  <c r="N53" i="3"/>
  <c r="O53" i="3" s="1"/>
  <c r="N285" i="3"/>
  <c r="N219" i="3"/>
  <c r="N243" i="3"/>
  <c r="N58" i="3"/>
  <c r="O58" i="3" s="1"/>
  <c r="N174" i="3"/>
  <c r="O174" i="3" s="1"/>
  <c r="N197" i="3"/>
  <c r="N190" i="3"/>
  <c r="O190" i="3" s="1"/>
  <c r="N107" i="3"/>
  <c r="O107" i="3" s="1"/>
  <c r="N121" i="3"/>
  <c r="N183" i="3"/>
  <c r="O183" i="3" s="1"/>
  <c r="N8" i="3"/>
  <c r="N263" i="3"/>
  <c r="N268" i="3"/>
  <c r="N62" i="3"/>
  <c r="N95" i="3"/>
  <c r="N92" i="3"/>
  <c r="N204" i="3"/>
  <c r="N199" i="3"/>
  <c r="N221" i="3"/>
  <c r="N246" i="3"/>
  <c r="N254" i="3"/>
  <c r="N35" i="3"/>
  <c r="O35" i="3" s="1"/>
  <c r="N238" i="3"/>
  <c r="N236" i="3"/>
  <c r="O236" i="3" s="1"/>
  <c r="T31" i="3" s="1"/>
  <c r="N179" i="3"/>
  <c r="N15" i="3"/>
  <c r="O15" i="3" s="1"/>
  <c r="N38" i="3"/>
  <c r="N277" i="3"/>
  <c r="N176" i="3"/>
  <c r="N75" i="3"/>
  <c r="N232" i="3"/>
  <c r="N81" i="3"/>
  <c r="O81" i="3" s="1"/>
  <c r="N6" i="3"/>
  <c r="N255" i="3"/>
  <c r="N260" i="3"/>
  <c r="N46" i="3"/>
  <c r="O46" i="3" s="1"/>
  <c r="N74" i="3"/>
  <c r="N163" i="3"/>
  <c r="N165" i="3"/>
  <c r="O165" i="3" s="1"/>
  <c r="N145" i="3"/>
  <c r="N181" i="3"/>
  <c r="O181" i="3" s="1"/>
  <c r="N230" i="3"/>
  <c r="N242" i="3"/>
  <c r="N19" i="3"/>
  <c r="N47" i="3"/>
  <c r="N244" i="3"/>
  <c r="N20" i="3"/>
  <c r="O20" i="3" s="1"/>
  <c r="N116" i="3"/>
  <c r="O116" i="3" s="1"/>
  <c r="N216" i="3"/>
  <c r="N24" i="3"/>
  <c r="N270" i="3"/>
  <c r="N67" i="3"/>
  <c r="O67" i="3" s="1"/>
  <c r="N98" i="3"/>
  <c r="N269" i="3"/>
  <c r="N234" i="3"/>
  <c r="N39" i="3"/>
  <c r="N288" i="3"/>
  <c r="N167" i="3"/>
  <c r="N249" i="3"/>
  <c r="O249" i="3" s="1"/>
  <c r="N52" i="3"/>
  <c r="N142" i="3"/>
  <c r="N175" i="3"/>
  <c r="N282" i="3"/>
  <c r="N122" i="3"/>
  <c r="N84" i="3"/>
  <c r="O84" i="3" s="1"/>
  <c r="N151" i="3"/>
  <c r="O151" i="3" s="1"/>
  <c r="N289" i="3"/>
  <c r="N184" i="3"/>
  <c r="N115" i="3"/>
  <c r="O115" i="3" s="1"/>
  <c r="N146" i="3"/>
  <c r="N209" i="3"/>
  <c r="N247" i="3"/>
  <c r="O247" i="3" s="1"/>
  <c r="N252" i="3"/>
  <c r="N218" i="3"/>
  <c r="N50" i="3"/>
  <c r="N105" i="3"/>
  <c r="O105" i="3" s="1"/>
  <c r="N293" i="3"/>
  <c r="N109" i="3"/>
  <c r="O109" i="3" s="1"/>
  <c r="N267" i="3"/>
  <c r="N86" i="3"/>
  <c r="O86" i="3" s="1"/>
  <c r="N212" i="3"/>
  <c r="N211" i="3"/>
  <c r="N223" i="3"/>
  <c r="N128" i="3"/>
  <c r="O128" i="3" s="1"/>
  <c r="N26" i="3"/>
  <c r="N59" i="3"/>
  <c r="N291" i="3"/>
  <c r="N102" i="3"/>
  <c r="O102" i="3" s="1"/>
  <c r="N185" i="3"/>
  <c r="N182" i="3"/>
  <c r="N194" i="3"/>
  <c r="N101" i="3"/>
  <c r="O101" i="3" s="1"/>
  <c r="N17" i="3"/>
  <c r="O17" i="3" s="1"/>
  <c r="N37" i="3"/>
  <c r="N207" i="3"/>
  <c r="N112" i="3"/>
  <c r="N12" i="3"/>
  <c r="N27" i="3"/>
  <c r="O27" i="3" s="1"/>
  <c r="N275" i="3"/>
  <c r="N70" i="3"/>
  <c r="O70" i="3" s="1"/>
  <c r="N160" i="3"/>
  <c r="N153" i="3"/>
  <c r="N177" i="3"/>
  <c r="N85" i="3"/>
  <c r="N9" i="3"/>
  <c r="O9" i="3" s="1"/>
  <c r="T19" i="3" s="1"/>
  <c r="N206" i="3"/>
  <c r="N22" i="3"/>
  <c r="O22" i="3" s="1"/>
  <c r="N191" i="3"/>
  <c r="N123" i="3"/>
  <c r="N100" i="3"/>
  <c r="O100" i="3" s="1"/>
  <c r="N226" i="3"/>
  <c r="N133" i="3"/>
  <c r="N200" i="3"/>
  <c r="N245" i="3"/>
  <c r="N139" i="3"/>
  <c r="N188" i="3"/>
  <c r="N215" i="3"/>
  <c r="N34" i="3"/>
  <c r="O34" i="3" s="1"/>
  <c r="N271" i="3"/>
  <c r="N276" i="3"/>
  <c r="N78" i="3"/>
  <c r="O78" i="3" s="1"/>
  <c r="N111" i="3"/>
  <c r="O111" i="3" s="1"/>
  <c r="N186" i="3"/>
  <c r="N189" i="3"/>
  <c r="N231" i="3"/>
  <c r="N18" i="3"/>
  <c r="N257" i="3"/>
  <c r="N262" i="3"/>
  <c r="N51" i="3"/>
  <c r="O51" i="3" s="1"/>
  <c r="N82" i="3"/>
  <c r="N258" i="3"/>
  <c r="O258" i="3" s="1"/>
  <c r="T33" i="3" s="1"/>
  <c r="N40" i="3"/>
  <c r="O40" i="3" s="1"/>
  <c r="N94" i="3"/>
  <c r="O94" i="3" s="1"/>
  <c r="N154" i="3"/>
  <c r="N228" i="3"/>
  <c r="N233" i="3"/>
  <c r="N290" i="3"/>
  <c r="N138" i="3"/>
  <c r="N129" i="3"/>
  <c r="N88" i="3"/>
  <c r="O88" i="3" s="1"/>
  <c r="N89" i="3"/>
  <c r="O89" i="3" s="1"/>
  <c r="N97" i="3"/>
  <c r="N113" i="3"/>
  <c r="O113" i="3" s="1"/>
  <c r="N64" i="3"/>
  <c r="O64" i="3" s="1"/>
  <c r="N13" i="3"/>
  <c r="O13" i="3" s="1"/>
  <c r="N61" i="3"/>
  <c r="O61" i="3" s="1"/>
  <c r="N203" i="3"/>
  <c r="N104" i="3"/>
  <c r="O104" i="3" s="1"/>
  <c r="N224" i="3"/>
  <c r="N137" i="3"/>
  <c r="N171" i="3"/>
  <c r="N28" i="3"/>
  <c r="O28" i="3" s="1"/>
  <c r="N66" i="3"/>
  <c r="O66" i="3" s="1"/>
  <c r="N166" i="3"/>
  <c r="O166" i="3" s="1"/>
  <c r="N57" i="3"/>
  <c r="N214" i="3"/>
  <c r="N132" i="3"/>
  <c r="O132" i="3" s="1"/>
  <c r="N274" i="3"/>
  <c r="N106" i="3"/>
  <c r="O106" i="3" s="1"/>
  <c r="T40" i="3" s="1"/>
  <c r="N157" i="3"/>
  <c r="N72" i="3"/>
  <c r="O72" i="3" s="1"/>
  <c r="N25" i="3"/>
  <c r="N33" i="3"/>
  <c r="O33" i="3" s="1"/>
  <c r="N49" i="3"/>
  <c r="N48" i="3"/>
  <c r="N11" i="3"/>
  <c r="N29" i="3"/>
  <c r="O29" i="3" s="1"/>
  <c r="N164" i="3"/>
  <c r="O164" i="3" s="1"/>
  <c r="N56" i="3"/>
  <c r="N178" i="3"/>
  <c r="N73" i="3"/>
  <c r="O73" i="3" s="1"/>
  <c r="T23" i="3" s="1"/>
  <c r="N155" i="3"/>
  <c r="O155" i="3" s="1"/>
  <c r="N21" i="3"/>
  <c r="N31" i="3"/>
  <c r="N43" i="3"/>
  <c r="N213" i="3"/>
  <c r="N30" i="3"/>
  <c r="N10" i="3"/>
  <c r="O10" i="3" s="1"/>
  <c r="N265" i="3"/>
  <c r="N124" i="3"/>
  <c r="N69" i="3"/>
  <c r="N169" i="3"/>
  <c r="N68" i="3"/>
  <c r="O68" i="3" s="1"/>
  <c r="N141" i="3"/>
  <c r="O141" i="3" s="1"/>
  <c r="N283" i="3"/>
  <c r="N118" i="3"/>
  <c r="O118" i="3" s="1"/>
  <c r="N241" i="3"/>
  <c r="N227" i="3"/>
  <c r="N239" i="3"/>
  <c r="N144" i="3"/>
  <c r="N42" i="3"/>
  <c r="N91" i="3"/>
  <c r="N192" i="3"/>
  <c r="N134" i="3"/>
  <c r="O134" i="3" s="1"/>
  <c r="N201" i="3"/>
  <c r="N198" i="3"/>
  <c r="N210" i="3"/>
  <c r="N117" i="3"/>
  <c r="O117" i="3" s="1"/>
  <c r="N14" i="3"/>
  <c r="O14" i="3" s="1"/>
  <c r="N71" i="3"/>
  <c r="O71" i="3" s="1"/>
  <c r="N180" i="3"/>
  <c r="N96" i="3"/>
  <c r="O96" i="3" s="1"/>
  <c r="N259" i="3"/>
  <c r="N240" i="3"/>
  <c r="N222" i="3"/>
  <c r="N202" i="3"/>
  <c r="N23" i="3"/>
  <c r="O23" i="3" s="1"/>
  <c r="T8" i="3" s="1"/>
  <c r="N272" i="3"/>
  <c r="N135" i="3"/>
  <c r="O135" i="3" s="1"/>
  <c r="N220" i="3"/>
  <c r="N229" i="3"/>
  <c r="N126" i="3"/>
  <c r="O126" i="3" s="1"/>
  <c r="N159" i="3"/>
  <c r="N266" i="3"/>
  <c r="N90" i="3"/>
  <c r="N205" i="3"/>
  <c r="N119" i="3"/>
  <c r="N281" i="3"/>
  <c r="N286" i="3"/>
  <c r="N99" i="3"/>
  <c r="O99" i="3" s="1"/>
  <c r="N130" i="3"/>
  <c r="N63" i="3"/>
  <c r="T10" i="3"/>
  <c r="T21" i="3"/>
  <c r="T28" i="3"/>
  <c r="M18" i="1"/>
  <c r="T32" i="3" l="1"/>
  <c r="T26" i="3"/>
  <c r="T7" i="3"/>
  <c r="F3" i="3"/>
  <c r="T24" i="3"/>
  <c r="T20" i="3"/>
  <c r="T25" i="3"/>
  <c r="T27" i="3"/>
  <c r="T22" i="3"/>
  <c r="T9" i="3"/>
  <c r="T14" i="3" s="1"/>
  <c r="U7" i="3" s="1"/>
  <c r="T42" i="3" l="1"/>
  <c r="U38" i="3" s="1"/>
  <c r="U10" i="3"/>
  <c r="U11" i="3"/>
  <c r="U12" i="3"/>
  <c r="U9" i="3"/>
  <c r="U8" i="3"/>
  <c r="U23" i="3"/>
  <c r="U34" i="3"/>
  <c r="U32" i="3"/>
  <c r="U31" i="3"/>
  <c r="U22" i="3"/>
  <c r="U20" i="3"/>
  <c r="U21" i="3"/>
  <c r="U30" i="3"/>
  <c r="U29" i="3"/>
  <c r="U24" i="3"/>
  <c r="U19" i="3"/>
  <c r="U33" i="3"/>
  <c r="U35" i="3"/>
  <c r="U37" i="3"/>
  <c r="U27" i="3"/>
  <c r="U25" i="3"/>
  <c r="U40" i="3"/>
  <c r="U18" i="3"/>
  <c r="U28" i="3"/>
  <c r="U26" i="3"/>
  <c r="U36" i="3"/>
  <c r="U39" i="3"/>
  <c r="U14" i="3" l="1"/>
  <c r="U4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tc={836CA13F-5728-BC45-9EFD-9EE1F2AA53EF}</author>
    <author>tc={4F959D8A-03A0-A046-9722-3FCE5E482761}</author>
    <author>tc={925DE1DF-7976-2F49-AE9C-9B00943C0C76}</author>
    <author>tc={CC5AE4EA-17F0-614F-AC53-F1EE19BA559A}</author>
  </authors>
  <commentList>
    <comment ref="F41" authorId="0" shapeId="0" xr:uid="{836CA13F-5728-BC45-9EFD-9EE1F2AA53EF}">
      <text>
        <t>[Threaded comment]
Your version of Excel allows you to read this threaded comment; however, any edits to it will get removed if the file is opened in a newer version of Excel. Learn more: https://go.microsoft.com/fwlink/?linkid=870924
Comment:
    Debated between this and MSRT8.0173, decided on this because of the higher match factor</t>
      </text>
    </comment>
    <comment ref="F42" authorId="1" shapeId="0" xr:uid="{4F959D8A-03A0-A046-9722-3FCE5E482761}">
      <text>
        <t>[Threaded comment]
Your version of Excel allows you to read this threaded comment; however, any edits to it will get removed if the file is opened in a newer version of Excel. Learn more: https://go.microsoft.com/fwlink/?linkid=870924
Comment:
    Between this and MSRT8.0854, higher match factor</t>
      </text>
    </comment>
    <comment ref="F68" authorId="2" shapeId="0" xr:uid="{925DE1DF-7976-2F49-AE9C-9B00943C0C76}">
      <text>
        <t>[Threaded comment]
Your version of Excel allows you to read this threaded comment; however, any edits to it will get removed if the file is opened in a newer version of Excel. Learn more: https://go.microsoft.com/fwlink/?linkid=870924
Comment:
    Between the next lowest and highest MSRT, highest match factor</t>
      </text>
    </comment>
    <comment ref="F70" authorId="3" shapeId="0" xr:uid="{CC5AE4EA-17F0-614F-AC53-F1EE19BA559A}">
      <text>
        <t>[Threaded comment]
Your version of Excel allows you to read this threaded comment; however, any edits to it will get removed if the file is opened in a newer version of Excel. Learn more: https://go.microsoft.com/fwlink/?linkid=870924
Comment:
    Between this and MSRT10.69222, higher match factor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tc={4B0C5FAC-2EC3-C84A-8D01-5661448F115D}</author>
  </authors>
  <commentList>
    <comment ref="F73" authorId="0" shapeId="0" xr:uid="{4B0C5FAC-2EC3-C84A-8D01-5661448F115D}">
      <text>
        <t>[Threaded comment]
Your version of Excel allows you to read this threaded comment; however, any edits to it will get removed if the file is opened in a newer version of Excel. Learn more: https://go.microsoft.com/fwlink/?linkid=870924
Comment:
    Between this and MSRT 10.8497, this one is slightly closer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<sst xmlns="http://schemas.openxmlformats.org/spreadsheetml/2006/main" count="2163" uniqueCount="291">
  <si>
    <t>TCD2B</t>
  </si>
  <si>
    <t>Signal Name</t>
  </si>
  <si>
    <t>Area</t>
  </si>
  <si>
    <t>Height</t>
  </si>
  <si>
    <t>RT (min)</t>
  </si>
  <si>
    <t>Compound</t>
  </si>
  <si>
    <t>Formula</t>
  </si>
  <si>
    <t>Area Fraction</t>
  </si>
  <si>
    <t>Moles (mol)</t>
  </si>
  <si>
    <t>Molar mass (g/mol)</t>
  </si>
  <si>
    <t>Mass (mg)</t>
  </si>
  <si>
    <t>H2</t>
  </si>
  <si>
    <t>No match</t>
  </si>
  <si>
    <t>CO2</t>
  </si>
  <si>
    <t>ethane</t>
  </si>
  <si>
    <t>carbon dioxide</t>
  </si>
  <si>
    <t>hydrogen</t>
  </si>
  <si>
    <t>C2H6</t>
  </si>
  <si>
    <t>propane</t>
  </si>
  <si>
    <t>C3H8</t>
  </si>
  <si>
    <t>isobutane</t>
  </si>
  <si>
    <t>C4H10</t>
  </si>
  <si>
    <t>n-butane</t>
  </si>
  <si>
    <t>nitrogen</t>
  </si>
  <si>
    <t>N2</t>
  </si>
  <si>
    <t>methane</t>
  </si>
  <si>
    <t>CH4</t>
  </si>
  <si>
    <t>Total area:</t>
  </si>
  <si>
    <t>Pressure:</t>
  </si>
  <si>
    <t>Temperature:</t>
  </si>
  <si>
    <t>Ideal gas constant:</t>
  </si>
  <si>
    <t>Reactor volume:</t>
  </si>
  <si>
    <t>mL</t>
  </si>
  <si>
    <t>m^3</t>
  </si>
  <si>
    <t>J/K*mol</t>
  </si>
  <si>
    <t>m^3*Pa/K*mol</t>
  </si>
  <si>
    <t>C</t>
  </si>
  <si>
    <t>K</t>
  </si>
  <si>
    <t>psi</t>
  </si>
  <si>
    <t>Vol.%</t>
  </si>
  <si>
    <t>Response Factor (Area/vol.%)</t>
  </si>
  <si>
    <t>n/a</t>
  </si>
  <si>
    <t>Total hydrocarbon mass:</t>
  </si>
  <si>
    <t>FID1A</t>
  </si>
  <si>
    <t>Compound Source</t>
  </si>
  <si>
    <t>Manual assignment based on HydroUI</t>
  </si>
  <si>
    <t>Oxygen</t>
  </si>
  <si>
    <t>O2</t>
  </si>
  <si>
    <t>No Match</t>
  </si>
  <si>
    <t>Isobutane</t>
  </si>
  <si>
    <t>n-Butane</t>
  </si>
  <si>
    <t>C5H12</t>
  </si>
  <si>
    <t>Pentane</t>
  </si>
  <si>
    <t>Cyclopropane, 1,2-dimethyl-, cis-</t>
  </si>
  <si>
    <t>C5H10</t>
  </si>
  <si>
    <t>Butane, 2-methyl-</t>
  </si>
  <si>
    <t>Butane, 2,2-dimethyl-</t>
  </si>
  <si>
    <t>C6H14</t>
  </si>
  <si>
    <t>Pentane, 2-methyl-</t>
  </si>
  <si>
    <t>Pentane, 3-methyl-</t>
  </si>
  <si>
    <t>n-Hexane</t>
  </si>
  <si>
    <t>2-Pentene, 4-methyl-</t>
  </si>
  <si>
    <t>C6H12</t>
  </si>
  <si>
    <t>Pentane, 2,4-dimethyl-</t>
  </si>
  <si>
    <t>C7H16</t>
  </si>
  <si>
    <t>Pentane, 3,3-dimethyl-</t>
  </si>
  <si>
    <t>2-Pentene, 2,4-dimethyl-</t>
  </si>
  <si>
    <t>C7H14</t>
  </si>
  <si>
    <t>Hexane, 2-methyl-</t>
  </si>
  <si>
    <t>1-Pentene, 2-methyl-</t>
  </si>
  <si>
    <t>Hexane, 3-methyl-</t>
  </si>
  <si>
    <t>Heptane</t>
  </si>
  <si>
    <t>Cyclohexane, methyl-</t>
  </si>
  <si>
    <t>Hexane, 2,5-dimethyl-</t>
  </si>
  <si>
    <t>C8H18</t>
  </si>
  <si>
    <t>Hexane, 2,4-dimethyl-</t>
  </si>
  <si>
    <t>Heptane, 2-methyl-</t>
  </si>
  <si>
    <t>Heptane, 3-methyl-</t>
  </si>
  <si>
    <t>MS RT (min)</t>
  </si>
  <si>
    <t>Butane, 2,2,3-trimethyl-</t>
  </si>
  <si>
    <t>2-Hexene, (E)-</t>
  </si>
  <si>
    <t>1-Pentene, 2,4-dimethyl-</t>
  </si>
  <si>
    <t>Cyclopentane, 1,3-dimethyl-, trans-</t>
  </si>
  <si>
    <t>1-Heptene, 5-methyl-</t>
  </si>
  <si>
    <t>C8H16</t>
  </si>
  <si>
    <t>Cyclopentane, 1,2-dimethyl-</t>
  </si>
  <si>
    <t>4-Methyl-2-hexene,c&amp;t</t>
  </si>
  <si>
    <t>2-Pentene, 3,4-dimethyl-, (Z)-</t>
  </si>
  <si>
    <t>Cyclopentane, 1,2,4-trimethyl-</t>
  </si>
  <si>
    <t>2-Pentene, 3-ethyl-2-methyl-</t>
  </si>
  <si>
    <t>C8H14</t>
  </si>
  <si>
    <t>Pentane, 2,3,4-trimethyl-</t>
  </si>
  <si>
    <t>Octane, 2,2,6-trimethyl-</t>
  </si>
  <si>
    <t>C11H24</t>
  </si>
  <si>
    <t>Cyclobutane, (1-methylethylidene)-</t>
  </si>
  <si>
    <t>C7H12</t>
  </si>
  <si>
    <t>Hexane, 2,3-dimethyl-</t>
  </si>
  <si>
    <t>Cyclohexane, 1,3-dimethyl-, cis-</t>
  </si>
  <si>
    <t>Cyclohexane, 1,4-dimethyl-</t>
  </si>
  <si>
    <t>Hexane, 2,2,5-trimethyl-</t>
  </si>
  <si>
    <t>C9H20</t>
  </si>
  <si>
    <t>Cyclohexane, 1,1-dimethyl-</t>
  </si>
  <si>
    <t>Cyclopentane, 1-ethyl-3-methyl-</t>
  </si>
  <si>
    <t>3-Hexene, 2,3-dimethyl-</t>
  </si>
  <si>
    <t>Cyclohexane, 1,2-dimethyl- (cis/trans)</t>
  </si>
  <si>
    <t>Octane</t>
  </si>
  <si>
    <t>Cyclohexane, 1,4-dimethyl-, cis-</t>
  </si>
  <si>
    <t>Cyclohexene, 3,5-dimethyl-</t>
  </si>
  <si>
    <t>Heptane, 3,4,5-trimethyl-</t>
  </si>
  <si>
    <t>C10H22</t>
  </si>
  <si>
    <t>Heptane, 2,4-dimethyl-</t>
  </si>
  <si>
    <t>Octane, 2-methyl-</t>
  </si>
  <si>
    <t>Cyclohexane, ethyl-</t>
  </si>
  <si>
    <t>Heptane, 2,5-dimethyl-</t>
  </si>
  <si>
    <t>1,1,4-Trimethylcyclohexane</t>
  </si>
  <si>
    <t>C9H18</t>
  </si>
  <si>
    <t>Cyclohexane, 1-isopropyl-1-methyl-</t>
  </si>
  <si>
    <t>C10H20</t>
  </si>
  <si>
    <t>Cyclohexane, 1,2,4-trimethyl-</t>
  </si>
  <si>
    <t>Heptane, 2,3-dimethyl-</t>
  </si>
  <si>
    <t>Heptane, 3,4-dimethyl-</t>
  </si>
  <si>
    <t>Cyclopropane, 1,1-dimethyl-2-(2-methyl-1-propenyl)-</t>
  </si>
  <si>
    <t>C9H16</t>
  </si>
  <si>
    <t>Benzene, 1,3-dimethyl-</t>
  </si>
  <si>
    <t>C8H10</t>
  </si>
  <si>
    <t>Octane, 3-methyl-</t>
  </si>
  <si>
    <t>Match Factor</t>
  </si>
  <si>
    <t>Pentane, 3-ethyl-3-methyl-</t>
  </si>
  <si>
    <t>1-Ethyl-3-methylcyclohexane (c,t)</t>
  </si>
  <si>
    <t>Octane, 3,3-dimethyl-</t>
  </si>
  <si>
    <t>Nonane</t>
  </si>
  <si>
    <t>Cyclohexane, 1,2,3-trimethyl-</t>
  </si>
  <si>
    <t>Nonane, 4-methyl-</t>
  </si>
  <si>
    <t>Nonane, 5-methyl-</t>
  </si>
  <si>
    <t>Octane, 2,5-dimethyl-</t>
  </si>
  <si>
    <t>Octane, 2,7-dimethyl-</t>
  </si>
  <si>
    <t>Octane, 3,6-dimethyl-</t>
  </si>
  <si>
    <t>Octane, 2,3-dimethyl-</t>
  </si>
  <si>
    <t>Benzene, 1-ethyl-4-methyl-</t>
  </si>
  <si>
    <t>C9H12</t>
  </si>
  <si>
    <t>Benzene, 1,2,4-trimethyl-</t>
  </si>
  <si>
    <t>Undecane, 4,6-dimethyl-</t>
  </si>
  <si>
    <t>C13H28</t>
  </si>
  <si>
    <t>Octane, 3,5-dimethyl-</t>
  </si>
  <si>
    <t>Benzene, 1-ethyl-2-methyl-</t>
  </si>
  <si>
    <t>Decane, 3,8-dimethyl-</t>
  </si>
  <si>
    <t>C12H26</t>
  </si>
  <si>
    <t>Heptane, 4-ethyl-</t>
  </si>
  <si>
    <t>Benzene, 1-ethyl-2,4-dimethyl-</t>
  </si>
  <si>
    <t>C10H14</t>
  </si>
  <si>
    <t>Benzene, 1,2,4,5-tetramethyl-</t>
  </si>
  <si>
    <t>2,2-Dimethylpropanoic anhydride</t>
  </si>
  <si>
    <t>C10H18O3</t>
  </si>
  <si>
    <t>Cyclopentane, methyl-</t>
  </si>
  <si>
    <t>Benzene, 1,3,5-tri-tert-butyl-</t>
  </si>
  <si>
    <t>C18H30</t>
  </si>
  <si>
    <t>Toluene</t>
  </si>
  <si>
    <t>C7H8</t>
  </si>
  <si>
    <t>Cyclohexane, 1,3-dimethyl-, trans-</t>
  </si>
  <si>
    <t>Hexane, 3-ethyl-</t>
  </si>
  <si>
    <t>Heptane, 2,6-dimethyl-</t>
  </si>
  <si>
    <t>Heptane, 3,5-dimethyl-</t>
  </si>
  <si>
    <t>Ethylbenzene</t>
  </si>
  <si>
    <t>Hexane, 3,3-dimethyl-</t>
  </si>
  <si>
    <t>Heptane, 2,3,4-trimethyl-</t>
  </si>
  <si>
    <t>Undecane, 6,6-dimethyl-</t>
  </si>
  <si>
    <t>Undecane, 5,6-dimethyl-</t>
  </si>
  <si>
    <t>Nonane, 2-methyl-</t>
  </si>
  <si>
    <t>Benzene, 1,2,3-trimethyl-</t>
  </si>
  <si>
    <t>Pentane, 2,3,3-trimethyl-</t>
  </si>
  <si>
    <t>3,4-Hexanedione, 2,2,5-trimethyl-</t>
  </si>
  <si>
    <t>C9H16O2</t>
  </si>
  <si>
    <t>3-Ethyl-3-methylheptane</t>
  </si>
  <si>
    <t>Nonane, 3,7-dimethyl-</t>
  </si>
  <si>
    <t>Benzene, 1-methyl-3-(1-methylethyl)-</t>
  </si>
  <si>
    <t>Benzene, 1-methyl-4-propyl-</t>
  </si>
  <si>
    <t>Decane, 3-methyl-</t>
  </si>
  <si>
    <t>Undecane, 4,7-dimethyl-</t>
  </si>
  <si>
    <t>Decane, 2,3,5-trimethyl-</t>
  </si>
  <si>
    <t>Benzene, 1,3-diethyl-5-methyl-</t>
  </si>
  <si>
    <t>C11H16</t>
  </si>
  <si>
    <t>Heptane, 2,3,5-trimethyl-</t>
  </si>
  <si>
    <t>Benzene, (1-methylnonadecyl)-</t>
  </si>
  <si>
    <t>C26H46</t>
  </si>
  <si>
    <t>Decane, 2,4-dimethyl-</t>
  </si>
  <si>
    <t>Undecane, 3-methyl-</t>
  </si>
  <si>
    <t>Benzene, 1-methyl-4-(1-methylpropyl)-</t>
  </si>
  <si>
    <t>1H-Indene, 2,3-dihydro-5,6-dimethyl-</t>
  </si>
  <si>
    <t>C11H14</t>
  </si>
  <si>
    <t>Benzene, pentamethyl-</t>
  </si>
  <si>
    <t>Benzene, (2-methyl-1-butenyl)-</t>
  </si>
  <si>
    <t>1H-Indene, 2,3-dihydro-1,1,6-trimethyl-</t>
  </si>
  <si>
    <t>C12H16</t>
  </si>
  <si>
    <t>Benzene, (1,3,3-trimethylnonyl)-</t>
  </si>
  <si>
    <t>Dodecane, 3-methyl-</t>
  </si>
  <si>
    <t>1H-Indene, 2,3-dihydro-1,5,7-trimethyl-</t>
  </si>
  <si>
    <t>Naphthalene, 2-methyl-</t>
  </si>
  <si>
    <t>C11H10</t>
  </si>
  <si>
    <t>Naphthalene, 1,2,3,4-tetrahydro-1,6,8-trimethyl-</t>
  </si>
  <si>
    <t>C13H18</t>
  </si>
  <si>
    <t>Cyclopropyl 2,4-xylyl ketone</t>
  </si>
  <si>
    <t>C12H14O</t>
  </si>
  <si>
    <t>3-Hexanone, 2,4-dimethyl-</t>
  </si>
  <si>
    <t>C8H16O</t>
  </si>
  <si>
    <t>Naphthalene, 1,5-dimethyl-</t>
  </si>
  <si>
    <t>C12H12</t>
  </si>
  <si>
    <t>Naphthalene, 1,6-dimethyl-</t>
  </si>
  <si>
    <t>Benzene, 1-isopentyl-2,4,5-trimethyl-</t>
  </si>
  <si>
    <t>C14H22</t>
  </si>
  <si>
    <t>1,1,4,5,6-Pentamethyl-2,3-dihydro-1H-indene</t>
  </si>
  <si>
    <t>C14H20</t>
  </si>
  <si>
    <t>Naphthalene, 1,6,7-trimethyl-</t>
  </si>
  <si>
    <t>C13H14</t>
  </si>
  <si>
    <t>Naphthalene, 2-(1-methylethyl)-</t>
  </si>
  <si>
    <t>Naphthalene, 1,4,6-trimethyl-</t>
  </si>
  <si>
    <t>Dodecanoic acid, 4-biphenyl ester</t>
  </si>
  <si>
    <t>C24H32O2</t>
  </si>
  <si>
    <t>Naphthalene, 2-methyl-1-propyl-</t>
  </si>
  <si>
    <t>C14H16</t>
  </si>
  <si>
    <t>Naphthalene, 1,2,3,4-tetramethyl-</t>
  </si>
  <si>
    <t>Naphthalene, 1-methyl-7-(1-methylethyl)-</t>
  </si>
  <si>
    <t>1,4,5,8-Tetramethylnaphthalene</t>
  </si>
  <si>
    <t>Azulene, 1,4-dimethyl-7-(1-methylethyl)-</t>
  </si>
  <si>
    <t>C15H18</t>
  </si>
  <si>
    <t>1-Ethyl-2-methylphenanthrene</t>
  </si>
  <si>
    <t>C17H16</t>
  </si>
  <si>
    <t>2-Isopropyl-10-methylphenanthrene</t>
  </si>
  <si>
    <t>C18H18</t>
  </si>
  <si>
    <t>Retene</t>
  </si>
  <si>
    <t>8-Isopropyl-1,3-dimethylphenanthrene</t>
  </si>
  <si>
    <t>C19H20</t>
  </si>
  <si>
    <t>RF Source</t>
  </si>
  <si>
    <t>Assumed 1</t>
  </si>
  <si>
    <t>TTBB Row:</t>
  </si>
  <si>
    <t>TTBB mass (mg):</t>
  </si>
  <si>
    <t>A_i/A_T</t>
  </si>
  <si>
    <t>m_i</t>
  </si>
  <si>
    <t>Compound Type Abbreviation</t>
  </si>
  <si>
    <t>Compound Types: A=Aromatics, L=Linear Alkanes, B=Branched Alkanes, C=Cycloalkanes, E=Alkenes/Alkynes, O=Other</t>
  </si>
  <si>
    <t>Compound Type</t>
  </si>
  <si>
    <t>B</t>
  </si>
  <si>
    <t>L</t>
  </si>
  <si>
    <t>O</t>
  </si>
  <si>
    <t>A</t>
  </si>
  <si>
    <t>E</t>
  </si>
  <si>
    <t>mg</t>
  </si>
  <si>
    <t>Total product mass (mg):</t>
  </si>
  <si>
    <t>Aromatics</t>
  </si>
  <si>
    <t>Mass fraction</t>
  </si>
  <si>
    <t>Linear Alkanes</t>
  </si>
  <si>
    <t>Branched Alkanes</t>
  </si>
  <si>
    <t>Cycloalkanes</t>
  </si>
  <si>
    <t>Alkenes/Alkynes</t>
  </si>
  <si>
    <t>Other</t>
  </si>
  <si>
    <t>TOTAL</t>
  </si>
  <si>
    <t>Liquid Mass Balance</t>
  </si>
  <si>
    <t>IGC:</t>
  </si>
  <si>
    <t>Response Factor ((Ai/AT)/(mi/mT))</t>
  </si>
  <si>
    <t>Molecular Weight (g/mol)</t>
  </si>
  <si>
    <t>Pa</t>
  </si>
  <si>
    <t>Calgas</t>
  </si>
  <si>
    <t>Calgas Ex</t>
  </si>
  <si>
    <t>C5 FID (extrapolated)</t>
  </si>
  <si>
    <t>C6 FID (extrapolated)</t>
  </si>
  <si>
    <t>C7 FID (extrapolated)</t>
  </si>
  <si>
    <t>C8 FID (extrapolated)</t>
  </si>
  <si>
    <t>C9 FID (extrapolated)</t>
  </si>
  <si>
    <t>C10 FID (extrapolated)</t>
  </si>
  <si>
    <t>C11</t>
  </si>
  <si>
    <t>C12</t>
  </si>
  <si>
    <t>Reactor volume (m^3):</t>
  </si>
  <si>
    <t xml:space="preserve">C13 </t>
  </si>
  <si>
    <t>Extrapolated Response Factors</t>
  </si>
  <si>
    <t>Gas Mass Balance</t>
  </si>
  <si>
    <t>TCD</t>
  </si>
  <si>
    <t>Gas FID</t>
  </si>
  <si>
    <t>Liquid FID</t>
  </si>
  <si>
    <t>Conditions:</t>
  </si>
  <si>
    <t>27psi, 26C</t>
  </si>
  <si>
    <t>Carbon Number</t>
  </si>
  <si>
    <t>125psi, 26C</t>
  </si>
  <si>
    <t>Total products:</t>
  </si>
  <si>
    <t>Vial+solids:</t>
  </si>
  <si>
    <t>Vial:</t>
  </si>
  <si>
    <t>g</t>
  </si>
  <si>
    <t>Catalyst:</t>
  </si>
  <si>
    <t>Total Solids:</t>
  </si>
  <si>
    <t>Solid Products:</t>
  </si>
  <si>
    <t>Input plastic:</t>
  </si>
  <si>
    <t>Unaccounted mass:</t>
  </si>
  <si>
    <t>Mass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</si>
</sst>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10" fontId="0" fillId="0" borderId="0" xfId="1" applyNumberFormat="1" applyFont="1" applyFill="1"/>
    <xf numFmtId="0" fontId="4" fillId="0" borderId="0" xfId="0" applyFont="1"/>
    <xf numFmtId="2" fontId="1" fillId="0" borderId="0" xfId="0" applyNumberFormat="1" applyFont="1"/>
    <xf numFmtId="10" fontId="1" fillId="0" borderId="0" xfId="0" applyNumberFormat="1" applyFont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Ru/C+BEA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F7-2644-9662-04962A6684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F7-2644-9662-04962A6684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F7-2644-9662-04962A6684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F7-2644-9662-04962A6684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F7-2644-9662-04962A6684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FF7-2644-9662-04962A668454}"/>
              </c:ext>
            </c:extLst>
          </c:dPt>
          <c:cat>
            <c:strRef>
              <c:f>'Summary (27psi)'!$J$6:$J$11</c:f>
              <c:strCache>
                <c:ptCount val="6"/>
                <c:pt idx="0">
                  <c:v>Aromatics</c:v>
                </c:pt>
                <c:pt idx="1">
                  <c:v>Linear Alkanes</c:v>
                </c:pt>
                <c:pt idx="2">
                  <c:v>Branched Alkanes</c:v>
                </c:pt>
                <c:pt idx="3">
                  <c:v>Cycloalkanes</c:v>
                </c:pt>
                <c:pt idx="4">
                  <c:v>Alkenes/Alkynes</c:v>
                </c:pt>
                <c:pt idx="5">
                  <c:v>Other</c:v>
                </c:pt>
              </c:strCache>
            </c:strRef>
          </c:cat>
          <c:val>
            <c:numRef>
              <c:f>'Summary (27psi)'!$L$6:$L$11</c:f>
              <c:numCache>
                <c:formatCode>0.00%</c:formatCode>
                <c:ptCount val="6"/>
                <c:pt idx="0">
                  <c:v>0.26499382290409701</c:v>
                </c:pt>
                <c:pt idx="1">
                  <c:v>8.6380580934321646E-2</c:v>
                </c:pt>
                <c:pt idx="2">
                  <c:v>0.55464395506521869</c:v>
                </c:pt>
                <c:pt idx="3">
                  <c:v>9.3981641096362672E-2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D-734F-8159-E9507A0B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Ru/C+BEA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(27psi)'!$J$17:$J$39</c:f>
              <c:numCache>
                <c:formatCode>General</c:formatCode>
                <c:ptCount val="2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</c:numCache>
            </c:numRef>
          </c:cat>
          <c:val>
            <c:numRef>
              <c:f>'Summary (27psi)'!$K$17:$K$39</c:f>
              <c:numCache>
                <c:formatCode>General</c:formatCode>
                <c:ptCount val="23"/>
                <c:pt idx="0">
                  <c:v>0.14644643650218553</c:v>
                </c:pt>
                <c:pt idx="1">
                  <c:v>1.3988803440779787</c:v>
                </c:pt>
                <c:pt idx="2">
                  <c:v>3.4840262032210556</c:v>
                </c:pt>
                <c:pt idx="3">
                  <c:v>0.70188576704611849</c:v>
                </c:pt>
                <c:pt idx="4">
                  <c:v>2.8635024894228747</c:v>
                </c:pt>
                <c:pt idx="5">
                  <c:v>1.4263867137280568</c:v>
                </c:pt>
                <c:pt idx="6">
                  <c:v>1.4651480797550314</c:v>
                </c:pt>
                <c:pt idx="7">
                  <c:v>0.63104240200088824</c:v>
                </c:pt>
                <c:pt idx="8">
                  <c:v>0.32076739674154414</c:v>
                </c:pt>
                <c:pt idx="9">
                  <c:v>0.95517577896729844</c:v>
                </c:pt>
                <c:pt idx="10">
                  <c:v>0.77041502068675338</c:v>
                </c:pt>
                <c:pt idx="11">
                  <c:v>0.14150265304691337</c:v>
                </c:pt>
                <c:pt idx="12">
                  <c:v>0</c:v>
                </c:pt>
                <c:pt idx="13">
                  <c:v>7.8311633669152197E-2</c:v>
                </c:pt>
                <c:pt idx="14">
                  <c:v>0.16043629181178559</c:v>
                </c:pt>
                <c:pt idx="15">
                  <c:v>4.8964493583600194E-2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5.1646759075290427E-2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AC-5141-ADA7-28F8FCF73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306159"/>
        <c:axId val="608519423"/>
      </c:barChart>
      <c:catAx>
        <c:axId val="60830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19423"/>
        <c:crosses val="autoZero"/>
        <c:auto val="1"/>
        <c:lblAlgn val="ctr"/>
        <c:lblOffset val="100"/>
        <c:noMultiLvlLbl val="0"/>
      </c:catAx>
      <c:valAx>
        <c:axId val="6085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0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(125psi assumed)'!$B$17:$B$31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'Summary (125psi assumed)'!$C$17:$C$31</c:f>
              <c:numCache>
                <c:formatCode>General</c:formatCode>
                <c:ptCount val="15"/>
                <c:pt idx="0">
                  <c:v>1.6076750733834846</c:v>
                </c:pt>
                <c:pt idx="1">
                  <c:v>0.5621791771217457</c:v>
                </c:pt>
                <c:pt idx="2">
                  <c:v>4.0657675836509011</c:v>
                </c:pt>
                <c:pt idx="3">
                  <c:v>23.255499534295442</c:v>
                </c:pt>
                <c:pt idx="4">
                  <c:v>17.065694106096856</c:v>
                </c:pt>
                <c:pt idx="5">
                  <c:v>7.6103374407241544</c:v>
                </c:pt>
                <c:pt idx="6">
                  <c:v>3.2423180353716647</c:v>
                </c:pt>
                <c:pt idx="7">
                  <c:v>0.97729501543343289</c:v>
                </c:pt>
                <c:pt idx="8">
                  <c:v>0.1916537664915956</c:v>
                </c:pt>
                <c:pt idx="9">
                  <c:v>2.9500363387621846E-2</c:v>
                </c:pt>
                <c:pt idx="10">
                  <c:v>2.8997144858204675E-3</c:v>
                </c:pt>
                <c:pt idx="11">
                  <c:v>2.7957794078135623E-4</c:v>
                </c:pt>
                <c:pt idx="12">
                  <c:v>1.8428280199370719E-3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A-B44B-9329-02AE7DF82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426047"/>
        <c:axId val="603151375"/>
      </c:barChart>
      <c:catAx>
        <c:axId val="51142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1375"/>
        <c:crosses val="autoZero"/>
        <c:auto val="1"/>
        <c:lblAlgn val="ctr"/>
        <c:lblOffset val="100"/>
        <c:noMultiLvlLbl val="0"/>
      </c:catAx>
      <c:valAx>
        <c:axId val="6031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2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771907</xdr:colOff>
      <xdr:row>3</xdr:row>
      <xdr:rowOff>33506</xdr:rowOff>
    </xdr:from>
    <xdr:to>
      <xdr:col>18</xdr:col>
      <xdr:colOff>705255</xdr:colOff>
      <xdr:row>16</xdr:row>
      <xdr:rowOff>83585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77530-2744-7373-D08F-70C2A3813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807935</xdr:colOff>
      <xdr:row>17</xdr:row>
      <xdr:rowOff>15491</xdr:rowOff>
    </xdr:from>
    <xdr:to>
      <xdr:col>18</xdr:col>
      <xdr:colOff>741283</xdr:colOff>
      <xdr:row>30</xdr:row>
      <xdr:rowOff>65570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026BEF-F3F9-FEF7-65E1-797F5B769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120596</xdr:colOff>
      <xdr:row>18</xdr:row>
      <xdr:rowOff>159871</xdr:rowOff>
    </xdr:from>
    <xdr:to>
      <xdr:col>10</xdr:col>
      <xdr:colOff>210244</xdr:colOff>
      <xdr:row>32</xdr:row>
      <xdr:rowOff>64248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82099-808A-EC59-563B-3DF4E227A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 Hancock" id="{68521D32-5FE3-8D49-A660-A195F96362D1}" userId="S::jnhanc@uw.edu::99c7954a-965f-4c83-9a70-485844d8626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1" dT="2023-12-06T21:03:10.74" personId="{68521D32-5FE3-8D49-A660-A195F96362D1}" id="{836CA13F-5728-BC45-9EFD-9EE1F2AA53EF}">
    <text>Debated between this and MSRT8.0173, decided on this because of the higher match factor</text>
  </threadedComment>
  <threadedComment ref="F42" dT="2023-12-06T21:05:19.67" personId="{68521D32-5FE3-8D49-A660-A195F96362D1}" id="{4F959D8A-03A0-A046-9722-3FCE5E482761}">
    <text>Between this and MSRT8.0854, higher match factor</text>
  </threadedComment>
  <threadedComment ref="F68" dT="2023-12-06T21:20:52.15" personId="{68521D32-5FE3-8D49-A660-A195F96362D1}" id="{925DE1DF-7976-2F49-AE9C-9B00943C0C76}">
    <text>Between the next lowest and highest MSRT, highest match factor</text>
  </threadedComment>
  <threadedComment ref="F70" dT="2023-12-06T21:19:10.38" personId="{68521D32-5FE3-8D49-A660-A195F96362D1}" id="{CC5AE4EA-17F0-614F-AC53-F1EE19BA559A}">
    <text>Between this and MSRT10.69222, higher match factor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73" dT="2023-12-08T21:19:53.97" personId="{68521D32-5FE3-8D49-A660-A195F96362D1}" id="{4B0C5FAC-2EC3-C84A-8D01-5661448F115D}">
    <text>Between this and MSRT 10.8497, this one is slightly closer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8CB2-F4AC-4C45-9798-226633D2705A}">
  <dimension ref="B2:M18"/>
  <sheetViews>
    <sheetView topLeftCell="I1" workbookViewId="0">
      <selection activeCell="K5" sqref="K5:K6"/>
    </sheetView>
  </sheetViews>
  <sheetFormatPr baseColWidth="10" defaultRowHeight="16" x14ac:dyDescent="0.2"/>
  <cols>
    <col min="5" max="5" width="12.33203125" bestFit="1" customWidth="1"/>
    <col min="8" max="8" width="16.6640625" bestFit="1" customWidth="1"/>
    <col min="9" max="9" width="25.83203125" bestFit="1" customWidth="1"/>
    <col min="10" max="10" width="13.83203125" bestFit="1" customWidth="1"/>
    <col min="11" max="11" width="17.83203125" bestFit="1" customWidth="1"/>
    <col min="12" max="12" width="21.5" bestFit="1" customWidth="1"/>
  </cols>
  <sheetData>
    <row r="2" spans="2:13" x14ac:dyDescent="0.2">
      <c r="B2" t="s">
        <v>28</v>
      </c>
      <c r="C2">
        <v>27</v>
      </c>
      <c r="D2" t="s">
        <v>38</v>
      </c>
      <c r="E2" t="s">
        <v>29</v>
      </c>
      <c r="F2">
        <v>26</v>
      </c>
      <c r="G2" t="s">
        <v>36</v>
      </c>
      <c r="H2" t="s">
        <v>30</v>
      </c>
      <c r="I2">
        <v>8.3140000000000001</v>
      </c>
      <c r="J2" t="s">
        <v>34</v>
      </c>
      <c r="K2" t="s">
        <v>31</v>
      </c>
      <c r="L2">
        <v>13</v>
      </c>
      <c r="M2" t="s">
        <v>32</v>
      </c>
    </row>
    <row r="3" spans="2:13" x14ac:dyDescent="0.2">
      <c r="C3">
        <f>C2/14.504*100000</f>
        <v>186155.54329840044</v>
      </c>
      <c r="D3" t="s">
        <v>259</v>
      </c>
      <c r="F3">
        <f>F2+273.15</f>
        <v>299.14999999999998</v>
      </c>
      <c r="G3" t="s">
        <v>37</v>
      </c>
      <c r="I3">
        <v>8.3140000000000001</v>
      </c>
      <c r="J3" t="s">
        <v>35</v>
      </c>
      <c r="L3">
        <f>L2/10^6</f>
        <v>1.2999999999999999E-5</v>
      </c>
      <c r="M3" t="s">
        <v>33</v>
      </c>
    </row>
    <row r="5" spans="2:13" x14ac:dyDescent="0.2">
      <c r="B5" t="s">
        <v>1</v>
      </c>
      <c r="C5" t="s">
        <v>4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40</v>
      </c>
      <c r="J5" t="s">
        <v>39</v>
      </c>
      <c r="K5" t="s">
        <v>8</v>
      </c>
      <c r="L5" t="s">
        <v>9</v>
      </c>
      <c r="M5" t="s">
        <v>10</v>
      </c>
    </row>
    <row r="6" spans="2:13" x14ac:dyDescent="0.2">
      <c r="B6" t="s">
        <v>0</v>
      </c>
      <c r="C6">
        <v>1.3779999999999999</v>
      </c>
      <c r="D6">
        <v>31.2361</v>
      </c>
      <c r="E6">
        <v>11.415800000000001</v>
      </c>
      <c r="F6" t="s">
        <v>16</v>
      </c>
      <c r="G6" t="s">
        <v>11</v>
      </c>
      <c r="H6">
        <f t="shared" ref="H6:H16" si="0">D6/$D$18</f>
        <v>1.532346523024962E-4</v>
      </c>
      <c r="I6">
        <v>46</v>
      </c>
      <c r="J6">
        <f>D6/I6</f>
        <v>0.67904565217391311</v>
      </c>
      <c r="K6">
        <f>J6/100*$L$3*$C$3/($I$3*$F$3)</f>
        <v>6.6072276548571878E-6</v>
      </c>
      <c r="L6">
        <v>2.016</v>
      </c>
      <c r="M6">
        <f>L6*K6*1000</f>
        <v>1.332017095219209E-2</v>
      </c>
    </row>
    <row r="7" spans="2:13" x14ac:dyDescent="0.2">
      <c r="B7" t="s">
        <v>0</v>
      </c>
      <c r="C7">
        <v>2.1190000000000002</v>
      </c>
      <c r="D7">
        <v>9203.5439000000006</v>
      </c>
      <c r="E7">
        <v>10665.29</v>
      </c>
      <c r="F7" t="s">
        <v>12</v>
      </c>
      <c r="G7" t="s">
        <v>12</v>
      </c>
      <c r="H7">
        <f t="shared" si="0"/>
        <v>4.5149741788099669E-2</v>
      </c>
      <c r="I7" t="s">
        <v>41</v>
      </c>
    </row>
    <row r="8" spans="2:13" x14ac:dyDescent="0.2">
      <c r="B8" t="s">
        <v>0</v>
      </c>
      <c r="C8">
        <v>3.3029999999999999</v>
      </c>
      <c r="D8">
        <v>260.95080000000002</v>
      </c>
      <c r="E8">
        <v>35.274500000000003</v>
      </c>
      <c r="F8" t="s">
        <v>15</v>
      </c>
      <c r="G8" t="s">
        <v>13</v>
      </c>
      <c r="H8">
        <f t="shared" si="0"/>
        <v>1.2801439714323565E-3</v>
      </c>
      <c r="I8" t="s">
        <v>41</v>
      </c>
    </row>
    <row r="9" spans="2:13" x14ac:dyDescent="0.2">
      <c r="B9" t="s">
        <v>0</v>
      </c>
      <c r="C9">
        <v>6.5279999999999996</v>
      </c>
      <c r="D9">
        <v>781.25229999999999</v>
      </c>
      <c r="E9">
        <v>80.337199999999996</v>
      </c>
      <c r="F9" t="s">
        <v>14</v>
      </c>
      <c r="G9" t="s">
        <v>17</v>
      </c>
      <c r="H9">
        <f t="shared" si="0"/>
        <v>3.8325823182479711E-3</v>
      </c>
      <c r="I9">
        <v>1882.42</v>
      </c>
      <c r="J9">
        <f t="shared" ref="J9:J16" si="1">D9/I9</f>
        <v>0.41502549909159486</v>
      </c>
      <c r="K9">
        <f t="shared" ref="K9:K13" si="2">J9/100*$L$3*$C$3/($I$3*$F$3)</f>
        <v>4.0382674512237138E-6</v>
      </c>
      <c r="L9">
        <v>30.07</v>
      </c>
      <c r="M9">
        <f t="shared" ref="M9:M16" si="3">L9*K9*1000</f>
        <v>0.12143070225829708</v>
      </c>
    </row>
    <row r="10" spans="2:13" x14ac:dyDescent="0.2">
      <c r="B10" t="s">
        <v>0</v>
      </c>
      <c r="C10">
        <v>7.2880000000000003</v>
      </c>
      <c r="D10">
        <v>1096.6813999999999</v>
      </c>
      <c r="E10">
        <v>105.2538</v>
      </c>
      <c r="F10" t="s">
        <v>12</v>
      </c>
      <c r="G10" t="s">
        <v>12</v>
      </c>
      <c r="H10">
        <f t="shared" si="0"/>
        <v>5.3799799915999359E-3</v>
      </c>
      <c r="I10" t="s">
        <v>41</v>
      </c>
    </row>
    <row r="11" spans="2:13" x14ac:dyDescent="0.2">
      <c r="B11" t="s">
        <v>0</v>
      </c>
      <c r="C11">
        <v>11.545</v>
      </c>
      <c r="D11">
        <v>6061.1323000000002</v>
      </c>
      <c r="E11">
        <v>492.9726</v>
      </c>
      <c r="F11" t="s">
        <v>18</v>
      </c>
      <c r="G11" t="s">
        <v>19</v>
      </c>
      <c r="H11">
        <f t="shared" si="0"/>
        <v>2.9734041719354502E-2</v>
      </c>
      <c r="I11">
        <v>2961.33</v>
      </c>
      <c r="J11">
        <f t="shared" si="1"/>
        <v>2.0467601719497659</v>
      </c>
      <c r="K11">
        <f t="shared" si="2"/>
        <v>1.9915318458593427E-5</v>
      </c>
      <c r="L11">
        <v>44.097000000000001</v>
      </c>
      <c r="M11">
        <f t="shared" si="3"/>
        <v>0.87820579806859433</v>
      </c>
    </row>
    <row r="12" spans="2:13" x14ac:dyDescent="0.2">
      <c r="B12" t="s">
        <v>0</v>
      </c>
      <c r="C12">
        <v>14.939</v>
      </c>
      <c r="D12">
        <v>26486.6211</v>
      </c>
      <c r="E12">
        <v>1463.1288</v>
      </c>
      <c r="F12" t="s">
        <v>20</v>
      </c>
      <c r="G12" t="s">
        <v>21</v>
      </c>
      <c r="H12">
        <f t="shared" si="0"/>
        <v>0.12993517676427147</v>
      </c>
      <c r="I12">
        <v>3627.56</v>
      </c>
      <c r="J12">
        <f t="shared" si="1"/>
        <v>7.3014977285007001</v>
      </c>
      <c r="K12">
        <f t="shared" si="2"/>
        <v>7.1044792878330868E-5</v>
      </c>
      <c r="L12">
        <v>58.122</v>
      </c>
      <c r="M12">
        <f t="shared" si="3"/>
        <v>4.1292654516743461</v>
      </c>
    </row>
    <row r="13" spans="2:13" x14ac:dyDescent="0.2">
      <c r="B13" t="s">
        <v>0</v>
      </c>
      <c r="C13">
        <v>15.961</v>
      </c>
      <c r="D13">
        <v>5922.5663999999997</v>
      </c>
      <c r="E13">
        <v>455.57339999999999</v>
      </c>
      <c r="F13" t="s">
        <v>22</v>
      </c>
      <c r="G13" t="s">
        <v>21</v>
      </c>
      <c r="H13">
        <f t="shared" si="0"/>
        <v>2.9054280241209582E-2</v>
      </c>
      <c r="I13">
        <v>3746.89</v>
      </c>
      <c r="J13">
        <f t="shared" si="1"/>
        <v>1.5806619356319507</v>
      </c>
      <c r="K13">
        <f t="shared" si="2"/>
        <v>1.5380104740605442E-5</v>
      </c>
      <c r="L13">
        <v>58.122</v>
      </c>
      <c r="M13">
        <f t="shared" si="3"/>
        <v>0.89392244773346952</v>
      </c>
    </row>
    <row r="14" spans="2:13" x14ac:dyDescent="0.2">
      <c r="B14" t="s">
        <v>0</v>
      </c>
      <c r="C14">
        <v>18.757999999999999</v>
      </c>
      <c r="D14">
        <v>3409.5639999999999</v>
      </c>
      <c r="E14">
        <v>174.23849999999999</v>
      </c>
      <c r="F14" t="s">
        <v>12</v>
      </c>
      <c r="G14" t="s">
        <v>12</v>
      </c>
      <c r="H14">
        <f t="shared" si="0"/>
        <v>1.672626717301802E-2</v>
      </c>
      <c r="I14" t="s">
        <v>41</v>
      </c>
    </row>
    <row r="15" spans="2:13" x14ac:dyDescent="0.2">
      <c r="B15" t="s">
        <v>0</v>
      </c>
      <c r="C15">
        <v>19.442</v>
      </c>
      <c r="D15">
        <v>147122.51560000001</v>
      </c>
      <c r="E15">
        <v>9352.7422000000006</v>
      </c>
      <c r="F15" t="s">
        <v>23</v>
      </c>
      <c r="G15" t="s">
        <v>24</v>
      </c>
      <c r="H15">
        <f t="shared" si="0"/>
        <v>0.72173758964257939</v>
      </c>
      <c r="I15" t="s">
        <v>41</v>
      </c>
    </row>
    <row r="16" spans="2:13" x14ac:dyDescent="0.2">
      <c r="B16" t="s">
        <v>0</v>
      </c>
      <c r="C16">
        <v>20.670999999999999</v>
      </c>
      <c r="D16">
        <v>3468.8206</v>
      </c>
      <c r="E16">
        <v>200.3862</v>
      </c>
      <c r="F16" t="s">
        <v>25</v>
      </c>
      <c r="G16" t="s">
        <v>26</v>
      </c>
      <c r="H16">
        <f t="shared" si="0"/>
        <v>1.701696173788457E-2</v>
      </c>
      <c r="I16">
        <v>1559.03</v>
      </c>
      <c r="J16">
        <f t="shared" si="1"/>
        <v>2.2249864338723437</v>
      </c>
      <c r="K16">
        <f>J16/100*$L$3*$C$3/($I$3*$F$3)</f>
        <v>2.164948976626139E-5</v>
      </c>
      <c r="L16">
        <v>16.04</v>
      </c>
      <c r="M16">
        <f t="shared" si="3"/>
        <v>0.34725781585083265</v>
      </c>
    </row>
    <row r="18" spans="3:13" x14ac:dyDescent="0.2">
      <c r="C18" t="s">
        <v>27</v>
      </c>
      <c r="D18">
        <f>SUM(D6:D16)</f>
        <v>203844.88450000001</v>
      </c>
      <c r="L18" t="s">
        <v>42</v>
      </c>
      <c r="M18">
        <f>SUM(M9:M16)</f>
        <v>6.3700822155855406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287-07E9-704D-B638-317D52F24460}">
  <dimension ref="B2:W158"/>
  <sheetViews>
    <sheetView tabSelected="1" topLeftCell="B29" zoomScale="117" zoomScaleNormal="153" workbookViewId="0">
      <selection activeCell="G48" sqref="G48"/>
    </sheetView>
  </sheetViews>
  <sheetFormatPr baseColWidth="10" defaultRowHeight="16" x14ac:dyDescent="0.2"/>
  <cols>
    <col min="2" max="2" width="11.6640625" bestFit="1" customWidth="1"/>
    <col min="4" max="4" width="14" bestFit="1" customWidth="1"/>
    <col min="5" max="5" width="12.5" bestFit="1" customWidth="1"/>
    <col min="6" max="6" width="11.5" bestFit="1" customWidth="1"/>
    <col min="7" max="7" width="47.1640625" bestFit="1" customWidth="1"/>
    <col min="8" max="8" width="12.83203125" customWidth="1"/>
    <col min="9" max="9" width="13.5" bestFit="1" customWidth="1"/>
    <col min="10" max="10" width="33.1640625" bestFit="1" customWidth="1"/>
    <col min="11" max="11" width="7.33203125" customWidth="1"/>
    <col min="12" max="12" width="25.83203125" bestFit="1" customWidth="1"/>
    <col min="13" max="13" width="9.5" bestFit="1" customWidth="1"/>
    <col min="14" max="14" width="13.5" bestFit="1" customWidth="1"/>
    <col min="15" max="15" width="13.1640625" bestFit="1" customWidth="1"/>
    <col min="16" max="16" width="23" bestFit="1" customWidth="1"/>
    <col min="17" max="17" width="10.83203125" customWidth="1"/>
    <col min="18" max="18" width="15.83203125" bestFit="1" customWidth="1"/>
    <col min="19" max="19" width="18.33203125" customWidth="1"/>
    <col min="20" max="21" width="20.1640625" bestFit="1" customWidth="1"/>
  </cols>
  <sheetData>
    <row r="2" spans="2:23" x14ac:dyDescent="0.2">
      <c r="B2" t="s">
        <v>28</v>
      </c>
      <c r="C2">
        <v>125</v>
      </c>
      <c r="D2" t="s">
        <v>38</v>
      </c>
      <c r="E2" t="s">
        <v>29</v>
      </c>
      <c r="F2">
        <v>26</v>
      </c>
      <c r="G2" t="s">
        <v>36</v>
      </c>
      <c r="H2" t="s">
        <v>238</v>
      </c>
    </row>
    <row r="3" spans="2:23" x14ac:dyDescent="0.2">
      <c r="C3">
        <f>C2/14.504*100000</f>
        <v>861831.2189740761</v>
      </c>
      <c r="D3" t="s">
        <v>259</v>
      </c>
      <c r="F3">
        <f>F2+273.15</f>
        <v>299.14999999999998</v>
      </c>
      <c r="G3" t="s">
        <v>37</v>
      </c>
      <c r="H3" t="s">
        <v>270</v>
      </c>
      <c r="I3">
        <v>1.2999999999999999E-5</v>
      </c>
    </row>
    <row r="4" spans="2:23" x14ac:dyDescent="0.2">
      <c r="B4" t="s">
        <v>256</v>
      </c>
      <c r="C4">
        <v>8.3140000000000001</v>
      </c>
      <c r="D4" t="s">
        <v>35</v>
      </c>
    </row>
    <row r="5" spans="2:23" x14ac:dyDescent="0.2">
      <c r="B5" t="s">
        <v>1</v>
      </c>
      <c r="C5" t="s">
        <v>4</v>
      </c>
      <c r="D5" t="s">
        <v>2</v>
      </c>
      <c r="E5" t="s">
        <v>3</v>
      </c>
      <c r="F5" t="s">
        <v>78</v>
      </c>
      <c r="G5" t="s">
        <v>5</v>
      </c>
      <c r="H5" t="s">
        <v>6</v>
      </c>
      <c r="I5" t="s">
        <v>126</v>
      </c>
      <c r="J5" t="s">
        <v>44</v>
      </c>
      <c r="K5" t="s">
        <v>237</v>
      </c>
      <c r="L5" t="s">
        <v>40</v>
      </c>
      <c r="M5" t="s">
        <v>231</v>
      </c>
      <c r="N5" t="s">
        <v>39</v>
      </c>
      <c r="O5" t="s">
        <v>8</v>
      </c>
      <c r="P5" t="s">
        <v>258</v>
      </c>
      <c r="Q5" t="s">
        <v>10</v>
      </c>
      <c r="R5" t="s">
        <v>239</v>
      </c>
      <c r="S5" t="s">
        <v>279</v>
      </c>
      <c r="U5" s="15" t="s">
        <v>272</v>
      </c>
      <c r="V5" s="15"/>
      <c r="W5" s="15"/>
    </row>
    <row r="6" spans="2:23" x14ac:dyDescent="0.2">
      <c r="B6" t="s">
        <v>43</v>
      </c>
      <c r="C6">
        <v>1.6E-2</v>
      </c>
      <c r="D6">
        <v>6.0499999999999998E-2</v>
      </c>
      <c r="E6">
        <v>0.10440000000000001</v>
      </c>
      <c r="J6" t="s">
        <v>45</v>
      </c>
      <c r="U6" s="8" t="s">
        <v>262</v>
      </c>
      <c r="V6" s="8">
        <v>5</v>
      </c>
      <c r="W6" s="8">
        <v>8557.34</v>
      </c>
    </row>
    <row r="7" spans="2:23" x14ac:dyDescent="0.2">
      <c r="B7" t="s">
        <v>43</v>
      </c>
      <c r="C7">
        <v>0.51600000000000001</v>
      </c>
      <c r="D7">
        <v>3.0099999999999998E-2</v>
      </c>
      <c r="E7">
        <v>5.3900000000000003E-2</v>
      </c>
      <c r="J7" t="s">
        <v>45</v>
      </c>
      <c r="U7" s="8" t="s">
        <v>263</v>
      </c>
      <c r="V7" s="8">
        <v>6</v>
      </c>
      <c r="W7" s="8">
        <v>10259.36</v>
      </c>
    </row>
    <row r="8" spans="2:23" x14ac:dyDescent="0.2">
      <c r="B8" t="s">
        <v>43</v>
      </c>
      <c r="C8">
        <v>1.2270000000000001</v>
      </c>
      <c r="D8">
        <v>3619.4949000000001</v>
      </c>
      <c r="E8">
        <v>3387.6475</v>
      </c>
      <c r="F8">
        <v>2.4167000000000001</v>
      </c>
      <c r="G8" t="s">
        <v>46</v>
      </c>
      <c r="H8" t="s">
        <v>47</v>
      </c>
      <c r="J8" t="s">
        <v>45</v>
      </c>
      <c r="P8">
        <v>31.998809999999999</v>
      </c>
      <c r="U8" s="8" t="s">
        <v>264</v>
      </c>
      <c r="V8" s="8">
        <v>7</v>
      </c>
      <c r="W8" s="8">
        <v>11961.38</v>
      </c>
    </row>
    <row r="9" spans="2:23" x14ac:dyDescent="0.2">
      <c r="B9" t="s">
        <v>43</v>
      </c>
      <c r="C9">
        <v>1.2509999999999999</v>
      </c>
      <c r="D9">
        <v>10445.501</v>
      </c>
      <c r="E9">
        <v>10297.624</v>
      </c>
      <c r="G9" t="s">
        <v>48</v>
      </c>
      <c r="J9" t="s">
        <v>45</v>
      </c>
      <c r="U9" s="8" t="s">
        <v>265</v>
      </c>
      <c r="V9" s="8">
        <v>8</v>
      </c>
      <c r="W9" s="8">
        <v>13663.4</v>
      </c>
    </row>
    <row r="10" spans="2:23" x14ac:dyDescent="0.2">
      <c r="B10" t="s">
        <v>43</v>
      </c>
      <c r="C10">
        <v>1.28</v>
      </c>
      <c r="D10">
        <v>50738.714800000002</v>
      </c>
      <c r="E10">
        <v>50010.656300000002</v>
      </c>
      <c r="F10">
        <v>2.556</v>
      </c>
      <c r="G10" t="s">
        <v>49</v>
      </c>
      <c r="H10" t="s">
        <v>21</v>
      </c>
      <c r="J10" t="s">
        <v>45</v>
      </c>
      <c r="K10" t="s">
        <v>240</v>
      </c>
      <c r="L10" s="8">
        <v>6491.67</v>
      </c>
      <c r="M10" s="8" t="s">
        <v>260</v>
      </c>
      <c r="N10">
        <f>D10/L10</f>
        <v>7.8159725925686301</v>
      </c>
      <c r="O10">
        <f>N10/100*$I$3*$C$3/($C$4*$F$3)</f>
        <v>3.5208666327498955E-4</v>
      </c>
      <c r="P10">
        <v>58.122369999999997</v>
      </c>
      <c r="Q10">
        <f>O10*P10*1000</f>
        <v>20.464111314934353</v>
      </c>
      <c r="R10" t="str">
        <f>IF(K10="A","Aromatics",IF(K10="L","Linear Alkanes",IF(K10="B","Branched Alkanes", IF(K10="C","Cycloalkanes", IF(K10="E","Alkenes/Alkynes", IF(K10="O","Other","Unknown"))))))</f>
        <v>Branched Alkanes</v>
      </c>
      <c r="S10">
        <v>4</v>
      </c>
      <c r="U10" s="8" t="s">
        <v>266</v>
      </c>
      <c r="V10" s="8">
        <v>9</v>
      </c>
      <c r="W10" s="8">
        <v>15365.41</v>
      </c>
    </row>
    <row r="11" spans="2:23" x14ac:dyDescent="0.2">
      <c r="B11" t="s">
        <v>43</v>
      </c>
      <c r="C11">
        <v>1.3069999999999999</v>
      </c>
      <c r="D11">
        <v>13488.8838</v>
      </c>
      <c r="E11">
        <v>11785.668</v>
      </c>
      <c r="F11">
        <v>2.6280000000000001</v>
      </c>
      <c r="G11" t="s">
        <v>50</v>
      </c>
      <c r="H11" t="s">
        <v>21</v>
      </c>
      <c r="J11" t="s">
        <v>45</v>
      </c>
      <c r="K11" t="s">
        <v>241</v>
      </c>
      <c r="L11" s="8">
        <v>7213.78</v>
      </c>
      <c r="M11" s="8" t="s">
        <v>260</v>
      </c>
      <c r="N11">
        <f t="shared" ref="N11:N74" si="0">D11/L11</f>
        <v>1.8698773458575115</v>
      </c>
      <c r="O11">
        <f t="shared" ref="O11:O74" si="1">N11/100*$I$3*$C$3/($C$4*$F$3)</f>
        <v>8.4232495398260177E-5</v>
      </c>
      <c r="P11">
        <v>58.122369999999997</v>
      </c>
      <c r="Q11">
        <f t="shared" ref="Q11:Q74" si="2">O11*P11*1000</f>
        <v>4.8957922635609759</v>
      </c>
      <c r="R11" t="str">
        <f t="shared" ref="R11:R74" si="3">IF(K11="A","Aromatics",IF(K11="L","Linear Alkanes",IF(K11="B","Branched Alkanes", IF(K11="C","Cycloalkanes", IF(K11="E","Alkenes/Alkynes", IF(K11="O","Other","Unknown"))))))</f>
        <v>Linear Alkanes</v>
      </c>
      <c r="S11">
        <v>4</v>
      </c>
      <c r="U11" s="8" t="s">
        <v>267</v>
      </c>
      <c r="V11" s="8">
        <v>10</v>
      </c>
      <c r="W11" s="8">
        <v>17067.43</v>
      </c>
    </row>
    <row r="12" spans="2:23" x14ac:dyDescent="0.2">
      <c r="B12" t="s">
        <v>43</v>
      </c>
      <c r="C12">
        <v>1.409</v>
      </c>
      <c r="D12">
        <v>37056.847699999998</v>
      </c>
      <c r="E12">
        <v>34996.0625</v>
      </c>
      <c r="F12">
        <v>2.8843000000000001</v>
      </c>
      <c r="G12" t="s">
        <v>55</v>
      </c>
      <c r="H12" t="s">
        <v>51</v>
      </c>
      <c r="J12" t="s">
        <v>45</v>
      </c>
      <c r="K12" t="s">
        <v>240</v>
      </c>
      <c r="L12" s="8">
        <v>8557.34</v>
      </c>
      <c r="M12" t="s">
        <v>261</v>
      </c>
      <c r="N12">
        <f t="shared" si="0"/>
        <v>4.3304166598499068</v>
      </c>
      <c r="O12">
        <f t="shared" si="1"/>
        <v>1.9507258172919332E-4</v>
      </c>
      <c r="P12">
        <v>72.148991999999893</v>
      </c>
      <c r="Q12">
        <f t="shared" si="2"/>
        <v>14.074290138598894</v>
      </c>
      <c r="R12" t="str">
        <f t="shared" si="3"/>
        <v>Branched Alkanes</v>
      </c>
      <c r="S12">
        <v>5</v>
      </c>
      <c r="U12" s="8" t="s">
        <v>268</v>
      </c>
      <c r="V12" s="8">
        <v>11</v>
      </c>
      <c r="W12" s="8">
        <v>18769.45</v>
      </c>
    </row>
    <row r="13" spans="2:23" x14ac:dyDescent="0.2">
      <c r="B13" t="s">
        <v>43</v>
      </c>
      <c r="C13">
        <v>1.4650000000000001</v>
      </c>
      <c r="D13">
        <v>7300.7007000000003</v>
      </c>
      <c r="E13">
        <v>6126.5825000000004</v>
      </c>
      <c r="F13">
        <v>3.0316000000000001</v>
      </c>
      <c r="G13" t="s">
        <v>52</v>
      </c>
      <c r="H13" t="s">
        <v>51</v>
      </c>
      <c r="J13" t="s">
        <v>45</v>
      </c>
      <c r="K13" t="s">
        <v>241</v>
      </c>
      <c r="L13" s="8">
        <v>8557.34</v>
      </c>
      <c r="M13" t="s">
        <v>261</v>
      </c>
      <c r="N13">
        <f t="shared" si="0"/>
        <v>0.85315071038430168</v>
      </c>
      <c r="O13">
        <f t="shared" si="1"/>
        <v>3.8431939638004583E-5</v>
      </c>
      <c r="P13">
        <v>72.148991999999893</v>
      </c>
      <c r="Q13">
        <f t="shared" si="2"/>
        <v>2.7728257054868717</v>
      </c>
      <c r="R13" t="str">
        <f t="shared" si="3"/>
        <v>Linear Alkanes</v>
      </c>
      <c r="S13">
        <v>5</v>
      </c>
      <c r="U13" s="8" t="s">
        <v>269</v>
      </c>
      <c r="V13" s="8">
        <v>12</v>
      </c>
      <c r="W13" s="8">
        <v>20471.47</v>
      </c>
    </row>
    <row r="14" spans="2:23" x14ac:dyDescent="0.2">
      <c r="B14" t="s">
        <v>43</v>
      </c>
      <c r="C14">
        <v>1.526</v>
      </c>
      <c r="D14">
        <v>592.04690000000005</v>
      </c>
      <c r="E14">
        <v>589.15219999999999</v>
      </c>
      <c r="F14">
        <v>3.1956000000000002</v>
      </c>
      <c r="G14" t="s">
        <v>53</v>
      </c>
      <c r="H14" t="s">
        <v>54</v>
      </c>
      <c r="J14" t="s">
        <v>45</v>
      </c>
      <c r="K14" t="s">
        <v>36</v>
      </c>
      <c r="L14" s="8">
        <v>8557.34</v>
      </c>
      <c r="M14" t="s">
        <v>261</v>
      </c>
      <c r="N14">
        <f t="shared" si="0"/>
        <v>6.9185856819993133E-2</v>
      </c>
      <c r="O14">
        <f t="shared" si="1"/>
        <v>3.1166201243762445E-6</v>
      </c>
      <c r="P14">
        <v>70.133110000000002</v>
      </c>
      <c r="Q14">
        <f t="shared" si="2"/>
        <v>0.21857826201109284</v>
      </c>
      <c r="R14" t="str">
        <f t="shared" si="3"/>
        <v>Cycloalkanes</v>
      </c>
      <c r="S14">
        <v>5</v>
      </c>
      <c r="U14" s="8" t="s">
        <v>271</v>
      </c>
      <c r="V14" s="8">
        <v>13</v>
      </c>
      <c r="W14">
        <f>1669.3*V14+60.323</f>
        <v>21761.222999999998</v>
      </c>
    </row>
    <row r="15" spans="2:23" x14ac:dyDescent="0.2">
      <c r="B15" t="s">
        <v>43</v>
      </c>
      <c r="C15">
        <v>1.5649999999999999</v>
      </c>
      <c r="D15">
        <v>149.9528</v>
      </c>
      <c r="E15">
        <v>156.54650000000001</v>
      </c>
      <c r="F15">
        <v>3.2999000000000001</v>
      </c>
      <c r="G15" t="s">
        <v>56</v>
      </c>
      <c r="H15" t="s">
        <v>57</v>
      </c>
      <c r="J15" t="s">
        <v>45</v>
      </c>
      <c r="K15" t="s">
        <v>240</v>
      </c>
      <c r="L15" s="8">
        <v>10259.36</v>
      </c>
      <c r="M15" t="s">
        <v>261</v>
      </c>
      <c r="N15">
        <f t="shared" si="0"/>
        <v>1.4616194382495593E-2</v>
      </c>
      <c r="O15">
        <f t="shared" si="1"/>
        <v>6.5841672919944188E-7</v>
      </c>
      <c r="P15">
        <v>86.175613999999996</v>
      </c>
      <c r="Q15">
        <f t="shared" si="2"/>
        <v>5.6739465906633632E-2</v>
      </c>
      <c r="R15" t="str">
        <f t="shared" si="3"/>
        <v>Branched Alkanes</v>
      </c>
      <c r="S15">
        <v>6</v>
      </c>
    </row>
    <row r="16" spans="2:23" x14ac:dyDescent="0.2">
      <c r="B16" t="s">
        <v>43</v>
      </c>
      <c r="C16">
        <v>1.698</v>
      </c>
      <c r="D16">
        <v>13394.7832</v>
      </c>
      <c r="E16">
        <v>10401.043</v>
      </c>
      <c r="F16">
        <v>3.6657999999999999</v>
      </c>
      <c r="G16" t="s">
        <v>58</v>
      </c>
      <c r="H16" t="s">
        <v>57</v>
      </c>
      <c r="J16" t="s">
        <v>45</v>
      </c>
      <c r="K16" t="s">
        <v>240</v>
      </c>
      <c r="L16" s="8">
        <v>10259.36</v>
      </c>
      <c r="M16" t="s">
        <v>261</v>
      </c>
      <c r="N16">
        <f t="shared" si="0"/>
        <v>1.3056158668766862</v>
      </c>
      <c r="O16">
        <f t="shared" si="1"/>
        <v>5.8814169144421671E-5</v>
      </c>
      <c r="P16">
        <v>86.175613999999996</v>
      </c>
      <c r="Q16">
        <f t="shared" si="2"/>
        <v>5.0683471379203917</v>
      </c>
      <c r="R16" t="str">
        <f t="shared" si="3"/>
        <v>Branched Alkanes</v>
      </c>
      <c r="S16">
        <v>6</v>
      </c>
    </row>
    <row r="17" spans="2:23" x14ac:dyDescent="0.2">
      <c r="B17" t="s">
        <v>43</v>
      </c>
      <c r="C17">
        <v>1.766</v>
      </c>
      <c r="D17">
        <v>3787.9497000000001</v>
      </c>
      <c r="E17">
        <v>3517.8533000000002</v>
      </c>
      <c r="F17">
        <v>3.8595999999999999</v>
      </c>
      <c r="G17" t="s">
        <v>59</v>
      </c>
      <c r="H17" t="s">
        <v>57</v>
      </c>
      <c r="J17" t="s">
        <v>45</v>
      </c>
      <c r="K17" t="s">
        <v>240</v>
      </c>
      <c r="L17" s="8">
        <v>10259.36</v>
      </c>
      <c r="M17" t="s">
        <v>261</v>
      </c>
      <c r="N17">
        <f t="shared" si="0"/>
        <v>0.36921890839194649</v>
      </c>
      <c r="O17">
        <f t="shared" si="1"/>
        <v>1.6632229953998906E-5</v>
      </c>
      <c r="P17">
        <v>86.175613999999996</v>
      </c>
      <c r="Q17">
        <f t="shared" si="2"/>
        <v>1.4332926284750476</v>
      </c>
      <c r="R17" t="str">
        <f t="shared" si="3"/>
        <v>Branched Alkanes</v>
      </c>
      <c r="S17">
        <v>6</v>
      </c>
      <c r="U17" s="15" t="s">
        <v>273</v>
      </c>
      <c r="V17" s="15"/>
      <c r="W17" s="15"/>
    </row>
    <row r="18" spans="2:23" x14ac:dyDescent="0.2">
      <c r="B18" t="s">
        <v>43</v>
      </c>
      <c r="C18">
        <v>1.8029999999999999</v>
      </c>
      <c r="D18">
        <v>39.523400000000002</v>
      </c>
      <c r="E18">
        <v>47.020800000000001</v>
      </c>
      <c r="F18">
        <v>3.9788000000000001</v>
      </c>
      <c r="G18" t="s">
        <v>69</v>
      </c>
      <c r="H18" t="s">
        <v>62</v>
      </c>
      <c r="J18" t="s">
        <v>45</v>
      </c>
      <c r="K18" t="s">
        <v>244</v>
      </c>
      <c r="L18" s="8">
        <v>10259.36</v>
      </c>
      <c r="M18" t="s">
        <v>261</v>
      </c>
      <c r="N18">
        <f t="shared" si="0"/>
        <v>3.8524235429890363E-3</v>
      </c>
      <c r="O18">
        <f t="shared" si="1"/>
        <v>1.7354039240908623E-7</v>
      </c>
      <c r="P18">
        <v>84.159732000000005</v>
      </c>
      <c r="Q18">
        <f t="shared" si="2"/>
        <v>1.4605112916323533E-2</v>
      </c>
      <c r="R18" t="str">
        <f t="shared" si="3"/>
        <v>Alkenes/Alkynes</v>
      </c>
      <c r="S18">
        <v>6</v>
      </c>
      <c r="U18" t="s">
        <v>239</v>
      </c>
      <c r="V18" t="s">
        <v>10</v>
      </c>
      <c r="W18" t="s">
        <v>248</v>
      </c>
    </row>
    <row r="19" spans="2:23" x14ac:dyDescent="0.2">
      <c r="B19" t="s">
        <v>43</v>
      </c>
      <c r="C19">
        <v>1.8560000000000001</v>
      </c>
      <c r="D19">
        <v>2528.6471999999999</v>
      </c>
      <c r="E19">
        <v>2164.8674000000001</v>
      </c>
      <c r="F19">
        <v>4.1288999999999998</v>
      </c>
      <c r="G19" t="s">
        <v>60</v>
      </c>
      <c r="H19" t="s">
        <v>57</v>
      </c>
      <c r="J19" t="s">
        <v>45</v>
      </c>
      <c r="K19" t="s">
        <v>241</v>
      </c>
      <c r="L19" s="8">
        <v>10259.36</v>
      </c>
      <c r="M19" t="s">
        <v>261</v>
      </c>
      <c r="N19">
        <f t="shared" si="0"/>
        <v>0.24647221659050855</v>
      </c>
      <c r="O19">
        <f t="shared" si="1"/>
        <v>1.1102851155319055E-5</v>
      </c>
      <c r="P19">
        <v>86.175613999999996</v>
      </c>
      <c r="Q19">
        <f t="shared" si="2"/>
        <v>0.95679501546022894</v>
      </c>
      <c r="R19" t="str">
        <f t="shared" si="3"/>
        <v>Linear Alkanes</v>
      </c>
      <c r="S19">
        <v>6</v>
      </c>
      <c r="U19" t="s">
        <v>247</v>
      </c>
      <c r="V19" s="4">
        <f>SUMIF($R$12:$R$1048576,U19,$Q$12:$Q$1048576)</f>
        <v>4.5561130301978309E-2</v>
      </c>
      <c r="W19" s="6">
        <f t="shared" ref="W19:W24" si="4">V19/$V$26</f>
        <v>1.5645014279793094E-3</v>
      </c>
    </row>
    <row r="20" spans="2:23" x14ac:dyDescent="0.2">
      <c r="B20" t="s">
        <v>43</v>
      </c>
      <c r="C20">
        <v>1.913</v>
      </c>
      <c r="D20">
        <v>208.22479999999999</v>
      </c>
      <c r="E20">
        <v>141.40860000000001</v>
      </c>
      <c r="F20">
        <v>4.3083</v>
      </c>
      <c r="G20" t="s">
        <v>61</v>
      </c>
      <c r="H20" t="s">
        <v>62</v>
      </c>
      <c r="J20" t="s">
        <v>45</v>
      </c>
      <c r="K20" t="s">
        <v>244</v>
      </c>
      <c r="L20" s="8">
        <v>10259.36</v>
      </c>
      <c r="M20" t="s">
        <v>261</v>
      </c>
      <c r="N20">
        <f t="shared" si="0"/>
        <v>2.0296080847148359E-2</v>
      </c>
      <c r="O20">
        <f t="shared" si="1"/>
        <v>9.1427897147774482E-7</v>
      </c>
      <c r="P20">
        <v>84.159732000000005</v>
      </c>
      <c r="Q20">
        <f t="shared" si="2"/>
        <v>7.6945473212802665E-2</v>
      </c>
      <c r="R20" t="str">
        <f t="shared" si="3"/>
        <v>Alkenes/Alkynes</v>
      </c>
      <c r="S20">
        <v>6</v>
      </c>
      <c r="U20" t="s">
        <v>249</v>
      </c>
      <c r="V20" s="4">
        <f t="shared" ref="V20:V24" si="5">SUMIF($R$12:$R$1048576,U20,$Q$12:$Q$1048576)</f>
        <v>3.9650716135251503</v>
      </c>
      <c r="W20" s="6">
        <f t="shared" si="4"/>
        <v>0.13615465991042294</v>
      </c>
    </row>
    <row r="21" spans="2:23" x14ac:dyDescent="0.2">
      <c r="B21" t="s">
        <v>43</v>
      </c>
      <c r="C21">
        <v>1.9590000000000001</v>
      </c>
      <c r="D21">
        <v>9.7761999999999993</v>
      </c>
      <c r="E21">
        <v>12.643800000000001</v>
      </c>
      <c r="F21">
        <v>4.4516999999999998</v>
      </c>
      <c r="G21" t="s">
        <v>80</v>
      </c>
      <c r="H21" t="s">
        <v>62</v>
      </c>
      <c r="J21" t="s">
        <v>45</v>
      </c>
      <c r="K21" t="s">
        <v>244</v>
      </c>
      <c r="L21" s="8">
        <v>10259.36</v>
      </c>
      <c r="M21" t="s">
        <v>261</v>
      </c>
      <c r="N21">
        <f t="shared" si="0"/>
        <v>9.5290544439419211E-4</v>
      </c>
      <c r="O21">
        <f t="shared" si="1"/>
        <v>4.2925598108201942E-8</v>
      </c>
      <c r="P21">
        <v>84.159732000000005</v>
      </c>
      <c r="Q21">
        <f t="shared" si="2"/>
        <v>3.6126068327259828E-3</v>
      </c>
      <c r="R21" t="str">
        <f t="shared" si="3"/>
        <v>Alkenes/Alkynes</v>
      </c>
      <c r="S21">
        <v>6</v>
      </c>
      <c r="U21" t="s">
        <v>250</v>
      </c>
      <c r="V21" s="4">
        <f>SUMIF($R$12:$R$1048576,U21,$Q$12:$Q$1048576)</f>
        <v>24.246728234542037</v>
      </c>
      <c r="W21" s="6">
        <f t="shared" si="4"/>
        <v>0.83259657289758071</v>
      </c>
    </row>
    <row r="22" spans="2:23" x14ac:dyDescent="0.2">
      <c r="B22" t="s">
        <v>43</v>
      </c>
      <c r="C22">
        <v>2.0009999999999999</v>
      </c>
      <c r="D22">
        <v>248.45480000000001</v>
      </c>
      <c r="E22">
        <v>239.5737</v>
      </c>
      <c r="F22">
        <v>4.5777999999999999</v>
      </c>
      <c r="G22" t="s">
        <v>79</v>
      </c>
      <c r="H22" t="s">
        <v>64</v>
      </c>
      <c r="J22" t="s">
        <v>45</v>
      </c>
      <c r="K22" t="s">
        <v>240</v>
      </c>
      <c r="L22" s="8">
        <v>11961.38</v>
      </c>
      <c r="M22" t="s">
        <v>261</v>
      </c>
      <c r="N22">
        <f t="shared" si="0"/>
        <v>2.077141600718312E-2</v>
      </c>
      <c r="O22">
        <f t="shared" si="1"/>
        <v>9.3569142763106424E-7</v>
      </c>
      <c r="P22">
        <v>100.202236</v>
      </c>
      <c r="Q22">
        <f t="shared" si="2"/>
        <v>9.3758373254664823E-2</v>
      </c>
      <c r="R22" t="str">
        <f t="shared" si="3"/>
        <v>Branched Alkanes</v>
      </c>
      <c r="S22">
        <v>7</v>
      </c>
      <c r="U22" t="s">
        <v>251</v>
      </c>
      <c r="V22" s="4">
        <f t="shared" si="5"/>
        <v>0.59868773969000488</v>
      </c>
      <c r="W22" s="6">
        <f t="shared" si="4"/>
        <v>2.0558046243599176E-2</v>
      </c>
    </row>
    <row r="23" spans="2:23" x14ac:dyDescent="0.2">
      <c r="B23" t="s">
        <v>43</v>
      </c>
      <c r="C23">
        <v>2.0430000000000001</v>
      </c>
      <c r="D23">
        <v>1467.4572000000001</v>
      </c>
      <c r="E23">
        <v>1147.1338000000001</v>
      </c>
      <c r="F23">
        <v>4.7065000000000001</v>
      </c>
      <c r="G23" t="s">
        <v>63</v>
      </c>
      <c r="H23" t="s">
        <v>64</v>
      </c>
      <c r="J23" t="s">
        <v>45</v>
      </c>
      <c r="K23" t="s">
        <v>240</v>
      </c>
      <c r="L23" s="8">
        <v>11961.38</v>
      </c>
      <c r="M23" t="s">
        <v>261</v>
      </c>
      <c r="N23">
        <f t="shared" si="0"/>
        <v>0.12268293457778284</v>
      </c>
      <c r="O23">
        <f t="shared" si="1"/>
        <v>5.5265067225728153E-6</v>
      </c>
      <c r="P23">
        <v>100.202236</v>
      </c>
      <c r="Q23">
        <f t="shared" si="2"/>
        <v>0.55376833087082777</v>
      </c>
      <c r="R23" t="str">
        <f t="shared" si="3"/>
        <v>Branched Alkanes</v>
      </c>
      <c r="S23">
        <v>7</v>
      </c>
      <c r="U23" t="s">
        <v>252</v>
      </c>
      <c r="V23" s="4">
        <f t="shared" si="5"/>
        <v>0.265772129892693</v>
      </c>
      <c r="W23" s="6">
        <f t="shared" si="4"/>
        <v>9.1262195204179618E-3</v>
      </c>
    </row>
    <row r="24" spans="2:23" x14ac:dyDescent="0.2">
      <c r="B24" t="s">
        <v>43</v>
      </c>
      <c r="C24">
        <v>2.1520000000000001</v>
      </c>
      <c r="D24">
        <v>1.24</v>
      </c>
      <c r="E24">
        <v>1.3842000000000001</v>
      </c>
      <c r="F24">
        <v>5.1844999999999999</v>
      </c>
      <c r="G24" t="s">
        <v>81</v>
      </c>
      <c r="H24" t="s">
        <v>67</v>
      </c>
      <c r="J24" t="s">
        <v>45</v>
      </c>
      <c r="K24" t="s">
        <v>244</v>
      </c>
      <c r="L24" s="8">
        <v>11961.38</v>
      </c>
      <c r="M24" t="s">
        <v>261</v>
      </c>
      <c r="N24">
        <f t="shared" si="0"/>
        <v>1.0366696819263329E-4</v>
      </c>
      <c r="O24">
        <f t="shared" si="1"/>
        <v>4.6698931566728408E-9</v>
      </c>
      <c r="P24">
        <v>98.186353999999994</v>
      </c>
      <c r="Q24">
        <f t="shared" si="2"/>
        <v>4.5851978262325695E-4</v>
      </c>
      <c r="R24" t="str">
        <f t="shared" si="3"/>
        <v>Alkenes/Alkynes</v>
      </c>
      <c r="S24">
        <v>7</v>
      </c>
      <c r="U24" t="s">
        <v>253</v>
      </c>
      <c r="V24" s="4">
        <f t="shared" si="5"/>
        <v>0</v>
      </c>
      <c r="W24" s="6">
        <f t="shared" si="4"/>
        <v>0</v>
      </c>
    </row>
    <row r="25" spans="2:23" x14ac:dyDescent="0.2">
      <c r="B25" t="s">
        <v>43</v>
      </c>
      <c r="C25">
        <v>2.1869999999999998</v>
      </c>
      <c r="D25">
        <v>16.707000000000001</v>
      </c>
      <c r="E25">
        <v>16.321899999999999</v>
      </c>
      <c r="F25">
        <v>5.3522999999999996</v>
      </c>
      <c r="G25" t="s">
        <v>65</v>
      </c>
      <c r="H25" t="s">
        <v>64</v>
      </c>
      <c r="J25" t="s">
        <v>45</v>
      </c>
      <c r="K25" t="s">
        <v>240</v>
      </c>
      <c r="L25" s="8">
        <v>11961.38</v>
      </c>
      <c r="M25" t="s">
        <v>261</v>
      </c>
      <c r="N25">
        <f t="shared" si="0"/>
        <v>1.3967451916083262E-3</v>
      </c>
      <c r="O25">
        <f t="shared" si="1"/>
        <v>6.2919278200429977E-8</v>
      </c>
      <c r="P25">
        <v>100.202236</v>
      </c>
      <c r="Q25">
        <f t="shared" si="2"/>
        <v>6.3046523631891402E-3</v>
      </c>
      <c r="R25" t="str">
        <f t="shared" si="3"/>
        <v>Branched Alkanes</v>
      </c>
      <c r="S25">
        <v>7</v>
      </c>
      <c r="V25" s="4"/>
    </row>
    <row r="26" spans="2:23" x14ac:dyDescent="0.2">
      <c r="B26" t="s">
        <v>43</v>
      </c>
      <c r="C26">
        <v>2.25</v>
      </c>
      <c r="D26">
        <v>68.9405</v>
      </c>
      <c r="E26">
        <v>37.498600000000003</v>
      </c>
      <c r="F26">
        <v>5.4138000000000002</v>
      </c>
      <c r="G26" t="s">
        <v>66</v>
      </c>
      <c r="H26" t="s">
        <v>67</v>
      </c>
      <c r="J26" t="s">
        <v>45</v>
      </c>
      <c r="K26" t="s">
        <v>244</v>
      </c>
      <c r="L26" s="8">
        <v>11961.38</v>
      </c>
      <c r="M26" t="s">
        <v>261</v>
      </c>
      <c r="N26">
        <f t="shared" si="0"/>
        <v>5.7635908231324483E-3</v>
      </c>
      <c r="O26">
        <f t="shared" si="1"/>
        <v>2.5963287836097099E-7</v>
      </c>
      <c r="P26">
        <v>98.186353999999994</v>
      </c>
      <c r="Q26">
        <f t="shared" si="2"/>
        <v>2.5492405704789237E-2</v>
      </c>
      <c r="R26" t="str">
        <f t="shared" si="3"/>
        <v>Alkenes/Alkynes</v>
      </c>
      <c r="S26">
        <v>7</v>
      </c>
      <c r="U26" t="s">
        <v>254</v>
      </c>
      <c r="V26" s="4">
        <f>SUM(V19:V24)</f>
        <v>29.121820847951859</v>
      </c>
      <c r="W26" s="7">
        <f>SUM(W19:W24)</f>
        <v>1</v>
      </c>
    </row>
    <row r="27" spans="2:23" x14ac:dyDescent="0.2">
      <c r="B27" t="s">
        <v>43</v>
      </c>
      <c r="C27">
        <v>2.3530000000000002</v>
      </c>
      <c r="D27">
        <v>4201.7437</v>
      </c>
      <c r="E27">
        <v>2926.9623999999999</v>
      </c>
      <c r="F27">
        <v>5.6974</v>
      </c>
      <c r="G27" t="s">
        <v>68</v>
      </c>
      <c r="H27" t="s">
        <v>64</v>
      </c>
      <c r="J27" t="s">
        <v>45</v>
      </c>
      <c r="K27" t="s">
        <v>240</v>
      </c>
      <c r="L27" s="8">
        <v>11961.38</v>
      </c>
      <c r="M27" t="s">
        <v>261</v>
      </c>
      <c r="N27">
        <f t="shared" si="0"/>
        <v>0.35127583104959464</v>
      </c>
      <c r="O27">
        <f t="shared" si="1"/>
        <v>1.5823946895744537E-5</v>
      </c>
      <c r="P27">
        <v>100.202236</v>
      </c>
      <c r="Q27">
        <f t="shared" si="2"/>
        <v>1.5855948612988615</v>
      </c>
      <c r="R27" t="str">
        <f t="shared" si="3"/>
        <v>Branched Alkanes</v>
      </c>
      <c r="S27">
        <v>7</v>
      </c>
    </row>
    <row r="28" spans="2:23" x14ac:dyDescent="0.2">
      <c r="B28" t="s">
        <v>43</v>
      </c>
      <c r="C28">
        <v>2.4319999999999999</v>
      </c>
      <c r="D28">
        <v>1303.1451</v>
      </c>
      <c r="E28">
        <v>1240.4634000000001</v>
      </c>
      <c r="F28">
        <v>5.931</v>
      </c>
      <c r="G28" t="s">
        <v>70</v>
      </c>
      <c r="H28" t="s">
        <v>64</v>
      </c>
      <c r="J28" t="s">
        <v>45</v>
      </c>
      <c r="K28" t="s">
        <v>240</v>
      </c>
      <c r="L28" s="8">
        <v>11961.38</v>
      </c>
      <c r="M28" t="s">
        <v>261</v>
      </c>
      <c r="N28">
        <f t="shared" si="0"/>
        <v>0.10894604970329511</v>
      </c>
      <c r="O28">
        <f t="shared" si="1"/>
        <v>4.9077003101949566E-6</v>
      </c>
      <c r="P28">
        <v>100.202236</v>
      </c>
      <c r="Q28">
        <f t="shared" si="2"/>
        <v>0.49176254469942821</v>
      </c>
      <c r="R28" t="str">
        <f t="shared" si="3"/>
        <v>Branched Alkanes</v>
      </c>
      <c r="S28">
        <v>7</v>
      </c>
    </row>
    <row r="29" spans="2:23" x14ac:dyDescent="0.2">
      <c r="B29" t="s">
        <v>43</v>
      </c>
      <c r="C29">
        <v>2.5129999999999999</v>
      </c>
      <c r="D29">
        <v>124.9455</v>
      </c>
      <c r="E29">
        <v>112.16419999999999</v>
      </c>
      <c r="F29">
        <v>6.1562000000000001</v>
      </c>
      <c r="G29" t="s">
        <v>82</v>
      </c>
      <c r="H29" t="s">
        <v>67</v>
      </c>
      <c r="J29" t="s">
        <v>45</v>
      </c>
      <c r="K29" t="s">
        <v>36</v>
      </c>
      <c r="L29" s="8">
        <v>11961.38</v>
      </c>
      <c r="M29" t="s">
        <v>261</v>
      </c>
      <c r="N29">
        <f t="shared" si="0"/>
        <v>1.0445742882510212E-2</v>
      </c>
      <c r="O29">
        <f t="shared" si="1"/>
        <v>4.7055010919924715E-7</v>
      </c>
      <c r="P29">
        <v>98.186353999999994</v>
      </c>
      <c r="Q29">
        <f t="shared" si="2"/>
        <v>4.6201599596575937E-2</v>
      </c>
      <c r="R29" t="str">
        <f t="shared" si="3"/>
        <v>Cycloalkanes</v>
      </c>
      <c r="S29">
        <v>7</v>
      </c>
      <c r="U29" t="s">
        <v>279</v>
      </c>
      <c r="V29" t="s">
        <v>10</v>
      </c>
      <c r="W29" t="s">
        <v>248</v>
      </c>
    </row>
    <row r="30" spans="2:23" x14ac:dyDescent="0.2">
      <c r="B30" t="s">
        <v>43</v>
      </c>
      <c r="C30">
        <v>2.5409999999999999</v>
      </c>
      <c r="D30">
        <v>143.11420000000001</v>
      </c>
      <c r="E30">
        <v>107.97629999999999</v>
      </c>
      <c r="F30">
        <v>6.2355999999999998</v>
      </c>
      <c r="G30" t="s">
        <v>83</v>
      </c>
      <c r="H30" t="s">
        <v>84</v>
      </c>
      <c r="J30" t="s">
        <v>45</v>
      </c>
      <c r="K30" t="s">
        <v>244</v>
      </c>
      <c r="L30" s="8">
        <v>13663.4</v>
      </c>
      <c r="M30" t="s">
        <v>261</v>
      </c>
      <c r="N30">
        <f t="shared" si="0"/>
        <v>1.0474274338744384E-2</v>
      </c>
      <c r="O30">
        <f t="shared" si="1"/>
        <v>4.7183536770097445E-7</v>
      </c>
      <c r="P30">
        <v>112.212976</v>
      </c>
      <c r="Q30">
        <f t="shared" si="2"/>
        <v>5.2946050791780615E-2</v>
      </c>
      <c r="R30" t="str">
        <f t="shared" si="3"/>
        <v>Alkenes/Alkynes</v>
      </c>
      <c r="S30">
        <v>8</v>
      </c>
      <c r="U30">
        <v>5</v>
      </c>
      <c r="V30" s="4">
        <f t="shared" ref="V30:V40" si="6">SUMIF($S$12:$S$1048576,U30,$Q$12:$Q$1048576)</f>
        <v>17.065694106096856</v>
      </c>
      <c r="W30">
        <f t="shared" ref="W30:W40" si="7">V30/$V$42</f>
        <v>0.58601054498613481</v>
      </c>
    </row>
    <row r="31" spans="2:23" x14ac:dyDescent="0.2">
      <c r="B31" t="s">
        <v>43</v>
      </c>
      <c r="C31">
        <v>2.57</v>
      </c>
      <c r="D31">
        <v>68.753500000000003</v>
      </c>
      <c r="E31">
        <v>44.484499999999997</v>
      </c>
      <c r="F31">
        <v>6.3120000000000003</v>
      </c>
      <c r="G31" t="s">
        <v>85</v>
      </c>
      <c r="H31" t="s">
        <v>67</v>
      </c>
      <c r="J31" t="s">
        <v>45</v>
      </c>
      <c r="K31" t="s">
        <v>36</v>
      </c>
      <c r="L31" s="8">
        <v>11961.38</v>
      </c>
      <c r="M31" t="s">
        <v>261</v>
      </c>
      <c r="N31">
        <f t="shared" si="0"/>
        <v>5.7479571755098494E-3</v>
      </c>
      <c r="O31">
        <f t="shared" si="1"/>
        <v>2.5892862834460175E-7</v>
      </c>
      <c r="P31">
        <v>98.186353999999994</v>
      </c>
      <c r="Q31">
        <f t="shared" si="2"/>
        <v>2.54232579633775E-2</v>
      </c>
      <c r="R31" t="str">
        <f t="shared" si="3"/>
        <v>Cycloalkanes</v>
      </c>
      <c r="S31">
        <v>7</v>
      </c>
      <c r="U31">
        <v>6</v>
      </c>
      <c r="V31" s="4">
        <f t="shared" si="6"/>
        <v>7.6103374407241544</v>
      </c>
      <c r="W31">
        <f t="shared" si="7"/>
        <v>0.2613276649306559</v>
      </c>
    </row>
    <row r="32" spans="2:23" x14ac:dyDescent="0.2">
      <c r="B32" t="s">
        <v>43</v>
      </c>
      <c r="C32">
        <v>2.6779999999999999</v>
      </c>
      <c r="D32">
        <v>527.93349999999998</v>
      </c>
      <c r="E32">
        <v>463.40249999999997</v>
      </c>
      <c r="F32">
        <v>6.6178999999999997</v>
      </c>
      <c r="G32" t="s">
        <v>71</v>
      </c>
      <c r="H32" t="s">
        <v>64</v>
      </c>
      <c r="J32" t="s">
        <v>45</v>
      </c>
      <c r="K32" t="s">
        <v>241</v>
      </c>
      <c r="L32" s="8">
        <v>11961.38</v>
      </c>
      <c r="M32" t="s">
        <v>261</v>
      </c>
      <c r="N32">
        <f t="shared" si="0"/>
        <v>4.4136504316391587E-2</v>
      </c>
      <c r="O32">
        <f t="shared" si="1"/>
        <v>1.9882201926035011E-6</v>
      </c>
      <c r="P32">
        <v>100.202236</v>
      </c>
      <c r="Q32">
        <f t="shared" si="2"/>
        <v>0.19922410895922146</v>
      </c>
      <c r="R32" t="str">
        <f t="shared" si="3"/>
        <v>Linear Alkanes</v>
      </c>
      <c r="S32">
        <v>7</v>
      </c>
      <c r="U32">
        <v>7</v>
      </c>
      <c r="V32" s="4">
        <f t="shared" si="6"/>
        <v>3.2423180353716647</v>
      </c>
      <c r="W32">
        <f t="shared" si="7"/>
        <v>0.11133637736115998</v>
      </c>
    </row>
    <row r="33" spans="2:23" x14ac:dyDescent="0.2">
      <c r="B33" t="s">
        <v>43</v>
      </c>
      <c r="C33">
        <v>2.7280000000000002</v>
      </c>
      <c r="D33">
        <v>140.37110000000001</v>
      </c>
      <c r="E33">
        <v>72.174800000000005</v>
      </c>
      <c r="F33">
        <v>6.7561</v>
      </c>
      <c r="G33" t="s">
        <v>86</v>
      </c>
      <c r="H33" t="s">
        <v>67</v>
      </c>
      <c r="J33" t="s">
        <v>45</v>
      </c>
      <c r="K33" t="s">
        <v>244</v>
      </c>
      <c r="L33" s="8">
        <v>11961.38</v>
      </c>
      <c r="M33" t="s">
        <v>261</v>
      </c>
      <c r="N33">
        <f t="shared" si="0"/>
        <v>1.1735359966826573E-2</v>
      </c>
      <c r="O33">
        <f t="shared" si="1"/>
        <v>5.2864358006825743E-7</v>
      </c>
      <c r="P33">
        <v>98.186353999999994</v>
      </c>
      <c r="Q33">
        <f t="shared" si="2"/>
        <v>5.1905585692409266E-2</v>
      </c>
      <c r="R33" t="str">
        <f t="shared" si="3"/>
        <v>Alkenes/Alkynes</v>
      </c>
      <c r="S33">
        <v>7</v>
      </c>
      <c r="U33">
        <v>8</v>
      </c>
      <c r="V33" s="4">
        <f t="shared" si="6"/>
        <v>0.97729501543343289</v>
      </c>
      <c r="W33">
        <f t="shared" si="7"/>
        <v>3.3558856794566327E-2</v>
      </c>
    </row>
    <row r="34" spans="2:23" x14ac:dyDescent="0.2">
      <c r="B34" t="s">
        <v>43</v>
      </c>
      <c r="C34">
        <v>2.8119999999999998</v>
      </c>
      <c r="D34">
        <v>41.139299999999999</v>
      </c>
      <c r="E34">
        <v>31.9999</v>
      </c>
      <c r="F34">
        <v>6.968</v>
      </c>
      <c r="G34" t="s">
        <v>86</v>
      </c>
      <c r="H34" t="s">
        <v>67</v>
      </c>
      <c r="J34" t="s">
        <v>45</v>
      </c>
      <c r="K34" t="s">
        <v>244</v>
      </c>
      <c r="L34" s="8">
        <v>11961.38</v>
      </c>
      <c r="M34" t="s">
        <v>261</v>
      </c>
      <c r="N34">
        <f t="shared" si="0"/>
        <v>3.4393439552961283E-3</v>
      </c>
      <c r="O34">
        <f t="shared" si="1"/>
        <v>1.5493236737121858E-7</v>
      </c>
      <c r="P34">
        <v>98.186353999999994</v>
      </c>
      <c r="Q34">
        <f t="shared" si="2"/>
        <v>1.5212244268768516E-2</v>
      </c>
      <c r="R34" t="str">
        <f t="shared" si="3"/>
        <v>Alkenes/Alkynes</v>
      </c>
      <c r="S34">
        <v>7</v>
      </c>
      <c r="U34">
        <v>9</v>
      </c>
      <c r="V34" s="4">
        <f t="shared" si="6"/>
        <v>0.1916537664915956</v>
      </c>
      <c r="W34">
        <f t="shared" si="7"/>
        <v>6.5811051957307331E-3</v>
      </c>
    </row>
    <row r="35" spans="2:23" x14ac:dyDescent="0.2">
      <c r="B35" t="s">
        <v>43</v>
      </c>
      <c r="C35">
        <v>2.8580000000000001</v>
      </c>
      <c r="D35">
        <v>34.007899999999999</v>
      </c>
      <c r="E35">
        <v>27.278600000000001</v>
      </c>
      <c r="F35">
        <v>7.0785999999999998</v>
      </c>
      <c r="G35" t="s">
        <v>87</v>
      </c>
      <c r="H35" t="s">
        <v>67</v>
      </c>
      <c r="J35" t="s">
        <v>45</v>
      </c>
      <c r="K35" t="s">
        <v>244</v>
      </c>
      <c r="L35" s="8">
        <v>11961.38</v>
      </c>
      <c r="M35" t="s">
        <v>261</v>
      </c>
      <c r="N35">
        <f t="shared" si="0"/>
        <v>2.8431418448373017E-3</v>
      </c>
      <c r="O35">
        <f t="shared" si="1"/>
        <v>1.2807520926033415E-7</v>
      </c>
      <c r="P35">
        <v>98.186353999999994</v>
      </c>
      <c r="Q35">
        <f t="shared" si="2"/>
        <v>1.2575237835059247E-2</v>
      </c>
      <c r="R35" t="str">
        <f t="shared" si="3"/>
        <v>Alkenes/Alkynes</v>
      </c>
      <c r="S35">
        <v>7</v>
      </c>
      <c r="U35">
        <v>10</v>
      </c>
      <c r="V35" s="4">
        <f t="shared" si="6"/>
        <v>2.9500363387621846E-2</v>
      </c>
      <c r="W35">
        <f t="shared" si="7"/>
        <v>1.0129985876105203E-3</v>
      </c>
    </row>
    <row r="36" spans="2:23" x14ac:dyDescent="0.2">
      <c r="B36" t="s">
        <v>43</v>
      </c>
      <c r="C36">
        <v>2.9369999999999998</v>
      </c>
      <c r="D36">
        <v>339.84050000000002</v>
      </c>
      <c r="E36">
        <v>252.8991</v>
      </c>
      <c r="F36">
        <v>7.2480000000000002</v>
      </c>
      <c r="G36" t="s">
        <v>72</v>
      </c>
      <c r="H36" t="s">
        <v>67</v>
      </c>
      <c r="J36" t="s">
        <v>45</v>
      </c>
      <c r="K36" t="s">
        <v>36</v>
      </c>
      <c r="L36" s="8">
        <v>11961.38</v>
      </c>
      <c r="M36" t="s">
        <v>261</v>
      </c>
      <c r="N36">
        <f t="shared" si="0"/>
        <v>2.8411479277474675E-2</v>
      </c>
      <c r="O36">
        <f t="shared" si="1"/>
        <v>1.2798538913792556E-6</v>
      </c>
      <c r="P36">
        <v>98.186353999999994</v>
      </c>
      <c r="Q36">
        <f t="shared" si="2"/>
        <v>0.12566418724724113</v>
      </c>
      <c r="R36" t="str">
        <f t="shared" si="3"/>
        <v>Cycloalkanes</v>
      </c>
      <c r="S36">
        <v>7</v>
      </c>
      <c r="U36">
        <v>11</v>
      </c>
      <c r="V36" s="4">
        <f t="shared" si="6"/>
        <v>2.8997144858204675E-3</v>
      </c>
      <c r="W36">
        <f t="shared" si="7"/>
        <v>9.9571881200704663E-5</v>
      </c>
    </row>
    <row r="37" spans="2:23" x14ac:dyDescent="0.2">
      <c r="B37" t="s">
        <v>43</v>
      </c>
      <c r="C37">
        <v>3.0329999999999999</v>
      </c>
      <c r="D37">
        <v>404.13240000000002</v>
      </c>
      <c r="E37">
        <v>350.95729999999998</v>
      </c>
      <c r="F37">
        <v>7.4884000000000004</v>
      </c>
      <c r="G37" t="s">
        <v>73</v>
      </c>
      <c r="H37" t="s">
        <v>74</v>
      </c>
      <c r="J37" t="s">
        <v>45</v>
      </c>
      <c r="K37" t="s">
        <v>240</v>
      </c>
      <c r="L37" s="8">
        <v>13663.4</v>
      </c>
      <c r="M37" t="s">
        <v>261</v>
      </c>
      <c r="N37">
        <f t="shared" si="0"/>
        <v>2.9577733214280488E-2</v>
      </c>
      <c r="O37">
        <f t="shared" si="1"/>
        <v>1.3323902139262021E-6</v>
      </c>
      <c r="P37">
        <v>114.228858</v>
      </c>
      <c r="Q37">
        <f t="shared" si="2"/>
        <v>0.15219741254716576</v>
      </c>
      <c r="R37" t="str">
        <f t="shared" si="3"/>
        <v>Branched Alkanes</v>
      </c>
      <c r="S37">
        <v>8</v>
      </c>
      <c r="U37">
        <v>12</v>
      </c>
      <c r="V37" s="4">
        <f t="shared" si="6"/>
        <v>2.7957794078135623E-4</v>
      </c>
      <c r="W37">
        <f t="shared" si="7"/>
        <v>9.6002905258246887E-6</v>
      </c>
    </row>
    <row r="38" spans="2:23" x14ac:dyDescent="0.2">
      <c r="B38" t="s">
        <v>43</v>
      </c>
      <c r="C38">
        <v>3.056</v>
      </c>
      <c r="D38">
        <v>304.00029999999998</v>
      </c>
      <c r="E38">
        <v>249.7029</v>
      </c>
      <c r="F38">
        <v>7.5411999999999999</v>
      </c>
      <c r="G38" t="s">
        <v>75</v>
      </c>
      <c r="H38" t="s">
        <v>74</v>
      </c>
      <c r="J38" t="s">
        <v>45</v>
      </c>
      <c r="K38" t="s">
        <v>240</v>
      </c>
      <c r="L38" s="8">
        <v>13663.4</v>
      </c>
      <c r="M38" t="s">
        <v>261</v>
      </c>
      <c r="N38">
        <f t="shared" si="0"/>
        <v>2.2249242501866297E-2</v>
      </c>
      <c r="O38">
        <f t="shared" si="1"/>
        <v>1.0022631809541366E-6</v>
      </c>
      <c r="P38">
        <v>114.228858</v>
      </c>
      <c r="Q38">
        <f t="shared" si="2"/>
        <v>0.11448737857583838</v>
      </c>
      <c r="R38" t="str">
        <f t="shared" si="3"/>
        <v>Branched Alkanes</v>
      </c>
      <c r="S38">
        <v>8</v>
      </c>
      <c r="U38">
        <v>13</v>
      </c>
      <c r="V38" s="4">
        <f t="shared" si="6"/>
        <v>1.8428280199370719E-3</v>
      </c>
      <c r="W38">
        <f t="shared" si="7"/>
        <v>6.3279972415140992E-5</v>
      </c>
    </row>
    <row r="39" spans="2:23" x14ac:dyDescent="0.2">
      <c r="B39" t="s">
        <v>43</v>
      </c>
      <c r="C39">
        <v>3.1469999999999998</v>
      </c>
      <c r="D39">
        <v>47.476700000000001</v>
      </c>
      <c r="E39">
        <v>39.075099999999999</v>
      </c>
      <c r="F39">
        <v>7.7386999999999997</v>
      </c>
      <c r="G39" t="s">
        <v>88</v>
      </c>
      <c r="H39" t="s">
        <v>84</v>
      </c>
      <c r="J39" t="s">
        <v>45</v>
      </c>
      <c r="K39" t="s">
        <v>36</v>
      </c>
      <c r="L39" s="8">
        <v>13663.4</v>
      </c>
      <c r="M39" t="s">
        <v>261</v>
      </c>
      <c r="N39">
        <f t="shared" si="0"/>
        <v>3.4747354245648963E-3</v>
      </c>
      <c r="O39">
        <f t="shared" si="1"/>
        <v>1.5652664935924494E-7</v>
      </c>
      <c r="P39">
        <v>112.212976</v>
      </c>
      <c r="Q39">
        <f t="shared" si="2"/>
        <v>1.756432114790937E-2</v>
      </c>
      <c r="R39" t="str">
        <f t="shared" si="3"/>
        <v>Cycloalkanes</v>
      </c>
      <c r="S39">
        <v>8</v>
      </c>
      <c r="U39">
        <v>14</v>
      </c>
      <c r="V39" s="4">
        <f t="shared" si="6"/>
        <v>0</v>
      </c>
      <c r="W39">
        <f t="shared" si="7"/>
        <v>0</v>
      </c>
    </row>
    <row r="40" spans="2:23" x14ac:dyDescent="0.2">
      <c r="B40" t="s">
        <v>43</v>
      </c>
      <c r="C40">
        <v>3.2389999999999999</v>
      </c>
      <c r="D40">
        <v>26.078600000000002</v>
      </c>
      <c r="E40">
        <v>18.182400000000001</v>
      </c>
      <c r="F40">
        <v>7.9462000000000002</v>
      </c>
      <c r="G40" t="s">
        <v>89</v>
      </c>
      <c r="H40" t="s">
        <v>84</v>
      </c>
      <c r="J40" t="s">
        <v>45</v>
      </c>
      <c r="K40" t="s">
        <v>244</v>
      </c>
      <c r="L40" s="8">
        <v>13663.4</v>
      </c>
      <c r="M40" t="s">
        <v>261</v>
      </c>
      <c r="N40">
        <f t="shared" si="0"/>
        <v>1.9086464569580048E-3</v>
      </c>
      <c r="O40">
        <f t="shared" si="1"/>
        <v>8.597893025378775E-8</v>
      </c>
      <c r="P40">
        <v>112.212976</v>
      </c>
      <c r="Q40">
        <f t="shared" si="2"/>
        <v>9.6479516370739579E-3</v>
      </c>
      <c r="R40" t="str">
        <f t="shared" si="3"/>
        <v>Alkenes/Alkynes</v>
      </c>
      <c r="S40">
        <v>8</v>
      </c>
      <c r="U40">
        <v>15</v>
      </c>
      <c r="V40" s="4">
        <f t="shared" si="6"/>
        <v>0</v>
      </c>
      <c r="W40">
        <f t="shared" si="7"/>
        <v>0</v>
      </c>
    </row>
    <row r="41" spans="2:23" x14ac:dyDescent="0.2">
      <c r="B41" t="s">
        <v>43</v>
      </c>
      <c r="C41">
        <v>3.2669999999999999</v>
      </c>
      <c r="D41">
        <v>10.5289</v>
      </c>
      <c r="E41">
        <v>8.4464000000000006</v>
      </c>
      <c r="F41">
        <v>7.9931999999999999</v>
      </c>
      <c r="G41" t="s">
        <v>91</v>
      </c>
      <c r="H41" t="s">
        <v>74</v>
      </c>
      <c r="J41" t="s">
        <v>45</v>
      </c>
      <c r="K41" t="s">
        <v>240</v>
      </c>
      <c r="L41" s="8">
        <v>13663.4</v>
      </c>
      <c r="M41" t="s">
        <v>261</v>
      </c>
      <c r="N41">
        <f t="shared" si="0"/>
        <v>7.7059150723831553E-4</v>
      </c>
      <c r="O41">
        <f t="shared" si="1"/>
        <v>3.4712889447635454E-8</v>
      </c>
      <c r="P41">
        <v>114.228858</v>
      </c>
      <c r="Q41">
        <f t="shared" si="2"/>
        <v>3.9652137194836493E-3</v>
      </c>
      <c r="R41" t="str">
        <f t="shared" si="3"/>
        <v>Branched Alkanes</v>
      </c>
      <c r="S41">
        <v>8</v>
      </c>
    </row>
    <row r="42" spans="2:23" x14ac:dyDescent="0.2">
      <c r="B42" t="s">
        <v>43</v>
      </c>
      <c r="C42">
        <v>3.3119999999999998</v>
      </c>
      <c r="D42">
        <v>7.7295999999999996</v>
      </c>
      <c r="E42">
        <v>5.05</v>
      </c>
      <c r="F42">
        <v>8.1098999999999997</v>
      </c>
      <c r="G42" t="s">
        <v>92</v>
      </c>
      <c r="H42" t="s">
        <v>93</v>
      </c>
      <c r="J42" t="s">
        <v>45</v>
      </c>
      <c r="K42" t="s">
        <v>240</v>
      </c>
      <c r="L42" s="8">
        <v>18769.45</v>
      </c>
      <c r="M42" t="s">
        <v>261</v>
      </c>
      <c r="N42">
        <f t="shared" si="0"/>
        <v>4.1181814064876699E-4</v>
      </c>
      <c r="O42">
        <f t="shared" si="1"/>
        <v>1.8551200544765927E-8</v>
      </c>
      <c r="P42">
        <v>156.30872400000001</v>
      </c>
      <c r="Q42">
        <f t="shared" si="2"/>
        <v>2.8997144858204675E-3</v>
      </c>
      <c r="R42" t="str">
        <f t="shared" si="3"/>
        <v>Branched Alkanes</v>
      </c>
      <c r="S42">
        <v>11</v>
      </c>
      <c r="U42" t="s">
        <v>254</v>
      </c>
      <c r="V42" s="4">
        <f>SUM(V30:V40)</f>
        <v>29.121820847951867</v>
      </c>
      <c r="W42" s="7">
        <f>SUM(W30:W40)</f>
        <v>1</v>
      </c>
    </row>
    <row r="43" spans="2:23" x14ac:dyDescent="0.2">
      <c r="B43" t="s">
        <v>43</v>
      </c>
      <c r="C43">
        <v>3.3450000000000002</v>
      </c>
      <c r="D43">
        <v>21.284300000000002</v>
      </c>
      <c r="E43">
        <v>11.377000000000001</v>
      </c>
      <c r="F43">
        <v>8.1621000000000006</v>
      </c>
      <c r="G43" t="s">
        <v>94</v>
      </c>
      <c r="H43" t="s">
        <v>95</v>
      </c>
      <c r="J43" t="s">
        <v>45</v>
      </c>
      <c r="K43" t="s">
        <v>36</v>
      </c>
      <c r="L43" s="8">
        <v>11961.38</v>
      </c>
      <c r="M43" t="s">
        <v>261</v>
      </c>
      <c r="N43">
        <f t="shared" si="0"/>
        <v>1.7794184283084396E-3</v>
      </c>
      <c r="O43">
        <f t="shared" si="1"/>
        <v>8.0157586221428841E-8</v>
      </c>
      <c r="P43">
        <v>96.170472000000004</v>
      </c>
      <c r="Q43">
        <f t="shared" si="2"/>
        <v>7.7087929012955086E-3</v>
      </c>
      <c r="R43" t="str">
        <f t="shared" si="3"/>
        <v>Cycloalkanes</v>
      </c>
      <c r="S43">
        <v>7</v>
      </c>
    </row>
    <row r="44" spans="2:23" x14ac:dyDescent="0.2">
      <c r="B44" t="s">
        <v>43</v>
      </c>
      <c r="C44">
        <v>3.4060000000000001</v>
      </c>
      <c r="D44">
        <v>97.2196</v>
      </c>
      <c r="E44">
        <v>71.669300000000007</v>
      </c>
      <c r="F44">
        <v>8.2891999999999992</v>
      </c>
      <c r="G44" t="s">
        <v>96</v>
      </c>
      <c r="H44" t="s">
        <v>74</v>
      </c>
      <c r="J44" t="s">
        <v>45</v>
      </c>
      <c r="K44" t="s">
        <v>240</v>
      </c>
      <c r="L44" s="8">
        <v>13663.4</v>
      </c>
      <c r="M44" t="s">
        <v>261</v>
      </c>
      <c r="N44">
        <f t="shared" si="0"/>
        <v>7.1153300057086814E-3</v>
      </c>
      <c r="O44">
        <f t="shared" si="1"/>
        <v>3.2052476772913972E-7</v>
      </c>
      <c r="P44">
        <v>114.228858</v>
      </c>
      <c r="Q44">
        <f t="shared" si="2"/>
        <v>3.6613178178414883E-2</v>
      </c>
      <c r="R44" t="str">
        <f t="shared" si="3"/>
        <v>Branched Alkanes</v>
      </c>
      <c r="S44">
        <v>8</v>
      </c>
    </row>
    <row r="45" spans="2:23" x14ac:dyDescent="0.2">
      <c r="B45" t="s">
        <v>43</v>
      </c>
      <c r="C45">
        <v>3.4849999999999999</v>
      </c>
      <c r="D45">
        <v>788.29319999999996</v>
      </c>
      <c r="E45">
        <v>473.96300000000002</v>
      </c>
      <c r="F45">
        <v>8.4471000000000007</v>
      </c>
      <c r="G45" t="s">
        <v>76</v>
      </c>
      <c r="H45" t="s">
        <v>74</v>
      </c>
      <c r="J45" t="s">
        <v>45</v>
      </c>
      <c r="K45" t="s">
        <v>240</v>
      </c>
      <c r="L45" s="8">
        <v>13663.4</v>
      </c>
      <c r="M45" t="s">
        <v>261</v>
      </c>
      <c r="N45">
        <f t="shared" si="0"/>
        <v>5.7693780464598853E-2</v>
      </c>
      <c r="O45">
        <f t="shared" si="1"/>
        <v>2.5989357581440398E-6</v>
      </c>
      <c r="P45">
        <v>114.228858</v>
      </c>
      <c r="Q45">
        <f t="shared" si="2"/>
        <v>0.29687346366815787</v>
      </c>
      <c r="R45" t="str">
        <f t="shared" si="3"/>
        <v>Branched Alkanes</v>
      </c>
      <c r="S45">
        <v>8</v>
      </c>
    </row>
    <row r="46" spans="2:23" x14ac:dyDescent="0.2">
      <c r="B46" t="s">
        <v>43</v>
      </c>
      <c r="C46">
        <v>3.59</v>
      </c>
      <c r="D46">
        <v>283.80650000000003</v>
      </c>
      <c r="E46">
        <v>224.21299999999999</v>
      </c>
      <c r="F46">
        <v>8.6511999999999993</v>
      </c>
      <c r="G46" t="s">
        <v>77</v>
      </c>
      <c r="H46" t="s">
        <v>74</v>
      </c>
      <c r="J46" t="s">
        <v>45</v>
      </c>
      <c r="K46" t="s">
        <v>240</v>
      </c>
      <c r="L46" s="8">
        <v>13663.4</v>
      </c>
      <c r="M46" t="s">
        <v>261</v>
      </c>
      <c r="N46">
        <f t="shared" si="0"/>
        <v>2.077129411420291E-2</v>
      </c>
      <c r="O46">
        <f t="shared" si="1"/>
        <v>9.356859367094711E-7</v>
      </c>
      <c r="P46">
        <v>114.228858</v>
      </c>
      <c r="Q46">
        <f t="shared" si="2"/>
        <v>0.10688233599698316</v>
      </c>
      <c r="R46" t="str">
        <f t="shared" si="3"/>
        <v>Branched Alkanes</v>
      </c>
      <c r="S46">
        <v>8</v>
      </c>
    </row>
    <row r="47" spans="2:23" x14ac:dyDescent="0.2">
      <c r="B47" t="s">
        <v>43</v>
      </c>
      <c r="C47">
        <v>3.649</v>
      </c>
      <c r="D47">
        <v>70.456500000000005</v>
      </c>
      <c r="E47">
        <v>57.562100000000001</v>
      </c>
      <c r="F47">
        <v>8.7582000000000004</v>
      </c>
      <c r="G47" t="s">
        <v>97</v>
      </c>
      <c r="H47" t="s">
        <v>84</v>
      </c>
      <c r="J47" t="s">
        <v>45</v>
      </c>
      <c r="K47" t="s">
        <v>36</v>
      </c>
      <c r="L47" s="8">
        <v>13663.4</v>
      </c>
      <c r="M47" t="s">
        <v>261</v>
      </c>
      <c r="N47">
        <f t="shared" si="0"/>
        <v>5.1565862084107916E-3</v>
      </c>
      <c r="O47">
        <f t="shared" si="1"/>
        <v>2.3228909908607047E-7</v>
      </c>
      <c r="P47">
        <v>112.212976</v>
      </c>
      <c r="Q47">
        <f t="shared" si="2"/>
        <v>2.6065851100806847E-2</v>
      </c>
      <c r="R47" t="str">
        <f t="shared" si="3"/>
        <v>Cycloalkanes</v>
      </c>
      <c r="S47">
        <v>8</v>
      </c>
    </row>
    <row r="48" spans="2:23" x14ac:dyDescent="0.2">
      <c r="B48" t="s">
        <v>43</v>
      </c>
      <c r="C48">
        <v>3.669</v>
      </c>
      <c r="D48">
        <v>49.777200000000001</v>
      </c>
      <c r="E48">
        <v>43.950400000000002</v>
      </c>
      <c r="F48">
        <v>8.8008000000000006</v>
      </c>
      <c r="G48" t="s">
        <v>98</v>
      </c>
      <c r="H48" t="s">
        <v>84</v>
      </c>
      <c r="J48" t="s">
        <v>45</v>
      </c>
      <c r="K48" t="s">
        <v>36</v>
      </c>
      <c r="L48" s="8">
        <v>13663.4</v>
      </c>
      <c r="M48" t="s">
        <v>261</v>
      </c>
      <c r="N48">
        <f t="shared" si="0"/>
        <v>3.6431049372776911E-3</v>
      </c>
      <c r="O48">
        <f t="shared" si="1"/>
        <v>1.6411120255799177E-7</v>
      </c>
      <c r="P48">
        <v>112.212976</v>
      </c>
      <c r="Q48">
        <f t="shared" si="2"/>
        <v>1.841540643397107E-2</v>
      </c>
      <c r="R48" t="str">
        <f t="shared" si="3"/>
        <v>Cycloalkanes</v>
      </c>
      <c r="S48">
        <v>8</v>
      </c>
    </row>
    <row r="49" spans="2:19" x14ac:dyDescent="0.2">
      <c r="B49" t="s">
        <v>43</v>
      </c>
      <c r="C49">
        <v>3.7160000000000002</v>
      </c>
      <c r="D49">
        <v>20.078800000000001</v>
      </c>
      <c r="E49">
        <v>15.8902</v>
      </c>
      <c r="F49">
        <v>8.8869000000000007</v>
      </c>
      <c r="G49" t="s">
        <v>99</v>
      </c>
      <c r="H49" t="s">
        <v>100</v>
      </c>
      <c r="J49" t="s">
        <v>45</v>
      </c>
      <c r="K49" t="s">
        <v>240</v>
      </c>
      <c r="L49" s="8">
        <v>15365.41</v>
      </c>
      <c r="M49" t="s">
        <v>261</v>
      </c>
      <c r="N49">
        <f t="shared" si="0"/>
        <v>1.3067532854639089E-3</v>
      </c>
      <c r="O49">
        <f t="shared" si="1"/>
        <v>5.8865406518961981E-8</v>
      </c>
      <c r="P49">
        <v>128.25548000000001</v>
      </c>
      <c r="Q49">
        <f t="shared" si="2"/>
        <v>7.5498109684845986E-3</v>
      </c>
      <c r="R49" t="str">
        <f t="shared" si="3"/>
        <v>Branched Alkanes</v>
      </c>
      <c r="S49">
        <v>9</v>
      </c>
    </row>
    <row r="50" spans="2:19" x14ac:dyDescent="0.2">
      <c r="B50" t="s">
        <v>43</v>
      </c>
      <c r="C50">
        <v>3.7610000000000001</v>
      </c>
      <c r="D50">
        <v>7.1191000000000004</v>
      </c>
      <c r="E50">
        <v>6.1833</v>
      </c>
      <c r="F50">
        <v>8.9667999999999992</v>
      </c>
      <c r="G50" t="s">
        <v>101</v>
      </c>
      <c r="H50" t="s">
        <v>84</v>
      </c>
      <c r="J50" t="s">
        <v>45</v>
      </c>
      <c r="K50" t="s">
        <v>36</v>
      </c>
      <c r="L50" s="8">
        <v>13663.4</v>
      </c>
      <c r="M50" t="s">
        <v>261</v>
      </c>
      <c r="N50">
        <f t="shared" si="0"/>
        <v>5.2103429600245917E-4</v>
      </c>
      <c r="O50">
        <f t="shared" si="1"/>
        <v>2.3471068323059535E-8</v>
      </c>
      <c r="P50">
        <v>112.212976</v>
      </c>
      <c r="Q50">
        <f t="shared" si="2"/>
        <v>2.6337584264298397E-3</v>
      </c>
      <c r="R50" t="str">
        <f t="shared" si="3"/>
        <v>Cycloalkanes</v>
      </c>
      <c r="S50">
        <v>8</v>
      </c>
    </row>
    <row r="51" spans="2:19" x14ac:dyDescent="0.2">
      <c r="B51" t="s">
        <v>43</v>
      </c>
      <c r="C51">
        <v>3.7930000000000001</v>
      </c>
      <c r="D51">
        <v>28.603400000000001</v>
      </c>
      <c r="E51">
        <v>22.290600000000001</v>
      </c>
      <c r="F51">
        <v>9.0291999999999994</v>
      </c>
      <c r="G51" t="s">
        <v>102</v>
      </c>
      <c r="H51" t="s">
        <v>84</v>
      </c>
      <c r="J51" t="s">
        <v>45</v>
      </c>
      <c r="K51" t="s">
        <v>36</v>
      </c>
      <c r="L51" s="8">
        <v>13663.4</v>
      </c>
      <c r="M51" t="s">
        <v>261</v>
      </c>
      <c r="N51">
        <f t="shared" si="0"/>
        <v>2.0934320886455788E-3</v>
      </c>
      <c r="O51">
        <f t="shared" si="1"/>
        <v>9.430298151055626E-8</v>
      </c>
      <c r="P51">
        <v>112.212976</v>
      </c>
      <c r="Q51">
        <f t="shared" si="2"/>
        <v>1.0582018200972492E-2</v>
      </c>
      <c r="R51" t="str">
        <f t="shared" si="3"/>
        <v>Cycloalkanes</v>
      </c>
      <c r="S51">
        <v>8</v>
      </c>
    </row>
    <row r="52" spans="2:19" x14ac:dyDescent="0.2">
      <c r="B52" t="s">
        <v>43</v>
      </c>
      <c r="C52">
        <v>3.8260000000000001</v>
      </c>
      <c r="D52">
        <v>25.976099999999999</v>
      </c>
      <c r="E52">
        <v>14.984999999999999</v>
      </c>
      <c r="F52">
        <v>9.0884</v>
      </c>
      <c r="G52" t="s">
        <v>102</v>
      </c>
      <c r="H52" t="s">
        <v>84</v>
      </c>
      <c r="J52" t="s">
        <v>45</v>
      </c>
      <c r="K52" t="s">
        <v>36</v>
      </c>
      <c r="L52" s="8">
        <v>13663.4</v>
      </c>
      <c r="M52" t="s">
        <v>261</v>
      </c>
      <c r="N52">
        <f t="shared" si="0"/>
        <v>1.9011446638464804E-3</v>
      </c>
      <c r="O52">
        <f t="shared" si="1"/>
        <v>8.564099645553885E-8</v>
      </c>
      <c r="P52">
        <v>112.212976</v>
      </c>
      <c r="Q52">
        <f t="shared" si="2"/>
        <v>9.6100310798814658E-3</v>
      </c>
      <c r="R52" t="str">
        <f t="shared" si="3"/>
        <v>Cycloalkanes</v>
      </c>
      <c r="S52">
        <v>8</v>
      </c>
    </row>
    <row r="53" spans="2:19" x14ac:dyDescent="0.2">
      <c r="B53" t="s">
        <v>43</v>
      </c>
      <c r="C53">
        <v>3.8860000000000001</v>
      </c>
      <c r="D53">
        <v>6.4086999999999996</v>
      </c>
      <c r="E53">
        <v>5.0945999999999998</v>
      </c>
      <c r="F53">
        <v>9.1975999999999996</v>
      </c>
      <c r="G53" t="s">
        <v>103</v>
      </c>
      <c r="H53" t="s">
        <v>84</v>
      </c>
      <c r="J53" t="s">
        <v>45</v>
      </c>
      <c r="K53" t="s">
        <v>244</v>
      </c>
      <c r="L53" s="8">
        <v>13663.4</v>
      </c>
      <c r="M53" t="s">
        <v>261</v>
      </c>
      <c r="N53">
        <f t="shared" si="0"/>
        <v>4.690413806226854E-4</v>
      </c>
      <c r="O53">
        <f t="shared" si="1"/>
        <v>2.1128939832561929E-8</v>
      </c>
      <c r="P53">
        <v>112.212976</v>
      </c>
      <c r="Q53">
        <f t="shared" si="2"/>
        <v>2.3709412183367156E-3</v>
      </c>
      <c r="R53" t="str">
        <f t="shared" si="3"/>
        <v>Alkenes/Alkynes</v>
      </c>
      <c r="S53">
        <v>8</v>
      </c>
    </row>
    <row r="54" spans="2:19" x14ac:dyDescent="0.2">
      <c r="B54" t="s">
        <v>43</v>
      </c>
      <c r="C54">
        <v>3.9249999999999998</v>
      </c>
      <c r="D54">
        <v>28.903199999999998</v>
      </c>
      <c r="E54">
        <v>20.775099999999998</v>
      </c>
      <c r="F54">
        <v>9.2624999999999993</v>
      </c>
      <c r="G54" t="s">
        <v>104</v>
      </c>
      <c r="H54" t="s">
        <v>84</v>
      </c>
      <c r="J54" t="s">
        <v>45</v>
      </c>
      <c r="K54" t="s">
        <v>36</v>
      </c>
      <c r="L54" s="8">
        <v>13663.4</v>
      </c>
      <c r="M54" t="s">
        <v>261</v>
      </c>
      <c r="N54">
        <f t="shared" si="0"/>
        <v>2.1153739186439684E-3</v>
      </c>
      <c r="O54">
        <f t="shared" si="1"/>
        <v>9.5291396658995415E-8</v>
      </c>
      <c r="P54">
        <v>112.212976</v>
      </c>
      <c r="Q54">
        <f t="shared" si="2"/>
        <v>1.0692931206302332E-2</v>
      </c>
      <c r="R54" t="str">
        <f t="shared" si="3"/>
        <v>Cycloalkanes</v>
      </c>
      <c r="S54">
        <v>8</v>
      </c>
    </row>
    <row r="55" spans="2:19" x14ac:dyDescent="0.2">
      <c r="B55" t="s">
        <v>43</v>
      </c>
      <c r="C55">
        <v>3.972</v>
      </c>
      <c r="D55">
        <v>85.554900000000004</v>
      </c>
      <c r="E55">
        <v>70.144300000000001</v>
      </c>
      <c r="F55">
        <v>9.3437000000000001</v>
      </c>
      <c r="G55" t="s">
        <v>105</v>
      </c>
      <c r="H55" t="s">
        <v>74</v>
      </c>
      <c r="J55" t="s">
        <v>45</v>
      </c>
      <c r="K55" t="s">
        <v>241</v>
      </c>
      <c r="L55" s="8">
        <v>13663.4</v>
      </c>
      <c r="M55" t="s">
        <v>261</v>
      </c>
      <c r="N55">
        <f t="shared" si="0"/>
        <v>6.2616113119721307E-3</v>
      </c>
      <c r="O55">
        <f t="shared" si="1"/>
        <v>2.8206724210539624E-7</v>
      </c>
      <c r="P55">
        <v>114.228858</v>
      </c>
      <c r="Q55">
        <f t="shared" si="2"/>
        <v>3.2220218944908931E-2</v>
      </c>
      <c r="R55" t="str">
        <f t="shared" si="3"/>
        <v>Linear Alkanes</v>
      </c>
      <c r="S55">
        <v>8</v>
      </c>
    </row>
    <row r="56" spans="2:19" x14ac:dyDescent="0.2">
      <c r="B56" t="s">
        <v>43</v>
      </c>
      <c r="C56">
        <v>4.0369999999999999</v>
      </c>
      <c r="D56">
        <v>64.694199999999995</v>
      </c>
      <c r="E56">
        <v>41.616500000000002</v>
      </c>
      <c r="F56">
        <v>9.4589999999999996</v>
      </c>
      <c r="G56" t="s">
        <v>106</v>
      </c>
      <c r="H56" t="s">
        <v>84</v>
      </c>
      <c r="J56" t="s">
        <v>45</v>
      </c>
      <c r="K56" t="s">
        <v>36</v>
      </c>
      <c r="L56" s="8">
        <v>13663.4</v>
      </c>
      <c r="M56" t="s">
        <v>261</v>
      </c>
      <c r="N56">
        <f t="shared" si="0"/>
        <v>4.7348536967372684E-3</v>
      </c>
      <c r="O56">
        <f t="shared" si="1"/>
        <v>2.1329128517729459E-7</v>
      </c>
      <c r="P56">
        <v>112.212976</v>
      </c>
      <c r="Q56">
        <f t="shared" si="2"/>
        <v>2.3934049864608915E-2</v>
      </c>
      <c r="R56" t="str">
        <f t="shared" si="3"/>
        <v>Cycloalkanes</v>
      </c>
      <c r="S56">
        <v>8</v>
      </c>
    </row>
    <row r="57" spans="2:19" x14ac:dyDescent="0.2">
      <c r="B57" t="s">
        <v>43</v>
      </c>
      <c r="C57">
        <v>4.1219999999999999</v>
      </c>
      <c r="D57">
        <v>22.492599999999999</v>
      </c>
      <c r="E57">
        <v>14.084099999999999</v>
      </c>
      <c r="F57">
        <v>9.6031999999999993</v>
      </c>
      <c r="G57" t="s">
        <v>107</v>
      </c>
      <c r="H57" t="s">
        <v>90</v>
      </c>
      <c r="J57" t="s">
        <v>45</v>
      </c>
      <c r="K57" t="s">
        <v>36</v>
      </c>
      <c r="L57" s="8">
        <v>13663.4</v>
      </c>
      <c r="M57" t="s">
        <v>261</v>
      </c>
      <c r="N57">
        <f t="shared" si="0"/>
        <v>1.6461934803928744E-3</v>
      </c>
      <c r="O57">
        <f t="shared" si="1"/>
        <v>7.4156192687734241E-8</v>
      </c>
      <c r="P57">
        <v>110.19709400000001</v>
      </c>
      <c r="Q57">
        <f t="shared" si="2"/>
        <v>8.1717969362923634E-3</v>
      </c>
      <c r="R57" t="str">
        <f t="shared" si="3"/>
        <v>Cycloalkanes</v>
      </c>
      <c r="S57">
        <v>8</v>
      </c>
    </row>
    <row r="58" spans="2:19" x14ac:dyDescent="0.2">
      <c r="B58" t="s">
        <v>43</v>
      </c>
      <c r="C58">
        <v>4.1900000000000004</v>
      </c>
      <c r="D58">
        <v>12.138999999999999</v>
      </c>
      <c r="E58">
        <v>9.2403999999999993</v>
      </c>
      <c r="F58">
        <v>9.7125000000000004</v>
      </c>
      <c r="G58" t="s">
        <v>108</v>
      </c>
      <c r="H58" t="s">
        <v>109</v>
      </c>
      <c r="J58" t="s">
        <v>45</v>
      </c>
      <c r="K58" t="s">
        <v>240</v>
      </c>
      <c r="L58" s="8">
        <v>17067.43</v>
      </c>
      <c r="M58" t="s">
        <v>261</v>
      </c>
      <c r="N58">
        <f t="shared" si="0"/>
        <v>7.1123772003166264E-4</v>
      </c>
      <c r="O58">
        <f t="shared" si="1"/>
        <v>3.2039175249840851E-8</v>
      </c>
      <c r="P58">
        <v>142.28210200000001</v>
      </c>
      <c r="Q58">
        <f t="shared" si="2"/>
        <v>4.5586012008937311E-3</v>
      </c>
      <c r="R58" t="str">
        <f t="shared" si="3"/>
        <v>Branched Alkanes</v>
      </c>
      <c r="S58">
        <v>10</v>
      </c>
    </row>
    <row r="59" spans="2:19" x14ac:dyDescent="0.2">
      <c r="B59" t="s">
        <v>43</v>
      </c>
      <c r="C59">
        <v>4.242</v>
      </c>
      <c r="D59">
        <v>4.4722999999999997</v>
      </c>
      <c r="E59">
        <v>3.6692999999999998</v>
      </c>
      <c r="F59">
        <v>9.7940000000000005</v>
      </c>
      <c r="G59" t="s">
        <v>99</v>
      </c>
      <c r="H59" t="s">
        <v>100</v>
      </c>
      <c r="J59" t="s">
        <v>45</v>
      </c>
      <c r="K59" t="s">
        <v>240</v>
      </c>
      <c r="L59" s="8">
        <v>15365.41</v>
      </c>
      <c r="M59" t="s">
        <v>261</v>
      </c>
      <c r="N59">
        <f t="shared" si="0"/>
        <v>2.9106284830668366E-4</v>
      </c>
      <c r="O59">
        <f t="shared" si="1"/>
        <v>1.3111528456618608E-8</v>
      </c>
      <c r="P59">
        <v>128.25548000000001</v>
      </c>
      <c r="Q59">
        <f t="shared" si="2"/>
        <v>1.6816253757372789E-3</v>
      </c>
      <c r="R59" t="str">
        <f t="shared" si="3"/>
        <v>Branched Alkanes</v>
      </c>
      <c r="S59">
        <v>9</v>
      </c>
    </row>
    <row r="60" spans="2:19" x14ac:dyDescent="0.2">
      <c r="B60" t="s">
        <v>43</v>
      </c>
      <c r="C60">
        <v>4.3029999999999999</v>
      </c>
      <c r="D60">
        <v>32.023699999999998</v>
      </c>
      <c r="E60">
        <v>24.034400000000002</v>
      </c>
      <c r="F60">
        <v>9.891</v>
      </c>
      <c r="G60" t="s">
        <v>110</v>
      </c>
      <c r="H60" t="s">
        <v>100</v>
      </c>
      <c r="J60" t="s">
        <v>45</v>
      </c>
      <c r="K60" t="s">
        <v>240</v>
      </c>
      <c r="L60" s="8">
        <v>15365.41</v>
      </c>
      <c r="M60" t="s">
        <v>261</v>
      </c>
      <c r="N60">
        <f t="shared" si="0"/>
        <v>2.0841422389640107E-3</v>
      </c>
      <c r="O60">
        <f t="shared" si="1"/>
        <v>9.3884501003111866E-8</v>
      </c>
      <c r="P60">
        <v>128.25548000000001</v>
      </c>
      <c r="Q60">
        <f t="shared" si="2"/>
        <v>1.2041201740714595E-2</v>
      </c>
      <c r="R60" t="str">
        <f t="shared" si="3"/>
        <v>Branched Alkanes</v>
      </c>
      <c r="S60">
        <v>9</v>
      </c>
    </row>
    <row r="61" spans="2:19" x14ac:dyDescent="0.2">
      <c r="B61" t="s">
        <v>43</v>
      </c>
      <c r="C61">
        <v>4.3460000000000001</v>
      </c>
      <c r="D61">
        <v>7.0151000000000003</v>
      </c>
      <c r="E61">
        <v>4.6403999999999996</v>
      </c>
      <c r="F61">
        <v>9.9690999999999992</v>
      </c>
      <c r="G61" t="s">
        <v>107</v>
      </c>
      <c r="H61" t="s">
        <v>90</v>
      </c>
      <c r="J61" t="s">
        <v>45</v>
      </c>
      <c r="K61" t="s">
        <v>36</v>
      </c>
      <c r="L61" s="8">
        <v>13663.4</v>
      </c>
      <c r="M61" t="s">
        <v>261</v>
      </c>
      <c r="N61">
        <f t="shared" si="0"/>
        <v>5.1342272055271757E-4</v>
      </c>
      <c r="O61">
        <f t="shared" si="1"/>
        <v>2.3128189152153357E-8</v>
      </c>
      <c r="P61">
        <v>110.19709400000001</v>
      </c>
      <c r="Q61">
        <f t="shared" si="2"/>
        <v>2.5486592340496239E-3</v>
      </c>
      <c r="R61" t="str">
        <f t="shared" si="3"/>
        <v>Cycloalkanes</v>
      </c>
      <c r="S61">
        <v>8</v>
      </c>
    </row>
    <row r="62" spans="2:19" x14ac:dyDescent="0.2">
      <c r="B62" t="s">
        <v>43</v>
      </c>
      <c r="C62">
        <v>4.4020000000000001</v>
      </c>
      <c r="D62">
        <v>69.706599999999995</v>
      </c>
      <c r="E62">
        <v>47.280299999999997</v>
      </c>
      <c r="F62">
        <v>10.047800000000001</v>
      </c>
      <c r="G62" t="s">
        <v>111</v>
      </c>
      <c r="H62" t="s">
        <v>100</v>
      </c>
      <c r="J62" t="s">
        <v>45</v>
      </c>
      <c r="K62" t="s">
        <v>240</v>
      </c>
      <c r="L62" s="8">
        <v>15365.41</v>
      </c>
      <c r="M62" t="s">
        <v>261</v>
      </c>
      <c r="N62">
        <f t="shared" si="0"/>
        <v>4.5365922549414558E-3</v>
      </c>
      <c r="O62">
        <f t="shared" si="1"/>
        <v>2.0436018816137791E-7</v>
      </c>
      <c r="P62">
        <v>128.25548000000001</v>
      </c>
      <c r="Q62">
        <f t="shared" si="2"/>
        <v>2.6210314025527842E-2</v>
      </c>
      <c r="R62" t="str">
        <f t="shared" si="3"/>
        <v>Branched Alkanes</v>
      </c>
      <c r="S62">
        <v>9</v>
      </c>
    </row>
    <row r="63" spans="2:19" x14ac:dyDescent="0.2">
      <c r="B63" t="s">
        <v>43</v>
      </c>
      <c r="C63">
        <v>4.4660000000000002</v>
      </c>
      <c r="D63">
        <v>16.669599999999999</v>
      </c>
      <c r="E63">
        <v>11.1577</v>
      </c>
      <c r="F63">
        <v>10.1592</v>
      </c>
      <c r="G63" t="s">
        <v>112</v>
      </c>
      <c r="H63" t="s">
        <v>84</v>
      </c>
      <c r="J63" t="s">
        <v>45</v>
      </c>
      <c r="K63" t="s">
        <v>36</v>
      </c>
      <c r="L63" s="8">
        <v>13663.4</v>
      </c>
      <c r="M63" t="s">
        <v>261</v>
      </c>
      <c r="N63">
        <f t="shared" si="0"/>
        <v>1.2200184434328204E-3</v>
      </c>
      <c r="O63">
        <f t="shared" si="1"/>
        <v>5.4958256032092977E-8</v>
      </c>
      <c r="P63">
        <v>112.212976</v>
      </c>
      <c r="Q63">
        <f t="shared" si="2"/>
        <v>6.1670294651311047E-3</v>
      </c>
      <c r="R63" t="str">
        <f t="shared" si="3"/>
        <v>Cycloalkanes</v>
      </c>
      <c r="S63">
        <v>8</v>
      </c>
    </row>
    <row r="64" spans="2:19" x14ac:dyDescent="0.2">
      <c r="B64" t="s">
        <v>43</v>
      </c>
      <c r="C64">
        <v>4.5060000000000002</v>
      </c>
      <c r="D64">
        <v>93.516099999999994</v>
      </c>
      <c r="E64">
        <v>67.611500000000007</v>
      </c>
      <c r="F64">
        <v>10.206099999999999</v>
      </c>
      <c r="G64" t="s">
        <v>113</v>
      </c>
      <c r="H64" t="s">
        <v>100</v>
      </c>
      <c r="J64" t="s">
        <v>45</v>
      </c>
      <c r="K64" t="s">
        <v>240</v>
      </c>
      <c r="L64" s="8">
        <v>15365.41</v>
      </c>
      <c r="M64" t="s">
        <v>261</v>
      </c>
      <c r="N64">
        <f t="shared" si="0"/>
        <v>6.0861441380347155E-3</v>
      </c>
      <c r="O64">
        <f t="shared" si="1"/>
        <v>2.7416296006573601E-7</v>
      </c>
      <c r="P64">
        <v>128.25548000000001</v>
      </c>
      <c r="Q64">
        <f t="shared" si="2"/>
        <v>3.516290204145181E-2</v>
      </c>
      <c r="R64" t="str">
        <f t="shared" si="3"/>
        <v>Branched Alkanes</v>
      </c>
      <c r="S64">
        <v>9</v>
      </c>
    </row>
    <row r="65" spans="2:19" x14ac:dyDescent="0.2">
      <c r="B65" t="s">
        <v>43</v>
      </c>
      <c r="C65">
        <v>4.5439999999999996</v>
      </c>
      <c r="D65">
        <v>16.162700000000001</v>
      </c>
      <c r="E65">
        <v>11.270300000000001</v>
      </c>
      <c r="F65">
        <v>10.2837</v>
      </c>
      <c r="G65" t="s">
        <v>114</v>
      </c>
      <c r="H65" t="s">
        <v>115</v>
      </c>
      <c r="J65" t="s">
        <v>45</v>
      </c>
      <c r="K65" t="s">
        <v>36</v>
      </c>
      <c r="L65" s="8">
        <v>15365.41</v>
      </c>
      <c r="M65" t="s">
        <v>261</v>
      </c>
      <c r="N65">
        <f t="shared" si="0"/>
        <v>1.0518886251652251E-3</v>
      </c>
      <c r="O65">
        <f t="shared" si="1"/>
        <v>4.7384500365760238E-8</v>
      </c>
      <c r="P65">
        <v>126.239598</v>
      </c>
      <c r="Q65">
        <f t="shared" si="2"/>
        <v>5.9818002776044262E-3</v>
      </c>
      <c r="R65" t="str">
        <f t="shared" si="3"/>
        <v>Cycloalkanes</v>
      </c>
      <c r="S65">
        <v>9</v>
      </c>
    </row>
    <row r="66" spans="2:19" x14ac:dyDescent="0.2">
      <c r="B66" t="s">
        <v>43</v>
      </c>
      <c r="C66">
        <v>4.609</v>
      </c>
      <c r="D66">
        <v>9.3566000000000003</v>
      </c>
      <c r="E66">
        <v>5.1637000000000004</v>
      </c>
      <c r="F66">
        <v>10.3748</v>
      </c>
      <c r="G66" t="s">
        <v>116</v>
      </c>
      <c r="H66" t="s">
        <v>117</v>
      </c>
      <c r="J66" t="s">
        <v>45</v>
      </c>
      <c r="K66" t="s">
        <v>36</v>
      </c>
      <c r="L66" s="8">
        <v>17067.43</v>
      </c>
      <c r="M66" t="s">
        <v>261</v>
      </c>
      <c r="N66">
        <f t="shared" si="0"/>
        <v>5.4821376153293142E-4</v>
      </c>
      <c r="O66">
        <f t="shared" si="1"/>
        <v>2.4695423605128996E-8</v>
      </c>
      <c r="P66">
        <v>140.26622</v>
      </c>
      <c r="Q66">
        <f t="shared" si="2"/>
        <v>3.4639337203902169E-3</v>
      </c>
      <c r="R66" t="str">
        <f t="shared" si="3"/>
        <v>Cycloalkanes</v>
      </c>
      <c r="S66">
        <v>10</v>
      </c>
    </row>
    <row r="67" spans="2:19" x14ac:dyDescent="0.2">
      <c r="B67" t="s">
        <v>43</v>
      </c>
      <c r="C67">
        <v>4.6820000000000004</v>
      </c>
      <c r="D67">
        <v>4.7720000000000002</v>
      </c>
      <c r="E67">
        <v>2.1017000000000001</v>
      </c>
      <c r="F67">
        <v>10.4788</v>
      </c>
      <c r="G67" t="s">
        <v>108</v>
      </c>
      <c r="H67" t="s">
        <v>109</v>
      </c>
      <c r="J67" t="s">
        <v>45</v>
      </c>
      <c r="K67" t="s">
        <v>240</v>
      </c>
      <c r="L67" s="8">
        <v>17067.43</v>
      </c>
      <c r="M67" t="s">
        <v>261</v>
      </c>
      <c r="N67">
        <f t="shared" si="0"/>
        <v>2.7959686959313736E-4</v>
      </c>
      <c r="O67">
        <f t="shared" si="1"/>
        <v>1.2595019712681487E-8</v>
      </c>
      <c r="P67">
        <v>142.28210200000001</v>
      </c>
      <c r="Q67">
        <f t="shared" si="2"/>
        <v>1.7920458794517581E-3</v>
      </c>
      <c r="R67" t="str">
        <f t="shared" si="3"/>
        <v>Branched Alkanes</v>
      </c>
      <c r="S67">
        <v>10</v>
      </c>
    </row>
    <row r="68" spans="2:19" x14ac:dyDescent="0.2">
      <c r="B68" t="s">
        <v>43</v>
      </c>
      <c r="C68">
        <v>4.7080000000000002</v>
      </c>
      <c r="D68">
        <v>1.5533999999999999</v>
      </c>
      <c r="E68">
        <v>1.3665</v>
      </c>
      <c r="F68">
        <v>10.5816</v>
      </c>
      <c r="G68" t="s">
        <v>118</v>
      </c>
      <c r="H68" t="s">
        <v>115</v>
      </c>
      <c r="J68" t="s">
        <v>45</v>
      </c>
      <c r="K68" t="s">
        <v>36</v>
      </c>
      <c r="L68" s="8">
        <v>15365.41</v>
      </c>
      <c r="M68" t="s">
        <v>261</v>
      </c>
      <c r="N68">
        <f t="shared" si="0"/>
        <v>1.010972046954816E-4</v>
      </c>
      <c r="O68">
        <f t="shared" si="1"/>
        <v>4.5541328409344942E-9</v>
      </c>
      <c r="P68">
        <v>126.239598</v>
      </c>
      <c r="Q68">
        <f t="shared" si="2"/>
        <v>5.7491189907816847E-4</v>
      </c>
      <c r="R68" t="str">
        <f t="shared" si="3"/>
        <v>Cycloalkanes</v>
      </c>
      <c r="S68">
        <v>9</v>
      </c>
    </row>
    <row r="69" spans="2:19" x14ac:dyDescent="0.2">
      <c r="B69" t="s">
        <v>43</v>
      </c>
      <c r="C69">
        <v>4.7460000000000004</v>
      </c>
      <c r="D69">
        <v>15.99</v>
      </c>
      <c r="E69">
        <v>10.3546</v>
      </c>
      <c r="F69">
        <v>10.5816</v>
      </c>
      <c r="G69" t="s">
        <v>118</v>
      </c>
      <c r="H69" t="s">
        <v>115</v>
      </c>
      <c r="J69" t="s">
        <v>45</v>
      </c>
      <c r="K69" t="s">
        <v>36</v>
      </c>
      <c r="L69" s="8">
        <v>15365.41</v>
      </c>
      <c r="M69" t="s">
        <v>261</v>
      </c>
      <c r="N69">
        <f t="shared" si="0"/>
        <v>1.0406490942968655E-3</v>
      </c>
      <c r="O69">
        <f t="shared" si="1"/>
        <v>4.6878192433721242E-8</v>
      </c>
      <c r="P69">
        <v>126.239598</v>
      </c>
      <c r="Q69">
        <f t="shared" si="2"/>
        <v>5.917884167799611E-3</v>
      </c>
      <c r="R69" t="str">
        <f t="shared" si="3"/>
        <v>Cycloalkanes</v>
      </c>
      <c r="S69">
        <v>9</v>
      </c>
    </row>
    <row r="70" spans="2:19" x14ac:dyDescent="0.2">
      <c r="B70" t="s">
        <v>43</v>
      </c>
      <c r="C70">
        <v>4.83</v>
      </c>
      <c r="D70">
        <v>19.904599999999999</v>
      </c>
      <c r="E70">
        <v>10.745799999999999</v>
      </c>
      <c r="F70">
        <v>10.6922</v>
      </c>
      <c r="G70" t="s">
        <v>119</v>
      </c>
      <c r="H70" t="s">
        <v>100</v>
      </c>
      <c r="J70" t="s">
        <v>45</v>
      </c>
      <c r="K70" t="s">
        <v>240</v>
      </c>
      <c r="L70" s="8">
        <v>15365.41</v>
      </c>
      <c r="M70" t="s">
        <v>261</v>
      </c>
      <c r="N70">
        <f t="shared" si="0"/>
        <v>1.2954161327292926E-3</v>
      </c>
      <c r="O70">
        <f t="shared" si="1"/>
        <v>5.8354701007895422E-8</v>
      </c>
      <c r="P70">
        <v>128.25548000000001</v>
      </c>
      <c r="Q70">
        <f t="shared" si="2"/>
        <v>7.4843101880241111E-3</v>
      </c>
      <c r="R70" t="str">
        <f t="shared" si="3"/>
        <v>Branched Alkanes</v>
      </c>
      <c r="S70">
        <v>9</v>
      </c>
    </row>
    <row r="71" spans="2:19" x14ac:dyDescent="0.2">
      <c r="B71" t="s">
        <v>43</v>
      </c>
      <c r="C71">
        <v>4.867</v>
      </c>
      <c r="D71">
        <v>4.5411999999999999</v>
      </c>
      <c r="E71">
        <v>2.8157000000000001</v>
      </c>
      <c r="F71">
        <v>10.7491</v>
      </c>
      <c r="G71" t="s">
        <v>120</v>
      </c>
      <c r="H71" t="s">
        <v>100</v>
      </c>
      <c r="J71" t="s">
        <v>45</v>
      </c>
      <c r="K71" t="s">
        <v>240</v>
      </c>
      <c r="L71" s="8">
        <v>15365.41</v>
      </c>
      <c r="M71" t="s">
        <v>261</v>
      </c>
      <c r="N71">
        <f t="shared" si="0"/>
        <v>2.9554694603007664E-4</v>
      </c>
      <c r="O71">
        <f t="shared" si="1"/>
        <v>1.33135239199509E-8</v>
      </c>
      <c r="P71">
        <v>128.25548000000001</v>
      </c>
      <c r="Q71">
        <f t="shared" si="2"/>
        <v>1.7075324008447843E-3</v>
      </c>
      <c r="R71" t="str">
        <f t="shared" si="3"/>
        <v>Branched Alkanes</v>
      </c>
      <c r="S71">
        <v>9</v>
      </c>
    </row>
    <row r="72" spans="2:19" x14ac:dyDescent="0.2">
      <c r="B72" t="s">
        <v>43</v>
      </c>
      <c r="C72">
        <v>4.9109999999999996</v>
      </c>
      <c r="D72">
        <v>13.125999999999999</v>
      </c>
      <c r="E72">
        <v>8.2468000000000004</v>
      </c>
      <c r="F72">
        <v>10.793799999999999</v>
      </c>
      <c r="G72" t="s">
        <v>121</v>
      </c>
      <c r="H72" t="s">
        <v>122</v>
      </c>
      <c r="J72" t="s">
        <v>45</v>
      </c>
      <c r="K72" t="s">
        <v>36</v>
      </c>
      <c r="L72" s="8">
        <v>15365.41</v>
      </c>
      <c r="M72" t="s">
        <v>261</v>
      </c>
      <c r="N72">
        <f t="shared" si="0"/>
        <v>8.5425641099066019E-4</v>
      </c>
      <c r="O72">
        <f t="shared" si="1"/>
        <v>3.8481748210445593E-8</v>
      </c>
      <c r="P72">
        <v>124.223716</v>
      </c>
      <c r="Q72">
        <f t="shared" si="2"/>
        <v>4.7803457608779007E-3</v>
      </c>
      <c r="R72" t="str">
        <f t="shared" si="3"/>
        <v>Cycloalkanes</v>
      </c>
      <c r="S72">
        <v>9</v>
      </c>
    </row>
    <row r="73" spans="2:19" x14ac:dyDescent="0.2">
      <c r="B73" t="s">
        <v>43</v>
      </c>
      <c r="C73">
        <v>4.9669999999999996</v>
      </c>
      <c r="D73">
        <v>91.621099999999998</v>
      </c>
      <c r="E73">
        <v>54.959499999999998</v>
      </c>
      <c r="F73">
        <v>10.8796</v>
      </c>
      <c r="G73" t="s">
        <v>111</v>
      </c>
      <c r="H73" t="s">
        <v>100</v>
      </c>
      <c r="J73" t="s">
        <v>45</v>
      </c>
      <c r="K73" t="s">
        <v>240</v>
      </c>
      <c r="L73" s="8">
        <v>15365.41</v>
      </c>
      <c r="M73" t="s">
        <v>261</v>
      </c>
      <c r="N73">
        <f t="shared" si="0"/>
        <v>5.962815180330365E-3</v>
      </c>
      <c r="O73">
        <f t="shared" si="1"/>
        <v>2.6860735189426E-7</v>
      </c>
      <c r="P73">
        <v>128.25548000000001</v>
      </c>
      <c r="Q73">
        <f t="shared" si="2"/>
        <v>3.4450364848727232E-2</v>
      </c>
      <c r="R73" t="str">
        <f t="shared" si="3"/>
        <v>Branched Alkanes</v>
      </c>
      <c r="S73">
        <v>9</v>
      </c>
    </row>
    <row r="74" spans="2:19" x14ac:dyDescent="0.2">
      <c r="B74" t="s">
        <v>43</v>
      </c>
      <c r="C74">
        <v>5.0359999999999996</v>
      </c>
      <c r="D74">
        <v>73.974999999999994</v>
      </c>
      <c r="E74">
        <v>50.5989</v>
      </c>
      <c r="F74">
        <v>11.004899999999999</v>
      </c>
      <c r="G74" t="s">
        <v>123</v>
      </c>
      <c r="H74" t="s">
        <v>124</v>
      </c>
      <c r="J74" t="s">
        <v>45</v>
      </c>
      <c r="K74" t="s">
        <v>243</v>
      </c>
      <c r="L74" s="8">
        <v>13663.4</v>
      </c>
      <c r="M74" t="s">
        <v>261</v>
      </c>
      <c r="N74">
        <f t="shared" si="0"/>
        <v>5.4140989797561365E-3</v>
      </c>
      <c r="O74">
        <f t="shared" si="1"/>
        <v>2.4388929488254536E-7</v>
      </c>
      <c r="P74">
        <v>106.16533</v>
      </c>
      <c r="Q74">
        <f t="shared" si="2"/>
        <v>2.5892587474672737E-2</v>
      </c>
      <c r="R74" t="str">
        <f t="shared" si="3"/>
        <v>Aromatics</v>
      </c>
      <c r="S74">
        <v>8</v>
      </c>
    </row>
    <row r="75" spans="2:19" x14ac:dyDescent="0.2">
      <c r="B75" t="s">
        <v>43</v>
      </c>
      <c r="C75">
        <v>5.0750000000000002</v>
      </c>
      <c r="D75">
        <v>36.2926</v>
      </c>
      <c r="E75">
        <v>26.688300000000002</v>
      </c>
      <c r="F75">
        <v>11.0322</v>
      </c>
      <c r="G75" t="s">
        <v>125</v>
      </c>
      <c r="H75" t="s">
        <v>100</v>
      </c>
      <c r="I75">
        <v>96.218269728484103</v>
      </c>
      <c r="J75" t="s">
        <v>45</v>
      </c>
      <c r="K75" t="s">
        <v>240</v>
      </c>
      <c r="L75" s="8">
        <v>15365.41</v>
      </c>
      <c r="M75" t="s">
        <v>261</v>
      </c>
      <c r="N75">
        <f t="shared" ref="N75:N138" si="8">D75/L75</f>
        <v>2.3619675622062802E-3</v>
      </c>
      <c r="O75">
        <f t="shared" ref="O75:O138" si="9">N75/100*$I$3*$C$3/($C$4*$F$3)</f>
        <v>1.063997177435942E-7</v>
      </c>
      <c r="P75">
        <v>128.25548000000001</v>
      </c>
      <c r="Q75">
        <f t="shared" ref="Q75:Q138" si="10">O75*P75*1000</f>
        <v>1.3646346871069193E-2</v>
      </c>
      <c r="R75" t="str">
        <f t="shared" ref="R75:R138" si="11">IF(K75="A","Aromatics",IF(K75="L","Linear Alkanes",IF(K75="B","Branched Alkanes", IF(K75="C","Cycloalkanes", IF(K75="E","Alkenes/Alkynes", IF(K75="O","Other","Unknown"))))))</f>
        <v>Branched Alkanes</v>
      </c>
      <c r="S75">
        <v>9</v>
      </c>
    </row>
    <row r="76" spans="2:19" x14ac:dyDescent="0.2">
      <c r="B76" t="s">
        <v>43</v>
      </c>
      <c r="C76">
        <v>5.1100000000000003</v>
      </c>
      <c r="D76">
        <v>2.5815999999999999</v>
      </c>
      <c r="E76">
        <v>2.78</v>
      </c>
      <c r="F76">
        <v>11.083500000000001</v>
      </c>
      <c r="G76" t="s">
        <v>127</v>
      </c>
      <c r="H76" t="s">
        <v>74</v>
      </c>
      <c r="I76">
        <v>67.217066238574901</v>
      </c>
      <c r="J76" t="s">
        <v>45</v>
      </c>
      <c r="K76" t="s">
        <v>240</v>
      </c>
      <c r="L76" s="8">
        <v>13663.4</v>
      </c>
      <c r="M76" t="s">
        <v>261</v>
      </c>
      <c r="N76">
        <f t="shared" si="8"/>
        <v>1.889427228947407E-4</v>
      </c>
      <c r="O76">
        <f t="shared" si="9"/>
        <v>8.5113160347249634E-9</v>
      </c>
      <c r="P76">
        <v>114.228858</v>
      </c>
      <c r="Q76">
        <f t="shared" si="10"/>
        <v>9.7223791072372087E-4</v>
      </c>
      <c r="R76" t="str">
        <f t="shared" si="11"/>
        <v>Branched Alkanes</v>
      </c>
      <c r="S76">
        <v>8</v>
      </c>
    </row>
    <row r="77" spans="2:19" x14ac:dyDescent="0.2">
      <c r="B77" t="s">
        <v>43</v>
      </c>
      <c r="C77">
        <v>5.1349999999999998</v>
      </c>
      <c r="D77">
        <v>7.7092000000000001</v>
      </c>
      <c r="E77">
        <v>5.1783000000000001</v>
      </c>
      <c r="F77">
        <v>11.1424</v>
      </c>
      <c r="G77" t="s">
        <v>118</v>
      </c>
      <c r="H77" t="s">
        <v>115</v>
      </c>
      <c r="I77">
        <v>91.115981048886894</v>
      </c>
      <c r="J77" t="s">
        <v>45</v>
      </c>
      <c r="K77" t="s">
        <v>36</v>
      </c>
      <c r="L77" s="8">
        <v>15365.41</v>
      </c>
      <c r="M77" t="s">
        <v>261</v>
      </c>
      <c r="N77">
        <f t="shared" si="8"/>
        <v>5.0172432756431492E-4</v>
      </c>
      <c r="O77">
        <f t="shared" si="9"/>
        <v>2.2601210826144078E-8</v>
      </c>
      <c r="P77">
        <v>126.239598</v>
      </c>
      <c r="Q77">
        <f t="shared" si="10"/>
        <v>2.8531677690056762E-3</v>
      </c>
      <c r="R77" t="str">
        <f t="shared" si="11"/>
        <v>Cycloalkanes</v>
      </c>
      <c r="S77">
        <v>9</v>
      </c>
    </row>
    <row r="78" spans="2:19" x14ac:dyDescent="0.2">
      <c r="B78" t="s">
        <v>43</v>
      </c>
      <c r="C78">
        <v>5.18</v>
      </c>
      <c r="D78">
        <v>9.3611000000000004</v>
      </c>
      <c r="E78">
        <v>4.6289999999999996</v>
      </c>
      <c r="F78">
        <v>11.213100000000001</v>
      </c>
      <c r="G78" t="s">
        <v>118</v>
      </c>
      <c r="H78" t="s">
        <v>115</v>
      </c>
      <c r="I78">
        <v>93.690460398289801</v>
      </c>
      <c r="J78" t="s">
        <v>45</v>
      </c>
      <c r="K78" t="s">
        <v>36</v>
      </c>
      <c r="L78" s="8">
        <v>15365.41</v>
      </c>
      <c r="M78" t="s">
        <v>261</v>
      </c>
      <c r="N78">
        <f t="shared" si="8"/>
        <v>6.092320348106559E-4</v>
      </c>
      <c r="O78">
        <f t="shared" si="9"/>
        <v>2.7444118023221261E-8</v>
      </c>
      <c r="P78">
        <v>126.239598</v>
      </c>
      <c r="Q78">
        <f t="shared" si="10"/>
        <v>3.4645344267160067E-3</v>
      </c>
      <c r="R78" t="str">
        <f t="shared" si="11"/>
        <v>Cycloalkanes</v>
      </c>
      <c r="S78">
        <v>9</v>
      </c>
    </row>
    <row r="79" spans="2:19" x14ac:dyDescent="0.2">
      <c r="B79" t="s">
        <v>43</v>
      </c>
      <c r="C79">
        <v>5.2270000000000003</v>
      </c>
      <c r="D79">
        <v>5.7141999999999999</v>
      </c>
      <c r="E79">
        <v>3.8226</v>
      </c>
      <c r="F79">
        <v>11.2723</v>
      </c>
      <c r="G79" t="s">
        <v>118</v>
      </c>
      <c r="H79" t="s">
        <v>115</v>
      </c>
      <c r="I79">
        <v>90.135044107156205</v>
      </c>
      <c r="J79" t="s">
        <v>45</v>
      </c>
      <c r="K79" t="s">
        <v>36</v>
      </c>
      <c r="L79" s="8">
        <v>15365.41</v>
      </c>
      <c r="M79" t="s">
        <v>261</v>
      </c>
      <c r="N79">
        <f t="shared" si="8"/>
        <v>3.7188724544284855E-4</v>
      </c>
      <c r="O79">
        <f t="shared" si="9"/>
        <v>1.6752430719497805E-8</v>
      </c>
      <c r="P79">
        <v>126.239598</v>
      </c>
      <c r="Q79">
        <f t="shared" si="10"/>
        <v>2.1148201195522534E-3</v>
      </c>
      <c r="R79" t="str">
        <f t="shared" si="11"/>
        <v>Cycloalkanes</v>
      </c>
      <c r="S79">
        <v>9</v>
      </c>
    </row>
    <row r="80" spans="2:19" x14ac:dyDescent="0.2">
      <c r="B80" t="s">
        <v>43</v>
      </c>
      <c r="C80">
        <v>5.282</v>
      </c>
      <c r="D80">
        <v>3.4165000000000001</v>
      </c>
      <c r="E80">
        <v>2.4622999999999999</v>
      </c>
      <c r="F80">
        <v>11.334099999999999</v>
      </c>
      <c r="G80" t="s">
        <v>72</v>
      </c>
      <c r="H80" t="s">
        <v>67</v>
      </c>
      <c r="I80">
        <v>80.541262434606907</v>
      </c>
      <c r="J80" t="s">
        <v>45</v>
      </c>
      <c r="K80" t="s">
        <v>36</v>
      </c>
      <c r="L80" s="8">
        <v>11961.38</v>
      </c>
      <c r="M80" t="s">
        <v>261</v>
      </c>
      <c r="N80">
        <f t="shared" si="8"/>
        <v>2.8562757808881585E-4</v>
      </c>
      <c r="O80">
        <f t="shared" si="9"/>
        <v>1.2866685459494164E-8</v>
      </c>
      <c r="P80">
        <v>98.186353999999994</v>
      </c>
      <c r="Q80">
        <f t="shared" si="10"/>
        <v>1.2633329333325465E-3</v>
      </c>
      <c r="R80" t="str">
        <f t="shared" si="11"/>
        <v>Cycloalkanes</v>
      </c>
      <c r="S80">
        <v>7</v>
      </c>
    </row>
    <row r="81" spans="2:19" x14ac:dyDescent="0.2">
      <c r="B81" t="s">
        <v>43</v>
      </c>
      <c r="C81">
        <v>5.3159999999999998</v>
      </c>
      <c r="D81">
        <v>7.8681000000000001</v>
      </c>
      <c r="E81">
        <v>5.0391000000000004</v>
      </c>
      <c r="F81">
        <v>11.3894</v>
      </c>
      <c r="G81" t="s">
        <v>128</v>
      </c>
      <c r="H81" t="s">
        <v>115</v>
      </c>
      <c r="I81">
        <v>94.985142987534701</v>
      </c>
      <c r="J81" t="s">
        <v>45</v>
      </c>
      <c r="K81" t="s">
        <v>36</v>
      </c>
      <c r="L81" s="8">
        <v>15365.41</v>
      </c>
      <c r="M81" t="s">
        <v>261</v>
      </c>
      <c r="N81">
        <f t="shared" si="8"/>
        <v>5.1206573726311246E-4</v>
      </c>
      <c r="O81">
        <f t="shared" si="9"/>
        <v>2.3067061031129586E-8</v>
      </c>
      <c r="P81">
        <v>126.239598</v>
      </c>
      <c r="Q81">
        <f t="shared" si="10"/>
        <v>2.9119765116112644E-3</v>
      </c>
      <c r="R81" t="str">
        <f t="shared" si="11"/>
        <v>Cycloalkanes</v>
      </c>
      <c r="S81">
        <v>9</v>
      </c>
    </row>
    <row r="82" spans="2:19" x14ac:dyDescent="0.2">
      <c r="B82" t="s">
        <v>43</v>
      </c>
      <c r="C82">
        <v>5.3470000000000004</v>
      </c>
      <c r="D82">
        <v>6.1567999999999996</v>
      </c>
      <c r="E82">
        <v>4.2830000000000004</v>
      </c>
      <c r="F82">
        <v>11.431699999999999</v>
      </c>
      <c r="G82" t="s">
        <v>128</v>
      </c>
      <c r="H82" t="s">
        <v>115</v>
      </c>
      <c r="I82">
        <v>91.911428825731093</v>
      </c>
      <c r="J82" t="s">
        <v>45</v>
      </c>
      <c r="K82" t="s">
        <v>36</v>
      </c>
      <c r="L82" s="8">
        <v>15365.41</v>
      </c>
      <c r="M82" t="s">
        <v>261</v>
      </c>
      <c r="N82">
        <f t="shared" si="8"/>
        <v>4.0069220411300446E-4</v>
      </c>
      <c r="O82">
        <f t="shared" si="9"/>
        <v>1.8050009704561283E-8</v>
      </c>
      <c r="P82">
        <v>126.239598</v>
      </c>
      <c r="Q82">
        <f t="shared" si="10"/>
        <v>2.2786259689999149E-3</v>
      </c>
      <c r="R82" t="str">
        <f t="shared" si="11"/>
        <v>Cycloalkanes</v>
      </c>
      <c r="S82">
        <v>9</v>
      </c>
    </row>
    <row r="83" spans="2:19" x14ac:dyDescent="0.2">
      <c r="B83" t="s">
        <v>43</v>
      </c>
      <c r="C83">
        <v>5.41</v>
      </c>
      <c r="D83">
        <v>16.685400000000001</v>
      </c>
      <c r="E83">
        <v>12.1571</v>
      </c>
      <c r="F83">
        <v>11.522600000000001</v>
      </c>
      <c r="G83" t="s">
        <v>123</v>
      </c>
      <c r="H83" t="s">
        <v>124</v>
      </c>
      <c r="I83">
        <v>98.507884854573604</v>
      </c>
      <c r="J83" t="s">
        <v>45</v>
      </c>
      <c r="K83" t="s">
        <v>243</v>
      </c>
      <c r="L83" s="8">
        <v>13663.4</v>
      </c>
      <c r="M83" t="s">
        <v>261</v>
      </c>
      <c r="N83">
        <f t="shared" si="8"/>
        <v>1.2211748173953775E-3</v>
      </c>
      <c r="O83">
        <f t="shared" si="9"/>
        <v>5.5010347290749898E-8</v>
      </c>
      <c r="P83">
        <v>106.16533</v>
      </c>
      <c r="Q83">
        <f t="shared" si="10"/>
        <v>5.8401916735370688E-3</v>
      </c>
      <c r="R83" t="str">
        <f t="shared" si="11"/>
        <v>Aromatics</v>
      </c>
      <c r="S83">
        <v>8</v>
      </c>
    </row>
    <row r="84" spans="2:19" x14ac:dyDescent="0.2">
      <c r="B84" t="s">
        <v>43</v>
      </c>
      <c r="C84">
        <v>5.48</v>
      </c>
      <c r="D84">
        <v>3.3513999999999999</v>
      </c>
      <c r="E84">
        <v>1.7873000000000001</v>
      </c>
      <c r="F84">
        <v>11.583299999999999</v>
      </c>
      <c r="G84" t="s">
        <v>129</v>
      </c>
      <c r="H84" t="s">
        <v>109</v>
      </c>
      <c r="I84">
        <v>79.538520927849603</v>
      </c>
      <c r="J84" t="s">
        <v>45</v>
      </c>
      <c r="K84" t="s">
        <v>240</v>
      </c>
      <c r="L84" s="8">
        <v>17067.43</v>
      </c>
      <c r="M84" t="s">
        <v>261</v>
      </c>
      <c r="N84">
        <f t="shared" si="8"/>
        <v>1.9636231113881819E-4</v>
      </c>
      <c r="O84">
        <f t="shared" si="9"/>
        <v>8.8455467445684679E-9</v>
      </c>
      <c r="P84">
        <v>142.28210200000001</v>
      </c>
      <c r="Q84">
        <f t="shared" si="10"/>
        <v>1.2585629841564588E-3</v>
      </c>
      <c r="R84" t="str">
        <f t="shared" si="11"/>
        <v>Branched Alkanes</v>
      </c>
      <c r="S84">
        <v>10</v>
      </c>
    </row>
    <row r="85" spans="2:19" x14ac:dyDescent="0.2">
      <c r="B85" t="s">
        <v>43</v>
      </c>
      <c r="C85">
        <v>5.5259999999999998</v>
      </c>
      <c r="D85">
        <v>10.6555</v>
      </c>
      <c r="E85">
        <v>7.7054</v>
      </c>
      <c r="F85">
        <v>11.6326</v>
      </c>
      <c r="G85" t="s">
        <v>130</v>
      </c>
      <c r="H85" t="s">
        <v>100</v>
      </c>
      <c r="I85">
        <v>96.929059323812197</v>
      </c>
      <c r="J85" t="s">
        <v>45</v>
      </c>
      <c r="K85" t="s">
        <v>241</v>
      </c>
      <c r="L85" s="8">
        <v>15365.41</v>
      </c>
      <c r="M85" t="s">
        <v>261</v>
      </c>
      <c r="N85">
        <f t="shared" si="8"/>
        <v>6.9347319726580678E-4</v>
      </c>
      <c r="O85">
        <f t="shared" si="9"/>
        <v>3.1238935552064829E-8</v>
      </c>
      <c r="P85">
        <v>128.25548000000001</v>
      </c>
      <c r="Q85">
        <f t="shared" si="10"/>
        <v>4.0065646739191399E-3</v>
      </c>
      <c r="R85" t="str">
        <f t="shared" si="11"/>
        <v>Linear Alkanes</v>
      </c>
      <c r="S85">
        <v>9</v>
      </c>
    </row>
    <row r="86" spans="2:19" x14ac:dyDescent="0.2">
      <c r="B86" t="s">
        <v>43</v>
      </c>
      <c r="C86">
        <v>5.5620000000000003</v>
      </c>
      <c r="D86">
        <v>1.7045999999999999</v>
      </c>
      <c r="E86">
        <v>1.2421</v>
      </c>
      <c r="F86">
        <v>11.7295</v>
      </c>
      <c r="G86" t="s">
        <v>131</v>
      </c>
      <c r="H86" t="s">
        <v>115</v>
      </c>
      <c r="I86">
        <v>66.435331414801496</v>
      </c>
      <c r="J86" t="s">
        <v>45</v>
      </c>
      <c r="K86" t="s">
        <v>36</v>
      </c>
      <c r="L86" s="8">
        <v>15365.41</v>
      </c>
      <c r="M86" t="s">
        <v>261</v>
      </c>
      <c r="N86">
        <f t="shared" si="8"/>
        <v>1.1093748881416116E-4</v>
      </c>
      <c r="O86">
        <f t="shared" si="9"/>
        <v>4.997408806911896E-9</v>
      </c>
      <c r="P86">
        <v>126.239598</v>
      </c>
      <c r="Q86">
        <f t="shared" si="10"/>
        <v>6.3087087882621737E-4</v>
      </c>
      <c r="R86" t="str">
        <f t="shared" si="11"/>
        <v>Cycloalkanes</v>
      </c>
      <c r="S86">
        <v>9</v>
      </c>
    </row>
    <row r="87" spans="2:19" x14ac:dyDescent="0.2">
      <c r="B87" t="s">
        <v>43</v>
      </c>
      <c r="C87">
        <v>5.5910000000000002</v>
      </c>
      <c r="D87">
        <v>0.48330000000000001</v>
      </c>
      <c r="E87">
        <v>0.48199999999999998</v>
      </c>
      <c r="G87" t="s">
        <v>12</v>
      </c>
      <c r="J87" t="s">
        <v>45</v>
      </c>
    </row>
    <row r="88" spans="2:19" x14ac:dyDescent="0.2">
      <c r="B88" t="s">
        <v>43</v>
      </c>
      <c r="C88">
        <v>5.6260000000000003</v>
      </c>
      <c r="D88">
        <v>4.37</v>
      </c>
      <c r="E88">
        <v>2.9590999999999998</v>
      </c>
      <c r="F88">
        <v>11.8004</v>
      </c>
      <c r="G88" t="s">
        <v>128</v>
      </c>
      <c r="H88" t="s">
        <v>115</v>
      </c>
      <c r="I88">
        <v>93.488953587753102</v>
      </c>
      <c r="J88" t="s">
        <v>45</v>
      </c>
      <c r="K88" t="s">
        <v>36</v>
      </c>
      <c r="L88" s="8">
        <v>15365.41</v>
      </c>
      <c r="M88" t="s">
        <v>261</v>
      </c>
      <c r="N88">
        <f t="shared" si="8"/>
        <v>2.8440503702797389E-4</v>
      </c>
      <c r="O88">
        <f t="shared" si="9"/>
        <v>1.2811613566939451E-8</v>
      </c>
      <c r="P88">
        <v>126.239598</v>
      </c>
      <c r="Q88">
        <f t="shared" si="10"/>
        <v>1.6173329464217825E-3</v>
      </c>
      <c r="R88" t="str">
        <f t="shared" si="11"/>
        <v>Cycloalkanes</v>
      </c>
      <c r="S88">
        <v>9</v>
      </c>
    </row>
    <row r="89" spans="2:19" x14ac:dyDescent="0.2">
      <c r="B89" t="s">
        <v>43</v>
      </c>
      <c r="C89">
        <v>5.6749999999999998</v>
      </c>
      <c r="D89">
        <v>2.3567999999999998</v>
      </c>
      <c r="E89">
        <v>1.2827</v>
      </c>
      <c r="F89">
        <v>11.8682</v>
      </c>
      <c r="G89" t="s">
        <v>128</v>
      </c>
      <c r="H89" t="s">
        <v>115</v>
      </c>
      <c r="I89">
        <v>90.037602020217093</v>
      </c>
      <c r="J89" t="s">
        <v>45</v>
      </c>
      <c r="K89" t="s">
        <v>36</v>
      </c>
      <c r="L89" s="8">
        <v>15365.41</v>
      </c>
      <c r="M89" t="s">
        <v>261</v>
      </c>
      <c r="N89">
        <f t="shared" si="8"/>
        <v>1.533834762625924E-4</v>
      </c>
      <c r="O89">
        <f t="shared" si="9"/>
        <v>6.9094761680921957E-9</v>
      </c>
      <c r="P89">
        <v>126.239598</v>
      </c>
      <c r="Q89">
        <f t="shared" si="10"/>
        <v>8.722494938505392E-4</v>
      </c>
      <c r="R89" t="str">
        <f t="shared" si="11"/>
        <v>Cycloalkanes</v>
      </c>
      <c r="S89">
        <v>9</v>
      </c>
    </row>
    <row r="90" spans="2:19" x14ac:dyDescent="0.2">
      <c r="B90" t="s">
        <v>43</v>
      </c>
      <c r="C90">
        <v>5.7110000000000003</v>
      </c>
      <c r="D90">
        <v>1.4844999999999999</v>
      </c>
      <c r="E90">
        <v>0.99390000000000001</v>
      </c>
      <c r="G90" t="s">
        <v>12</v>
      </c>
      <c r="J90" t="s">
        <v>45</v>
      </c>
    </row>
    <row r="91" spans="2:19" x14ac:dyDescent="0.2">
      <c r="B91" t="s">
        <v>43</v>
      </c>
      <c r="C91">
        <v>5.7750000000000004</v>
      </c>
      <c r="D91">
        <v>3.4580000000000002</v>
      </c>
      <c r="E91">
        <v>2.5427</v>
      </c>
      <c r="F91">
        <v>11.9596</v>
      </c>
      <c r="G91" t="s">
        <v>132</v>
      </c>
      <c r="H91" t="s">
        <v>109</v>
      </c>
      <c r="I91">
        <v>77.179377004066097</v>
      </c>
      <c r="J91" t="s">
        <v>45</v>
      </c>
      <c r="K91" t="s">
        <v>240</v>
      </c>
      <c r="L91" s="8">
        <v>17067.43</v>
      </c>
      <c r="M91" t="s">
        <v>261</v>
      </c>
      <c r="N91">
        <f t="shared" si="8"/>
        <v>2.0260812553501027E-4</v>
      </c>
      <c r="O91">
        <f t="shared" si="9"/>
        <v>9.1269023819054025E-9</v>
      </c>
      <c r="P91">
        <v>142.28210200000001</v>
      </c>
      <c r="Q91">
        <f t="shared" si="10"/>
        <v>1.2985948556463076E-3</v>
      </c>
      <c r="R91" t="str">
        <f t="shared" si="11"/>
        <v>Branched Alkanes</v>
      </c>
      <c r="S91">
        <v>10</v>
      </c>
    </row>
    <row r="92" spans="2:19" x14ac:dyDescent="0.2">
      <c r="B92" t="s">
        <v>43</v>
      </c>
      <c r="C92">
        <v>5.8079999999999998</v>
      </c>
      <c r="D92">
        <v>6.5427</v>
      </c>
      <c r="E92">
        <v>3.5754999999999999</v>
      </c>
      <c r="F92">
        <v>11.994300000000001</v>
      </c>
      <c r="G92" t="s">
        <v>133</v>
      </c>
      <c r="H92" t="s">
        <v>109</v>
      </c>
      <c r="I92">
        <v>89.707411785962293</v>
      </c>
      <c r="J92" t="s">
        <v>45</v>
      </c>
      <c r="K92" t="s">
        <v>240</v>
      </c>
      <c r="L92" s="8">
        <v>17067.43</v>
      </c>
      <c r="M92" t="s">
        <v>261</v>
      </c>
      <c r="N92">
        <f t="shared" si="8"/>
        <v>3.8334418245746432E-4</v>
      </c>
      <c r="O92">
        <f t="shared" si="9"/>
        <v>1.7268532161391693E-8</v>
      </c>
      <c r="P92">
        <v>142.28210200000001</v>
      </c>
      <c r="Q92">
        <f t="shared" si="10"/>
        <v>2.4570030543774137E-3</v>
      </c>
      <c r="R92" t="str">
        <f t="shared" si="11"/>
        <v>Branched Alkanes</v>
      </c>
      <c r="S92">
        <v>10</v>
      </c>
    </row>
    <row r="93" spans="2:19" x14ac:dyDescent="0.2">
      <c r="B93" t="s">
        <v>43</v>
      </c>
      <c r="C93">
        <v>5.9249999999999998</v>
      </c>
      <c r="D93">
        <v>10.244899999999999</v>
      </c>
      <c r="E93">
        <v>6.0759999999999996</v>
      </c>
      <c r="F93">
        <v>12.1379</v>
      </c>
      <c r="G93" t="s">
        <v>134</v>
      </c>
      <c r="H93" t="s">
        <v>109</v>
      </c>
      <c r="I93">
        <v>97.683291718475004</v>
      </c>
      <c r="J93" t="s">
        <v>45</v>
      </c>
      <c r="K93" t="s">
        <v>240</v>
      </c>
      <c r="L93" s="8">
        <v>17067.43</v>
      </c>
      <c r="M93" t="s">
        <v>261</v>
      </c>
      <c r="N93">
        <f t="shared" si="8"/>
        <v>6.0026026179688444E-4</v>
      </c>
      <c r="O93">
        <f t="shared" si="9"/>
        <v>2.7039965937646803E-8</v>
      </c>
      <c r="P93">
        <v>142.28210200000001</v>
      </c>
      <c r="Q93">
        <f t="shared" si="10"/>
        <v>3.8473031916167882E-3</v>
      </c>
      <c r="R93" t="str">
        <f t="shared" si="11"/>
        <v>Branched Alkanes</v>
      </c>
      <c r="S93">
        <v>10</v>
      </c>
    </row>
    <row r="94" spans="2:19" x14ac:dyDescent="0.2">
      <c r="B94" t="s">
        <v>43</v>
      </c>
      <c r="C94">
        <v>5.9930000000000003</v>
      </c>
      <c r="D94">
        <v>8.1268999999999991</v>
      </c>
      <c r="E94">
        <v>4.6078000000000001</v>
      </c>
      <c r="F94">
        <v>12.2211</v>
      </c>
      <c r="G94" t="s">
        <v>135</v>
      </c>
      <c r="H94" t="s">
        <v>109</v>
      </c>
      <c r="I94">
        <v>91.287006375870106</v>
      </c>
      <c r="J94" t="s">
        <v>45</v>
      </c>
      <c r="K94" t="s">
        <v>240</v>
      </c>
      <c r="L94" s="8">
        <v>17067.43</v>
      </c>
      <c r="M94" t="s">
        <v>261</v>
      </c>
      <c r="N94">
        <f t="shared" si="8"/>
        <v>4.7616424968492617E-4</v>
      </c>
      <c r="O94">
        <f t="shared" si="9"/>
        <v>2.1449804212697226E-8</v>
      </c>
      <c r="P94">
        <v>142.28210200000001</v>
      </c>
      <c r="Q94">
        <f t="shared" si="10"/>
        <v>3.051923230871017E-3</v>
      </c>
      <c r="R94" t="str">
        <f t="shared" si="11"/>
        <v>Branched Alkanes</v>
      </c>
      <c r="S94">
        <v>10</v>
      </c>
    </row>
    <row r="95" spans="2:19" x14ac:dyDescent="0.2">
      <c r="B95" t="s">
        <v>43</v>
      </c>
      <c r="C95">
        <v>6.0679999999999996</v>
      </c>
      <c r="D95">
        <v>9.7850999999999999</v>
      </c>
      <c r="E95">
        <v>6.8578999999999999</v>
      </c>
      <c r="F95">
        <v>12.317</v>
      </c>
      <c r="G95" t="s">
        <v>136</v>
      </c>
      <c r="H95" t="s">
        <v>109</v>
      </c>
      <c r="I95">
        <v>97.251380984871702</v>
      </c>
      <c r="J95" t="s">
        <v>45</v>
      </c>
      <c r="K95" t="s">
        <v>240</v>
      </c>
      <c r="L95" s="8">
        <v>17067.43</v>
      </c>
      <c r="M95" t="s">
        <v>261</v>
      </c>
      <c r="N95">
        <f t="shared" si="8"/>
        <v>5.7332006048948201E-4</v>
      </c>
      <c r="O95">
        <f t="shared" si="9"/>
        <v>2.5826388807745098E-8</v>
      </c>
      <c r="P95">
        <v>142.28210200000001</v>
      </c>
      <c r="Q95">
        <f t="shared" si="10"/>
        <v>3.6746328866352467E-3</v>
      </c>
      <c r="R95" t="str">
        <f t="shared" si="11"/>
        <v>Branched Alkanes</v>
      </c>
      <c r="S95">
        <v>10</v>
      </c>
    </row>
    <row r="96" spans="2:19" x14ac:dyDescent="0.2">
      <c r="B96" t="s">
        <v>43</v>
      </c>
      <c r="C96">
        <v>6.157</v>
      </c>
      <c r="D96">
        <v>4.5831999999999997</v>
      </c>
      <c r="E96">
        <v>1.754</v>
      </c>
      <c r="F96">
        <v>12.430099999999999</v>
      </c>
      <c r="G96" t="s">
        <v>136</v>
      </c>
      <c r="H96" t="s">
        <v>109</v>
      </c>
      <c r="I96">
        <v>93.475406956587406</v>
      </c>
      <c r="J96" t="s">
        <v>45</v>
      </c>
      <c r="K96" t="s">
        <v>240</v>
      </c>
      <c r="L96" s="8">
        <v>17067.43</v>
      </c>
      <c r="M96" t="s">
        <v>261</v>
      </c>
      <c r="N96">
        <f t="shared" si="8"/>
        <v>2.6853486435860581E-4</v>
      </c>
      <c r="O96">
        <f t="shared" si="9"/>
        <v>1.2096708790268604E-8</v>
      </c>
      <c r="P96">
        <v>142.28210200000001</v>
      </c>
      <c r="Q96">
        <f t="shared" si="10"/>
        <v>1.7211451539612941E-3</v>
      </c>
      <c r="R96" t="str">
        <f t="shared" si="11"/>
        <v>Branched Alkanes</v>
      </c>
      <c r="S96">
        <v>10</v>
      </c>
    </row>
    <row r="97" spans="2:19" x14ac:dyDescent="0.2">
      <c r="B97" t="s">
        <v>43</v>
      </c>
      <c r="C97">
        <v>6.2649999999999997</v>
      </c>
      <c r="D97">
        <v>2.2847</v>
      </c>
      <c r="E97">
        <v>0.78369999999999995</v>
      </c>
      <c r="G97" t="s">
        <v>12</v>
      </c>
      <c r="J97" t="s">
        <v>45</v>
      </c>
    </row>
    <row r="98" spans="2:19" x14ac:dyDescent="0.2">
      <c r="B98" t="s">
        <v>43</v>
      </c>
      <c r="C98">
        <v>6.3330000000000002</v>
      </c>
      <c r="D98">
        <v>1.1267</v>
      </c>
      <c r="E98">
        <v>0.37930000000000003</v>
      </c>
      <c r="G98" t="s">
        <v>12</v>
      </c>
      <c r="J98" t="s">
        <v>45</v>
      </c>
    </row>
    <row r="99" spans="2:19" x14ac:dyDescent="0.2">
      <c r="B99" t="s">
        <v>43</v>
      </c>
      <c r="C99">
        <v>6.3949999999999996</v>
      </c>
      <c r="D99">
        <v>3.7919</v>
      </c>
      <c r="E99">
        <v>1.8171999999999999</v>
      </c>
      <c r="F99">
        <v>12.7232</v>
      </c>
      <c r="G99" t="s">
        <v>137</v>
      </c>
      <c r="H99" t="s">
        <v>109</v>
      </c>
      <c r="I99">
        <v>87.531011815963495</v>
      </c>
      <c r="J99" t="s">
        <v>45</v>
      </c>
      <c r="K99" t="s">
        <v>240</v>
      </c>
      <c r="L99" s="8">
        <v>17067.43</v>
      </c>
      <c r="M99" t="s">
        <v>261</v>
      </c>
      <c r="N99">
        <f t="shared" si="8"/>
        <v>2.2217170364841103E-4</v>
      </c>
      <c r="O99">
        <f t="shared" si="9"/>
        <v>1.0008184251575216E-8</v>
      </c>
      <c r="P99">
        <v>142.28210200000001</v>
      </c>
      <c r="Q99">
        <f t="shared" si="10"/>
        <v>1.4239854925174188E-3</v>
      </c>
      <c r="R99" t="str">
        <f t="shared" si="11"/>
        <v>Branched Alkanes</v>
      </c>
      <c r="S99">
        <v>10</v>
      </c>
    </row>
    <row r="100" spans="2:19" x14ac:dyDescent="0.2">
      <c r="B100" t="s">
        <v>43</v>
      </c>
      <c r="C100">
        <v>6.5179999999999998</v>
      </c>
      <c r="D100">
        <v>12.4199</v>
      </c>
      <c r="E100">
        <v>6.4984999999999999</v>
      </c>
      <c r="F100">
        <v>12.899699999999999</v>
      </c>
      <c r="G100" t="s">
        <v>138</v>
      </c>
      <c r="H100" t="s">
        <v>139</v>
      </c>
      <c r="I100">
        <v>95.749032461234407</v>
      </c>
      <c r="J100" t="s">
        <v>45</v>
      </c>
      <c r="K100" t="s">
        <v>243</v>
      </c>
      <c r="L100" s="8">
        <v>15365.41</v>
      </c>
      <c r="M100" t="s">
        <v>261</v>
      </c>
      <c r="N100">
        <f t="shared" si="8"/>
        <v>8.0830254448140343E-4</v>
      </c>
      <c r="O100">
        <f t="shared" si="9"/>
        <v>3.6411661176208539E-8</v>
      </c>
      <c r="P100">
        <v>120.191952</v>
      </c>
      <c r="Q100">
        <f t="shared" si="10"/>
        <v>4.3763886323311199E-3</v>
      </c>
      <c r="R100" t="str">
        <f t="shared" si="11"/>
        <v>Aromatics</v>
      </c>
      <c r="S100">
        <v>9</v>
      </c>
    </row>
    <row r="101" spans="2:19" x14ac:dyDescent="0.2">
      <c r="B101" t="s">
        <v>43</v>
      </c>
      <c r="C101">
        <v>6.5570000000000004</v>
      </c>
      <c r="D101">
        <v>7.5210999999999997</v>
      </c>
      <c r="E101">
        <v>4.8346999999999998</v>
      </c>
      <c r="F101">
        <v>13.026300000000001</v>
      </c>
      <c r="G101" t="s">
        <v>140</v>
      </c>
      <c r="H101" t="s">
        <v>139</v>
      </c>
      <c r="I101">
        <v>89.409831990562793</v>
      </c>
      <c r="J101" t="s">
        <v>45</v>
      </c>
      <c r="K101" t="s">
        <v>243</v>
      </c>
      <c r="L101" s="8">
        <v>15365.41</v>
      </c>
      <c r="M101" t="s">
        <v>261</v>
      </c>
      <c r="N101">
        <f t="shared" si="8"/>
        <v>4.8948254553571953E-4</v>
      </c>
      <c r="O101">
        <f t="shared" si="9"/>
        <v>2.2049754416088858E-8</v>
      </c>
      <c r="P101">
        <v>120.191952</v>
      </c>
      <c r="Q101">
        <f t="shared" si="10"/>
        <v>2.6502030243903399E-3</v>
      </c>
      <c r="R101" t="str">
        <f t="shared" si="11"/>
        <v>Aromatics</v>
      </c>
      <c r="S101">
        <v>9</v>
      </c>
    </row>
    <row r="102" spans="2:19" x14ac:dyDescent="0.2">
      <c r="B102" t="s">
        <v>43</v>
      </c>
      <c r="C102">
        <v>6.625</v>
      </c>
      <c r="D102">
        <v>4.8287000000000004</v>
      </c>
      <c r="E102">
        <v>3.4445999999999999</v>
      </c>
      <c r="F102">
        <v>13.129</v>
      </c>
      <c r="G102" t="s">
        <v>141</v>
      </c>
      <c r="H102" t="s">
        <v>142</v>
      </c>
      <c r="I102">
        <v>82.855653512399996</v>
      </c>
      <c r="J102" t="s">
        <v>45</v>
      </c>
      <c r="K102" t="s">
        <v>240</v>
      </c>
      <c r="L102">
        <v>21761.222999999998</v>
      </c>
      <c r="M102" t="s">
        <v>261</v>
      </c>
      <c r="N102">
        <f t="shared" si="8"/>
        <v>2.2189469773826594E-4</v>
      </c>
      <c r="O102">
        <f t="shared" si="9"/>
        <v>9.9957059469937531E-9</v>
      </c>
      <c r="P102">
        <v>184.36196799999999</v>
      </c>
      <c r="Q102">
        <f t="shared" si="10"/>
        <v>1.8428280199370719E-3</v>
      </c>
      <c r="R102" t="str">
        <f t="shared" si="11"/>
        <v>Branched Alkanes</v>
      </c>
      <c r="S102">
        <v>13</v>
      </c>
    </row>
    <row r="103" spans="2:19" x14ac:dyDescent="0.2">
      <c r="B103" t="s">
        <v>43</v>
      </c>
      <c r="C103">
        <v>6.6630000000000003</v>
      </c>
      <c r="D103">
        <v>4.1418999999999997</v>
      </c>
      <c r="E103">
        <v>2.6909000000000001</v>
      </c>
      <c r="F103">
        <v>13.251300000000001</v>
      </c>
      <c r="G103" t="s">
        <v>138</v>
      </c>
      <c r="H103" t="s">
        <v>139</v>
      </c>
      <c r="I103">
        <v>95.167972545041394</v>
      </c>
      <c r="J103" t="s">
        <v>45</v>
      </c>
      <c r="K103" t="s">
        <v>243</v>
      </c>
      <c r="L103" s="8">
        <v>15365.41</v>
      </c>
      <c r="M103" t="s">
        <v>261</v>
      </c>
      <c r="N103">
        <f t="shared" si="8"/>
        <v>2.6956000523253203E-4</v>
      </c>
      <c r="O103">
        <f t="shared" si="9"/>
        <v>1.2142888382816136E-8</v>
      </c>
      <c r="P103">
        <v>120.191952</v>
      </c>
      <c r="Q103">
        <f t="shared" si="10"/>
        <v>1.4594774576487946E-3</v>
      </c>
      <c r="R103" t="str">
        <f t="shared" si="11"/>
        <v>Aromatics</v>
      </c>
      <c r="S103">
        <v>9</v>
      </c>
    </row>
    <row r="104" spans="2:19" x14ac:dyDescent="0.2">
      <c r="B104" t="s">
        <v>43</v>
      </c>
      <c r="C104">
        <v>6.7210000000000001</v>
      </c>
      <c r="D104">
        <v>1.2230000000000001</v>
      </c>
      <c r="E104">
        <v>0.52329999999999999</v>
      </c>
      <c r="G104" t="s">
        <v>12</v>
      </c>
      <c r="J104" t="s">
        <v>45</v>
      </c>
    </row>
    <row r="105" spans="2:19" x14ac:dyDescent="0.2">
      <c r="B105" t="s">
        <v>43</v>
      </c>
      <c r="C105">
        <v>6.7549999999999999</v>
      </c>
      <c r="D105">
        <v>1.0269999999999999</v>
      </c>
      <c r="E105">
        <v>0.57879999999999998</v>
      </c>
      <c r="G105" t="s">
        <v>12</v>
      </c>
      <c r="J105" t="s">
        <v>45</v>
      </c>
    </row>
    <row r="106" spans="2:19" x14ac:dyDescent="0.2">
      <c r="B106" t="s">
        <v>43</v>
      </c>
      <c r="C106">
        <v>6.81</v>
      </c>
      <c r="D106">
        <v>1.3359000000000001</v>
      </c>
      <c r="E106">
        <v>0.71970000000000001</v>
      </c>
      <c r="G106" t="s">
        <v>12</v>
      </c>
      <c r="J106" t="s">
        <v>45</v>
      </c>
    </row>
    <row r="107" spans="2:19" x14ac:dyDescent="0.2">
      <c r="B107" t="s">
        <v>43</v>
      </c>
      <c r="C107">
        <v>6.8440000000000003</v>
      </c>
      <c r="D107">
        <v>0.73880000000000001</v>
      </c>
      <c r="E107">
        <v>0.4632</v>
      </c>
      <c r="G107" t="s">
        <v>12</v>
      </c>
      <c r="J107" t="s">
        <v>45</v>
      </c>
    </row>
    <row r="108" spans="2:19" x14ac:dyDescent="0.2">
      <c r="B108" t="s">
        <v>43</v>
      </c>
      <c r="C108">
        <v>6.8940000000000001</v>
      </c>
      <c r="D108">
        <v>0.70450000000000002</v>
      </c>
      <c r="E108">
        <v>0.4335</v>
      </c>
      <c r="G108" t="s">
        <v>12</v>
      </c>
      <c r="J108" t="s">
        <v>45</v>
      </c>
    </row>
    <row r="109" spans="2:19" x14ac:dyDescent="0.2">
      <c r="B109" t="s">
        <v>43</v>
      </c>
      <c r="C109">
        <v>6.9269999999999996</v>
      </c>
      <c r="D109">
        <v>0.433</v>
      </c>
      <c r="E109">
        <v>0.29349999999999998</v>
      </c>
      <c r="G109" t="s">
        <v>12</v>
      </c>
      <c r="J109" t="s">
        <v>45</v>
      </c>
    </row>
    <row r="110" spans="2:19" x14ac:dyDescent="0.2">
      <c r="B110" t="s">
        <v>43</v>
      </c>
      <c r="C110">
        <v>6.9649999999999999</v>
      </c>
      <c r="D110">
        <v>0.18990000000000001</v>
      </c>
      <c r="E110">
        <v>0.13139999999999999</v>
      </c>
      <c r="G110" t="s">
        <v>12</v>
      </c>
      <c r="J110" t="s">
        <v>45</v>
      </c>
    </row>
    <row r="111" spans="2:19" x14ac:dyDescent="0.2">
      <c r="B111" t="s">
        <v>43</v>
      </c>
      <c r="C111">
        <v>7.0220000000000002</v>
      </c>
      <c r="D111">
        <v>11.517899999999999</v>
      </c>
      <c r="E111">
        <v>8.468</v>
      </c>
      <c r="F111">
        <v>13.4976</v>
      </c>
      <c r="G111" t="s">
        <v>140</v>
      </c>
      <c r="H111" t="s">
        <v>139</v>
      </c>
      <c r="I111">
        <v>98.842627744435802</v>
      </c>
      <c r="J111" t="s">
        <v>45</v>
      </c>
      <c r="K111" t="s">
        <v>243</v>
      </c>
      <c r="L111" s="8">
        <v>15365.41</v>
      </c>
      <c r="M111" t="s">
        <v>261</v>
      </c>
      <c r="N111">
        <f t="shared" si="8"/>
        <v>7.4959926223901597E-4</v>
      </c>
      <c r="O111">
        <f t="shared" si="9"/>
        <v>3.3767250320972972E-8</v>
      </c>
      <c r="P111">
        <v>120.191952</v>
      </c>
      <c r="Q111">
        <f t="shared" si="10"/>
        <v>4.0585517297503683E-3</v>
      </c>
      <c r="R111" t="str">
        <f t="shared" si="11"/>
        <v>Aromatics</v>
      </c>
      <c r="S111">
        <v>9</v>
      </c>
    </row>
    <row r="112" spans="2:19" x14ac:dyDescent="0.2">
      <c r="B112" t="s">
        <v>43</v>
      </c>
      <c r="C112">
        <v>7.1219999999999999</v>
      </c>
      <c r="D112">
        <v>1.3107</v>
      </c>
      <c r="E112">
        <v>0.89139999999999997</v>
      </c>
      <c r="F112">
        <v>13.5441</v>
      </c>
      <c r="G112" t="s">
        <v>143</v>
      </c>
      <c r="H112" t="s">
        <v>109</v>
      </c>
      <c r="I112">
        <v>84.4060558539678</v>
      </c>
      <c r="J112" t="s">
        <v>45</v>
      </c>
      <c r="K112" t="s">
        <v>240</v>
      </c>
      <c r="L112" s="8">
        <v>17067.43</v>
      </c>
      <c r="M112" t="s">
        <v>261</v>
      </c>
      <c r="N112">
        <f t="shared" si="8"/>
        <v>7.6795393331040467E-5</v>
      </c>
      <c r="O112">
        <f t="shared" si="9"/>
        <v>3.4594074470686553E-9</v>
      </c>
      <c r="P112">
        <v>142.28210200000001</v>
      </c>
      <c r="Q112">
        <f t="shared" si="10"/>
        <v>4.9221176324338201E-4</v>
      </c>
      <c r="R112" t="str">
        <f t="shared" si="11"/>
        <v>Branched Alkanes</v>
      </c>
      <c r="S112">
        <v>10</v>
      </c>
    </row>
    <row r="113" spans="2:19" x14ac:dyDescent="0.2">
      <c r="B113" t="s">
        <v>43</v>
      </c>
      <c r="C113">
        <v>7.1989999999999998</v>
      </c>
      <c r="D113">
        <v>0.27639999999999998</v>
      </c>
      <c r="E113">
        <v>0.14299999999999999</v>
      </c>
      <c r="G113" t="s">
        <v>12</v>
      </c>
      <c r="J113" t="s">
        <v>45</v>
      </c>
    </row>
    <row r="114" spans="2:19" x14ac:dyDescent="0.2">
      <c r="B114" t="s">
        <v>43</v>
      </c>
      <c r="C114">
        <v>7.25</v>
      </c>
      <c r="D114">
        <v>0.1196</v>
      </c>
      <c r="E114">
        <v>7.0300000000000001E-2</v>
      </c>
      <c r="G114" t="s">
        <v>12</v>
      </c>
      <c r="J114" t="s">
        <v>45</v>
      </c>
    </row>
    <row r="115" spans="2:19" x14ac:dyDescent="0.2">
      <c r="B115" t="s">
        <v>43</v>
      </c>
      <c r="C115">
        <v>7.2969999999999997</v>
      </c>
      <c r="D115">
        <v>0.1216</v>
      </c>
      <c r="E115">
        <v>8.8599999999999998E-2</v>
      </c>
      <c r="G115" t="s">
        <v>12</v>
      </c>
      <c r="J115" t="s">
        <v>45</v>
      </c>
    </row>
    <row r="116" spans="2:19" x14ac:dyDescent="0.2">
      <c r="B116" t="s">
        <v>43</v>
      </c>
      <c r="C116">
        <v>7.3440000000000003</v>
      </c>
      <c r="D116">
        <v>0.95479999999999998</v>
      </c>
      <c r="E116">
        <v>0.35659999999999997</v>
      </c>
      <c r="G116" t="s">
        <v>12</v>
      </c>
      <c r="J116" t="s">
        <v>45</v>
      </c>
    </row>
    <row r="117" spans="2:19" x14ac:dyDescent="0.2">
      <c r="B117" t="s">
        <v>43</v>
      </c>
      <c r="C117">
        <v>7.4349999999999996</v>
      </c>
      <c r="D117">
        <v>0.87219999999999998</v>
      </c>
      <c r="E117">
        <v>0.52980000000000005</v>
      </c>
      <c r="G117" t="s">
        <v>12</v>
      </c>
      <c r="J117" t="s">
        <v>45</v>
      </c>
    </row>
    <row r="118" spans="2:19" x14ac:dyDescent="0.2">
      <c r="B118" t="s">
        <v>43</v>
      </c>
      <c r="C118">
        <v>7.4790000000000001</v>
      </c>
      <c r="D118">
        <v>2.3365</v>
      </c>
      <c r="E118">
        <v>1.6447000000000001</v>
      </c>
      <c r="F118">
        <v>14.029299999999999</v>
      </c>
      <c r="G118" t="s">
        <v>144</v>
      </c>
      <c r="H118" t="s">
        <v>139</v>
      </c>
      <c r="I118">
        <v>93.543667181213905</v>
      </c>
      <c r="J118" t="s">
        <v>45</v>
      </c>
      <c r="K118" t="s">
        <v>243</v>
      </c>
      <c r="L118" s="8">
        <v>15365.41</v>
      </c>
      <c r="M118" t="s">
        <v>261</v>
      </c>
      <c r="N118">
        <f t="shared" si="8"/>
        <v>1.5206232700591785E-4</v>
      </c>
      <c r="O118">
        <f t="shared" si="9"/>
        <v>6.8499622652526378E-9</v>
      </c>
      <c r="P118">
        <v>120.191952</v>
      </c>
      <c r="Q118">
        <f t="shared" si="10"/>
        <v>8.2331033578705631E-4</v>
      </c>
      <c r="R118" t="str">
        <f t="shared" si="11"/>
        <v>Aromatics</v>
      </c>
      <c r="S118">
        <v>9</v>
      </c>
    </row>
    <row r="119" spans="2:19" x14ac:dyDescent="0.2">
      <c r="B119" t="s">
        <v>43</v>
      </c>
      <c r="C119">
        <v>7.5609999999999999</v>
      </c>
      <c r="D119">
        <v>0.74590000000000001</v>
      </c>
      <c r="E119">
        <v>0.4597</v>
      </c>
      <c r="F119">
        <v>14.149100000000001</v>
      </c>
      <c r="G119" t="s">
        <v>145</v>
      </c>
      <c r="H119" t="s">
        <v>146</v>
      </c>
      <c r="I119">
        <v>83.618633478470201</v>
      </c>
      <c r="J119" t="s">
        <v>45</v>
      </c>
      <c r="K119" t="s">
        <v>240</v>
      </c>
      <c r="L119" s="8">
        <v>20471.47</v>
      </c>
      <c r="M119" t="s">
        <v>261</v>
      </c>
      <c r="N119">
        <f t="shared" si="8"/>
        <v>3.6436074204734684E-5</v>
      </c>
      <c r="O119">
        <f t="shared" si="9"/>
        <v>1.6413383795360727E-9</v>
      </c>
      <c r="P119">
        <v>170.33534599999999</v>
      </c>
      <c r="Q119">
        <f t="shared" si="10"/>
        <v>2.7957794078135623E-4</v>
      </c>
      <c r="R119" t="str">
        <f t="shared" si="11"/>
        <v>Branched Alkanes</v>
      </c>
      <c r="S119">
        <v>12</v>
      </c>
    </row>
    <row r="120" spans="2:19" x14ac:dyDescent="0.2">
      <c r="B120" t="s">
        <v>43</v>
      </c>
      <c r="C120">
        <v>7.6630000000000003</v>
      </c>
      <c r="D120">
        <v>0.7601</v>
      </c>
      <c r="E120">
        <v>0.48720000000000002</v>
      </c>
      <c r="G120" t="s">
        <v>12</v>
      </c>
      <c r="J120" t="s">
        <v>45</v>
      </c>
    </row>
    <row r="121" spans="2:19" x14ac:dyDescent="0.2">
      <c r="B121" t="s">
        <v>43</v>
      </c>
      <c r="C121">
        <v>7.73</v>
      </c>
      <c r="D121">
        <v>0.2404</v>
      </c>
      <c r="E121">
        <v>0.16259999999999999</v>
      </c>
      <c r="G121" t="s">
        <v>12</v>
      </c>
      <c r="J121" t="s">
        <v>45</v>
      </c>
    </row>
    <row r="122" spans="2:19" x14ac:dyDescent="0.2">
      <c r="B122" t="s">
        <v>43</v>
      </c>
      <c r="C122">
        <v>7.8380000000000001</v>
      </c>
      <c r="D122">
        <v>5.16E-2</v>
      </c>
      <c r="E122">
        <v>3.4200000000000001E-2</v>
      </c>
      <c r="G122" t="s">
        <v>12</v>
      </c>
      <c r="J122" t="s">
        <v>45</v>
      </c>
    </row>
    <row r="123" spans="2:19" x14ac:dyDescent="0.2">
      <c r="B123" t="s">
        <v>43</v>
      </c>
      <c r="C123">
        <v>7.9340000000000002</v>
      </c>
      <c r="D123">
        <v>0.92110000000000003</v>
      </c>
      <c r="E123">
        <v>0.46029999999999999</v>
      </c>
      <c r="F123">
        <v>14.521100000000001</v>
      </c>
      <c r="G123" t="s">
        <v>147</v>
      </c>
      <c r="H123" t="s">
        <v>100</v>
      </c>
      <c r="I123">
        <v>81.567815905709594</v>
      </c>
      <c r="J123" t="s">
        <v>45</v>
      </c>
      <c r="K123" t="s">
        <v>240</v>
      </c>
      <c r="L123" s="8">
        <v>15365.41</v>
      </c>
      <c r="M123" t="s">
        <v>261</v>
      </c>
      <c r="N123">
        <f t="shared" si="8"/>
        <v>5.994633400605646E-5</v>
      </c>
      <c r="O123">
        <f t="shared" si="9"/>
        <v>2.7004066948530729E-9</v>
      </c>
      <c r="P123">
        <v>128.25548000000001</v>
      </c>
      <c r="Q123">
        <f t="shared" si="10"/>
        <v>3.4634195684359444E-4</v>
      </c>
      <c r="R123" t="str">
        <f t="shared" si="11"/>
        <v>Branched Alkanes</v>
      </c>
      <c r="S123">
        <v>9</v>
      </c>
    </row>
    <row r="124" spans="2:19" x14ac:dyDescent="0.2">
      <c r="B124" t="s">
        <v>43</v>
      </c>
      <c r="C124">
        <v>8.0129999999999999</v>
      </c>
      <c r="D124">
        <v>0.45669999999999999</v>
      </c>
      <c r="E124">
        <v>0.2041</v>
      </c>
      <c r="G124" t="s">
        <v>12</v>
      </c>
      <c r="J124" t="s">
        <v>45</v>
      </c>
    </row>
    <row r="125" spans="2:19" x14ac:dyDescent="0.2">
      <c r="B125" t="s">
        <v>43</v>
      </c>
      <c r="C125">
        <v>8.0449999999999999</v>
      </c>
      <c r="D125">
        <v>0.83079999999999998</v>
      </c>
      <c r="E125">
        <v>0.47639999999999999</v>
      </c>
      <c r="F125">
        <v>14.6174</v>
      </c>
      <c r="G125" t="s">
        <v>148</v>
      </c>
      <c r="H125" t="s">
        <v>149</v>
      </c>
      <c r="I125">
        <v>92.338478838737203</v>
      </c>
      <c r="J125" t="s">
        <v>45</v>
      </c>
      <c r="K125" t="s">
        <v>243</v>
      </c>
      <c r="L125" s="8">
        <v>17067.43</v>
      </c>
      <c r="M125" t="s">
        <v>261</v>
      </c>
      <c r="N125">
        <f t="shared" si="8"/>
        <v>4.8677510322292225E-5</v>
      </c>
      <c r="O125">
        <f t="shared" si="9"/>
        <v>2.1927792073126109E-9</v>
      </c>
      <c r="P125">
        <v>134.21857399999999</v>
      </c>
      <c r="Q125">
        <f t="shared" si="10"/>
        <v>2.94311698302349E-4</v>
      </c>
      <c r="R125" t="str">
        <f t="shared" si="11"/>
        <v>Aromatics</v>
      </c>
      <c r="S125">
        <v>10</v>
      </c>
    </row>
    <row r="126" spans="2:19" x14ac:dyDescent="0.2">
      <c r="B126" t="s">
        <v>43</v>
      </c>
      <c r="C126">
        <v>8.1189999999999998</v>
      </c>
      <c r="D126">
        <v>0.42130000000000001</v>
      </c>
      <c r="E126">
        <v>0.2979</v>
      </c>
      <c r="G126" t="s">
        <v>12</v>
      </c>
      <c r="J126" t="s">
        <v>45</v>
      </c>
    </row>
    <row r="127" spans="2:19" x14ac:dyDescent="0.2">
      <c r="B127" t="s">
        <v>43</v>
      </c>
      <c r="C127">
        <v>8.1720000000000006</v>
      </c>
      <c r="D127">
        <v>5.8599999999999999E-2</v>
      </c>
      <c r="E127">
        <v>4.9000000000000002E-2</v>
      </c>
      <c r="G127" t="s">
        <v>12</v>
      </c>
      <c r="J127" t="s">
        <v>45</v>
      </c>
    </row>
    <row r="128" spans="2:19" x14ac:dyDescent="0.2">
      <c r="B128" t="s">
        <v>43</v>
      </c>
      <c r="C128">
        <v>8.218</v>
      </c>
      <c r="D128">
        <v>0.24729999999999999</v>
      </c>
      <c r="E128">
        <v>0.1883</v>
      </c>
      <c r="G128" t="s">
        <v>12</v>
      </c>
      <c r="J128" t="s">
        <v>45</v>
      </c>
    </row>
    <row r="129" spans="2:19" x14ac:dyDescent="0.2">
      <c r="B129" t="s">
        <v>43</v>
      </c>
      <c r="C129">
        <v>8.2669999999999995</v>
      </c>
      <c r="D129">
        <v>3.5099999999999999E-2</v>
      </c>
      <c r="E129">
        <v>2.8199999999999999E-2</v>
      </c>
      <c r="G129" t="s">
        <v>12</v>
      </c>
      <c r="J129" t="s">
        <v>45</v>
      </c>
    </row>
    <row r="130" spans="2:19" x14ac:dyDescent="0.2">
      <c r="B130" t="s">
        <v>43</v>
      </c>
      <c r="C130">
        <v>8.3330000000000002</v>
      </c>
      <c r="D130">
        <v>0.3422</v>
      </c>
      <c r="E130">
        <v>0.2545</v>
      </c>
      <c r="G130" t="s">
        <v>12</v>
      </c>
      <c r="J130" t="s">
        <v>45</v>
      </c>
    </row>
    <row r="131" spans="2:19" x14ac:dyDescent="0.2">
      <c r="B131" t="s">
        <v>43</v>
      </c>
      <c r="C131">
        <v>8.3550000000000004</v>
      </c>
      <c r="D131">
        <v>0.22839999999999999</v>
      </c>
      <c r="E131">
        <v>0.18729999999999999</v>
      </c>
      <c r="G131" t="s">
        <v>12</v>
      </c>
      <c r="J131" t="s">
        <v>45</v>
      </c>
    </row>
    <row r="132" spans="2:19" x14ac:dyDescent="0.2">
      <c r="B132" t="s">
        <v>43</v>
      </c>
      <c r="C132">
        <v>8.4559999999999995</v>
      </c>
      <c r="D132">
        <v>0.58950000000000002</v>
      </c>
      <c r="E132">
        <v>0.33500000000000002</v>
      </c>
      <c r="G132" t="s">
        <v>12</v>
      </c>
      <c r="J132" t="s">
        <v>45</v>
      </c>
    </row>
    <row r="133" spans="2:19" x14ac:dyDescent="0.2">
      <c r="B133" t="s">
        <v>43</v>
      </c>
      <c r="C133">
        <v>8.6620000000000008</v>
      </c>
      <c r="D133">
        <v>0.15440000000000001</v>
      </c>
      <c r="E133">
        <v>6.6699999999999995E-2</v>
      </c>
      <c r="G133" t="s">
        <v>12</v>
      </c>
      <c r="J133" t="s">
        <v>45</v>
      </c>
    </row>
    <row r="134" spans="2:19" x14ac:dyDescent="0.2">
      <c r="B134" t="s">
        <v>43</v>
      </c>
      <c r="C134">
        <v>8.6969999999999992</v>
      </c>
      <c r="D134">
        <v>9.1999999999999998E-2</v>
      </c>
      <c r="E134">
        <v>5.4199999999999998E-2</v>
      </c>
      <c r="G134" t="s">
        <v>12</v>
      </c>
      <c r="J134" t="s">
        <v>45</v>
      </c>
    </row>
    <row r="135" spans="2:19" x14ac:dyDescent="0.2">
      <c r="B135" t="s">
        <v>43</v>
      </c>
      <c r="C135">
        <v>8.7460000000000004</v>
      </c>
      <c r="D135">
        <v>6.4500000000000002E-2</v>
      </c>
      <c r="E135">
        <v>4.6600000000000003E-2</v>
      </c>
      <c r="G135" t="s">
        <v>12</v>
      </c>
      <c r="J135" t="s">
        <v>45</v>
      </c>
    </row>
    <row r="136" spans="2:19" x14ac:dyDescent="0.2">
      <c r="B136" t="s">
        <v>43</v>
      </c>
      <c r="C136">
        <v>8.7769999999999992</v>
      </c>
      <c r="D136">
        <v>7.1099999999999997E-2</v>
      </c>
      <c r="E136">
        <v>4.7399999999999998E-2</v>
      </c>
      <c r="G136" t="s">
        <v>12</v>
      </c>
      <c r="J136" t="s">
        <v>45</v>
      </c>
    </row>
    <row r="137" spans="2:19" x14ac:dyDescent="0.2">
      <c r="B137" t="s">
        <v>43</v>
      </c>
      <c r="C137">
        <v>8.8350000000000009</v>
      </c>
      <c r="D137">
        <v>6.6199999999999995E-2</v>
      </c>
      <c r="E137">
        <v>2.6200000000000001E-2</v>
      </c>
      <c r="G137" t="s">
        <v>12</v>
      </c>
      <c r="J137" t="s">
        <v>45</v>
      </c>
    </row>
    <row r="138" spans="2:19" x14ac:dyDescent="0.2">
      <c r="B138" t="s">
        <v>43</v>
      </c>
      <c r="C138">
        <v>8.9169999999999998</v>
      </c>
      <c r="D138">
        <v>0.46889999999999998</v>
      </c>
      <c r="E138">
        <v>0.30030000000000001</v>
      </c>
      <c r="F138">
        <v>15.580399999999999</v>
      </c>
      <c r="G138" t="s">
        <v>150</v>
      </c>
      <c r="H138" t="s">
        <v>149</v>
      </c>
      <c r="I138">
        <v>94.470652504801393</v>
      </c>
      <c r="J138" t="s">
        <v>45</v>
      </c>
      <c r="K138" t="s">
        <v>243</v>
      </c>
      <c r="L138" s="8">
        <v>17067.43</v>
      </c>
      <c r="M138" t="s">
        <v>261</v>
      </c>
      <c r="N138">
        <f t="shared" si="8"/>
        <v>2.7473380585126171E-5</v>
      </c>
      <c r="O138">
        <f t="shared" si="9"/>
        <v>1.2375952940646163E-9</v>
      </c>
      <c r="P138">
        <v>134.21857399999999</v>
      </c>
      <c r="Q138">
        <f t="shared" si="10"/>
        <v>1.6610827555846343E-4</v>
      </c>
      <c r="R138" t="str">
        <f t="shared" si="11"/>
        <v>Aromatics</v>
      </c>
      <c r="S138">
        <v>10</v>
      </c>
    </row>
    <row r="139" spans="2:19" x14ac:dyDescent="0.2">
      <c r="B139" t="s">
        <v>43</v>
      </c>
      <c r="C139">
        <v>8.9819999999999993</v>
      </c>
      <c r="D139">
        <v>0.42220000000000002</v>
      </c>
      <c r="E139">
        <v>0.2666</v>
      </c>
      <c r="G139" t="s">
        <v>12</v>
      </c>
      <c r="J139" t="s">
        <v>45</v>
      </c>
    </row>
    <row r="140" spans="2:19" x14ac:dyDescent="0.2">
      <c r="B140" t="s">
        <v>43</v>
      </c>
      <c r="C140">
        <v>9.0749999999999993</v>
      </c>
      <c r="D140">
        <v>7.6799999999999993E-2</v>
      </c>
      <c r="E140">
        <v>3.0200000000000001E-2</v>
      </c>
      <c r="G140" t="s">
        <v>12</v>
      </c>
      <c r="J140" t="s">
        <v>45</v>
      </c>
    </row>
    <row r="141" spans="2:19" x14ac:dyDescent="0.2">
      <c r="B141" t="s">
        <v>43</v>
      </c>
      <c r="C141">
        <v>9.1679999999999993</v>
      </c>
      <c r="D141">
        <v>5.62E-2</v>
      </c>
      <c r="E141">
        <v>2.7799999999999998E-2</v>
      </c>
      <c r="G141" t="s">
        <v>12</v>
      </c>
      <c r="J141" t="s">
        <v>45</v>
      </c>
    </row>
    <row r="142" spans="2:19" x14ac:dyDescent="0.2">
      <c r="B142" t="s">
        <v>43</v>
      </c>
      <c r="C142">
        <v>9.2560000000000002</v>
      </c>
      <c r="D142">
        <v>8.6900000000000005E-2</v>
      </c>
      <c r="E142">
        <v>4.1599999999999998E-2</v>
      </c>
      <c r="G142" t="s">
        <v>12</v>
      </c>
      <c r="J142" t="s">
        <v>45</v>
      </c>
    </row>
    <row r="143" spans="2:19" x14ac:dyDescent="0.2">
      <c r="B143" t="s">
        <v>43</v>
      </c>
      <c r="C143">
        <v>9.3330000000000002</v>
      </c>
      <c r="D143">
        <v>0.15129999999999999</v>
      </c>
      <c r="E143">
        <v>4.9500000000000002E-2</v>
      </c>
      <c r="G143" t="s">
        <v>12</v>
      </c>
      <c r="J143" t="s">
        <v>45</v>
      </c>
    </row>
    <row r="144" spans="2:19" x14ac:dyDescent="0.2">
      <c r="B144" t="s">
        <v>43</v>
      </c>
      <c r="C144">
        <v>9.4589999999999996</v>
      </c>
      <c r="D144">
        <v>0.18890000000000001</v>
      </c>
      <c r="E144">
        <v>7.3300000000000004E-2</v>
      </c>
      <c r="G144" t="s">
        <v>12</v>
      </c>
      <c r="J144" t="s">
        <v>45</v>
      </c>
    </row>
    <row r="145" spans="2:10" x14ac:dyDescent="0.2">
      <c r="B145" t="s">
        <v>43</v>
      </c>
      <c r="C145">
        <v>9.5329999999999995</v>
      </c>
      <c r="D145">
        <v>0.1074</v>
      </c>
      <c r="E145">
        <v>2.6100000000000002E-2</v>
      </c>
      <c r="G145" t="s">
        <v>12</v>
      </c>
      <c r="J145" t="s">
        <v>45</v>
      </c>
    </row>
    <row r="146" spans="2:10" x14ac:dyDescent="0.2">
      <c r="B146" t="s">
        <v>43</v>
      </c>
      <c r="C146">
        <v>9.65</v>
      </c>
      <c r="D146">
        <v>7.2099999999999997E-2</v>
      </c>
      <c r="E146">
        <v>2.24E-2</v>
      </c>
      <c r="G146" t="s">
        <v>12</v>
      </c>
      <c r="J146" t="s">
        <v>45</v>
      </c>
    </row>
    <row r="147" spans="2:10" x14ac:dyDescent="0.2">
      <c r="B147" t="s">
        <v>43</v>
      </c>
      <c r="C147">
        <v>9.7850000000000001</v>
      </c>
      <c r="D147">
        <v>5.5E-2</v>
      </c>
      <c r="E147">
        <v>2.86E-2</v>
      </c>
      <c r="G147" t="s">
        <v>12</v>
      </c>
      <c r="J147" t="s">
        <v>45</v>
      </c>
    </row>
    <row r="148" spans="2:10" x14ac:dyDescent="0.2">
      <c r="B148" t="s">
        <v>43</v>
      </c>
      <c r="C148">
        <v>10.124000000000001</v>
      </c>
      <c r="D148">
        <v>9.64E-2</v>
      </c>
      <c r="E148">
        <v>3.9800000000000002E-2</v>
      </c>
      <c r="G148" t="s">
        <v>12</v>
      </c>
      <c r="J148" t="s">
        <v>45</v>
      </c>
    </row>
    <row r="149" spans="2:10" x14ac:dyDescent="0.2">
      <c r="B149" t="s">
        <v>43</v>
      </c>
      <c r="C149">
        <v>12.015000000000001</v>
      </c>
      <c r="D149">
        <v>3.2899999999999999E-2</v>
      </c>
      <c r="E149">
        <v>5.04E-2</v>
      </c>
      <c r="G149" t="s">
        <v>12</v>
      </c>
      <c r="J149" t="s">
        <v>45</v>
      </c>
    </row>
    <row r="150" spans="2:10" x14ac:dyDescent="0.2">
      <c r="B150" t="s">
        <v>43</v>
      </c>
      <c r="C150">
        <v>12.406000000000001</v>
      </c>
      <c r="D150">
        <v>0.3241</v>
      </c>
      <c r="E150">
        <v>5.74E-2</v>
      </c>
      <c r="G150" t="s">
        <v>12</v>
      </c>
      <c r="J150" t="s">
        <v>45</v>
      </c>
    </row>
    <row r="151" spans="2:10" x14ac:dyDescent="0.2">
      <c r="B151" t="s">
        <v>43</v>
      </c>
      <c r="C151">
        <v>13.989000000000001</v>
      </c>
      <c r="D151">
        <v>0.20200000000000001</v>
      </c>
      <c r="E151">
        <v>3.6900000000000002E-2</v>
      </c>
      <c r="G151" t="s">
        <v>12</v>
      </c>
      <c r="J151" t="s">
        <v>45</v>
      </c>
    </row>
    <row r="152" spans="2:10" x14ac:dyDescent="0.2">
      <c r="B152" t="s">
        <v>43</v>
      </c>
      <c r="C152">
        <v>15.382</v>
      </c>
      <c r="D152">
        <v>0.10349999999999999</v>
      </c>
      <c r="E152">
        <v>3.2899999999999999E-2</v>
      </c>
      <c r="G152" t="s">
        <v>12</v>
      </c>
      <c r="J152" t="s">
        <v>45</v>
      </c>
    </row>
    <row r="153" spans="2:10" x14ac:dyDescent="0.2">
      <c r="B153" t="s">
        <v>43</v>
      </c>
      <c r="C153">
        <v>15.901999999999999</v>
      </c>
      <c r="D153">
        <v>0.25069999999999998</v>
      </c>
      <c r="E153">
        <v>3.2000000000000001E-2</v>
      </c>
      <c r="G153" t="s">
        <v>12</v>
      </c>
      <c r="J153" t="s">
        <v>45</v>
      </c>
    </row>
    <row r="154" spans="2:10" x14ac:dyDescent="0.2">
      <c r="B154" t="s">
        <v>43</v>
      </c>
      <c r="C154">
        <v>16.492000000000001</v>
      </c>
      <c r="D154">
        <v>6.9000000000000006E-2</v>
      </c>
      <c r="E154">
        <v>2.4500000000000001E-2</v>
      </c>
      <c r="G154" t="s">
        <v>12</v>
      </c>
      <c r="J154" t="s">
        <v>45</v>
      </c>
    </row>
    <row r="155" spans="2:10" x14ac:dyDescent="0.2">
      <c r="B155" t="s">
        <v>43</v>
      </c>
      <c r="C155">
        <v>16.664000000000001</v>
      </c>
      <c r="D155">
        <v>0.74680000000000002</v>
      </c>
      <c r="E155">
        <v>0.1888</v>
      </c>
      <c r="G155" t="s">
        <v>12</v>
      </c>
      <c r="J155" t="s">
        <v>45</v>
      </c>
    </row>
    <row r="156" spans="2:10" x14ac:dyDescent="0.2">
      <c r="B156" t="s">
        <v>43</v>
      </c>
      <c r="C156">
        <v>16.771000000000001</v>
      </c>
      <c r="D156">
        <v>1.1453</v>
      </c>
      <c r="E156">
        <v>0.19489999999999999</v>
      </c>
      <c r="J156" t="s">
        <v>45</v>
      </c>
    </row>
    <row r="157" spans="2:10" x14ac:dyDescent="0.2">
      <c r="B157" t="s">
        <v>43</v>
      </c>
      <c r="C157">
        <v>17.006</v>
      </c>
      <c r="D157">
        <v>5.4981</v>
      </c>
      <c r="E157">
        <v>0.23130000000000001</v>
      </c>
      <c r="J157" t="s">
        <v>45</v>
      </c>
    </row>
    <row r="158" spans="2:10" x14ac:dyDescent="0.2">
      <c r="B158" t="s">
        <v>43</v>
      </c>
      <c r="C158">
        <v>18.419</v>
      </c>
      <c r="D158">
        <v>3.8199999999999998E-2</v>
      </c>
      <c r="E158">
        <v>5.8099999999999999E-2</v>
      </c>
      <c r="J158" t="s">
        <v>45</v>
      </c>
    </row>
  </sheetData>
  <mergeCells count="2">
    <mergeCell ref="U5:W5"/>
    <mergeCell ref="U17:W1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B8ED-DFED-364F-A833-48DC74CB1982}">
  <dimension ref="B2:U293"/>
  <sheetViews>
    <sheetView topLeftCell="N1" zoomScale="81" zoomScaleNormal="140" workbookViewId="0">
      <selection activeCell="W26" sqref="W26"/>
    </sheetView>
  </sheetViews>
  <sheetFormatPr baseColWidth="10" defaultRowHeight="16" x14ac:dyDescent="0.2"/>
  <cols>
    <col min="5" max="5" width="22.1640625" bestFit="1" customWidth="1"/>
    <col min="7" max="7" width="29.83203125" customWidth="1"/>
    <col min="8" max="8" width="12" bestFit="1" customWidth="1"/>
    <col min="9" max="9" width="10.33203125" customWidth="1"/>
    <col min="10" max="10" width="9.5" customWidth="1"/>
    <col min="11" max="11" width="6.1640625" customWidth="1"/>
    <col min="12" max="12" width="8.83203125" customWidth="1"/>
    <col min="16" max="16" width="15.6640625" bestFit="1" customWidth="1"/>
    <col min="19" max="19" width="14.1640625" bestFit="1" customWidth="1"/>
    <col min="20" max="20" width="12.1640625" bestFit="1" customWidth="1"/>
    <col min="21" max="21" width="12.33203125" bestFit="1" customWidth="1"/>
  </cols>
  <sheetData>
    <row r="2" spans="2:21" x14ac:dyDescent="0.2">
      <c r="B2" t="s">
        <v>233</v>
      </c>
      <c r="C2">
        <v>152</v>
      </c>
      <c r="E2" t="s">
        <v>234</v>
      </c>
      <c r="F2">
        <v>13.5</v>
      </c>
      <c r="H2" t="s">
        <v>238</v>
      </c>
    </row>
    <row r="3" spans="2:21" x14ac:dyDescent="0.2">
      <c r="E3" t="s">
        <v>246</v>
      </c>
      <c r="F3" s="4">
        <f ca="1">SUM(O6:O1048576)</f>
        <v>14.644538463336527</v>
      </c>
    </row>
    <row r="5" spans="2:21" x14ac:dyDescent="0.2">
      <c r="B5" t="s">
        <v>1</v>
      </c>
      <c r="C5" t="s">
        <v>4</v>
      </c>
      <c r="D5" t="s">
        <v>2</v>
      </c>
      <c r="E5" t="s">
        <v>3</v>
      </c>
      <c r="F5" t="s">
        <v>78</v>
      </c>
      <c r="G5" t="s">
        <v>5</v>
      </c>
      <c r="H5" t="s">
        <v>6</v>
      </c>
      <c r="I5" t="s">
        <v>126</v>
      </c>
      <c r="J5" t="s">
        <v>44</v>
      </c>
      <c r="K5" t="s">
        <v>237</v>
      </c>
      <c r="L5" t="s">
        <v>257</v>
      </c>
      <c r="M5" t="s">
        <v>231</v>
      </c>
      <c r="N5" t="s">
        <v>235</v>
      </c>
      <c r="O5" t="s">
        <v>236</v>
      </c>
      <c r="P5" t="s">
        <v>239</v>
      </c>
      <c r="Q5" t="s">
        <v>279</v>
      </c>
      <c r="S5" s="15" t="s">
        <v>255</v>
      </c>
      <c r="T5" s="15"/>
      <c r="U5" s="15"/>
    </row>
    <row r="6" spans="2:21" x14ac:dyDescent="0.2">
      <c r="B6" t="s">
        <v>43</v>
      </c>
      <c r="C6">
        <v>2.3530000000000002</v>
      </c>
      <c r="D6">
        <v>0.14849999999999999</v>
      </c>
      <c r="E6">
        <v>5.2200000000000003E-2</v>
      </c>
      <c r="J6" t="s">
        <v>45</v>
      </c>
      <c r="L6">
        <v>1</v>
      </c>
      <c r="M6" t="s">
        <v>232</v>
      </c>
      <c r="N6" cm="1">
        <f t="array" aca="1" ref="N6" ca="1">D6/INDIRECT(_xlfn.CONCAT("D",$C$2))</f>
        <v>2.8926392557443721E-3</v>
      </c>
      <c r="O6">
        <f>IF(NOT(ISBLANK(G6)),N6*$F$2/L6,0)</f>
        <v>0</v>
      </c>
      <c r="P6" t="str">
        <f>IF(K6="A","Aromatics",IF(K6="L","Linear Alkanes",IF(K6="B","Branched Alkanes", IF(K6="C","Cycloalkanes", IF(K6="E","Alkenes/Alkynes", IF(K6="O","Other","Unknown"))))))</f>
        <v>Unknown</v>
      </c>
      <c r="S6" t="s">
        <v>239</v>
      </c>
      <c r="T6" t="s">
        <v>10</v>
      </c>
      <c r="U6" t="s">
        <v>248</v>
      </c>
    </row>
    <row r="7" spans="2:21" x14ac:dyDescent="0.2">
      <c r="B7" t="s">
        <v>43</v>
      </c>
      <c r="C7">
        <v>2.4460000000000002</v>
      </c>
      <c r="D7">
        <v>0.55689999999999995</v>
      </c>
      <c r="E7">
        <v>0.36159999999999998</v>
      </c>
      <c r="F7">
        <v>2.4437000000000002</v>
      </c>
      <c r="G7" t="s">
        <v>49</v>
      </c>
      <c r="H7" t="s">
        <v>21</v>
      </c>
      <c r="I7">
        <v>91.993260818373997</v>
      </c>
      <c r="J7" t="s">
        <v>45</v>
      </c>
      <c r="K7" t="s">
        <v>240</v>
      </c>
      <c r="L7">
        <v>1</v>
      </c>
      <c r="M7" t="s">
        <v>232</v>
      </c>
      <c r="N7" cm="1">
        <f t="array" aca="1" ref="N7" ca="1">D7/INDIRECT(_xlfn.CONCAT("D",$C$2))</f>
        <v>1.0847884185347077E-2</v>
      </c>
      <c r="O7">
        <f t="shared" ref="O7:O70" ca="1" si="0">IF(NOT(ISBLANK(G7)),N7*$F$2/L7,0)</f>
        <v>0.14644643650218553</v>
      </c>
      <c r="P7" t="str">
        <f t="shared" ref="P7:P70" si="1">IF(K7="A","Aromatics",IF(K7="L","Linear Alkanes",IF(K7="B","Branched Alkanes", IF(K7="C","Cycloalkanes", IF(K7="E","Alkenes/Alkynes", IF(K7="O","Other","Unknown"))))))</f>
        <v>Branched Alkanes</v>
      </c>
      <c r="Q7">
        <v>4</v>
      </c>
      <c r="S7" t="s">
        <v>247</v>
      </c>
      <c r="T7" s="4">
        <f ca="1">SUMIF($P$6:$P$1048576,S7,$O$6:$O$1048576)</f>
        <v>3.8807122320656373</v>
      </c>
      <c r="U7" s="6">
        <f ca="1">T7/$T$14</f>
        <v>0.26499382290409701</v>
      </c>
    </row>
    <row r="8" spans="2:21" x14ac:dyDescent="0.2">
      <c r="B8" t="s">
        <v>43</v>
      </c>
      <c r="C8">
        <v>2.4969999999999999</v>
      </c>
      <c r="D8">
        <v>0.3135</v>
      </c>
      <c r="E8">
        <v>0.18410000000000001</v>
      </c>
      <c r="J8" t="s">
        <v>45</v>
      </c>
      <c r="L8">
        <v>1</v>
      </c>
      <c r="M8" t="s">
        <v>232</v>
      </c>
      <c r="N8" cm="1">
        <f t="array" aca="1" ref="N8" ca="1">D8/INDIRECT(_xlfn.CONCAT("D",$C$2))</f>
        <v>6.1066828732381194E-3</v>
      </c>
      <c r="O8">
        <f t="shared" si="0"/>
        <v>0</v>
      </c>
      <c r="P8" t="str">
        <f t="shared" si="1"/>
        <v>Unknown</v>
      </c>
      <c r="S8" t="s">
        <v>249</v>
      </c>
      <c r="T8" s="4">
        <f t="shared" ref="T8:T12" ca="1" si="2">SUMIF($P$6:$P$1048576,S8,$O$6:$O$1048576)</f>
        <v>1.2650037399780274</v>
      </c>
      <c r="U8" s="6">
        <f t="shared" ref="U8:U12" ca="1" si="3">T8/$T$14</f>
        <v>8.6380580934321646E-2</v>
      </c>
    </row>
    <row r="9" spans="2:21" x14ac:dyDescent="0.2">
      <c r="B9" t="s">
        <v>43</v>
      </c>
      <c r="C9">
        <v>2.6739999999999999</v>
      </c>
      <c r="D9">
        <v>4.1642000000000001</v>
      </c>
      <c r="E9">
        <v>2.6587999999999998</v>
      </c>
      <c r="F9">
        <v>2.6720999999999999</v>
      </c>
      <c r="G9" t="s">
        <v>55</v>
      </c>
      <c r="H9" t="s">
        <v>51</v>
      </c>
      <c r="I9">
        <v>97.790773446685193</v>
      </c>
      <c r="J9" t="s">
        <v>45</v>
      </c>
      <c r="K9" t="s">
        <v>240</v>
      </c>
      <c r="L9">
        <v>1</v>
      </c>
      <c r="M9" t="s">
        <v>232</v>
      </c>
      <c r="N9" cm="1">
        <f t="array" aca="1" ref="N9" ca="1">D9/INDIRECT(_xlfn.CONCAT("D",$C$2))</f>
        <v>8.1114669284651289E-2</v>
      </c>
      <c r="O9">
        <f t="shared" ca="1" si="0"/>
        <v>1.0950480353427925</v>
      </c>
      <c r="P9" t="str">
        <f t="shared" si="1"/>
        <v>Branched Alkanes</v>
      </c>
      <c r="Q9">
        <v>5</v>
      </c>
      <c r="S9" t="s">
        <v>250</v>
      </c>
      <c r="T9" s="4">
        <f ca="1">SUMIF($P$6:$P$1048576,S9,$O$6:$O$1048576)</f>
        <v>8.1225047334096931</v>
      </c>
      <c r="U9" s="6">
        <f t="shared" ca="1" si="3"/>
        <v>0.55464395506521869</v>
      </c>
    </row>
    <row r="10" spans="2:21" x14ac:dyDescent="0.2">
      <c r="B10" t="s">
        <v>43</v>
      </c>
      <c r="C10">
        <v>2.77</v>
      </c>
      <c r="D10">
        <v>1.1554</v>
      </c>
      <c r="E10">
        <v>0.69620000000000004</v>
      </c>
      <c r="F10">
        <v>2.7677999999999998</v>
      </c>
      <c r="G10" t="s">
        <v>52</v>
      </c>
      <c r="H10" t="s">
        <v>51</v>
      </c>
      <c r="I10">
        <v>95.651484584339599</v>
      </c>
      <c r="J10" t="s">
        <v>45</v>
      </c>
      <c r="K10" t="s">
        <v>241</v>
      </c>
      <c r="L10">
        <v>1</v>
      </c>
      <c r="M10" t="s">
        <v>232</v>
      </c>
      <c r="N10" cm="1">
        <f t="array" aca="1" ref="N10" ca="1">D10/INDIRECT(_xlfn.CONCAT("D",$C$2))</f>
        <v>2.2506096943347122E-2</v>
      </c>
      <c r="O10">
        <f t="shared" ca="1" si="0"/>
        <v>0.30383230873518613</v>
      </c>
      <c r="P10" t="str">
        <f t="shared" si="1"/>
        <v>Linear Alkanes</v>
      </c>
      <c r="Q10">
        <v>5</v>
      </c>
      <c r="S10" t="s">
        <v>251</v>
      </c>
      <c r="T10" s="4">
        <f t="shared" ca="1" si="2"/>
        <v>1.3763177578831722</v>
      </c>
      <c r="U10" s="6">
        <f t="shared" ca="1" si="3"/>
        <v>9.3981641096362672E-2</v>
      </c>
    </row>
    <row r="11" spans="2:21" x14ac:dyDescent="0.2">
      <c r="B11" t="s">
        <v>43</v>
      </c>
      <c r="C11">
        <v>2.875</v>
      </c>
      <c r="D11">
        <v>0.1</v>
      </c>
      <c r="E11">
        <v>4.6899999999999997E-2</v>
      </c>
      <c r="J11" t="s">
        <v>45</v>
      </c>
      <c r="L11">
        <v>1</v>
      </c>
      <c r="M11" t="s">
        <v>232</v>
      </c>
      <c r="N11" cm="1">
        <f t="array" aca="1" ref="N11" ca="1">D11/INDIRECT(_xlfn.CONCAT("D",$C$2))</f>
        <v>1.9479052227234831E-3</v>
      </c>
      <c r="O11">
        <f t="shared" si="0"/>
        <v>0</v>
      </c>
      <c r="P11" t="str">
        <f t="shared" si="1"/>
        <v>Unknown</v>
      </c>
      <c r="S11" t="s">
        <v>252</v>
      </c>
      <c r="T11" s="4">
        <f t="shared" si="2"/>
        <v>0</v>
      </c>
      <c r="U11" s="6">
        <f t="shared" ca="1" si="3"/>
        <v>0</v>
      </c>
    </row>
    <row r="12" spans="2:21" x14ac:dyDescent="0.2">
      <c r="B12" t="s">
        <v>43</v>
      </c>
      <c r="C12">
        <v>2.9449999999999998</v>
      </c>
      <c r="D12">
        <v>8.5500000000000007E-2</v>
      </c>
      <c r="E12">
        <v>0.04</v>
      </c>
      <c r="G12" s="1"/>
      <c r="H12" s="1"/>
      <c r="I12" s="1"/>
      <c r="J12" t="s">
        <v>45</v>
      </c>
      <c r="L12">
        <v>1</v>
      </c>
      <c r="M12" t="s">
        <v>232</v>
      </c>
      <c r="N12" cm="1">
        <f t="array" aca="1" ref="N12" ca="1">D12/INDIRECT(_xlfn.CONCAT("D",$C$2))</f>
        <v>1.6654589654285781E-3</v>
      </c>
      <c r="O12">
        <f t="shared" si="0"/>
        <v>0</v>
      </c>
      <c r="P12" t="str">
        <f t="shared" si="1"/>
        <v>Unknown</v>
      </c>
      <c r="S12" t="s">
        <v>253</v>
      </c>
      <c r="T12" s="4">
        <f t="shared" si="2"/>
        <v>0</v>
      </c>
      <c r="U12" s="6">
        <f t="shared" ca="1" si="3"/>
        <v>0</v>
      </c>
    </row>
    <row r="13" spans="2:21" x14ac:dyDescent="0.2">
      <c r="B13" t="s">
        <v>43</v>
      </c>
      <c r="C13">
        <v>3.1629999999999998</v>
      </c>
      <c r="D13">
        <v>6.1124999999999998</v>
      </c>
      <c r="E13">
        <v>2.9054000000000002</v>
      </c>
      <c r="F13">
        <v>3.1608000000000001</v>
      </c>
      <c r="G13" t="s">
        <v>58</v>
      </c>
      <c r="H13" t="s">
        <v>57</v>
      </c>
      <c r="I13">
        <v>98.283225980371498</v>
      </c>
      <c r="J13" t="s">
        <v>45</v>
      </c>
      <c r="K13" t="s">
        <v>240</v>
      </c>
      <c r="L13">
        <v>1</v>
      </c>
      <c r="M13" t="s">
        <v>232</v>
      </c>
      <c r="N13" cm="1">
        <f t="array" aca="1" ref="N13" ca="1">D13/INDIRECT(_xlfn.CONCAT("D",$C$2))</f>
        <v>0.1190657067389729</v>
      </c>
      <c r="O13">
        <f t="shared" ca="1" si="0"/>
        <v>1.6073870409761342</v>
      </c>
      <c r="P13" t="str">
        <f t="shared" si="1"/>
        <v>Branched Alkanes</v>
      </c>
      <c r="Q13">
        <v>6</v>
      </c>
      <c r="T13" s="4"/>
    </row>
    <row r="14" spans="2:21" x14ac:dyDescent="0.2">
      <c r="B14" t="s">
        <v>43</v>
      </c>
      <c r="C14">
        <v>3.2839999999999998</v>
      </c>
      <c r="D14">
        <v>2.2362000000000002</v>
      </c>
      <c r="E14">
        <v>1.1403000000000001</v>
      </c>
      <c r="F14">
        <v>3.2823000000000002</v>
      </c>
      <c r="G14" t="s">
        <v>59</v>
      </c>
      <c r="H14" t="s">
        <v>57</v>
      </c>
      <c r="I14">
        <v>98.121036691562196</v>
      </c>
      <c r="J14" t="s">
        <v>45</v>
      </c>
      <c r="K14" t="s">
        <v>240</v>
      </c>
      <c r="L14">
        <v>1</v>
      </c>
      <c r="M14" t="s">
        <v>232</v>
      </c>
      <c r="N14" cm="1">
        <f t="array" aca="1" ref="N14" ca="1">D14/INDIRECT(_xlfn.CONCAT("D",$C$2))</f>
        <v>4.355905659054253E-2</v>
      </c>
      <c r="O14">
        <f t="shared" ca="1" si="0"/>
        <v>0.58804726397232421</v>
      </c>
      <c r="P14" t="str">
        <f t="shared" si="1"/>
        <v>Branched Alkanes</v>
      </c>
      <c r="Q14">
        <v>6</v>
      </c>
      <c r="S14" t="s">
        <v>254</v>
      </c>
      <c r="T14" s="2">
        <f ca="1">SUM(T7:T12)</f>
        <v>14.644538463336529</v>
      </c>
      <c r="U14" s="7">
        <f ca="1">SUM(U7:U12)</f>
        <v>1</v>
      </c>
    </row>
    <row r="15" spans="2:21" x14ac:dyDescent="0.2">
      <c r="B15" t="s">
        <v>43</v>
      </c>
      <c r="C15">
        <v>3.4350000000000001</v>
      </c>
      <c r="D15">
        <v>1.9200999999999999</v>
      </c>
      <c r="E15">
        <v>0.92410000000000003</v>
      </c>
      <c r="F15">
        <v>3.4337</v>
      </c>
      <c r="G15" t="s">
        <v>60</v>
      </c>
      <c r="H15" t="s">
        <v>57</v>
      </c>
      <c r="I15">
        <v>96.400283214661499</v>
      </c>
      <c r="J15" t="s">
        <v>45</v>
      </c>
      <c r="K15" t="s">
        <v>241</v>
      </c>
      <c r="L15">
        <v>1</v>
      </c>
      <c r="M15" t="s">
        <v>232</v>
      </c>
      <c r="N15" cm="1">
        <f t="array" aca="1" ref="N15" ca="1">D15/INDIRECT(_xlfn.CONCAT("D",$C$2))</f>
        <v>3.7401728181513598E-2</v>
      </c>
      <c r="O15">
        <f t="shared" ca="1" si="0"/>
        <v>0.50492333045043358</v>
      </c>
      <c r="P15" t="str">
        <f t="shared" si="1"/>
        <v>Linear Alkanes</v>
      </c>
      <c r="Q15">
        <v>6</v>
      </c>
    </row>
    <row r="16" spans="2:21" x14ac:dyDescent="0.2">
      <c r="B16" t="s">
        <v>43</v>
      </c>
      <c r="C16">
        <v>3.6869999999999998</v>
      </c>
      <c r="D16">
        <v>0.43880000000000002</v>
      </c>
      <c r="E16">
        <v>0.17660000000000001</v>
      </c>
      <c r="F16">
        <v>3.6859999999999999</v>
      </c>
      <c r="G16" t="s">
        <v>151</v>
      </c>
      <c r="H16" t="s">
        <v>152</v>
      </c>
      <c r="I16">
        <v>82.825703589558302</v>
      </c>
      <c r="J16" t="s">
        <v>45</v>
      </c>
      <c r="K16" t="s">
        <v>242</v>
      </c>
    </row>
    <row r="17" spans="2:21" x14ac:dyDescent="0.2">
      <c r="B17" t="s">
        <v>43</v>
      </c>
      <c r="C17">
        <v>3.7770000000000001</v>
      </c>
      <c r="D17">
        <v>2.9801000000000002</v>
      </c>
      <c r="E17">
        <v>0.81410000000000005</v>
      </c>
      <c r="F17">
        <v>3.7757000000000001</v>
      </c>
      <c r="G17" t="s">
        <v>153</v>
      </c>
      <c r="H17" t="s">
        <v>62</v>
      </c>
      <c r="I17">
        <v>92.161240091572097</v>
      </c>
      <c r="J17" t="s">
        <v>45</v>
      </c>
      <c r="K17" t="s">
        <v>36</v>
      </c>
      <c r="L17">
        <v>1</v>
      </c>
      <c r="M17" t="s">
        <v>232</v>
      </c>
      <c r="N17" cm="1">
        <f t="array" aca="1" ref="N17" ca="1">D17/INDIRECT(_xlfn.CONCAT("D",$C$2))</f>
        <v>5.804952354238252E-2</v>
      </c>
      <c r="O17">
        <f t="shared" ca="1" si="0"/>
        <v>0.78366856782216399</v>
      </c>
      <c r="P17" t="str">
        <f t="shared" si="1"/>
        <v>Cycloalkanes</v>
      </c>
      <c r="Q17">
        <v>6</v>
      </c>
      <c r="S17" t="s">
        <v>279</v>
      </c>
      <c r="T17" t="s">
        <v>10</v>
      </c>
      <c r="U17" t="s">
        <v>248</v>
      </c>
    </row>
    <row r="18" spans="2:21" x14ac:dyDescent="0.2">
      <c r="B18" t="s">
        <v>43</v>
      </c>
      <c r="C18">
        <v>4.3879999999999999</v>
      </c>
      <c r="D18">
        <v>88445.054699999993</v>
      </c>
      <c r="E18">
        <v>15335.9707</v>
      </c>
      <c r="J18" t="s">
        <v>45</v>
      </c>
      <c r="L18">
        <v>1</v>
      </c>
      <c r="M18" t="s">
        <v>232</v>
      </c>
      <c r="N18" cm="1">
        <f t="array" aca="1" ref="N18" ca="1">D18/INDIRECT(_xlfn.CONCAT("D",$C$2))</f>
        <v>1722.8258397419413</v>
      </c>
      <c r="O18">
        <f t="shared" si="0"/>
        <v>0</v>
      </c>
      <c r="P18" t="str">
        <f t="shared" si="1"/>
        <v>Unknown</v>
      </c>
      <c r="S18">
        <v>4</v>
      </c>
      <c r="T18" s="3">
        <f ca="1">SUMIF($Q$6:$Q$1048576,S18,$O$6:$O$1048576)</f>
        <v>0.14644643650218553</v>
      </c>
      <c r="U18">
        <f t="shared" ref="U18:U38" ca="1" si="4">T18/$T$42</f>
        <v>1.0000071826696546E-2</v>
      </c>
    </row>
    <row r="19" spans="2:21" x14ac:dyDescent="0.2">
      <c r="B19" t="s">
        <v>43</v>
      </c>
      <c r="C19">
        <v>4.4580000000000002</v>
      </c>
      <c r="D19">
        <v>2.2848000000000002</v>
      </c>
      <c r="E19">
        <v>1.8028999999999999</v>
      </c>
      <c r="J19" t="s">
        <v>45</v>
      </c>
      <c r="L19">
        <v>1</v>
      </c>
      <c r="M19" t="s">
        <v>232</v>
      </c>
      <c r="N19" cm="1">
        <f t="array" aca="1" ref="N19" ca="1">D19/INDIRECT(_xlfn.CONCAT("D",$C$2))</f>
        <v>4.4505738528786143E-2</v>
      </c>
      <c r="O19">
        <f t="shared" si="0"/>
        <v>0</v>
      </c>
      <c r="P19" t="str">
        <f t="shared" si="1"/>
        <v>Unknown</v>
      </c>
      <c r="S19">
        <v>5</v>
      </c>
      <c r="T19" s="3">
        <f ca="1">SUMIF($Q$6:$Q$1048576,S19,$O$6:$O$1048576)</f>
        <v>1.3988803440779787</v>
      </c>
      <c r="U19">
        <f t="shared" ca="1" si="4"/>
        <v>9.5522323737286682E-2</v>
      </c>
    </row>
    <row r="20" spans="2:21" x14ac:dyDescent="0.2">
      <c r="B20" t="s">
        <v>43</v>
      </c>
      <c r="C20">
        <v>4.6040000000000001</v>
      </c>
      <c r="D20">
        <v>0.53069999999999995</v>
      </c>
      <c r="E20">
        <v>0.28120000000000001</v>
      </c>
      <c r="F20">
        <v>4.6078000000000001</v>
      </c>
      <c r="G20" t="s">
        <v>96</v>
      </c>
      <c r="H20" t="s">
        <v>74</v>
      </c>
      <c r="I20">
        <v>88.214727821857196</v>
      </c>
      <c r="J20" t="s">
        <v>45</v>
      </c>
      <c r="K20" t="s">
        <v>240</v>
      </c>
      <c r="L20">
        <v>1</v>
      </c>
      <c r="M20" t="s">
        <v>232</v>
      </c>
      <c r="N20" cm="1">
        <f t="array" aca="1" ref="N20" ca="1">D20/INDIRECT(_xlfn.CONCAT("D",$C$2))</f>
        <v>1.0337533016993524E-2</v>
      </c>
      <c r="O20">
        <f t="shared" ca="1" si="0"/>
        <v>0.13955669572941257</v>
      </c>
      <c r="P20" t="str">
        <f t="shared" si="1"/>
        <v>Branched Alkanes</v>
      </c>
      <c r="Q20">
        <v>8</v>
      </c>
      <c r="S20">
        <v>6</v>
      </c>
      <c r="T20" s="3">
        <f t="shared" ref="T20:T40" ca="1" si="5">SUMIF($Q$6:$Q$1048576,S20,$O$6:$O$1048576)</f>
        <v>3.4840262032210556</v>
      </c>
      <c r="U20">
        <f t="shared" ca="1" si="4"/>
        <v>0.23790617996897084</v>
      </c>
    </row>
    <row r="21" spans="2:21" x14ac:dyDescent="0.2">
      <c r="B21" t="s">
        <v>43</v>
      </c>
      <c r="C21">
        <v>4.6470000000000002</v>
      </c>
      <c r="D21">
        <v>7.8600000000000003E-2</v>
      </c>
      <c r="E21">
        <v>9.4500000000000001E-2</v>
      </c>
      <c r="J21" t="s">
        <v>45</v>
      </c>
      <c r="L21">
        <v>1</v>
      </c>
      <c r="M21" t="s">
        <v>232</v>
      </c>
      <c r="N21" cm="1">
        <f t="array" aca="1" ref="N21" ca="1">D21/INDIRECT(_xlfn.CONCAT("D",$C$2))</f>
        <v>1.5310535050606577E-3</v>
      </c>
      <c r="O21">
        <f t="shared" si="0"/>
        <v>0</v>
      </c>
      <c r="P21" t="str">
        <f t="shared" si="1"/>
        <v>Unknown</v>
      </c>
      <c r="S21">
        <v>7</v>
      </c>
      <c r="T21" s="3">
        <f ca="1">SUMIF($Q$6:$Q$1048576,S21,$O$6:$O$1048576)</f>
        <v>0.70188576704611849</v>
      </c>
      <c r="U21">
        <f t="shared" ca="1" si="4"/>
        <v>4.7928158938114113E-2</v>
      </c>
    </row>
    <row r="22" spans="2:21" x14ac:dyDescent="0.2">
      <c r="B22" t="s">
        <v>43</v>
      </c>
      <c r="C22">
        <v>4.6920000000000002</v>
      </c>
      <c r="D22">
        <v>0.67379999999999995</v>
      </c>
      <c r="E22">
        <v>0.44330000000000003</v>
      </c>
      <c r="F22">
        <v>4.6883999999999997</v>
      </c>
      <c r="G22" t="s">
        <v>85</v>
      </c>
      <c r="H22" t="s">
        <v>67</v>
      </c>
      <c r="I22">
        <v>88.918660991663302</v>
      </c>
      <c r="J22" t="s">
        <v>45</v>
      </c>
      <c r="K22" t="s">
        <v>36</v>
      </c>
      <c r="L22">
        <v>1</v>
      </c>
      <c r="M22" t="s">
        <v>232</v>
      </c>
      <c r="N22" cm="1">
        <f t="array" aca="1" ref="N22" ca="1">D22/INDIRECT(_xlfn.CONCAT("D",$C$2))</f>
        <v>1.3124985390710829E-2</v>
      </c>
      <c r="O22">
        <f t="shared" ca="1" si="0"/>
        <v>0.17718730277459618</v>
      </c>
      <c r="P22" t="str">
        <f t="shared" si="1"/>
        <v>Cycloalkanes</v>
      </c>
      <c r="Q22">
        <v>7</v>
      </c>
      <c r="S22">
        <v>8</v>
      </c>
      <c r="T22" s="3">
        <f ca="1">SUMIF($Q$6:$Q$1048576,S22,$O$6:$O$1048576)</f>
        <v>2.8635024894228747</v>
      </c>
      <c r="U22">
        <f t="shared" ca="1" si="4"/>
        <v>0.19553381600873412</v>
      </c>
    </row>
    <row r="23" spans="2:21" x14ac:dyDescent="0.2">
      <c r="B23" t="s">
        <v>43</v>
      </c>
      <c r="C23">
        <v>4.8470000000000004</v>
      </c>
      <c r="D23">
        <v>1.0362</v>
      </c>
      <c r="E23">
        <v>0.60640000000000005</v>
      </c>
      <c r="F23">
        <v>4.8448000000000002</v>
      </c>
      <c r="G23" t="s">
        <v>71</v>
      </c>
      <c r="H23" t="s">
        <v>64</v>
      </c>
      <c r="I23">
        <v>96.976348534662705</v>
      </c>
      <c r="J23" t="s">
        <v>45</v>
      </c>
      <c r="K23" t="s">
        <v>241</v>
      </c>
      <c r="L23">
        <v>1</v>
      </c>
      <c r="M23" t="s">
        <v>232</v>
      </c>
      <c r="N23" cm="1">
        <f t="array" aca="1" ref="N23" ca="1">D23/INDIRECT(_xlfn.CONCAT("D",$C$2))</f>
        <v>2.0184193917860731E-2</v>
      </c>
      <c r="O23">
        <f t="shared" ca="1" si="0"/>
        <v>0.27248661789111989</v>
      </c>
      <c r="P23" t="str">
        <f t="shared" si="1"/>
        <v>Linear Alkanes</v>
      </c>
      <c r="Q23">
        <v>7</v>
      </c>
      <c r="S23">
        <v>9</v>
      </c>
      <c r="T23" s="3">
        <f t="shared" ca="1" si="5"/>
        <v>1.4263867137280568</v>
      </c>
      <c r="U23">
        <f t="shared" ca="1" si="4"/>
        <v>9.7400591851979551E-2</v>
      </c>
    </row>
    <row r="24" spans="2:21" x14ac:dyDescent="0.2">
      <c r="B24" t="s">
        <v>43</v>
      </c>
      <c r="C24">
        <v>4.9320000000000004</v>
      </c>
      <c r="D24">
        <v>5.9900000000000002E-2</v>
      </c>
      <c r="E24">
        <v>2.3400000000000001E-2</v>
      </c>
      <c r="J24" t="s">
        <v>45</v>
      </c>
      <c r="L24">
        <v>1</v>
      </c>
      <c r="M24" t="s">
        <v>232</v>
      </c>
      <c r="N24" cm="1">
        <f t="array" aca="1" ref="N24" ca="1">D24/INDIRECT(_xlfn.CONCAT("D",$C$2))</f>
        <v>1.1667952284113664E-3</v>
      </c>
      <c r="O24">
        <f t="shared" si="0"/>
        <v>0</v>
      </c>
      <c r="P24" t="str">
        <f t="shared" si="1"/>
        <v>Unknown</v>
      </c>
      <c r="S24">
        <v>10</v>
      </c>
      <c r="T24" s="3">
        <f t="shared" ca="1" si="5"/>
        <v>1.4651480797550314</v>
      </c>
      <c r="U24">
        <f t="shared" ca="1" si="4"/>
        <v>0.10004740561972074</v>
      </c>
    </row>
    <row r="25" spans="2:21" x14ac:dyDescent="0.2">
      <c r="B25" t="s">
        <v>43</v>
      </c>
      <c r="C25">
        <v>5.0949999999999998</v>
      </c>
      <c r="D25">
        <v>4.2099999999999999E-2</v>
      </c>
      <c r="E25">
        <v>3.6400000000000002E-2</v>
      </c>
      <c r="J25" t="s">
        <v>45</v>
      </c>
      <c r="L25">
        <v>1</v>
      </c>
      <c r="M25" t="s">
        <v>232</v>
      </c>
      <c r="N25" cm="1">
        <f t="array" aca="1" ref="N25" ca="1">D25/INDIRECT(_xlfn.CONCAT("D",$C$2))</f>
        <v>8.2006809876658635E-4</v>
      </c>
      <c r="O25">
        <f t="shared" si="0"/>
        <v>0</v>
      </c>
      <c r="P25" t="str">
        <f t="shared" si="1"/>
        <v>Unknown</v>
      </c>
      <c r="S25">
        <v>11</v>
      </c>
      <c r="T25" s="3">
        <f t="shared" ca="1" si="5"/>
        <v>0.63104240200088824</v>
      </c>
      <c r="U25">
        <f t="shared" ca="1" si="4"/>
        <v>4.3090630925702464E-2</v>
      </c>
    </row>
    <row r="26" spans="2:21" x14ac:dyDescent="0.2">
      <c r="B26" t="s">
        <v>43</v>
      </c>
      <c r="C26">
        <v>5.2590000000000003</v>
      </c>
      <c r="D26">
        <v>8.72E-2</v>
      </c>
      <c r="E26">
        <v>5.2699999999999997E-2</v>
      </c>
      <c r="J26" t="s">
        <v>45</v>
      </c>
      <c r="L26">
        <v>1</v>
      </c>
      <c r="M26" t="s">
        <v>232</v>
      </c>
      <c r="N26" cm="1">
        <f t="array" aca="1" ref="N26" ca="1">D26/INDIRECT(_xlfn.CONCAT("D",$C$2))</f>
        <v>1.6985733542148771E-3</v>
      </c>
      <c r="O26">
        <f t="shared" si="0"/>
        <v>0</v>
      </c>
      <c r="P26" t="str">
        <f t="shared" si="1"/>
        <v>Unknown</v>
      </c>
      <c r="S26">
        <v>12</v>
      </c>
      <c r="T26" s="3">
        <f t="shared" ca="1" si="5"/>
        <v>0.32076739674154414</v>
      </c>
      <c r="U26">
        <f t="shared" ca="1" si="4"/>
        <v>2.1903551111877265E-2</v>
      </c>
    </row>
    <row r="27" spans="2:21" x14ac:dyDescent="0.2">
      <c r="B27" t="s">
        <v>43</v>
      </c>
      <c r="C27">
        <v>5.34</v>
      </c>
      <c r="D27">
        <v>0.67279999999999995</v>
      </c>
      <c r="E27">
        <v>0.31509999999999999</v>
      </c>
      <c r="F27">
        <v>5.3384999999999998</v>
      </c>
      <c r="G27" t="s">
        <v>72</v>
      </c>
      <c r="H27" t="s">
        <v>67</v>
      </c>
      <c r="I27">
        <v>92.089841680992905</v>
      </c>
      <c r="J27" t="s">
        <v>45</v>
      </c>
      <c r="K27" t="s">
        <v>36</v>
      </c>
      <c r="L27">
        <v>1</v>
      </c>
      <c r="M27" t="s">
        <v>232</v>
      </c>
      <c r="N27" cm="1">
        <f t="array" aca="1" ref="N27" ca="1">D27/INDIRECT(_xlfn.CONCAT("D",$C$2))</f>
        <v>1.3105506338483593E-2</v>
      </c>
      <c r="O27">
        <f t="shared" ca="1" si="0"/>
        <v>0.1769243355695285</v>
      </c>
      <c r="P27" t="str">
        <f t="shared" si="1"/>
        <v>Cycloalkanes</v>
      </c>
      <c r="Q27">
        <v>7</v>
      </c>
      <c r="S27">
        <v>13</v>
      </c>
      <c r="T27" s="3">
        <f t="shared" ca="1" si="5"/>
        <v>0.95517577896729844</v>
      </c>
      <c r="U27">
        <f t="shared" ca="1" si="4"/>
        <v>6.522402746652875E-2</v>
      </c>
    </row>
    <row r="28" spans="2:21" x14ac:dyDescent="0.2">
      <c r="B28" t="s">
        <v>43</v>
      </c>
      <c r="C28">
        <v>5.4640000000000004</v>
      </c>
      <c r="D28">
        <v>1.073</v>
      </c>
      <c r="E28">
        <v>0.5605</v>
      </c>
      <c r="F28">
        <v>5.4612999999999996</v>
      </c>
      <c r="G28" t="s">
        <v>73</v>
      </c>
      <c r="H28" t="s">
        <v>74</v>
      </c>
      <c r="I28">
        <v>89.398164366027501</v>
      </c>
      <c r="J28" t="s">
        <v>45</v>
      </c>
      <c r="K28" t="s">
        <v>240</v>
      </c>
      <c r="L28">
        <v>1</v>
      </c>
      <c r="M28" t="s">
        <v>232</v>
      </c>
      <c r="N28" cm="1">
        <f t="array" aca="1" ref="N28" ca="1">D28/INDIRECT(_xlfn.CONCAT("D",$C$2))</f>
        <v>2.0901023039822973E-2</v>
      </c>
      <c r="O28">
        <f t="shared" ca="1" si="0"/>
        <v>0.28216381103761012</v>
      </c>
      <c r="P28" t="str">
        <f t="shared" si="1"/>
        <v>Branched Alkanes</v>
      </c>
      <c r="Q28">
        <v>8</v>
      </c>
      <c r="S28">
        <v>14</v>
      </c>
      <c r="T28" s="3">
        <f t="shared" ca="1" si="5"/>
        <v>0.77041502068675338</v>
      </c>
      <c r="U28">
        <f t="shared" ca="1" si="4"/>
        <v>5.2607668218123307E-2</v>
      </c>
    </row>
    <row r="29" spans="2:21" x14ac:dyDescent="0.2">
      <c r="B29" t="s">
        <v>43</v>
      </c>
      <c r="C29">
        <v>5.5110000000000001</v>
      </c>
      <c r="D29">
        <v>0.80520000000000003</v>
      </c>
      <c r="E29">
        <v>0.4037</v>
      </c>
      <c r="F29">
        <v>5.5094000000000003</v>
      </c>
      <c r="G29" t="s">
        <v>108</v>
      </c>
      <c r="H29" t="s">
        <v>109</v>
      </c>
      <c r="I29">
        <v>89.296762868666804</v>
      </c>
      <c r="J29" t="s">
        <v>45</v>
      </c>
      <c r="K29" t="s">
        <v>240</v>
      </c>
      <c r="L29">
        <v>1</v>
      </c>
      <c r="M29" t="s">
        <v>232</v>
      </c>
      <c r="N29" cm="1">
        <f t="array" aca="1" ref="N29" ca="1">D29/INDIRECT(_xlfn.CONCAT("D",$C$2))</f>
        <v>1.5684532853369487E-2</v>
      </c>
      <c r="O29">
        <f t="shared" ca="1" si="0"/>
        <v>0.21174119352048809</v>
      </c>
      <c r="P29" t="str">
        <f t="shared" si="1"/>
        <v>Branched Alkanes</v>
      </c>
      <c r="Q29">
        <v>10</v>
      </c>
      <c r="S29">
        <v>15</v>
      </c>
      <c r="T29" s="3">
        <f t="shared" ca="1" si="5"/>
        <v>0.14150265304691337</v>
      </c>
      <c r="U29">
        <f t="shared" ca="1" si="4"/>
        <v>9.6624863529276572E-3</v>
      </c>
    </row>
    <row r="30" spans="2:21" x14ac:dyDescent="0.2">
      <c r="B30" t="s">
        <v>43</v>
      </c>
      <c r="C30">
        <v>5.569</v>
      </c>
      <c r="D30">
        <v>8.4099999999999994E-2</v>
      </c>
      <c r="E30">
        <v>3.2399999999999998E-2</v>
      </c>
      <c r="J30" t="s">
        <v>45</v>
      </c>
      <c r="L30">
        <v>1</v>
      </c>
      <c r="M30" t="s">
        <v>232</v>
      </c>
      <c r="N30" cm="1">
        <f t="array" aca="1" ref="N30" ca="1">D30/INDIRECT(_xlfn.CONCAT("D",$C$2))</f>
        <v>1.6381882923104491E-3</v>
      </c>
      <c r="O30">
        <f t="shared" si="0"/>
        <v>0</v>
      </c>
      <c r="P30" t="str">
        <f t="shared" si="1"/>
        <v>Unknown</v>
      </c>
      <c r="S30">
        <v>16</v>
      </c>
      <c r="T30" s="3">
        <f>SUMIF($Q$6:$Q$1048576,S30,$O$6:$O$1048576)</f>
        <v>0</v>
      </c>
      <c r="U30">
        <f t="shared" ca="1" si="4"/>
        <v>0</v>
      </c>
    </row>
    <row r="31" spans="2:21" x14ac:dyDescent="0.2">
      <c r="B31" t="s">
        <v>43</v>
      </c>
      <c r="C31">
        <v>5.69</v>
      </c>
      <c r="D31">
        <v>0.1651</v>
      </c>
      <c r="E31">
        <v>7.2999999999999995E-2</v>
      </c>
      <c r="J31" t="s">
        <v>45</v>
      </c>
      <c r="L31">
        <v>1</v>
      </c>
      <c r="M31" t="s">
        <v>232</v>
      </c>
      <c r="N31" cm="1">
        <f t="array" aca="1" ref="N31" ca="1">D31/INDIRECT(_xlfn.CONCAT("D",$C$2))</f>
        <v>3.2159915227164704E-3</v>
      </c>
      <c r="O31">
        <f t="shared" si="0"/>
        <v>0</v>
      </c>
      <c r="P31" t="str">
        <f t="shared" si="1"/>
        <v>Unknown</v>
      </c>
      <c r="S31">
        <v>17</v>
      </c>
      <c r="T31" s="3">
        <f t="shared" ca="1" si="5"/>
        <v>7.8311633669152197E-2</v>
      </c>
      <c r="U31">
        <f t="shared" ca="1" si="4"/>
        <v>5.3474975578923179E-3</v>
      </c>
    </row>
    <row r="32" spans="2:21" x14ac:dyDescent="0.2">
      <c r="B32" t="s">
        <v>43</v>
      </c>
      <c r="C32">
        <v>6.1379999999999999</v>
      </c>
      <c r="D32">
        <v>0.35909999999999997</v>
      </c>
      <c r="E32">
        <v>0.1578</v>
      </c>
      <c r="F32">
        <v>6.1356999999999999</v>
      </c>
      <c r="G32" t="s">
        <v>96</v>
      </c>
      <c r="H32" t="s">
        <v>74</v>
      </c>
      <c r="I32">
        <v>94.122828004638293</v>
      </c>
      <c r="J32" t="s">
        <v>45</v>
      </c>
      <c r="K32" t="s">
        <v>240</v>
      </c>
      <c r="L32">
        <v>1</v>
      </c>
      <c r="M32" t="s">
        <v>232</v>
      </c>
      <c r="N32" cm="1">
        <f t="array" aca="1" ref="N32" ca="1">D32/INDIRECT(_xlfn.CONCAT("D",$C$2))</f>
        <v>6.9949276548000273E-3</v>
      </c>
      <c r="O32">
        <f t="shared" ca="1" si="0"/>
        <v>9.4431523339800372E-2</v>
      </c>
      <c r="P32" t="str">
        <f t="shared" si="1"/>
        <v>Branched Alkanes</v>
      </c>
      <c r="Q32">
        <v>8</v>
      </c>
      <c r="S32">
        <v>18</v>
      </c>
      <c r="T32" s="3">
        <f t="shared" ca="1" si="5"/>
        <v>0.16043629181178559</v>
      </c>
      <c r="U32">
        <f t="shared" ca="1" si="4"/>
        <v>1.0955366890765959E-2</v>
      </c>
    </row>
    <row r="33" spans="2:21" x14ac:dyDescent="0.2">
      <c r="B33" t="s">
        <v>43</v>
      </c>
      <c r="C33">
        <v>6.2610000000000001</v>
      </c>
      <c r="D33">
        <v>2.7202000000000002</v>
      </c>
      <c r="E33">
        <v>1.1541999999999999</v>
      </c>
      <c r="F33">
        <v>6.2588999999999997</v>
      </c>
      <c r="G33" t="s">
        <v>76</v>
      </c>
      <c r="H33" t="s">
        <v>74</v>
      </c>
      <c r="I33">
        <v>94.844147497909304</v>
      </c>
      <c r="J33" t="s">
        <v>45</v>
      </c>
      <c r="K33" t="s">
        <v>240</v>
      </c>
      <c r="L33">
        <v>1</v>
      </c>
      <c r="M33" t="s">
        <v>232</v>
      </c>
      <c r="N33" cm="1">
        <f t="array" aca="1" ref="N33" ca="1">D33/INDIRECT(_xlfn.CONCAT("D",$C$2))</f>
        <v>5.2986917868524191E-2</v>
      </c>
      <c r="O33">
        <f t="shared" ca="1" si="0"/>
        <v>0.7153233912250766</v>
      </c>
      <c r="P33" t="str">
        <f t="shared" si="1"/>
        <v>Branched Alkanes</v>
      </c>
      <c r="Q33">
        <v>8</v>
      </c>
      <c r="S33">
        <v>19</v>
      </c>
      <c r="T33" s="3">
        <f t="shared" ca="1" si="5"/>
        <v>4.8964493583600194E-2</v>
      </c>
      <c r="U33">
        <f t="shared" ca="1" si="4"/>
        <v>3.3435327242429466E-3</v>
      </c>
    </row>
    <row r="34" spans="2:21" x14ac:dyDescent="0.2">
      <c r="B34" t="s">
        <v>43</v>
      </c>
      <c r="C34">
        <v>6.3490000000000002</v>
      </c>
      <c r="D34">
        <v>0.2863</v>
      </c>
      <c r="E34">
        <v>0.13109999999999999</v>
      </c>
      <c r="F34">
        <v>6.3445999999999998</v>
      </c>
      <c r="G34" t="s">
        <v>156</v>
      </c>
      <c r="H34" t="s">
        <v>157</v>
      </c>
      <c r="I34">
        <v>88.537206261619005</v>
      </c>
      <c r="J34" t="s">
        <v>45</v>
      </c>
      <c r="K34" t="s">
        <v>243</v>
      </c>
      <c r="L34">
        <v>1</v>
      </c>
      <c r="M34" t="s">
        <v>232</v>
      </c>
      <c r="N34" cm="1">
        <f t="array" aca="1" ref="N34" ca="1">D34/INDIRECT(_xlfn.CONCAT("D",$C$2))</f>
        <v>5.576852652657332E-3</v>
      </c>
      <c r="O34">
        <f t="shared" ca="1" si="0"/>
        <v>7.5287510810873981E-2</v>
      </c>
      <c r="P34" t="str">
        <f t="shared" si="1"/>
        <v>Aromatics</v>
      </c>
      <c r="Q34">
        <v>7</v>
      </c>
      <c r="S34">
        <v>20</v>
      </c>
      <c r="T34" s="3">
        <f t="shared" si="5"/>
        <v>0</v>
      </c>
      <c r="U34">
        <f t="shared" ca="1" si="4"/>
        <v>0</v>
      </c>
    </row>
    <row r="35" spans="2:21" x14ac:dyDescent="0.2">
      <c r="B35" t="s">
        <v>43</v>
      </c>
      <c r="C35">
        <v>6.4489999999999998</v>
      </c>
      <c r="D35">
        <v>1.3649</v>
      </c>
      <c r="E35">
        <v>0.60089999999999999</v>
      </c>
      <c r="F35">
        <v>6.4463999999999997</v>
      </c>
      <c r="G35" t="s">
        <v>77</v>
      </c>
      <c r="H35" t="s">
        <v>74</v>
      </c>
      <c r="I35">
        <v>96.265488415020698</v>
      </c>
      <c r="J35" t="s">
        <v>45</v>
      </c>
      <c r="K35" t="s">
        <v>240</v>
      </c>
      <c r="L35">
        <v>1</v>
      </c>
      <c r="M35" t="s">
        <v>232</v>
      </c>
      <c r="N35" cm="1">
        <f t="array" aca="1" ref="N35" ca="1">D35/INDIRECT(_xlfn.CONCAT("D",$C$2))</f>
        <v>2.658695838495282E-2</v>
      </c>
      <c r="O35">
        <f t="shared" ca="1" si="0"/>
        <v>0.35892393819686308</v>
      </c>
      <c r="P35" t="str">
        <f t="shared" si="1"/>
        <v>Branched Alkanes</v>
      </c>
      <c r="Q35">
        <v>8</v>
      </c>
      <c r="S35">
        <v>21</v>
      </c>
      <c r="T35" s="3">
        <f t="shared" si="5"/>
        <v>0</v>
      </c>
      <c r="U35">
        <f t="shared" ca="1" si="4"/>
        <v>0</v>
      </c>
    </row>
    <row r="36" spans="2:21" x14ac:dyDescent="0.2">
      <c r="B36" t="s">
        <v>43</v>
      </c>
      <c r="C36">
        <v>6.5919999999999996</v>
      </c>
      <c r="D36">
        <v>0.32669999999999999</v>
      </c>
      <c r="E36">
        <v>0.15210000000000001</v>
      </c>
      <c r="F36">
        <v>6.5896999999999997</v>
      </c>
      <c r="G36" t="s">
        <v>158</v>
      </c>
      <c r="H36" t="s">
        <v>84</v>
      </c>
      <c r="I36">
        <v>88.855972185887893</v>
      </c>
      <c r="J36" t="s">
        <v>45</v>
      </c>
      <c r="K36" t="s">
        <v>36</v>
      </c>
      <c r="L36">
        <v>1</v>
      </c>
      <c r="M36" t="s">
        <v>232</v>
      </c>
      <c r="N36" cm="1">
        <f t="array" aca="1" ref="N36" ca="1">D36/INDIRECT(_xlfn.CONCAT("D",$C$2))</f>
        <v>6.3638063626376192E-3</v>
      </c>
      <c r="O36">
        <f t="shared" ca="1" si="0"/>
        <v>8.5911385895607859E-2</v>
      </c>
      <c r="P36" t="str">
        <f t="shared" si="1"/>
        <v>Cycloalkanes</v>
      </c>
      <c r="Q36">
        <v>8</v>
      </c>
      <c r="S36">
        <v>22</v>
      </c>
      <c r="T36" s="3">
        <f t="shared" si="5"/>
        <v>0</v>
      </c>
      <c r="U36">
        <f t="shared" ca="1" si="4"/>
        <v>0</v>
      </c>
    </row>
    <row r="37" spans="2:21" x14ac:dyDescent="0.2">
      <c r="B37" t="s">
        <v>43</v>
      </c>
      <c r="C37">
        <v>6.6280000000000001</v>
      </c>
      <c r="D37">
        <v>0.32229999999999998</v>
      </c>
      <c r="E37">
        <v>0.1137</v>
      </c>
      <c r="J37" t="s">
        <v>45</v>
      </c>
      <c r="L37">
        <v>1</v>
      </c>
      <c r="M37" t="s">
        <v>232</v>
      </c>
      <c r="N37" cm="1">
        <f t="array" aca="1" ref="N37" ca="1">D37/INDIRECT(_xlfn.CONCAT("D",$C$2))</f>
        <v>6.2780985328377854E-3</v>
      </c>
      <c r="O37">
        <f t="shared" si="0"/>
        <v>0</v>
      </c>
      <c r="P37" t="str">
        <f t="shared" si="1"/>
        <v>Unknown</v>
      </c>
      <c r="S37">
        <v>23</v>
      </c>
      <c r="T37" s="3">
        <f t="shared" si="5"/>
        <v>0</v>
      </c>
      <c r="U37">
        <f t="shared" ca="1" si="4"/>
        <v>0</v>
      </c>
    </row>
    <row r="38" spans="2:21" x14ac:dyDescent="0.2">
      <c r="B38" t="s">
        <v>43</v>
      </c>
      <c r="C38">
        <v>6.8230000000000004</v>
      </c>
      <c r="D38">
        <v>0.15359999999999999</v>
      </c>
      <c r="E38">
        <v>5.0700000000000002E-2</v>
      </c>
      <c r="J38" t="s">
        <v>45</v>
      </c>
      <c r="L38">
        <v>1</v>
      </c>
      <c r="M38" t="s">
        <v>232</v>
      </c>
      <c r="N38" cm="1">
        <f t="array" aca="1" ref="N38" ca="1">D38/INDIRECT(_xlfn.CONCAT("D",$C$2))</f>
        <v>2.9919824221032697E-3</v>
      </c>
      <c r="O38">
        <f t="shared" si="0"/>
        <v>0</v>
      </c>
      <c r="P38" t="str">
        <f t="shared" si="1"/>
        <v>Unknown</v>
      </c>
      <c r="S38">
        <v>24</v>
      </c>
      <c r="T38" s="3">
        <f t="shared" si="5"/>
        <v>0</v>
      </c>
      <c r="U38">
        <f t="shared" ca="1" si="4"/>
        <v>0</v>
      </c>
    </row>
    <row r="39" spans="2:21" x14ac:dyDescent="0.2">
      <c r="B39" t="s">
        <v>43</v>
      </c>
      <c r="C39">
        <v>6.8819999999999997</v>
      </c>
      <c r="D39">
        <v>0.1206</v>
      </c>
      <c r="E39">
        <v>4.58E-2</v>
      </c>
      <c r="J39" t="s">
        <v>45</v>
      </c>
      <c r="L39">
        <v>1</v>
      </c>
      <c r="M39" t="s">
        <v>232</v>
      </c>
      <c r="N39" cm="1">
        <f t="array" aca="1" ref="N39" ca="1">D39/INDIRECT(_xlfn.CONCAT("D",$C$2))</f>
        <v>2.3491736986045206E-3</v>
      </c>
      <c r="O39">
        <f t="shared" si="0"/>
        <v>0</v>
      </c>
      <c r="P39" t="str">
        <f t="shared" si="1"/>
        <v>Unknown</v>
      </c>
      <c r="S39">
        <v>25</v>
      </c>
      <c r="T39" s="3">
        <f t="shared" si="5"/>
        <v>0</v>
      </c>
      <c r="U39">
        <f t="shared" ref="U39:U40" ca="1" si="6">T39/$T$42</f>
        <v>0</v>
      </c>
    </row>
    <row r="40" spans="2:21" x14ac:dyDescent="0.2">
      <c r="B40" t="s">
        <v>43</v>
      </c>
      <c r="C40">
        <v>7.085</v>
      </c>
      <c r="D40">
        <v>0.69879999999999998</v>
      </c>
      <c r="E40">
        <v>0.2742</v>
      </c>
      <c r="F40">
        <v>7.0826000000000002</v>
      </c>
      <c r="G40" t="s">
        <v>105</v>
      </c>
      <c r="H40" t="s">
        <v>74</v>
      </c>
      <c r="I40">
        <v>93.044018041127799</v>
      </c>
      <c r="J40" t="s">
        <v>45</v>
      </c>
      <c r="K40" t="s">
        <v>241</v>
      </c>
      <c r="L40">
        <v>1</v>
      </c>
      <c r="M40" t="s">
        <v>232</v>
      </c>
      <c r="N40" cm="1">
        <f t="array" aca="1" ref="N40" ca="1">D40/INDIRECT(_xlfn.CONCAT("D",$C$2))</f>
        <v>1.3611961696391698E-2</v>
      </c>
      <c r="O40">
        <f t="shared" ca="1" si="0"/>
        <v>0.18376148290128794</v>
      </c>
      <c r="P40" t="str">
        <f t="shared" si="1"/>
        <v>Linear Alkanes</v>
      </c>
      <c r="Q40">
        <v>8</v>
      </c>
      <c r="S40">
        <v>26</v>
      </c>
      <c r="T40" s="3">
        <f t="shared" ca="1" si="5"/>
        <v>5.1646759075290427E-2</v>
      </c>
      <c r="U40">
        <f t="shared" ca="1" si="6"/>
        <v>3.5266908004367059E-3</v>
      </c>
    </row>
    <row r="41" spans="2:21" x14ac:dyDescent="0.2">
      <c r="B41" t="s">
        <v>43</v>
      </c>
      <c r="C41">
        <v>7.2409999999999997</v>
      </c>
      <c r="D41">
        <v>0.30609999999999998</v>
      </c>
      <c r="E41">
        <v>0.12939999999999999</v>
      </c>
      <c r="F41">
        <v>7.2382999999999997</v>
      </c>
      <c r="G41" t="s">
        <v>106</v>
      </c>
      <c r="H41" t="s">
        <v>84</v>
      </c>
      <c r="I41">
        <v>83.370984854796504</v>
      </c>
      <c r="J41" t="s">
        <v>45</v>
      </c>
      <c r="K41" t="s">
        <v>36</v>
      </c>
      <c r="L41">
        <v>1</v>
      </c>
      <c r="M41" t="s">
        <v>232</v>
      </c>
      <c r="N41" cm="1">
        <f t="array" aca="1" ref="N41" ca="1">D41/INDIRECT(_xlfn.CONCAT("D",$C$2))</f>
        <v>5.9625378867565809E-3</v>
      </c>
      <c r="O41">
        <f t="shared" ca="1" si="0"/>
        <v>8.0494261471213843E-2</v>
      </c>
      <c r="P41" t="str">
        <f t="shared" si="1"/>
        <v>Cycloalkanes</v>
      </c>
      <c r="Q41">
        <v>8</v>
      </c>
    </row>
    <row r="42" spans="2:21" x14ac:dyDescent="0.2">
      <c r="B42" t="s">
        <v>43</v>
      </c>
      <c r="C42">
        <v>7.45</v>
      </c>
      <c r="D42">
        <v>8.6999999999999994E-2</v>
      </c>
      <c r="E42">
        <v>3.7900000000000003E-2</v>
      </c>
      <c r="J42" t="s">
        <v>45</v>
      </c>
      <c r="L42">
        <v>1</v>
      </c>
      <c r="M42" t="s">
        <v>232</v>
      </c>
      <c r="N42" cm="1">
        <f t="array" aca="1" ref="N42" ca="1">D42/INDIRECT(_xlfn.CONCAT("D",$C$2))</f>
        <v>1.6946775437694302E-3</v>
      </c>
      <c r="O42">
        <f t="shared" si="0"/>
        <v>0</v>
      </c>
      <c r="P42" t="str">
        <f t="shared" si="1"/>
        <v>Unknown</v>
      </c>
      <c r="S42" t="s">
        <v>254</v>
      </c>
      <c r="T42" s="2">
        <f ca="1">SUM(T18:T40)</f>
        <v>14.644538463336527</v>
      </c>
      <c r="U42" s="7">
        <f ca="1">SUM(U18:U40)</f>
        <v>0.99999999999999989</v>
      </c>
    </row>
    <row r="43" spans="2:21" x14ac:dyDescent="0.2">
      <c r="B43" t="s">
        <v>43</v>
      </c>
      <c r="C43">
        <v>7.5220000000000002</v>
      </c>
      <c r="D43">
        <v>6.2899999999999998E-2</v>
      </c>
      <c r="E43">
        <v>2.9000000000000001E-2</v>
      </c>
      <c r="J43" t="s">
        <v>45</v>
      </c>
      <c r="L43">
        <v>1</v>
      </c>
      <c r="M43" t="s">
        <v>232</v>
      </c>
      <c r="N43" cm="1">
        <f t="array" aca="1" ref="N43" ca="1">D43/INDIRECT(_xlfn.CONCAT("D",$C$2))</f>
        <v>1.2252323850930709E-3</v>
      </c>
      <c r="O43">
        <f t="shared" si="0"/>
        <v>0</v>
      </c>
      <c r="P43" t="str">
        <f t="shared" si="1"/>
        <v>Unknown</v>
      </c>
    </row>
    <row r="44" spans="2:21" x14ac:dyDescent="0.2">
      <c r="B44" t="s">
        <v>43</v>
      </c>
      <c r="C44">
        <v>7.617</v>
      </c>
      <c r="D44">
        <v>0.32390000000000002</v>
      </c>
      <c r="E44">
        <v>0.14929999999999999</v>
      </c>
      <c r="F44">
        <v>7.6132999999999997</v>
      </c>
      <c r="G44" t="s">
        <v>159</v>
      </c>
      <c r="H44" t="s">
        <v>74</v>
      </c>
      <c r="I44">
        <v>91.0257119010937</v>
      </c>
      <c r="J44" t="s">
        <v>45</v>
      </c>
      <c r="K44" t="s">
        <v>240</v>
      </c>
      <c r="L44">
        <v>1</v>
      </c>
      <c r="M44" t="s">
        <v>232</v>
      </c>
      <c r="N44" cm="1">
        <f t="array" aca="1" ref="N44" ca="1">D44/INDIRECT(_xlfn.CONCAT("D",$C$2))</f>
        <v>6.3092650164013617E-3</v>
      </c>
      <c r="O44">
        <f t="shared" ca="1" si="0"/>
        <v>8.5175077721418385E-2</v>
      </c>
      <c r="P44" t="str">
        <f t="shared" si="1"/>
        <v>Branched Alkanes</v>
      </c>
      <c r="Q44">
        <v>8</v>
      </c>
    </row>
    <row r="45" spans="2:21" x14ac:dyDescent="0.2">
      <c r="B45" t="s">
        <v>43</v>
      </c>
      <c r="C45">
        <v>7.7690000000000001</v>
      </c>
      <c r="D45">
        <v>0.61299999999999999</v>
      </c>
      <c r="E45">
        <v>0.28270000000000001</v>
      </c>
      <c r="F45">
        <v>7.7657999999999996</v>
      </c>
      <c r="G45" t="s">
        <v>160</v>
      </c>
      <c r="H45" t="s">
        <v>100</v>
      </c>
      <c r="I45">
        <v>89.990220688454002</v>
      </c>
      <c r="J45" t="s">
        <v>45</v>
      </c>
      <c r="K45" t="s">
        <v>240</v>
      </c>
      <c r="L45">
        <v>1</v>
      </c>
      <c r="M45" t="s">
        <v>232</v>
      </c>
      <c r="N45" cm="1">
        <f t="array" aca="1" ref="N45" ca="1">D45/INDIRECT(_xlfn.CONCAT("D",$C$2))</f>
        <v>1.194065901529495E-2</v>
      </c>
      <c r="O45">
        <f t="shared" ca="1" si="0"/>
        <v>0.16119889670648183</v>
      </c>
      <c r="P45" t="str">
        <f t="shared" si="1"/>
        <v>Branched Alkanes</v>
      </c>
      <c r="Q45">
        <v>9</v>
      </c>
    </row>
    <row r="46" spans="2:21" x14ac:dyDescent="0.2">
      <c r="B46" t="s">
        <v>43</v>
      </c>
      <c r="C46">
        <v>7.9279999999999999</v>
      </c>
      <c r="D46">
        <v>1.0505</v>
      </c>
      <c r="E46">
        <v>0.48220000000000002</v>
      </c>
      <c r="F46">
        <v>7.9268999999999998</v>
      </c>
      <c r="G46" t="s">
        <v>161</v>
      </c>
      <c r="H46" t="s">
        <v>100</v>
      </c>
      <c r="I46">
        <v>94.444690174744906</v>
      </c>
      <c r="J46" t="s">
        <v>45</v>
      </c>
      <c r="K46" t="s">
        <v>240</v>
      </c>
      <c r="L46">
        <v>1</v>
      </c>
      <c r="M46" t="s">
        <v>232</v>
      </c>
      <c r="N46" cm="1">
        <f t="array" aca="1" ref="N46" ca="1">D46/INDIRECT(_xlfn.CONCAT("D",$C$2))</f>
        <v>2.0462744364710191E-2</v>
      </c>
      <c r="O46">
        <f t="shared" ca="1" si="0"/>
        <v>0.27624704892358759</v>
      </c>
      <c r="P46" t="str">
        <f t="shared" si="1"/>
        <v>Branched Alkanes</v>
      </c>
      <c r="Q46">
        <v>9</v>
      </c>
    </row>
    <row r="47" spans="2:21" x14ac:dyDescent="0.2">
      <c r="B47" t="s">
        <v>43</v>
      </c>
      <c r="C47">
        <v>7.99</v>
      </c>
      <c r="D47">
        <v>3.4299999999999997E-2</v>
      </c>
      <c r="E47">
        <v>2.5999999999999999E-2</v>
      </c>
      <c r="J47" t="s">
        <v>45</v>
      </c>
      <c r="L47">
        <v>1</v>
      </c>
      <c r="M47" t="s">
        <v>232</v>
      </c>
      <c r="N47" cm="1">
        <f t="array" aca="1" ref="N47" ca="1">D47/INDIRECT(_xlfn.CONCAT("D",$C$2))</f>
        <v>6.6813149139415462E-4</v>
      </c>
      <c r="O47">
        <f t="shared" si="0"/>
        <v>0</v>
      </c>
      <c r="P47" t="str">
        <f t="shared" si="1"/>
        <v>Unknown</v>
      </c>
    </row>
    <row r="48" spans="2:21" x14ac:dyDescent="0.2">
      <c r="B48" t="s">
        <v>43</v>
      </c>
      <c r="C48">
        <v>8.0440000000000005</v>
      </c>
      <c r="D48">
        <v>0.10390000000000001</v>
      </c>
      <c r="E48">
        <v>4.65E-2</v>
      </c>
      <c r="J48" t="s">
        <v>45</v>
      </c>
      <c r="L48">
        <v>1</v>
      </c>
      <c r="M48" t="s">
        <v>232</v>
      </c>
      <c r="N48" cm="1">
        <f t="array" aca="1" ref="N48" ca="1">D48/INDIRECT(_xlfn.CONCAT("D",$C$2))</f>
        <v>2.0238735264096991E-3</v>
      </c>
      <c r="O48">
        <f t="shared" si="0"/>
        <v>0</v>
      </c>
      <c r="P48" t="str">
        <f t="shared" si="1"/>
        <v>Unknown</v>
      </c>
    </row>
    <row r="49" spans="2:17" x14ac:dyDescent="0.2">
      <c r="B49" t="s">
        <v>43</v>
      </c>
      <c r="C49">
        <v>8.1170000000000009</v>
      </c>
      <c r="D49">
        <v>7.5600000000000001E-2</v>
      </c>
      <c r="E49">
        <v>2.8500000000000001E-2</v>
      </c>
      <c r="J49" t="s">
        <v>45</v>
      </c>
      <c r="L49">
        <v>1</v>
      </c>
      <c r="M49" t="s">
        <v>232</v>
      </c>
      <c r="N49" cm="1">
        <f t="array" aca="1" ref="N49" ca="1">D49/INDIRECT(_xlfn.CONCAT("D",$C$2))</f>
        <v>1.4726163483789532E-3</v>
      </c>
      <c r="O49">
        <f t="shared" si="0"/>
        <v>0</v>
      </c>
      <c r="P49" t="str">
        <f t="shared" si="1"/>
        <v>Unknown</v>
      </c>
    </row>
    <row r="50" spans="2:17" x14ac:dyDescent="0.2">
      <c r="B50" t="s">
        <v>43</v>
      </c>
      <c r="C50">
        <v>8.3350000000000009</v>
      </c>
      <c r="D50">
        <v>0.155</v>
      </c>
      <c r="E50">
        <v>6.6299999999999998E-2</v>
      </c>
      <c r="J50" t="s">
        <v>45</v>
      </c>
      <c r="L50">
        <v>1</v>
      </c>
      <c r="M50" t="s">
        <v>232</v>
      </c>
      <c r="N50" cm="1">
        <f t="array" aca="1" ref="N50" ca="1">D50/INDIRECT(_xlfn.CONCAT("D",$C$2))</f>
        <v>3.0192530952213989E-3</v>
      </c>
      <c r="O50">
        <f t="shared" si="0"/>
        <v>0</v>
      </c>
      <c r="P50" t="str">
        <f t="shared" si="1"/>
        <v>Unknown</v>
      </c>
    </row>
    <row r="51" spans="2:17" x14ac:dyDescent="0.2">
      <c r="B51" t="s">
        <v>43</v>
      </c>
      <c r="C51">
        <v>8.4239999999999995</v>
      </c>
      <c r="D51">
        <v>0.33119999999999999</v>
      </c>
      <c r="E51">
        <v>0.125</v>
      </c>
      <c r="F51">
        <v>8.4212000000000007</v>
      </c>
      <c r="G51" t="s">
        <v>159</v>
      </c>
      <c r="H51" t="s">
        <v>74</v>
      </c>
      <c r="I51">
        <v>84.367043655230603</v>
      </c>
      <c r="J51" t="s">
        <v>45</v>
      </c>
      <c r="K51" t="s">
        <v>240</v>
      </c>
      <c r="L51">
        <v>1</v>
      </c>
      <c r="M51" t="s">
        <v>232</v>
      </c>
      <c r="N51" cm="1">
        <f t="array" aca="1" ref="N51" ca="1">D51/INDIRECT(_xlfn.CONCAT("D",$C$2))</f>
        <v>6.4514620976601758E-3</v>
      </c>
      <c r="O51">
        <f t="shared" ca="1" si="0"/>
        <v>8.7094738318412371E-2</v>
      </c>
      <c r="P51" t="str">
        <f t="shared" si="1"/>
        <v>Branched Alkanes</v>
      </c>
      <c r="Q51">
        <v>8</v>
      </c>
    </row>
    <row r="52" spans="2:17" x14ac:dyDescent="0.2">
      <c r="B52" t="s">
        <v>43</v>
      </c>
      <c r="C52">
        <v>8.5190000000000001</v>
      </c>
      <c r="D52">
        <v>5.0200000000000002E-2</v>
      </c>
      <c r="E52">
        <v>2.9100000000000001E-2</v>
      </c>
      <c r="J52" t="s">
        <v>45</v>
      </c>
      <c r="L52">
        <v>1</v>
      </c>
      <c r="M52" t="s">
        <v>232</v>
      </c>
      <c r="N52" cm="1">
        <f t="array" aca="1" ref="N52" ca="1">D52/INDIRECT(_xlfn.CONCAT("D",$C$2))</f>
        <v>9.7784842180718848E-4</v>
      </c>
      <c r="O52">
        <f t="shared" si="0"/>
        <v>0</v>
      </c>
      <c r="P52" t="str">
        <f t="shared" si="1"/>
        <v>Unknown</v>
      </c>
    </row>
    <row r="53" spans="2:17" x14ac:dyDescent="0.2">
      <c r="B53" t="s">
        <v>43</v>
      </c>
      <c r="C53">
        <v>8.6069999999999993</v>
      </c>
      <c r="D53">
        <v>1.5993999999999999</v>
      </c>
      <c r="E53">
        <v>0.67949999999999999</v>
      </c>
      <c r="F53">
        <v>8.6049000000000007</v>
      </c>
      <c r="G53" t="s">
        <v>111</v>
      </c>
      <c r="H53" t="s">
        <v>100</v>
      </c>
      <c r="I53">
        <v>94.008948840352105</v>
      </c>
      <c r="J53" t="s">
        <v>45</v>
      </c>
      <c r="K53" t="s">
        <v>240</v>
      </c>
      <c r="L53">
        <v>1</v>
      </c>
      <c r="M53" t="s">
        <v>232</v>
      </c>
      <c r="N53" cm="1">
        <f t="array" aca="1" ref="N53" ca="1">D53/INDIRECT(_xlfn.CONCAT("D",$C$2))</f>
        <v>3.1154796132239388E-2</v>
      </c>
      <c r="O53">
        <f t="shared" ca="1" si="0"/>
        <v>0.42058974778523173</v>
      </c>
      <c r="P53" t="str">
        <f t="shared" si="1"/>
        <v>Branched Alkanes</v>
      </c>
      <c r="Q53">
        <v>9</v>
      </c>
    </row>
    <row r="54" spans="2:17" x14ac:dyDescent="0.2">
      <c r="B54" t="s">
        <v>43</v>
      </c>
      <c r="C54">
        <v>8.7629999999999999</v>
      </c>
      <c r="D54">
        <v>1.5376000000000001</v>
      </c>
      <c r="E54">
        <v>0.64859999999999995</v>
      </c>
      <c r="F54">
        <v>8.7600999999999996</v>
      </c>
      <c r="G54" t="s">
        <v>123</v>
      </c>
      <c r="H54" t="s">
        <v>124</v>
      </c>
      <c r="I54">
        <v>81.393191100959896</v>
      </c>
      <c r="J54" t="s">
        <v>45</v>
      </c>
      <c r="K54" t="s">
        <v>243</v>
      </c>
      <c r="L54">
        <v>1</v>
      </c>
      <c r="M54" t="s">
        <v>232</v>
      </c>
      <c r="N54" cm="1">
        <f t="array" aca="1" ref="N54" ca="1">D54/INDIRECT(_xlfn.CONCAT("D",$C$2))</f>
        <v>2.9950990704596277E-2</v>
      </c>
      <c r="O54">
        <f t="shared" ca="1" si="0"/>
        <v>0.40433837451204974</v>
      </c>
      <c r="P54" t="str">
        <f t="shared" si="1"/>
        <v>Aromatics</v>
      </c>
      <c r="Q54">
        <v>8</v>
      </c>
    </row>
    <row r="55" spans="2:17" x14ac:dyDescent="0.2">
      <c r="B55" t="s">
        <v>43</v>
      </c>
      <c r="C55">
        <v>8.9019999999999992</v>
      </c>
      <c r="D55">
        <v>0.16089999999999999</v>
      </c>
      <c r="E55">
        <v>8.7999999999999995E-2</v>
      </c>
      <c r="F55">
        <v>8.8999000000000006</v>
      </c>
      <c r="G55" t="s">
        <v>114</v>
      </c>
      <c r="H55" t="s">
        <v>115</v>
      </c>
      <c r="I55">
        <v>75.221056883303106</v>
      </c>
      <c r="J55" t="s">
        <v>45</v>
      </c>
      <c r="K55" t="s">
        <v>36</v>
      </c>
      <c r="L55">
        <v>1</v>
      </c>
      <c r="M55" t="s">
        <v>232</v>
      </c>
      <c r="N55" cm="1">
        <f t="array" aca="1" ref="N55" ca="1">D55/INDIRECT(_xlfn.CONCAT("D",$C$2))</f>
        <v>3.1341795033620842E-3</v>
      </c>
      <c r="O55">
        <f t="shared" ca="1" si="0"/>
        <v>4.2311423295388138E-2</v>
      </c>
      <c r="P55" t="str">
        <f t="shared" si="1"/>
        <v>Cycloalkanes</v>
      </c>
      <c r="Q55">
        <v>9</v>
      </c>
    </row>
    <row r="56" spans="2:17" x14ac:dyDescent="0.2">
      <c r="B56" t="s">
        <v>43</v>
      </c>
      <c r="C56">
        <v>8.9740000000000002</v>
      </c>
      <c r="D56">
        <v>5.57E-2</v>
      </c>
      <c r="E56">
        <v>3.32E-2</v>
      </c>
      <c r="J56" t="s">
        <v>45</v>
      </c>
      <c r="L56">
        <v>1</v>
      </c>
      <c r="M56" t="s">
        <v>232</v>
      </c>
      <c r="N56" cm="1">
        <f t="array" aca="1" ref="N56" ca="1">D56/INDIRECT(_xlfn.CONCAT("D",$C$2))</f>
        <v>1.0849832090569801E-3</v>
      </c>
      <c r="O56">
        <f t="shared" si="0"/>
        <v>0</v>
      </c>
      <c r="P56" t="str">
        <f t="shared" si="1"/>
        <v>Unknown</v>
      </c>
    </row>
    <row r="57" spans="2:17" x14ac:dyDescent="0.2">
      <c r="B57" t="s">
        <v>43</v>
      </c>
      <c r="C57">
        <v>9.0399999999999991</v>
      </c>
      <c r="D57">
        <v>9.9199999999999997E-2</v>
      </c>
      <c r="E57">
        <v>3.5200000000000002E-2</v>
      </c>
      <c r="J57" t="s">
        <v>45</v>
      </c>
      <c r="L57">
        <v>1</v>
      </c>
      <c r="M57" t="s">
        <v>232</v>
      </c>
      <c r="N57" cm="1">
        <f t="array" aca="1" ref="N57" ca="1">D57/INDIRECT(_xlfn.CONCAT("D",$C$2))</f>
        <v>1.9323219809416951E-3</v>
      </c>
      <c r="O57">
        <f t="shared" si="0"/>
        <v>0</v>
      </c>
      <c r="P57" t="str">
        <f t="shared" si="1"/>
        <v>Unknown</v>
      </c>
    </row>
    <row r="58" spans="2:17" x14ac:dyDescent="0.2">
      <c r="B58" t="s">
        <v>43</v>
      </c>
      <c r="C58">
        <v>9.15</v>
      </c>
      <c r="D58">
        <v>0.1134</v>
      </c>
      <c r="E58">
        <v>6.2300000000000001E-2</v>
      </c>
      <c r="F58">
        <v>9.1496999999999993</v>
      </c>
      <c r="G58" t="s">
        <v>116</v>
      </c>
      <c r="H58" t="s">
        <v>117</v>
      </c>
      <c r="I58">
        <v>82.771933910636605</v>
      </c>
      <c r="J58" t="s">
        <v>45</v>
      </c>
      <c r="K58" t="s">
        <v>36</v>
      </c>
      <c r="L58">
        <v>1</v>
      </c>
      <c r="M58" t="s">
        <v>232</v>
      </c>
      <c r="N58" cm="1">
        <f t="array" aca="1" ref="N58" ca="1">D58/INDIRECT(_xlfn.CONCAT("D",$C$2))</f>
        <v>2.2089245225684296E-3</v>
      </c>
      <c r="O58">
        <f t="shared" ca="1" si="0"/>
        <v>2.98204810546738E-2</v>
      </c>
      <c r="P58" t="str">
        <f t="shared" si="1"/>
        <v>Cycloalkanes</v>
      </c>
      <c r="Q58">
        <v>10</v>
      </c>
    </row>
    <row r="59" spans="2:17" x14ac:dyDescent="0.2">
      <c r="B59" t="s">
        <v>43</v>
      </c>
      <c r="C59">
        <v>9.1989999999999998</v>
      </c>
      <c r="D59">
        <v>7.17E-2</v>
      </c>
      <c r="E59">
        <v>3.9699999999999999E-2</v>
      </c>
      <c r="J59" t="s">
        <v>45</v>
      </c>
      <c r="L59">
        <v>1</v>
      </c>
      <c r="M59" t="s">
        <v>232</v>
      </c>
      <c r="N59" cm="1">
        <f t="array" aca="1" ref="N59" ca="1">D59/INDIRECT(_xlfn.CONCAT("D",$C$2))</f>
        <v>1.3966480446927373E-3</v>
      </c>
      <c r="O59">
        <f t="shared" si="0"/>
        <v>0</v>
      </c>
      <c r="P59" t="str">
        <f t="shared" si="1"/>
        <v>Unknown</v>
      </c>
    </row>
    <row r="60" spans="2:17" x14ac:dyDescent="0.2">
      <c r="B60" t="s">
        <v>43</v>
      </c>
      <c r="C60">
        <v>9.2899999999999991</v>
      </c>
      <c r="D60">
        <v>0.27529999999999999</v>
      </c>
      <c r="E60">
        <v>0.1046</v>
      </c>
      <c r="F60">
        <v>9.2881999999999998</v>
      </c>
      <c r="G60" t="s">
        <v>162</v>
      </c>
      <c r="H60" t="s">
        <v>124</v>
      </c>
      <c r="I60">
        <v>82.001202302779902</v>
      </c>
      <c r="J60" t="s">
        <v>45</v>
      </c>
      <c r="K60" t="s">
        <v>243</v>
      </c>
      <c r="L60">
        <v>1</v>
      </c>
      <c r="M60" t="s">
        <v>232</v>
      </c>
      <c r="N60" cm="1">
        <f t="array" aca="1" ref="N60" ca="1">D60/INDIRECT(_xlfn.CONCAT("D",$C$2))</f>
        <v>5.3625830781577483E-3</v>
      </c>
      <c r="O60">
        <f t="shared" ca="1" si="0"/>
        <v>7.2394871555129608E-2</v>
      </c>
      <c r="P60" t="str">
        <f t="shared" si="1"/>
        <v>Aromatics</v>
      </c>
      <c r="Q60">
        <v>8</v>
      </c>
    </row>
    <row r="61" spans="2:17" x14ac:dyDescent="0.2">
      <c r="B61" t="s">
        <v>43</v>
      </c>
      <c r="C61">
        <v>9.3889999999999993</v>
      </c>
      <c r="D61">
        <v>0.3503</v>
      </c>
      <c r="E61">
        <v>0.18809999999999999</v>
      </c>
      <c r="F61">
        <v>9.3844999999999992</v>
      </c>
      <c r="G61" t="s">
        <v>163</v>
      </c>
      <c r="H61" t="s">
        <v>74</v>
      </c>
      <c r="I61">
        <v>90.248444752111595</v>
      </c>
      <c r="J61" t="s">
        <v>45</v>
      </c>
      <c r="K61" t="s">
        <v>240</v>
      </c>
      <c r="L61">
        <v>1</v>
      </c>
      <c r="M61" t="s">
        <v>232</v>
      </c>
      <c r="N61" cm="1">
        <f t="array" aca="1" ref="N61" ca="1">D61/INDIRECT(_xlfn.CONCAT("D",$C$2))</f>
        <v>6.8235119952003613E-3</v>
      </c>
      <c r="O61">
        <f t="shared" ca="1" si="0"/>
        <v>9.2117411935204882E-2</v>
      </c>
      <c r="P61" t="str">
        <f t="shared" si="1"/>
        <v>Branched Alkanes</v>
      </c>
      <c r="Q61">
        <v>8</v>
      </c>
    </row>
    <row r="62" spans="2:17" x14ac:dyDescent="0.2">
      <c r="B62" t="s">
        <v>43</v>
      </c>
      <c r="C62">
        <v>9.577</v>
      </c>
      <c r="D62">
        <v>8.9399999999999993E-2</v>
      </c>
      <c r="E62">
        <v>4.4400000000000002E-2</v>
      </c>
      <c r="J62" t="s">
        <v>45</v>
      </c>
      <c r="L62">
        <v>1</v>
      </c>
      <c r="M62" t="s">
        <v>232</v>
      </c>
      <c r="N62" cm="1">
        <f t="array" aca="1" ref="N62" ca="1">D62/INDIRECT(_xlfn.CONCAT("D",$C$2))</f>
        <v>1.7414272691147936E-3</v>
      </c>
      <c r="O62">
        <f t="shared" si="0"/>
        <v>0</v>
      </c>
      <c r="P62" t="str">
        <f t="shared" si="1"/>
        <v>Unknown</v>
      </c>
    </row>
    <row r="63" spans="2:17" x14ac:dyDescent="0.2">
      <c r="B63" t="s">
        <v>43</v>
      </c>
      <c r="C63">
        <v>9.6430000000000007</v>
      </c>
      <c r="D63">
        <v>9.8100000000000007E-2</v>
      </c>
      <c r="E63">
        <v>5.1200000000000002E-2</v>
      </c>
      <c r="J63" t="s">
        <v>45</v>
      </c>
      <c r="L63">
        <v>1</v>
      </c>
      <c r="M63" t="s">
        <v>232</v>
      </c>
      <c r="N63" cm="1">
        <f t="array" aca="1" ref="N63" ca="1">D63/INDIRECT(_xlfn.CONCAT("D",$C$2))</f>
        <v>1.9108950234917371E-3</v>
      </c>
      <c r="O63">
        <f t="shared" si="0"/>
        <v>0</v>
      </c>
      <c r="P63" t="str">
        <f t="shared" si="1"/>
        <v>Unknown</v>
      </c>
    </row>
    <row r="64" spans="2:17" x14ac:dyDescent="0.2">
      <c r="B64" t="s">
        <v>43</v>
      </c>
      <c r="C64">
        <v>9.766</v>
      </c>
      <c r="D64">
        <v>0.32369999999999999</v>
      </c>
      <c r="E64">
        <v>0.1167</v>
      </c>
      <c r="F64">
        <v>9.7605000000000004</v>
      </c>
      <c r="G64" t="s">
        <v>108</v>
      </c>
      <c r="H64" t="s">
        <v>109</v>
      </c>
      <c r="I64">
        <v>91.079346797950095</v>
      </c>
      <c r="J64" t="s">
        <v>45</v>
      </c>
      <c r="K64" t="s">
        <v>240</v>
      </c>
      <c r="L64">
        <v>1</v>
      </c>
      <c r="M64" t="s">
        <v>232</v>
      </c>
      <c r="N64" cm="1">
        <f t="array" aca="1" ref="N64" ca="1">D64/INDIRECT(_xlfn.CONCAT("D",$C$2))</f>
        <v>6.3053692059559146E-3</v>
      </c>
      <c r="O64">
        <f t="shared" ca="1" si="0"/>
        <v>8.512248428040485E-2</v>
      </c>
      <c r="P64" t="str">
        <f t="shared" si="1"/>
        <v>Branched Alkanes</v>
      </c>
      <c r="Q64">
        <v>10</v>
      </c>
    </row>
    <row r="65" spans="2:17" x14ac:dyDescent="0.2">
      <c r="B65" t="s">
        <v>43</v>
      </c>
      <c r="C65">
        <v>9.9169999999999998</v>
      </c>
      <c r="D65">
        <v>0.42370000000000002</v>
      </c>
      <c r="E65">
        <v>0.18360000000000001</v>
      </c>
      <c r="F65">
        <v>9.9132999999999996</v>
      </c>
      <c r="G65" t="s">
        <v>164</v>
      </c>
      <c r="H65" t="s">
        <v>109</v>
      </c>
      <c r="I65">
        <v>90.205442286612595</v>
      </c>
      <c r="J65" t="s">
        <v>45</v>
      </c>
      <c r="K65" t="s">
        <v>240</v>
      </c>
      <c r="L65">
        <v>1</v>
      </c>
      <c r="M65" t="s">
        <v>232</v>
      </c>
      <c r="N65" cm="1">
        <f t="array" aca="1" ref="N65" ca="1">D65/INDIRECT(_xlfn.CONCAT("D",$C$2))</f>
        <v>8.2532744286793989E-3</v>
      </c>
      <c r="O65">
        <f t="shared" ca="1" si="0"/>
        <v>0.11141920478717189</v>
      </c>
      <c r="P65" t="str">
        <f t="shared" si="1"/>
        <v>Branched Alkanes</v>
      </c>
      <c r="Q65">
        <v>10</v>
      </c>
    </row>
    <row r="66" spans="2:17" x14ac:dyDescent="0.2">
      <c r="B66" t="s">
        <v>43</v>
      </c>
      <c r="C66">
        <v>10.004</v>
      </c>
      <c r="D66">
        <v>0.3498</v>
      </c>
      <c r="E66">
        <v>0.1275</v>
      </c>
      <c r="F66">
        <v>10.001799999999999</v>
      </c>
      <c r="G66" t="s">
        <v>135</v>
      </c>
      <c r="H66" t="s">
        <v>109</v>
      </c>
      <c r="I66">
        <v>83.403108180499601</v>
      </c>
      <c r="J66" t="s">
        <v>45</v>
      </c>
      <c r="K66" t="s">
        <v>240</v>
      </c>
      <c r="L66">
        <v>1</v>
      </c>
      <c r="M66" t="s">
        <v>232</v>
      </c>
      <c r="N66" cm="1">
        <f t="array" aca="1" ref="N66" ca="1">D66/INDIRECT(_xlfn.CONCAT("D",$C$2))</f>
        <v>6.8137724690867435E-3</v>
      </c>
      <c r="O66">
        <f t="shared" ca="1" si="0"/>
        <v>9.1985928332671038E-2</v>
      </c>
      <c r="P66" t="str">
        <f t="shared" si="1"/>
        <v>Branched Alkanes</v>
      </c>
      <c r="Q66">
        <v>10</v>
      </c>
    </row>
    <row r="67" spans="2:17" x14ac:dyDescent="0.2">
      <c r="B67" t="s">
        <v>43</v>
      </c>
      <c r="C67">
        <v>10.105</v>
      </c>
      <c r="D67">
        <v>0.50229999999999997</v>
      </c>
      <c r="E67">
        <v>0.23910000000000001</v>
      </c>
      <c r="F67">
        <v>10.102399999999999</v>
      </c>
      <c r="G67" t="s">
        <v>165</v>
      </c>
      <c r="H67" t="s">
        <v>142</v>
      </c>
      <c r="I67">
        <v>90.937396981266701</v>
      </c>
      <c r="J67" t="s">
        <v>45</v>
      </c>
      <c r="K67" t="s">
        <v>240</v>
      </c>
      <c r="L67">
        <v>1</v>
      </c>
      <c r="M67" t="s">
        <v>232</v>
      </c>
      <c r="N67" cm="1">
        <f t="array" aca="1" ref="N67" ca="1">D67/INDIRECT(_xlfn.CONCAT("D",$C$2))</f>
        <v>9.7843279337400547E-3</v>
      </c>
      <c r="O67">
        <f t="shared" ca="1" si="0"/>
        <v>0.13208842710549074</v>
      </c>
      <c r="P67" t="str">
        <f t="shared" si="1"/>
        <v>Branched Alkanes</v>
      </c>
      <c r="Q67">
        <v>13</v>
      </c>
    </row>
    <row r="68" spans="2:17" x14ac:dyDescent="0.2">
      <c r="B68" t="s">
        <v>43</v>
      </c>
      <c r="C68">
        <v>10.226000000000001</v>
      </c>
      <c r="D68">
        <v>0.2321</v>
      </c>
      <c r="E68">
        <v>7.3200000000000001E-2</v>
      </c>
      <c r="F68">
        <v>10.222200000000001</v>
      </c>
      <c r="G68" t="s">
        <v>165</v>
      </c>
      <c r="H68" t="s">
        <v>142</v>
      </c>
      <c r="I68">
        <v>84.727780004589405</v>
      </c>
      <c r="J68" t="s">
        <v>45</v>
      </c>
      <c r="K68" t="s">
        <v>240</v>
      </c>
      <c r="L68">
        <v>1</v>
      </c>
      <c r="M68" t="s">
        <v>232</v>
      </c>
      <c r="N68" cm="1">
        <f t="array" aca="1" ref="N68" ca="1">D68/INDIRECT(_xlfn.CONCAT("D",$C$2))</f>
        <v>4.5210880219412044E-3</v>
      </c>
      <c r="O68">
        <f t="shared" ca="1" si="0"/>
        <v>6.1034688296206258E-2</v>
      </c>
      <c r="P68" t="str">
        <f t="shared" si="1"/>
        <v>Branched Alkanes</v>
      </c>
      <c r="Q68">
        <v>13</v>
      </c>
    </row>
    <row r="69" spans="2:17" x14ac:dyDescent="0.2">
      <c r="B69" t="s">
        <v>43</v>
      </c>
      <c r="C69">
        <v>10.425000000000001</v>
      </c>
      <c r="D69">
        <v>0.1043</v>
      </c>
      <c r="E69">
        <v>2.6200000000000001E-2</v>
      </c>
      <c r="J69" t="s">
        <v>45</v>
      </c>
      <c r="L69">
        <v>1</v>
      </c>
      <c r="M69" t="s">
        <v>232</v>
      </c>
      <c r="N69" cm="1">
        <f t="array" aca="1" ref="N69" ca="1">D69/INDIRECT(_xlfn.CONCAT("D",$C$2))</f>
        <v>2.0316651473005929E-3</v>
      </c>
      <c r="O69">
        <f t="shared" si="0"/>
        <v>0</v>
      </c>
      <c r="P69" t="str">
        <f t="shared" si="1"/>
        <v>Unknown</v>
      </c>
    </row>
    <row r="70" spans="2:17" x14ac:dyDescent="0.2">
      <c r="B70" t="s">
        <v>43</v>
      </c>
      <c r="C70">
        <v>10.534000000000001</v>
      </c>
      <c r="D70">
        <v>0.24890000000000001</v>
      </c>
      <c r="E70">
        <v>9.5399999999999999E-2</v>
      </c>
      <c r="F70">
        <v>10.5303</v>
      </c>
      <c r="G70" t="s">
        <v>166</v>
      </c>
      <c r="H70" t="s">
        <v>142</v>
      </c>
      <c r="I70">
        <v>85.873380711205002</v>
      </c>
      <c r="J70" t="s">
        <v>45</v>
      </c>
      <c r="K70" t="s">
        <v>240</v>
      </c>
      <c r="L70">
        <v>1</v>
      </c>
      <c r="M70" t="s">
        <v>232</v>
      </c>
      <c r="N70" cm="1">
        <f t="array" aca="1" ref="N70" ca="1">D70/INDIRECT(_xlfn.CONCAT("D",$C$2))</f>
        <v>4.8483360993587495E-3</v>
      </c>
      <c r="O70">
        <f t="shared" ca="1" si="0"/>
        <v>6.5452537341343112E-2</v>
      </c>
      <c r="P70" t="str">
        <f t="shared" si="1"/>
        <v>Branched Alkanes</v>
      </c>
      <c r="Q70">
        <v>13</v>
      </c>
    </row>
    <row r="71" spans="2:17" x14ac:dyDescent="0.2">
      <c r="B71" t="s">
        <v>43</v>
      </c>
      <c r="C71">
        <v>10.666</v>
      </c>
      <c r="D71">
        <v>0.43869999999999998</v>
      </c>
      <c r="E71">
        <v>0.16669999999999999</v>
      </c>
      <c r="F71">
        <v>10.6639</v>
      </c>
      <c r="G71" t="s">
        <v>132</v>
      </c>
      <c r="H71" t="s">
        <v>109</v>
      </c>
      <c r="I71">
        <v>78.642939098871693</v>
      </c>
      <c r="J71" t="s">
        <v>45</v>
      </c>
      <c r="K71" t="s">
        <v>240</v>
      </c>
      <c r="L71">
        <v>1</v>
      </c>
      <c r="M71" t="s">
        <v>232</v>
      </c>
      <c r="N71" cm="1">
        <f t="array" aca="1" ref="N71" ca="1">D71/INDIRECT(_xlfn.CONCAT("D",$C$2))</f>
        <v>8.5454602120879197E-3</v>
      </c>
      <c r="O71">
        <f t="shared" ref="O71:O134" ca="1" si="7">IF(NOT(ISBLANK(G71)),N71*$F$2/L71,0)</f>
        <v>0.11536371286318692</v>
      </c>
      <c r="P71" t="str">
        <f t="shared" ref="P71:P134" si="8">IF(K71="A","Aromatics",IF(K71="L","Linear Alkanes",IF(K71="B","Branched Alkanes", IF(K71="C","Cycloalkanes", IF(K71="E","Alkenes/Alkynes", IF(K71="O","Other","Unknown"))))))</f>
        <v>Branched Alkanes</v>
      </c>
      <c r="Q71">
        <v>10</v>
      </c>
    </row>
    <row r="72" spans="2:17" x14ac:dyDescent="0.2">
      <c r="B72" t="s">
        <v>43</v>
      </c>
      <c r="C72">
        <v>10.718999999999999</v>
      </c>
      <c r="D72">
        <v>0.8881</v>
      </c>
      <c r="E72">
        <v>0.40310000000000001</v>
      </c>
      <c r="F72">
        <v>10.7148</v>
      </c>
      <c r="G72" t="s">
        <v>167</v>
      </c>
      <c r="H72" t="s">
        <v>109</v>
      </c>
      <c r="I72">
        <v>87.829857864524996</v>
      </c>
      <c r="J72" t="s">
        <v>45</v>
      </c>
      <c r="K72" t="s">
        <v>240</v>
      </c>
      <c r="L72">
        <v>1</v>
      </c>
      <c r="M72" t="s">
        <v>232</v>
      </c>
      <c r="N72" cm="1">
        <f t="array" aca="1" ref="N72" ca="1">D72/INDIRECT(_xlfn.CONCAT("D",$C$2))</f>
        <v>1.7299346283007253E-2</v>
      </c>
      <c r="O72">
        <f t="shared" ca="1" si="7"/>
        <v>0.23354117482059791</v>
      </c>
      <c r="P72" t="str">
        <f t="shared" si="8"/>
        <v>Branched Alkanes</v>
      </c>
      <c r="Q72">
        <v>10</v>
      </c>
    </row>
    <row r="73" spans="2:17" x14ac:dyDescent="0.2">
      <c r="B73" t="s">
        <v>43</v>
      </c>
      <c r="C73">
        <v>10.853</v>
      </c>
      <c r="D73">
        <v>0.72119999999999995</v>
      </c>
      <c r="E73">
        <v>0.3584</v>
      </c>
      <c r="F73">
        <v>10.856</v>
      </c>
      <c r="G73" t="s">
        <v>168</v>
      </c>
      <c r="H73" t="s">
        <v>139</v>
      </c>
      <c r="I73">
        <v>80.458750304336306</v>
      </c>
      <c r="J73" t="s">
        <v>45</v>
      </c>
      <c r="K73" t="s">
        <v>243</v>
      </c>
      <c r="L73">
        <v>1</v>
      </c>
      <c r="M73" t="s">
        <v>232</v>
      </c>
      <c r="N73" cm="1">
        <f t="array" aca="1" ref="N73" ca="1">D73/INDIRECT(_xlfn.CONCAT("D",$C$2))</f>
        <v>1.4048292466281758E-2</v>
      </c>
      <c r="O73">
        <f t="shared" ca="1" si="7"/>
        <v>0.18965194829480375</v>
      </c>
      <c r="P73" t="str">
        <f t="shared" si="8"/>
        <v>Aromatics</v>
      </c>
      <c r="Q73">
        <v>9</v>
      </c>
    </row>
    <row r="74" spans="2:17" x14ac:dyDescent="0.2">
      <c r="B74" t="s">
        <v>43</v>
      </c>
      <c r="C74">
        <v>10.961</v>
      </c>
      <c r="D74">
        <v>0.1522</v>
      </c>
      <c r="E74">
        <v>5.2900000000000003E-2</v>
      </c>
      <c r="J74" t="s">
        <v>45</v>
      </c>
      <c r="L74">
        <v>1</v>
      </c>
      <c r="M74" t="s">
        <v>232</v>
      </c>
      <c r="N74" cm="1">
        <f t="array" aca="1" ref="N74" ca="1">D74/INDIRECT(_xlfn.CONCAT("D",$C$2))</f>
        <v>2.9647117489851414E-3</v>
      </c>
      <c r="O74">
        <f t="shared" si="7"/>
        <v>0</v>
      </c>
      <c r="P74" t="str">
        <f t="shared" si="8"/>
        <v>Unknown</v>
      </c>
    </row>
    <row r="75" spans="2:17" x14ac:dyDescent="0.2">
      <c r="B75" t="s">
        <v>43</v>
      </c>
      <c r="C75">
        <v>11.055</v>
      </c>
      <c r="D75">
        <v>7.51E-2</v>
      </c>
      <c r="E75">
        <v>3.3300000000000003E-2</v>
      </c>
      <c r="J75" t="s">
        <v>45</v>
      </c>
      <c r="L75">
        <v>1</v>
      </c>
      <c r="M75" t="s">
        <v>232</v>
      </c>
      <c r="N75" cm="1">
        <f t="array" aca="1" ref="N75" ca="1">D75/INDIRECT(_xlfn.CONCAT("D",$C$2))</f>
        <v>1.4628768222653358E-3</v>
      </c>
      <c r="O75">
        <f t="shared" si="7"/>
        <v>0</v>
      </c>
      <c r="P75" t="str">
        <f t="shared" si="8"/>
        <v>Unknown</v>
      </c>
    </row>
    <row r="76" spans="2:17" x14ac:dyDescent="0.2">
      <c r="B76" t="s">
        <v>43</v>
      </c>
      <c r="C76">
        <v>11.194000000000001</v>
      </c>
      <c r="D76">
        <v>4.3299999999999998E-2</v>
      </c>
      <c r="E76">
        <v>1.9300000000000001E-2</v>
      </c>
      <c r="J76" t="s">
        <v>45</v>
      </c>
      <c r="L76">
        <v>1</v>
      </c>
      <c r="M76" t="s">
        <v>232</v>
      </c>
      <c r="N76" cm="1">
        <f t="array" aca="1" ref="N76" ca="1">D76/INDIRECT(_xlfn.CONCAT("D",$C$2))</f>
        <v>8.4344296143926817E-4</v>
      </c>
      <c r="O76">
        <f t="shared" si="7"/>
        <v>0</v>
      </c>
      <c r="P76" t="str">
        <f t="shared" si="8"/>
        <v>Unknown</v>
      </c>
    </row>
    <row r="77" spans="2:17" x14ac:dyDescent="0.2">
      <c r="B77" t="s">
        <v>43</v>
      </c>
      <c r="C77">
        <v>11.35</v>
      </c>
      <c r="D77">
        <v>0.85429999999999995</v>
      </c>
      <c r="E77">
        <v>0.4224</v>
      </c>
      <c r="F77">
        <v>11.3468</v>
      </c>
      <c r="G77" t="s">
        <v>140</v>
      </c>
      <c r="H77" t="s">
        <v>139</v>
      </c>
      <c r="I77">
        <v>94.939237799484403</v>
      </c>
      <c r="J77" t="s">
        <v>45</v>
      </c>
      <c r="K77" t="s">
        <v>243</v>
      </c>
      <c r="L77">
        <v>1</v>
      </c>
      <c r="M77" t="s">
        <v>232</v>
      </c>
      <c r="N77" cm="1">
        <f t="array" aca="1" ref="N77" ca="1">D77/INDIRECT(_xlfn.CONCAT("D",$C$2))</f>
        <v>1.6640954317726716E-2</v>
      </c>
      <c r="O77">
        <f t="shared" ca="1" si="7"/>
        <v>0.22465288328931066</v>
      </c>
      <c r="P77" t="str">
        <f t="shared" si="8"/>
        <v>Aromatics</v>
      </c>
      <c r="Q77">
        <v>9</v>
      </c>
    </row>
    <row r="78" spans="2:17" x14ac:dyDescent="0.2">
      <c r="B78" t="s">
        <v>43</v>
      </c>
      <c r="C78">
        <v>11.395</v>
      </c>
      <c r="D78">
        <v>0.28670000000000001</v>
      </c>
      <c r="E78">
        <v>0.1103</v>
      </c>
      <c r="F78">
        <v>11.3941</v>
      </c>
      <c r="G78" t="s">
        <v>169</v>
      </c>
      <c r="H78" t="s">
        <v>74</v>
      </c>
      <c r="I78">
        <v>87.3271473435193</v>
      </c>
      <c r="J78" t="s">
        <v>45</v>
      </c>
      <c r="K78" t="s">
        <v>240</v>
      </c>
      <c r="L78">
        <v>1</v>
      </c>
      <c r="M78" t="s">
        <v>232</v>
      </c>
      <c r="N78" cm="1">
        <f t="array" aca="1" ref="N78" ca="1">D78/INDIRECT(_xlfn.CONCAT("D",$C$2))</f>
        <v>5.5846442735482263E-3</v>
      </c>
      <c r="O78">
        <f t="shared" ca="1" si="7"/>
        <v>7.5392697692901051E-2</v>
      </c>
      <c r="P78" t="str">
        <f t="shared" si="8"/>
        <v>Branched Alkanes</v>
      </c>
      <c r="Q78">
        <v>8</v>
      </c>
    </row>
    <row r="79" spans="2:17" x14ac:dyDescent="0.2">
      <c r="B79" t="s">
        <v>43</v>
      </c>
      <c r="C79">
        <v>11.66</v>
      </c>
      <c r="D79">
        <v>0.16289999999999999</v>
      </c>
      <c r="E79">
        <v>7.6499999999999999E-2</v>
      </c>
      <c r="F79">
        <v>11.6563</v>
      </c>
      <c r="G79" t="s">
        <v>170</v>
      </c>
      <c r="H79" t="s">
        <v>171</v>
      </c>
      <c r="I79">
        <v>82.109373138456505</v>
      </c>
      <c r="J79" t="s">
        <v>45</v>
      </c>
      <c r="K79" t="s">
        <v>242</v>
      </c>
    </row>
    <row r="80" spans="2:17" x14ac:dyDescent="0.2">
      <c r="B80" t="s">
        <v>43</v>
      </c>
      <c r="C80">
        <v>11.701000000000001</v>
      </c>
      <c r="D80">
        <v>5.3699999999999998E-2</v>
      </c>
      <c r="E80">
        <v>3.4299999999999997E-2</v>
      </c>
      <c r="J80" t="s">
        <v>45</v>
      </c>
      <c r="L80">
        <v>1</v>
      </c>
      <c r="M80" t="s">
        <v>232</v>
      </c>
      <c r="N80" cm="1">
        <f t="array" aca="1" ref="N80" ca="1">D80/INDIRECT(_xlfn.CONCAT("D",$C$2))</f>
        <v>1.0460251046025104E-3</v>
      </c>
      <c r="O80">
        <f t="shared" si="7"/>
        <v>0</v>
      </c>
      <c r="P80" t="str">
        <f t="shared" si="8"/>
        <v>Unknown</v>
      </c>
    </row>
    <row r="81" spans="2:17" x14ac:dyDescent="0.2">
      <c r="B81" t="s">
        <v>43</v>
      </c>
      <c r="C81">
        <v>11.763</v>
      </c>
      <c r="D81">
        <v>0.1845</v>
      </c>
      <c r="E81">
        <v>9.8900000000000002E-2</v>
      </c>
      <c r="F81">
        <v>11.7615</v>
      </c>
      <c r="G81" t="s">
        <v>172</v>
      </c>
      <c r="H81" t="s">
        <v>109</v>
      </c>
      <c r="I81">
        <v>84.135664395768998</v>
      </c>
      <c r="J81" t="s">
        <v>45</v>
      </c>
      <c r="K81" t="s">
        <v>240</v>
      </c>
      <c r="L81">
        <v>1</v>
      </c>
      <c r="M81" t="s">
        <v>232</v>
      </c>
      <c r="N81" cm="1">
        <f t="array" aca="1" ref="N81" ca="1">D81/INDIRECT(_xlfn.CONCAT("D",$C$2))</f>
        <v>3.5938851359248263E-3</v>
      </c>
      <c r="O81">
        <f t="shared" ca="1" si="7"/>
        <v>4.8517449334985155E-2</v>
      </c>
      <c r="P81" t="str">
        <f t="shared" si="8"/>
        <v>Branched Alkanes</v>
      </c>
      <c r="Q81">
        <v>10</v>
      </c>
    </row>
    <row r="82" spans="2:17" x14ac:dyDescent="0.2">
      <c r="B82" t="s">
        <v>43</v>
      </c>
      <c r="C82">
        <v>11.816000000000001</v>
      </c>
      <c r="D82">
        <v>0.13750000000000001</v>
      </c>
      <c r="E82">
        <v>8.2600000000000007E-2</v>
      </c>
      <c r="J82" t="s">
        <v>45</v>
      </c>
      <c r="L82">
        <v>1</v>
      </c>
      <c r="M82" t="s">
        <v>232</v>
      </c>
      <c r="N82" cm="1">
        <f t="array" aca="1" ref="N82" ca="1">D82/INDIRECT(_xlfn.CONCAT("D",$C$2))</f>
        <v>2.6783696812447896E-3</v>
      </c>
      <c r="O82">
        <f t="shared" si="7"/>
        <v>0</v>
      </c>
      <c r="P82" t="str">
        <f t="shared" si="8"/>
        <v>Unknown</v>
      </c>
    </row>
    <row r="83" spans="2:17" x14ac:dyDescent="0.2">
      <c r="B83" t="s">
        <v>43</v>
      </c>
      <c r="C83">
        <v>11.909000000000001</v>
      </c>
      <c r="D83">
        <v>0.4249</v>
      </c>
      <c r="E83">
        <v>0.18609999999999999</v>
      </c>
      <c r="F83">
        <v>11.9048</v>
      </c>
      <c r="G83" t="s">
        <v>168</v>
      </c>
      <c r="H83" t="s">
        <v>139</v>
      </c>
      <c r="I83">
        <v>77.693193536185106</v>
      </c>
      <c r="J83" t="s">
        <v>45</v>
      </c>
      <c r="K83" t="s">
        <v>243</v>
      </c>
      <c r="L83">
        <v>1</v>
      </c>
      <c r="M83" t="s">
        <v>232</v>
      </c>
      <c r="N83" cm="1">
        <f t="array" aca="1" ref="N83" ca="1">D83/INDIRECT(_xlfn.CONCAT("D",$C$2))</f>
        <v>8.2766492913520801E-3</v>
      </c>
      <c r="O83">
        <f t="shared" ca="1" si="7"/>
        <v>0.11173476543325309</v>
      </c>
      <c r="P83" t="str">
        <f t="shared" si="8"/>
        <v>Aromatics</v>
      </c>
      <c r="Q83">
        <v>9</v>
      </c>
    </row>
    <row r="84" spans="2:17" x14ac:dyDescent="0.2">
      <c r="B84" t="s">
        <v>43</v>
      </c>
      <c r="C84">
        <v>12.032</v>
      </c>
      <c r="D84">
        <v>0.26619999999999999</v>
      </c>
      <c r="E84">
        <v>0.1348</v>
      </c>
      <c r="F84">
        <v>12.0275</v>
      </c>
      <c r="G84" t="s">
        <v>173</v>
      </c>
      <c r="H84" t="s">
        <v>93</v>
      </c>
      <c r="I84">
        <v>89.148629311394103</v>
      </c>
      <c r="J84" t="s">
        <v>45</v>
      </c>
      <c r="K84" t="s">
        <v>240</v>
      </c>
      <c r="L84">
        <v>1</v>
      </c>
      <c r="M84" t="s">
        <v>232</v>
      </c>
      <c r="N84" cm="1">
        <f t="array" aca="1" ref="N84" ca="1">D84/INDIRECT(_xlfn.CONCAT("D",$C$2))</f>
        <v>5.1853237028899116E-3</v>
      </c>
      <c r="O84">
        <f t="shared" ca="1" si="7"/>
        <v>7.000186998901381E-2</v>
      </c>
      <c r="P84" t="str">
        <f t="shared" si="8"/>
        <v>Branched Alkanes</v>
      </c>
      <c r="Q84">
        <v>11</v>
      </c>
    </row>
    <row r="85" spans="2:17" x14ac:dyDescent="0.2">
      <c r="B85" t="s">
        <v>43</v>
      </c>
      <c r="C85">
        <v>12.112</v>
      </c>
      <c r="D85">
        <v>0.1467</v>
      </c>
      <c r="E85">
        <v>6.8599999999999994E-2</v>
      </c>
      <c r="J85" t="s">
        <v>45</v>
      </c>
      <c r="L85">
        <v>1</v>
      </c>
      <c r="M85" t="s">
        <v>232</v>
      </c>
      <c r="N85" cm="1">
        <f t="array" aca="1" ref="N85" ca="1">D85/INDIRECT(_xlfn.CONCAT("D",$C$2))</f>
        <v>2.8575769617353495E-3</v>
      </c>
      <c r="O85">
        <f t="shared" si="7"/>
        <v>0</v>
      </c>
      <c r="P85" t="str">
        <f t="shared" si="8"/>
        <v>Unknown</v>
      </c>
    </row>
    <row r="86" spans="2:17" x14ac:dyDescent="0.2">
      <c r="B86" t="s">
        <v>43</v>
      </c>
      <c r="C86">
        <v>12.425000000000001</v>
      </c>
      <c r="D86">
        <v>0.3649</v>
      </c>
      <c r="E86">
        <v>9.4700000000000006E-2</v>
      </c>
      <c r="F86">
        <v>12.3934</v>
      </c>
      <c r="G86" t="s">
        <v>175</v>
      </c>
      <c r="H86" t="s">
        <v>149</v>
      </c>
      <c r="I86">
        <v>75.062679478880895</v>
      </c>
      <c r="J86" t="s">
        <v>45</v>
      </c>
      <c r="K86" t="s">
        <v>243</v>
      </c>
      <c r="L86">
        <v>1</v>
      </c>
      <c r="M86" t="s">
        <v>232</v>
      </c>
      <c r="N86" cm="1">
        <f t="array" aca="1" ref="N86" ca="1">D86/INDIRECT(_xlfn.CONCAT("D",$C$2))</f>
        <v>7.1079061577179895E-3</v>
      </c>
      <c r="O86">
        <f t="shared" ca="1" si="7"/>
        <v>9.5956733129192853E-2</v>
      </c>
      <c r="P86" t="str">
        <f t="shared" si="8"/>
        <v>Aromatics</v>
      </c>
      <c r="Q86">
        <v>10</v>
      </c>
    </row>
    <row r="87" spans="2:17" x14ac:dyDescent="0.2">
      <c r="B87" t="s">
        <v>43</v>
      </c>
      <c r="C87">
        <v>12.481999999999999</v>
      </c>
      <c r="D87">
        <v>0.17069999999999999</v>
      </c>
      <c r="E87">
        <v>0.1033</v>
      </c>
      <c r="J87" t="s">
        <v>45</v>
      </c>
      <c r="L87">
        <v>1</v>
      </c>
      <c r="M87" t="s">
        <v>232</v>
      </c>
      <c r="N87" cm="1">
        <f t="array" aca="1" ref="N87" ca="1">D87/INDIRECT(_xlfn.CONCAT("D",$C$2))</f>
        <v>3.3250742151889855E-3</v>
      </c>
      <c r="O87">
        <f t="shared" si="7"/>
        <v>0</v>
      </c>
      <c r="P87" t="str">
        <f t="shared" si="8"/>
        <v>Unknown</v>
      </c>
    </row>
    <row r="88" spans="2:17" x14ac:dyDescent="0.2">
      <c r="B88" t="s">
        <v>43</v>
      </c>
      <c r="C88">
        <v>12.539</v>
      </c>
      <c r="D88">
        <v>0.4894</v>
      </c>
      <c r="E88">
        <v>0.16270000000000001</v>
      </c>
      <c r="F88">
        <v>12.5398</v>
      </c>
      <c r="G88" t="s">
        <v>165</v>
      </c>
      <c r="H88" t="s">
        <v>142</v>
      </c>
      <c r="I88">
        <v>85.692211129380894</v>
      </c>
      <c r="J88" t="s">
        <v>45</v>
      </c>
      <c r="K88" t="s">
        <v>240</v>
      </c>
      <c r="L88">
        <v>1</v>
      </c>
      <c r="M88" t="s">
        <v>232</v>
      </c>
      <c r="N88" cm="1">
        <f t="array" aca="1" ref="N88" ca="1">D88/INDIRECT(_xlfn.CONCAT("D",$C$2))</f>
        <v>9.5330481600087256E-3</v>
      </c>
      <c r="O88">
        <f t="shared" ca="1" si="7"/>
        <v>0.12869615016011779</v>
      </c>
      <c r="P88" t="str">
        <f t="shared" si="8"/>
        <v>Branched Alkanes</v>
      </c>
      <c r="Q88">
        <v>13</v>
      </c>
    </row>
    <row r="89" spans="2:17" x14ac:dyDescent="0.2">
      <c r="B89" t="s">
        <v>43</v>
      </c>
      <c r="C89">
        <v>12.657</v>
      </c>
      <c r="D89">
        <v>0.25619999999999998</v>
      </c>
      <c r="E89">
        <v>0.14230000000000001</v>
      </c>
      <c r="F89">
        <v>12.6523</v>
      </c>
      <c r="G89" t="s">
        <v>176</v>
      </c>
      <c r="H89" t="s">
        <v>93</v>
      </c>
      <c r="I89">
        <v>87.245164184513101</v>
      </c>
      <c r="J89" t="s">
        <v>45</v>
      </c>
      <c r="K89" t="s">
        <v>240</v>
      </c>
      <c r="L89">
        <v>1</v>
      </c>
      <c r="M89" t="s">
        <v>232</v>
      </c>
      <c r="N89" cm="1">
        <f t="array" aca="1" ref="N89" ca="1">D89/INDIRECT(_xlfn.CONCAT("D",$C$2))</f>
        <v>4.9905331806175636E-3</v>
      </c>
      <c r="O89">
        <f t="shared" ca="1" si="7"/>
        <v>6.7372197938337111E-2</v>
      </c>
      <c r="P89" t="str">
        <f t="shared" si="8"/>
        <v>Branched Alkanes</v>
      </c>
      <c r="Q89">
        <v>11</v>
      </c>
    </row>
    <row r="90" spans="2:17" x14ac:dyDescent="0.2">
      <c r="B90" t="s">
        <v>43</v>
      </c>
      <c r="C90">
        <v>12.708</v>
      </c>
      <c r="D90">
        <v>7.6300000000000007E-2</v>
      </c>
      <c r="E90">
        <v>3.4000000000000002E-2</v>
      </c>
      <c r="J90" t="s">
        <v>45</v>
      </c>
      <c r="L90">
        <v>1</v>
      </c>
      <c r="M90" t="s">
        <v>232</v>
      </c>
      <c r="N90" cm="1">
        <f t="array" aca="1" ref="N90" ca="1">D90/INDIRECT(_xlfn.CONCAT("D",$C$2))</f>
        <v>1.4862516849380176E-3</v>
      </c>
      <c r="O90">
        <f t="shared" si="7"/>
        <v>0</v>
      </c>
      <c r="P90" t="str">
        <f t="shared" si="8"/>
        <v>Unknown</v>
      </c>
    </row>
    <row r="91" spans="2:17" x14ac:dyDescent="0.2">
      <c r="B91" t="s">
        <v>43</v>
      </c>
      <c r="C91">
        <v>12.798</v>
      </c>
      <c r="D91">
        <v>7.1999999999999995E-2</v>
      </c>
      <c r="E91">
        <v>2.7400000000000001E-2</v>
      </c>
      <c r="J91" t="s">
        <v>45</v>
      </c>
      <c r="L91">
        <v>1</v>
      </c>
      <c r="M91" t="s">
        <v>232</v>
      </c>
      <c r="N91" cm="1">
        <f t="array" aca="1" ref="N91" ca="1">D91/INDIRECT(_xlfn.CONCAT("D",$C$2))</f>
        <v>1.4024917603609078E-3</v>
      </c>
      <c r="O91">
        <f t="shared" si="7"/>
        <v>0</v>
      </c>
      <c r="P91" t="str">
        <f t="shared" si="8"/>
        <v>Unknown</v>
      </c>
    </row>
    <row r="92" spans="2:17" x14ac:dyDescent="0.2">
      <c r="B92" t="s">
        <v>43</v>
      </c>
      <c r="C92">
        <v>12.849</v>
      </c>
      <c r="D92">
        <v>7.3599999999999999E-2</v>
      </c>
      <c r="E92">
        <v>4.5400000000000003E-2</v>
      </c>
      <c r="J92" t="s">
        <v>45</v>
      </c>
      <c r="L92">
        <v>1</v>
      </c>
      <c r="M92" t="s">
        <v>232</v>
      </c>
      <c r="N92" cm="1">
        <f t="array" aca="1" ref="N92" ca="1">D92/INDIRECT(_xlfn.CONCAT("D",$C$2))</f>
        <v>1.4336582439244835E-3</v>
      </c>
      <c r="O92">
        <f t="shared" si="7"/>
        <v>0</v>
      </c>
      <c r="P92" t="str">
        <f t="shared" si="8"/>
        <v>Unknown</v>
      </c>
    </row>
    <row r="93" spans="2:17" x14ac:dyDescent="0.2">
      <c r="B93" t="s">
        <v>43</v>
      </c>
      <c r="C93">
        <v>12.88</v>
      </c>
      <c r="D93">
        <v>8.5300000000000001E-2</v>
      </c>
      <c r="E93">
        <v>6.0199999999999997E-2</v>
      </c>
      <c r="F93">
        <v>12.8767</v>
      </c>
      <c r="G93" t="s">
        <v>174</v>
      </c>
      <c r="H93" t="s">
        <v>149</v>
      </c>
      <c r="I93">
        <v>85.557233453533499</v>
      </c>
      <c r="J93" t="s">
        <v>45</v>
      </c>
      <c r="K93" t="s">
        <v>240</v>
      </c>
      <c r="L93">
        <v>1</v>
      </c>
      <c r="M93" t="s">
        <v>232</v>
      </c>
      <c r="N93" cm="1">
        <f t="array" aca="1" ref="N93" ca="1">D93/INDIRECT(_xlfn.CONCAT("D",$C$2))</f>
        <v>1.6615631549831312E-3</v>
      </c>
      <c r="O93">
        <f t="shared" ca="1" si="7"/>
        <v>2.2431102592272271E-2</v>
      </c>
      <c r="P93" t="str">
        <f t="shared" si="8"/>
        <v>Branched Alkanes</v>
      </c>
      <c r="Q93">
        <v>10</v>
      </c>
    </row>
    <row r="94" spans="2:17" x14ac:dyDescent="0.2">
      <c r="B94" t="s">
        <v>43</v>
      </c>
      <c r="C94">
        <v>12.991</v>
      </c>
      <c r="D94">
        <v>0.2107</v>
      </c>
      <c r="E94">
        <v>0.10780000000000001</v>
      </c>
      <c r="F94">
        <v>12.9871</v>
      </c>
      <c r="G94" t="s">
        <v>148</v>
      </c>
      <c r="H94" t="s">
        <v>149</v>
      </c>
      <c r="I94">
        <v>87.019274727058999</v>
      </c>
      <c r="J94" t="s">
        <v>45</v>
      </c>
      <c r="K94" t="s">
        <v>240</v>
      </c>
      <c r="L94">
        <v>1</v>
      </c>
      <c r="M94" t="s">
        <v>232</v>
      </c>
      <c r="N94" cm="1">
        <f t="array" aca="1" ref="N94" ca="1">D94/INDIRECT(_xlfn.CONCAT("D",$C$2))</f>
        <v>4.1042363042783784E-3</v>
      </c>
      <c r="O94">
        <f t="shared" ca="1" si="7"/>
        <v>5.540719010775811E-2</v>
      </c>
      <c r="P94" t="str">
        <f t="shared" si="8"/>
        <v>Branched Alkanes</v>
      </c>
      <c r="Q94">
        <v>10</v>
      </c>
    </row>
    <row r="95" spans="2:17" x14ac:dyDescent="0.2">
      <c r="B95" t="s">
        <v>43</v>
      </c>
      <c r="C95">
        <v>13.042999999999999</v>
      </c>
      <c r="D95">
        <v>6.7500000000000004E-2</v>
      </c>
      <c r="E95">
        <v>3.0599999999999999E-2</v>
      </c>
      <c r="J95" t="s">
        <v>45</v>
      </c>
      <c r="L95">
        <v>1</v>
      </c>
      <c r="M95" t="s">
        <v>232</v>
      </c>
      <c r="N95" cm="1">
        <f t="array" aca="1" ref="N95" ca="1">D95/INDIRECT(_xlfn.CONCAT("D",$C$2))</f>
        <v>1.3148360253383512E-3</v>
      </c>
      <c r="O95">
        <f t="shared" si="7"/>
        <v>0</v>
      </c>
      <c r="P95" t="str">
        <f t="shared" si="8"/>
        <v>Unknown</v>
      </c>
    </row>
    <row r="96" spans="2:17" x14ac:dyDescent="0.2">
      <c r="B96" t="s">
        <v>43</v>
      </c>
      <c r="C96">
        <v>13.141</v>
      </c>
      <c r="D96">
        <v>0.1636</v>
      </c>
      <c r="E96">
        <v>7.5899999999999995E-2</v>
      </c>
      <c r="F96">
        <v>13.139900000000001</v>
      </c>
      <c r="G96" t="s">
        <v>163</v>
      </c>
      <c r="H96" t="s">
        <v>74</v>
      </c>
      <c r="I96">
        <v>85.597773483722193</v>
      </c>
      <c r="J96" t="s">
        <v>45</v>
      </c>
      <c r="K96" t="s">
        <v>240</v>
      </c>
      <c r="L96">
        <v>1</v>
      </c>
      <c r="M96" t="s">
        <v>232</v>
      </c>
      <c r="N96" cm="1">
        <f t="array" aca="1" ref="N96" ca="1">D96/INDIRECT(_xlfn.CONCAT("D",$C$2))</f>
        <v>3.1867729443756181E-3</v>
      </c>
      <c r="O96">
        <f t="shared" ca="1" si="7"/>
        <v>4.3021434749070844E-2</v>
      </c>
      <c r="P96" t="str">
        <f t="shared" si="8"/>
        <v>Branched Alkanes</v>
      </c>
      <c r="Q96">
        <v>8</v>
      </c>
    </row>
    <row r="97" spans="2:17" x14ac:dyDescent="0.2">
      <c r="B97" t="s">
        <v>43</v>
      </c>
      <c r="C97">
        <v>13.234999999999999</v>
      </c>
      <c r="D97">
        <v>3.32E-2</v>
      </c>
      <c r="E97">
        <v>1.7100000000000001E-2</v>
      </c>
      <c r="J97" t="s">
        <v>45</v>
      </c>
      <c r="L97">
        <v>1</v>
      </c>
      <c r="M97" t="s">
        <v>232</v>
      </c>
      <c r="N97" cm="1">
        <f t="array" aca="1" ref="N97" ca="1">D97/INDIRECT(_xlfn.CONCAT("D",$C$2))</f>
        <v>6.4670453394419637E-4</v>
      </c>
      <c r="O97">
        <f t="shared" si="7"/>
        <v>0</v>
      </c>
      <c r="P97" t="str">
        <f t="shared" si="8"/>
        <v>Unknown</v>
      </c>
    </row>
    <row r="98" spans="2:17" x14ac:dyDescent="0.2">
      <c r="B98" t="s">
        <v>43</v>
      </c>
      <c r="C98">
        <v>13.352</v>
      </c>
      <c r="D98">
        <v>0.15440000000000001</v>
      </c>
      <c r="E98">
        <v>5.57E-2</v>
      </c>
      <c r="J98" t="s">
        <v>45</v>
      </c>
      <c r="L98">
        <v>1</v>
      </c>
      <c r="M98" t="s">
        <v>232</v>
      </c>
      <c r="N98" cm="1">
        <f t="array" aca="1" ref="N98" ca="1">D98/INDIRECT(_xlfn.CONCAT("D",$C$2))</f>
        <v>3.0075656638850578E-3</v>
      </c>
      <c r="O98">
        <f t="shared" si="7"/>
        <v>0</v>
      </c>
      <c r="P98" t="str">
        <f t="shared" si="8"/>
        <v>Unknown</v>
      </c>
    </row>
    <row r="99" spans="2:17" x14ac:dyDescent="0.2">
      <c r="B99" t="s">
        <v>43</v>
      </c>
      <c r="C99">
        <v>13.419</v>
      </c>
      <c r="D99">
        <v>0.32540000000000002</v>
      </c>
      <c r="E99">
        <v>0.1076</v>
      </c>
      <c r="F99">
        <v>13.4153</v>
      </c>
      <c r="G99" t="s">
        <v>177</v>
      </c>
      <c r="H99" t="s">
        <v>142</v>
      </c>
      <c r="I99">
        <v>86.858484762200007</v>
      </c>
      <c r="J99" t="s">
        <v>45</v>
      </c>
      <c r="K99" t="s">
        <v>240</v>
      </c>
      <c r="L99">
        <v>1</v>
      </c>
      <c r="M99" t="s">
        <v>232</v>
      </c>
      <c r="N99" cm="1">
        <f t="array" aca="1" ref="N99" ca="1">D99/INDIRECT(_xlfn.CONCAT("D",$C$2))</f>
        <v>6.3384835947422145E-3</v>
      </c>
      <c r="O99">
        <f t="shared" ca="1" si="7"/>
        <v>8.5569528529019889E-2</v>
      </c>
      <c r="P99" t="str">
        <f t="shared" si="8"/>
        <v>Branched Alkanes</v>
      </c>
      <c r="Q99">
        <v>13</v>
      </c>
    </row>
    <row r="100" spans="2:17" x14ac:dyDescent="0.2">
      <c r="B100" t="s">
        <v>43</v>
      </c>
      <c r="C100">
        <v>13.512</v>
      </c>
      <c r="D100">
        <v>0.54210000000000003</v>
      </c>
      <c r="E100">
        <v>0.24149999999999999</v>
      </c>
      <c r="F100">
        <v>13.5077</v>
      </c>
      <c r="G100" t="s">
        <v>174</v>
      </c>
      <c r="H100" t="s">
        <v>149</v>
      </c>
      <c r="I100">
        <v>88.237082822360307</v>
      </c>
      <c r="J100" t="s">
        <v>45</v>
      </c>
      <c r="K100" t="s">
        <v>243</v>
      </c>
      <c r="L100">
        <v>1</v>
      </c>
      <c r="M100" t="s">
        <v>232</v>
      </c>
      <c r="N100" cm="1">
        <f t="array" aca="1" ref="N100" ca="1">D100/INDIRECT(_xlfn.CONCAT("D",$C$2))</f>
        <v>1.0559594212384003E-2</v>
      </c>
      <c r="O100">
        <f t="shared" ca="1" si="7"/>
        <v>0.14255452186718404</v>
      </c>
      <c r="P100" t="str">
        <f t="shared" si="8"/>
        <v>Aromatics</v>
      </c>
      <c r="Q100">
        <v>10</v>
      </c>
    </row>
    <row r="101" spans="2:17" x14ac:dyDescent="0.2">
      <c r="B101" t="s">
        <v>43</v>
      </c>
      <c r="C101">
        <v>13.584</v>
      </c>
      <c r="D101">
        <v>0.61129999999999995</v>
      </c>
      <c r="E101">
        <v>0.29310000000000003</v>
      </c>
      <c r="F101">
        <v>13.5802</v>
      </c>
      <c r="G101" t="s">
        <v>150</v>
      </c>
      <c r="H101" t="s">
        <v>149</v>
      </c>
      <c r="I101">
        <v>93.127324553566098</v>
      </c>
      <c r="J101" t="s">
        <v>45</v>
      </c>
      <c r="K101" t="s">
        <v>243</v>
      </c>
      <c r="L101">
        <v>1</v>
      </c>
      <c r="M101" t="s">
        <v>232</v>
      </c>
      <c r="N101" cm="1">
        <f t="array" aca="1" ref="N101" ca="1">D101/INDIRECT(_xlfn.CONCAT("D",$C$2))</f>
        <v>1.1907544626508651E-2</v>
      </c>
      <c r="O101">
        <f t="shared" ca="1" si="7"/>
        <v>0.1607518524578668</v>
      </c>
      <c r="P101" t="str">
        <f t="shared" si="8"/>
        <v>Aromatics</v>
      </c>
      <c r="Q101">
        <v>10</v>
      </c>
    </row>
    <row r="102" spans="2:17" x14ac:dyDescent="0.2">
      <c r="B102" t="s">
        <v>43</v>
      </c>
      <c r="C102">
        <v>13.692</v>
      </c>
      <c r="D102">
        <v>0.1598</v>
      </c>
      <c r="E102">
        <v>7.0800000000000002E-2</v>
      </c>
      <c r="F102">
        <v>13.6899</v>
      </c>
      <c r="G102" t="s">
        <v>178</v>
      </c>
      <c r="H102" t="s">
        <v>142</v>
      </c>
      <c r="I102">
        <v>76.901491195672506</v>
      </c>
      <c r="J102" t="s">
        <v>45</v>
      </c>
      <c r="K102" t="s">
        <v>240</v>
      </c>
      <c r="L102">
        <v>1</v>
      </c>
      <c r="M102" t="s">
        <v>232</v>
      </c>
      <c r="N102" cm="1">
        <f t="array" aca="1" ref="N102" ca="1">D102/INDIRECT(_xlfn.CONCAT("D",$C$2))</f>
        <v>3.1127525459121257E-3</v>
      </c>
      <c r="O102">
        <f t="shared" ca="1" si="7"/>
        <v>4.2022159369813697E-2</v>
      </c>
      <c r="P102" t="str">
        <f t="shared" si="8"/>
        <v>Branched Alkanes</v>
      </c>
      <c r="Q102">
        <v>13</v>
      </c>
    </row>
    <row r="103" spans="2:17" x14ac:dyDescent="0.2">
      <c r="B103" t="s">
        <v>43</v>
      </c>
      <c r="C103">
        <v>13.805</v>
      </c>
      <c r="D103">
        <v>7.6999999999999999E-2</v>
      </c>
      <c r="E103">
        <v>2.7699999999999999E-2</v>
      </c>
      <c r="J103" t="s">
        <v>45</v>
      </c>
      <c r="L103">
        <v>1</v>
      </c>
      <c r="M103" t="s">
        <v>232</v>
      </c>
      <c r="N103" cm="1">
        <f t="array" aca="1" ref="N103" ca="1">D103/INDIRECT(_xlfn.CONCAT("D",$C$2))</f>
        <v>1.499887021497082E-3</v>
      </c>
      <c r="O103">
        <f t="shared" si="7"/>
        <v>0</v>
      </c>
      <c r="P103" t="str">
        <f t="shared" si="8"/>
        <v>Unknown</v>
      </c>
    </row>
    <row r="104" spans="2:17" x14ac:dyDescent="0.2">
      <c r="B104" t="s">
        <v>43</v>
      </c>
      <c r="C104">
        <v>13.941000000000001</v>
      </c>
      <c r="D104">
        <v>0.17929999999999999</v>
      </c>
      <c r="E104">
        <v>7.1999999999999995E-2</v>
      </c>
      <c r="F104">
        <v>13.936299999999999</v>
      </c>
      <c r="G104" t="s">
        <v>179</v>
      </c>
      <c r="H104" t="s">
        <v>180</v>
      </c>
      <c r="I104">
        <v>81.3444972553268</v>
      </c>
      <c r="J104" t="s">
        <v>45</v>
      </c>
      <c r="K104" t="s">
        <v>243</v>
      </c>
      <c r="L104">
        <v>1</v>
      </c>
      <c r="M104" t="s">
        <v>232</v>
      </c>
      <c r="N104" cm="1">
        <f t="array" aca="1" ref="N104" ca="1">D104/INDIRECT(_xlfn.CONCAT("D",$C$2))</f>
        <v>3.4925940643432047E-3</v>
      </c>
      <c r="O104">
        <f t="shared" ca="1" si="7"/>
        <v>4.7150019868633264E-2</v>
      </c>
      <c r="P104" t="str">
        <f t="shared" si="8"/>
        <v>Aromatics</v>
      </c>
      <c r="Q104">
        <v>11</v>
      </c>
    </row>
    <row r="105" spans="2:17" x14ac:dyDescent="0.2">
      <c r="B105" t="s">
        <v>43</v>
      </c>
      <c r="C105">
        <v>14.023</v>
      </c>
      <c r="D105">
        <v>0.13070000000000001</v>
      </c>
      <c r="E105">
        <v>5.2499999999999998E-2</v>
      </c>
      <c r="F105">
        <v>14.017200000000001</v>
      </c>
      <c r="G105" t="s">
        <v>181</v>
      </c>
      <c r="H105" t="s">
        <v>109</v>
      </c>
      <c r="I105">
        <v>76.5663783822406</v>
      </c>
      <c r="J105" t="s">
        <v>45</v>
      </c>
      <c r="K105" t="s">
        <v>240</v>
      </c>
      <c r="L105">
        <v>1</v>
      </c>
      <c r="M105" t="s">
        <v>232</v>
      </c>
      <c r="N105" cm="1">
        <f t="array" aca="1" ref="N105" ca="1">D105/INDIRECT(_xlfn.CONCAT("D",$C$2))</f>
        <v>2.5459121260995926E-3</v>
      </c>
      <c r="O105">
        <f t="shared" ca="1" si="7"/>
        <v>3.4369813702344501E-2</v>
      </c>
      <c r="P105" t="str">
        <f t="shared" si="8"/>
        <v>Branched Alkanes</v>
      </c>
      <c r="Q105">
        <v>10</v>
      </c>
    </row>
    <row r="106" spans="2:17" x14ac:dyDescent="0.2">
      <c r="B106" t="s">
        <v>43</v>
      </c>
      <c r="C106">
        <v>14.093</v>
      </c>
      <c r="D106">
        <v>0.19639999999999999</v>
      </c>
      <c r="E106">
        <v>8.1000000000000003E-2</v>
      </c>
      <c r="F106">
        <v>14.085900000000001</v>
      </c>
      <c r="G106" t="s">
        <v>182</v>
      </c>
      <c r="H106" t="s">
        <v>183</v>
      </c>
      <c r="I106">
        <v>53.097683242562901</v>
      </c>
      <c r="J106" t="s">
        <v>45</v>
      </c>
      <c r="K106" t="s">
        <v>243</v>
      </c>
      <c r="L106">
        <v>1</v>
      </c>
      <c r="M106" t="s">
        <v>232</v>
      </c>
      <c r="N106" cm="1">
        <f t="array" aca="1" ref="N106" ca="1">D106/INDIRECT(_xlfn.CONCAT("D",$C$2))</f>
        <v>3.8256858574289205E-3</v>
      </c>
      <c r="O106">
        <f t="shared" ca="1" si="7"/>
        <v>5.1646759075290427E-2</v>
      </c>
      <c r="P106" t="str">
        <f t="shared" si="8"/>
        <v>Aromatics</v>
      </c>
      <c r="Q106">
        <v>26</v>
      </c>
    </row>
    <row r="107" spans="2:17" x14ac:dyDescent="0.2">
      <c r="B107" t="s">
        <v>43</v>
      </c>
      <c r="C107">
        <v>14.153</v>
      </c>
      <c r="D107">
        <v>0.12720000000000001</v>
      </c>
      <c r="E107">
        <v>7.4700000000000003E-2</v>
      </c>
      <c r="F107">
        <v>14.1517</v>
      </c>
      <c r="G107" t="s">
        <v>184</v>
      </c>
      <c r="H107" t="s">
        <v>146</v>
      </c>
      <c r="I107">
        <v>64.772891892749996</v>
      </c>
      <c r="J107" t="s">
        <v>45</v>
      </c>
      <c r="K107" t="s">
        <v>240</v>
      </c>
      <c r="L107">
        <v>1</v>
      </c>
      <c r="M107" t="s">
        <v>232</v>
      </c>
      <c r="N107" cm="1">
        <f t="array" aca="1" ref="N107" ca="1">D107/INDIRECT(_xlfn.CONCAT("D",$C$2))</f>
        <v>2.4777354433042705E-3</v>
      </c>
      <c r="O107">
        <f t="shared" ca="1" si="7"/>
        <v>3.3449428484607649E-2</v>
      </c>
      <c r="P107" t="str">
        <f t="shared" si="8"/>
        <v>Branched Alkanes</v>
      </c>
      <c r="Q107">
        <v>12</v>
      </c>
    </row>
    <row r="108" spans="2:17" x14ac:dyDescent="0.2">
      <c r="B108" t="s">
        <v>43</v>
      </c>
      <c r="C108">
        <v>14.196999999999999</v>
      </c>
      <c r="D108">
        <v>5.33E-2</v>
      </c>
      <c r="E108">
        <v>3.2800000000000003E-2</v>
      </c>
      <c r="J108" t="s">
        <v>45</v>
      </c>
      <c r="L108">
        <v>1</v>
      </c>
      <c r="M108" t="s">
        <v>232</v>
      </c>
      <c r="N108" cm="1">
        <f t="array" aca="1" ref="N108" ca="1">D108/INDIRECT(_xlfn.CONCAT("D",$C$2))</f>
        <v>1.0382334837116165E-3</v>
      </c>
      <c r="O108">
        <f t="shared" si="7"/>
        <v>0</v>
      </c>
      <c r="P108" t="str">
        <f t="shared" si="8"/>
        <v>Unknown</v>
      </c>
    </row>
    <row r="109" spans="2:17" x14ac:dyDescent="0.2">
      <c r="B109" t="s">
        <v>43</v>
      </c>
      <c r="C109">
        <v>14.263</v>
      </c>
      <c r="D109">
        <v>0.16139999999999999</v>
      </c>
      <c r="E109">
        <v>7.6799999999999993E-2</v>
      </c>
      <c r="F109">
        <v>14.2616</v>
      </c>
      <c r="G109" t="s">
        <v>185</v>
      </c>
      <c r="H109" t="s">
        <v>146</v>
      </c>
      <c r="I109">
        <v>66.102176935228897</v>
      </c>
      <c r="J109" t="s">
        <v>45</v>
      </c>
      <c r="K109" t="s">
        <v>240</v>
      </c>
      <c r="L109">
        <v>1</v>
      </c>
      <c r="M109" t="s">
        <v>232</v>
      </c>
      <c r="N109" cm="1">
        <f t="array" aca="1" ref="N109" ca="1">D109/INDIRECT(_xlfn.CONCAT("D",$C$2))</f>
        <v>3.1439190294757016E-3</v>
      </c>
      <c r="O109">
        <f t="shared" ca="1" si="7"/>
        <v>4.2442906897921975E-2</v>
      </c>
      <c r="P109" t="str">
        <f t="shared" si="8"/>
        <v>Branched Alkanes</v>
      </c>
      <c r="Q109">
        <v>12</v>
      </c>
    </row>
    <row r="110" spans="2:17" x14ac:dyDescent="0.2">
      <c r="B110" t="s">
        <v>43</v>
      </c>
      <c r="C110">
        <v>14.336</v>
      </c>
      <c r="D110">
        <v>9.3100000000000002E-2</v>
      </c>
      <c r="E110">
        <v>4.8599999999999997E-2</v>
      </c>
      <c r="J110" t="s">
        <v>45</v>
      </c>
      <c r="L110">
        <v>1</v>
      </c>
      <c r="M110" t="s">
        <v>232</v>
      </c>
      <c r="N110" cm="1">
        <f t="array" aca="1" ref="N110" ca="1">D110/INDIRECT(_xlfn.CONCAT("D",$C$2))</f>
        <v>1.8134997623555627E-3</v>
      </c>
      <c r="O110">
        <f t="shared" si="7"/>
        <v>0</v>
      </c>
      <c r="P110" t="str">
        <f t="shared" si="8"/>
        <v>Unknown</v>
      </c>
    </row>
    <row r="111" spans="2:17" x14ac:dyDescent="0.2">
      <c r="B111" t="s">
        <v>43</v>
      </c>
      <c r="C111">
        <v>14.426</v>
      </c>
      <c r="D111">
        <v>0.1968</v>
      </c>
      <c r="E111">
        <v>6.7400000000000002E-2</v>
      </c>
      <c r="F111">
        <v>14.423</v>
      </c>
      <c r="G111" t="s">
        <v>186</v>
      </c>
      <c r="H111" t="s">
        <v>180</v>
      </c>
      <c r="I111">
        <v>74.882763394521703</v>
      </c>
      <c r="J111" t="s">
        <v>45</v>
      </c>
      <c r="K111" t="s">
        <v>243</v>
      </c>
      <c r="L111">
        <v>1</v>
      </c>
      <c r="M111" t="s">
        <v>232</v>
      </c>
      <c r="N111" cm="1">
        <f t="array" aca="1" ref="N111" ca="1">D111/INDIRECT(_xlfn.CONCAT("D",$C$2))</f>
        <v>3.8334774783198148E-3</v>
      </c>
      <c r="O111">
        <f t="shared" ca="1" si="7"/>
        <v>5.1751945957317497E-2</v>
      </c>
      <c r="P111" t="str">
        <f t="shared" si="8"/>
        <v>Aromatics</v>
      </c>
      <c r="Q111">
        <v>11</v>
      </c>
    </row>
    <row r="112" spans="2:17" x14ac:dyDescent="0.2">
      <c r="B112" t="s">
        <v>43</v>
      </c>
      <c r="C112">
        <v>14.584</v>
      </c>
      <c r="D112">
        <v>8.1699999999999995E-2</v>
      </c>
      <c r="E112">
        <v>2.1999999999999999E-2</v>
      </c>
      <c r="J112" t="s">
        <v>45</v>
      </c>
      <c r="L112">
        <v>1</v>
      </c>
      <c r="M112" t="s">
        <v>232</v>
      </c>
      <c r="N112" cm="1">
        <f t="array" aca="1" ref="N112" ca="1">D112/INDIRECT(_xlfn.CONCAT("D",$C$2))</f>
        <v>1.5914385669650855E-3</v>
      </c>
      <c r="O112">
        <f t="shared" si="7"/>
        <v>0</v>
      </c>
      <c r="P112" t="str">
        <f t="shared" si="8"/>
        <v>Unknown</v>
      </c>
    </row>
    <row r="113" spans="2:17" x14ac:dyDescent="0.2">
      <c r="B113" t="s">
        <v>43</v>
      </c>
      <c r="C113">
        <v>14.654</v>
      </c>
      <c r="D113">
        <v>0.1754</v>
      </c>
      <c r="E113">
        <v>7.8100000000000003E-2</v>
      </c>
      <c r="F113">
        <v>14.651899999999999</v>
      </c>
      <c r="G113" t="s">
        <v>187</v>
      </c>
      <c r="H113" t="s">
        <v>188</v>
      </c>
      <c r="I113">
        <v>67.177942686170894</v>
      </c>
      <c r="J113" t="s">
        <v>45</v>
      </c>
      <c r="K113" t="s">
        <v>243</v>
      </c>
      <c r="L113">
        <v>1</v>
      </c>
      <c r="M113" t="s">
        <v>232</v>
      </c>
      <c r="N113" cm="1">
        <f t="array" aca="1" ref="N113" ca="1">D113/INDIRECT(_xlfn.CONCAT("D",$C$2))</f>
        <v>3.4166257606569892E-3</v>
      </c>
      <c r="O113">
        <f t="shared" ca="1" si="7"/>
        <v>4.6124447768869356E-2</v>
      </c>
      <c r="P113" t="str">
        <f t="shared" si="8"/>
        <v>Aromatics</v>
      </c>
      <c r="Q113">
        <v>11</v>
      </c>
    </row>
    <row r="114" spans="2:17" x14ac:dyDescent="0.2">
      <c r="B114" t="s">
        <v>43</v>
      </c>
      <c r="C114">
        <v>14.695</v>
      </c>
      <c r="D114">
        <v>0.24110000000000001</v>
      </c>
      <c r="E114">
        <v>9.6500000000000002E-2</v>
      </c>
      <c r="F114">
        <v>14.696899999999999</v>
      </c>
      <c r="G114" t="s">
        <v>163</v>
      </c>
      <c r="H114" t="s">
        <v>74</v>
      </c>
      <c r="I114">
        <v>66.024518168947196</v>
      </c>
      <c r="J114" t="s">
        <v>45</v>
      </c>
      <c r="K114" t="s">
        <v>240</v>
      </c>
      <c r="L114">
        <v>1</v>
      </c>
      <c r="M114" t="s">
        <v>232</v>
      </c>
      <c r="N114" cm="1">
        <f t="array" aca="1" ref="N114" ca="1">D114/INDIRECT(_xlfn.CONCAT("D",$C$2))</f>
        <v>4.6963994919863175E-3</v>
      </c>
      <c r="O114">
        <f t="shared" ca="1" si="7"/>
        <v>6.3401393141815282E-2</v>
      </c>
      <c r="P114" t="str">
        <f t="shared" si="8"/>
        <v>Branched Alkanes</v>
      </c>
      <c r="Q114">
        <v>8</v>
      </c>
    </row>
    <row r="115" spans="2:17" x14ac:dyDescent="0.2">
      <c r="B115" t="s">
        <v>43</v>
      </c>
      <c r="C115">
        <v>14.786</v>
      </c>
      <c r="D115">
        <v>0.22900000000000001</v>
      </c>
      <c r="E115">
        <v>0.12889999999999999</v>
      </c>
      <c r="F115">
        <v>14.783099999999999</v>
      </c>
      <c r="G115" t="s">
        <v>189</v>
      </c>
      <c r="H115" t="s">
        <v>180</v>
      </c>
      <c r="I115">
        <v>78.414589003785295</v>
      </c>
      <c r="J115" t="s">
        <v>45</v>
      </c>
      <c r="K115" t="s">
        <v>243</v>
      </c>
      <c r="L115">
        <v>1</v>
      </c>
      <c r="M115" t="s">
        <v>232</v>
      </c>
      <c r="N115" cm="1">
        <f t="array" aca="1" ref="N115" ca="1">D115/INDIRECT(_xlfn.CONCAT("D",$C$2))</f>
        <v>4.4607029600367762E-3</v>
      </c>
      <c r="O115">
        <f t="shared" ca="1" si="7"/>
        <v>6.0219489960496475E-2</v>
      </c>
      <c r="P115" t="str">
        <f t="shared" si="8"/>
        <v>Aromatics</v>
      </c>
      <c r="Q115">
        <v>11</v>
      </c>
    </row>
    <row r="116" spans="2:17" x14ac:dyDescent="0.2">
      <c r="B116" t="s">
        <v>43</v>
      </c>
      <c r="C116">
        <v>14.824</v>
      </c>
      <c r="D116">
        <v>0.21510000000000001</v>
      </c>
      <c r="E116">
        <v>0.1142</v>
      </c>
      <c r="F116">
        <v>14.823399999999999</v>
      </c>
      <c r="G116" t="s">
        <v>190</v>
      </c>
      <c r="H116" t="s">
        <v>188</v>
      </c>
      <c r="I116">
        <v>62.494587113181701</v>
      </c>
      <c r="J116" t="s">
        <v>45</v>
      </c>
      <c r="K116" t="s">
        <v>243</v>
      </c>
      <c r="L116">
        <v>1</v>
      </c>
      <c r="M116" t="s">
        <v>232</v>
      </c>
      <c r="N116" cm="1">
        <f t="array" aca="1" ref="N116" ca="1">D116/INDIRECT(_xlfn.CONCAT("D",$C$2))</f>
        <v>4.1899441340782122E-3</v>
      </c>
      <c r="O116">
        <f t="shared" ca="1" si="7"/>
        <v>5.6564245810055862E-2</v>
      </c>
      <c r="P116" t="str">
        <f t="shared" si="8"/>
        <v>Aromatics</v>
      </c>
      <c r="Q116">
        <v>11</v>
      </c>
    </row>
    <row r="117" spans="2:17" x14ac:dyDescent="0.2">
      <c r="B117" t="s">
        <v>43</v>
      </c>
      <c r="C117">
        <v>14.912000000000001</v>
      </c>
      <c r="D117">
        <v>9.9500000000000005E-2</v>
      </c>
      <c r="E117">
        <v>5.1999999999999998E-2</v>
      </c>
      <c r="F117">
        <v>14.907999999999999</v>
      </c>
      <c r="G117" t="s">
        <v>181</v>
      </c>
      <c r="H117" t="s">
        <v>109</v>
      </c>
      <c r="I117">
        <v>83.061087869734195</v>
      </c>
      <c r="J117" t="s">
        <v>45</v>
      </c>
      <c r="K117" t="s">
        <v>240</v>
      </c>
      <c r="L117">
        <v>1</v>
      </c>
      <c r="M117" t="s">
        <v>232</v>
      </c>
      <c r="N117" cm="1">
        <f t="array" aca="1" ref="N117" ca="1">D117/INDIRECT(_xlfn.CONCAT("D",$C$2))</f>
        <v>1.9381656966098657E-3</v>
      </c>
      <c r="O117">
        <f t="shared" ca="1" si="7"/>
        <v>2.6165236904233186E-2</v>
      </c>
      <c r="P117" t="str">
        <f t="shared" si="8"/>
        <v>Branched Alkanes</v>
      </c>
      <c r="Q117">
        <v>10</v>
      </c>
    </row>
    <row r="118" spans="2:17" x14ac:dyDescent="0.2">
      <c r="B118" t="s">
        <v>43</v>
      </c>
      <c r="C118">
        <v>14.967000000000001</v>
      </c>
      <c r="D118">
        <v>0.2031</v>
      </c>
      <c r="E118">
        <v>9.8500000000000004E-2</v>
      </c>
      <c r="F118">
        <v>14.964</v>
      </c>
      <c r="G118" t="s">
        <v>189</v>
      </c>
      <c r="H118" t="s">
        <v>180</v>
      </c>
      <c r="I118">
        <v>81.213235656697094</v>
      </c>
      <c r="J118" t="s">
        <v>45</v>
      </c>
      <c r="K118" t="s">
        <v>243</v>
      </c>
      <c r="L118">
        <v>1</v>
      </c>
      <c r="M118" t="s">
        <v>232</v>
      </c>
      <c r="N118" cm="1">
        <f t="array" aca="1" ref="N118" ca="1">D118/INDIRECT(_xlfn.CONCAT("D",$C$2))</f>
        <v>3.9561955073513944E-3</v>
      </c>
      <c r="O118">
        <f t="shared" ca="1" si="7"/>
        <v>5.3408639349243822E-2</v>
      </c>
      <c r="P118" t="str">
        <f t="shared" si="8"/>
        <v>Aromatics</v>
      </c>
      <c r="Q118">
        <v>11</v>
      </c>
    </row>
    <row r="119" spans="2:17" x14ac:dyDescent="0.2">
      <c r="B119" t="s">
        <v>43</v>
      </c>
      <c r="C119">
        <v>15.03</v>
      </c>
      <c r="D119">
        <v>0.15620000000000001</v>
      </c>
      <c r="E119">
        <v>7.0900000000000005E-2</v>
      </c>
      <c r="J119" t="s">
        <v>45</v>
      </c>
      <c r="L119">
        <v>1</v>
      </c>
      <c r="M119" t="s">
        <v>232</v>
      </c>
      <c r="N119" cm="1">
        <f t="array" aca="1" ref="N119" ca="1">D119/INDIRECT(_xlfn.CONCAT("D",$C$2))</f>
        <v>3.0426279578940805E-3</v>
      </c>
      <c r="O119">
        <f t="shared" si="7"/>
        <v>0</v>
      </c>
      <c r="P119" t="str">
        <f t="shared" si="8"/>
        <v>Unknown</v>
      </c>
    </row>
    <row r="120" spans="2:17" x14ac:dyDescent="0.2">
      <c r="B120" t="s">
        <v>43</v>
      </c>
      <c r="C120">
        <v>15.125999999999999</v>
      </c>
      <c r="D120">
        <v>0.13569999999999999</v>
      </c>
      <c r="E120">
        <v>5.74E-2</v>
      </c>
      <c r="J120" t="s">
        <v>45</v>
      </c>
      <c r="L120">
        <v>1</v>
      </c>
      <c r="M120" t="s">
        <v>232</v>
      </c>
      <c r="N120" cm="1">
        <f t="array" aca="1" ref="N120" ca="1">D120/INDIRECT(_xlfn.CONCAT("D",$C$2))</f>
        <v>2.6433073872357661E-3</v>
      </c>
      <c r="O120">
        <f t="shared" si="7"/>
        <v>0</v>
      </c>
      <c r="P120" t="str">
        <f t="shared" si="8"/>
        <v>Unknown</v>
      </c>
    </row>
    <row r="121" spans="2:17" x14ac:dyDescent="0.2">
      <c r="B121" t="s">
        <v>43</v>
      </c>
      <c r="C121">
        <v>15.195</v>
      </c>
      <c r="D121">
        <v>0.22919999999999999</v>
      </c>
      <c r="E121">
        <v>6.8400000000000002E-2</v>
      </c>
      <c r="J121" t="s">
        <v>45</v>
      </c>
      <c r="L121">
        <v>1</v>
      </c>
      <c r="M121" t="s">
        <v>232</v>
      </c>
      <c r="N121" cm="1">
        <f t="array" aca="1" ref="N121" ca="1">D121/INDIRECT(_xlfn.CONCAT("D",$C$2))</f>
        <v>4.4645987704822233E-3</v>
      </c>
      <c r="O121">
        <f t="shared" si="7"/>
        <v>0</v>
      </c>
      <c r="P121" t="str">
        <f t="shared" si="8"/>
        <v>Unknown</v>
      </c>
    </row>
    <row r="122" spans="2:17" x14ac:dyDescent="0.2">
      <c r="B122" t="s">
        <v>43</v>
      </c>
      <c r="C122">
        <v>15.302</v>
      </c>
      <c r="D122">
        <v>3.7400000000000003E-2</v>
      </c>
      <c r="E122">
        <v>2.23E-2</v>
      </c>
      <c r="J122" t="s">
        <v>45</v>
      </c>
      <c r="L122">
        <v>1</v>
      </c>
      <c r="M122" t="s">
        <v>232</v>
      </c>
      <c r="N122" cm="1">
        <f t="array" aca="1" ref="N122" ca="1">D122/INDIRECT(_xlfn.CONCAT("D",$C$2))</f>
        <v>7.2851655329858275E-4</v>
      </c>
      <c r="O122">
        <f t="shared" si="7"/>
        <v>0</v>
      </c>
      <c r="P122" t="str">
        <f t="shared" si="8"/>
        <v>Unknown</v>
      </c>
    </row>
    <row r="123" spans="2:17" x14ac:dyDescent="0.2">
      <c r="B123" t="s">
        <v>43</v>
      </c>
      <c r="C123">
        <v>15.396000000000001</v>
      </c>
      <c r="D123">
        <v>0.1067</v>
      </c>
      <c r="E123">
        <v>4.07E-2</v>
      </c>
      <c r="J123" t="s">
        <v>45</v>
      </c>
      <c r="L123">
        <v>1</v>
      </c>
      <c r="M123" t="s">
        <v>232</v>
      </c>
      <c r="N123" cm="1">
        <f t="array" aca="1" ref="N123" ca="1">D123/INDIRECT(_xlfn.CONCAT("D",$C$2))</f>
        <v>2.0784148726459566E-3</v>
      </c>
      <c r="O123">
        <f t="shared" si="7"/>
        <v>0</v>
      </c>
      <c r="P123" t="str">
        <f t="shared" si="8"/>
        <v>Unknown</v>
      </c>
    </row>
    <row r="124" spans="2:17" x14ac:dyDescent="0.2">
      <c r="B124" t="s">
        <v>43</v>
      </c>
      <c r="C124">
        <v>15.459</v>
      </c>
      <c r="D124">
        <v>0.1336</v>
      </c>
      <c r="E124">
        <v>6.4500000000000002E-2</v>
      </c>
      <c r="J124" t="s">
        <v>45</v>
      </c>
      <c r="L124">
        <v>1</v>
      </c>
      <c r="M124" t="s">
        <v>232</v>
      </c>
      <c r="N124" cm="1">
        <f t="array" aca="1" ref="N124" ca="1">D124/INDIRECT(_xlfn.CONCAT("D",$C$2))</f>
        <v>2.6024013775585732E-3</v>
      </c>
      <c r="O124">
        <f t="shared" si="7"/>
        <v>0</v>
      </c>
      <c r="P124" t="str">
        <f t="shared" si="8"/>
        <v>Unknown</v>
      </c>
    </row>
    <row r="125" spans="2:17" x14ac:dyDescent="0.2">
      <c r="B125" t="s">
        <v>43</v>
      </c>
      <c r="C125">
        <v>15.494</v>
      </c>
      <c r="D125">
        <v>0.12609999999999999</v>
      </c>
      <c r="E125">
        <v>7.1099999999999997E-2</v>
      </c>
      <c r="F125">
        <v>15.4955</v>
      </c>
      <c r="G125" t="s">
        <v>191</v>
      </c>
      <c r="H125" t="s">
        <v>192</v>
      </c>
      <c r="I125">
        <v>65.833544952762395</v>
      </c>
      <c r="J125" t="s">
        <v>45</v>
      </c>
      <c r="K125" t="s">
        <v>243</v>
      </c>
      <c r="L125">
        <v>1</v>
      </c>
      <c r="M125" t="s">
        <v>232</v>
      </c>
      <c r="N125" cm="1">
        <f t="array" aca="1" ref="N125" ca="1">D125/INDIRECT(_xlfn.CONCAT("D",$C$2))</f>
        <v>2.456308485854312E-3</v>
      </c>
      <c r="O125">
        <f t="shared" ca="1" si="7"/>
        <v>3.3160164559033214E-2</v>
      </c>
      <c r="P125" t="str">
        <f t="shared" si="8"/>
        <v>Aromatics</v>
      </c>
      <c r="Q125">
        <v>12</v>
      </c>
    </row>
    <row r="126" spans="2:17" x14ac:dyDescent="0.2">
      <c r="B126" t="s">
        <v>43</v>
      </c>
      <c r="C126">
        <v>15.555999999999999</v>
      </c>
      <c r="D126">
        <v>9.0800000000000006E-2</v>
      </c>
      <c r="E126">
        <v>5.8599999999999999E-2</v>
      </c>
      <c r="F126">
        <v>15.5512</v>
      </c>
      <c r="G126" t="s">
        <v>193</v>
      </c>
      <c r="H126" t="s">
        <v>155</v>
      </c>
      <c r="I126">
        <v>55.581972765787697</v>
      </c>
      <c r="J126" t="s">
        <v>45</v>
      </c>
      <c r="K126" t="s">
        <v>243</v>
      </c>
      <c r="L126">
        <v>1</v>
      </c>
      <c r="M126" t="s">
        <v>232</v>
      </c>
      <c r="N126" cm="1">
        <f t="array" aca="1" ref="N126" ca="1">D126/INDIRECT(_xlfn.CONCAT("D",$C$2))</f>
        <v>1.7686979422329228E-3</v>
      </c>
      <c r="O126">
        <f t="shared" ca="1" si="7"/>
        <v>2.3877422220144457E-2</v>
      </c>
      <c r="P126" t="str">
        <f t="shared" si="8"/>
        <v>Aromatics</v>
      </c>
      <c r="Q126">
        <v>18</v>
      </c>
    </row>
    <row r="127" spans="2:17" x14ac:dyDescent="0.2">
      <c r="B127" t="s">
        <v>43</v>
      </c>
      <c r="C127">
        <v>15.622</v>
      </c>
      <c r="D127">
        <v>0.19939999999999999</v>
      </c>
      <c r="E127">
        <v>5.1999999999999998E-2</v>
      </c>
      <c r="J127" t="s">
        <v>45</v>
      </c>
      <c r="L127">
        <v>1</v>
      </c>
      <c r="M127" t="s">
        <v>232</v>
      </c>
      <c r="N127" cm="1">
        <f t="array" aca="1" ref="N127" ca="1">D127/INDIRECT(_xlfn.CONCAT("D",$C$2))</f>
        <v>3.8841230141106252E-3</v>
      </c>
      <c r="O127">
        <f t="shared" si="7"/>
        <v>0</v>
      </c>
      <c r="P127" t="str">
        <f t="shared" si="8"/>
        <v>Unknown</v>
      </c>
    </row>
    <row r="128" spans="2:17" x14ac:dyDescent="0.2">
      <c r="B128" t="s">
        <v>43</v>
      </c>
      <c r="C128">
        <v>15.724</v>
      </c>
      <c r="D128">
        <v>0.1017</v>
      </c>
      <c r="E128">
        <v>6.5199999999999994E-2</v>
      </c>
      <c r="F128">
        <v>15.719099999999999</v>
      </c>
      <c r="G128" t="s">
        <v>194</v>
      </c>
      <c r="H128" t="s">
        <v>142</v>
      </c>
      <c r="I128">
        <v>62.0529031427617</v>
      </c>
      <c r="J128" t="s">
        <v>45</v>
      </c>
      <c r="K128" t="s">
        <v>240</v>
      </c>
      <c r="L128">
        <v>1</v>
      </c>
      <c r="M128" t="s">
        <v>232</v>
      </c>
      <c r="N128" cm="1">
        <f t="array" aca="1" ref="N128" ca="1">D128/INDIRECT(_xlfn.CONCAT("D",$C$2))</f>
        <v>1.9810196115097821E-3</v>
      </c>
      <c r="O128">
        <f t="shared" ca="1" si="7"/>
        <v>2.6743764755382059E-2</v>
      </c>
      <c r="P128" t="str">
        <f t="shared" si="8"/>
        <v>Branched Alkanes</v>
      </c>
      <c r="Q128">
        <v>13</v>
      </c>
    </row>
    <row r="129" spans="2:17" x14ac:dyDescent="0.2">
      <c r="B129" t="s">
        <v>43</v>
      </c>
      <c r="C129">
        <v>15.755000000000001</v>
      </c>
      <c r="D129">
        <v>8.6800000000000002E-2</v>
      </c>
      <c r="E129">
        <v>4.6300000000000001E-2</v>
      </c>
      <c r="J129" t="s">
        <v>45</v>
      </c>
      <c r="L129">
        <v>1</v>
      </c>
      <c r="M129" t="s">
        <v>232</v>
      </c>
      <c r="N129" cm="1">
        <f t="array" aca="1" ref="N129" ca="1">D129/INDIRECT(_xlfn.CONCAT("D",$C$2))</f>
        <v>1.6907817333239833E-3</v>
      </c>
      <c r="O129">
        <f t="shared" si="7"/>
        <v>0</v>
      </c>
      <c r="P129" t="str">
        <f t="shared" si="8"/>
        <v>Unknown</v>
      </c>
    </row>
    <row r="130" spans="2:17" x14ac:dyDescent="0.2">
      <c r="B130" t="s">
        <v>43</v>
      </c>
      <c r="C130">
        <v>15.848000000000001</v>
      </c>
      <c r="D130">
        <v>0.13239999999999999</v>
      </c>
      <c r="E130">
        <v>3.3099999999999997E-2</v>
      </c>
      <c r="J130" t="s">
        <v>45</v>
      </c>
      <c r="L130">
        <v>1</v>
      </c>
      <c r="M130" t="s">
        <v>232</v>
      </c>
      <c r="N130" cm="1">
        <f t="array" aca="1" ref="N130" ca="1">D130/INDIRECT(_xlfn.CONCAT("D",$C$2))</f>
        <v>2.5790265148858912E-3</v>
      </c>
      <c r="O130">
        <f t="shared" si="7"/>
        <v>0</v>
      </c>
      <c r="P130" t="str">
        <f t="shared" si="8"/>
        <v>Unknown</v>
      </c>
    </row>
    <row r="131" spans="2:17" x14ac:dyDescent="0.2">
      <c r="B131" t="s">
        <v>43</v>
      </c>
      <c r="C131">
        <v>15.920999999999999</v>
      </c>
      <c r="D131">
        <v>7.9299999999999995E-2</v>
      </c>
      <c r="E131">
        <v>3.7499999999999999E-2</v>
      </c>
      <c r="J131" t="s">
        <v>45</v>
      </c>
      <c r="L131">
        <v>1</v>
      </c>
      <c r="M131" t="s">
        <v>232</v>
      </c>
      <c r="N131" cm="1">
        <f t="array" aca="1" ref="N131" ca="1">D131/INDIRECT(_xlfn.CONCAT("D",$C$2))</f>
        <v>1.5446888416197221E-3</v>
      </c>
      <c r="O131">
        <f t="shared" si="7"/>
        <v>0</v>
      </c>
      <c r="P131" t="str">
        <f t="shared" si="8"/>
        <v>Unknown</v>
      </c>
    </row>
    <row r="132" spans="2:17" x14ac:dyDescent="0.2">
      <c r="B132" t="s">
        <v>43</v>
      </c>
      <c r="C132">
        <v>16.027000000000001</v>
      </c>
      <c r="D132">
        <v>0.51890000000000003</v>
      </c>
      <c r="E132">
        <v>0.1797</v>
      </c>
      <c r="F132">
        <v>16.0242</v>
      </c>
      <c r="G132" t="s">
        <v>189</v>
      </c>
      <c r="H132" t="s">
        <v>180</v>
      </c>
      <c r="I132">
        <v>87.262552226893902</v>
      </c>
      <c r="J132" t="s">
        <v>45</v>
      </c>
      <c r="K132" t="s">
        <v>243</v>
      </c>
      <c r="L132">
        <v>1</v>
      </c>
      <c r="M132" t="s">
        <v>232</v>
      </c>
      <c r="N132" cm="1">
        <f t="array" aca="1" ref="N132" ca="1">D132/INDIRECT(_xlfn.CONCAT("D",$C$2))</f>
        <v>1.0107680200712154E-2</v>
      </c>
      <c r="O132">
        <f t="shared" ca="1" si="7"/>
        <v>0.13645368270961408</v>
      </c>
      <c r="P132" t="str">
        <f t="shared" si="8"/>
        <v>Aromatics</v>
      </c>
      <c r="Q132">
        <v>11</v>
      </c>
    </row>
    <row r="133" spans="2:17" x14ac:dyDescent="0.2">
      <c r="B133" t="s">
        <v>43</v>
      </c>
      <c r="C133">
        <v>16.111000000000001</v>
      </c>
      <c r="D133">
        <v>7.2800000000000004E-2</v>
      </c>
      <c r="E133">
        <v>3.0099999999999998E-2</v>
      </c>
      <c r="J133" t="s">
        <v>45</v>
      </c>
      <c r="L133">
        <v>1</v>
      </c>
      <c r="M133" t="s">
        <v>232</v>
      </c>
      <c r="N133" cm="1">
        <f t="array" aca="1" ref="N133" ca="1">D133/INDIRECT(_xlfn.CONCAT("D",$C$2))</f>
        <v>1.4180750021426957E-3</v>
      </c>
      <c r="O133">
        <f t="shared" si="7"/>
        <v>0</v>
      </c>
      <c r="P133" t="str">
        <f t="shared" si="8"/>
        <v>Unknown</v>
      </c>
    </row>
    <row r="134" spans="2:17" x14ac:dyDescent="0.2">
      <c r="B134" t="s">
        <v>43</v>
      </c>
      <c r="C134">
        <v>16.212</v>
      </c>
      <c r="D134">
        <v>0.28999999999999998</v>
      </c>
      <c r="E134">
        <v>0.11260000000000001</v>
      </c>
      <c r="F134">
        <v>16.2119</v>
      </c>
      <c r="G134" t="s">
        <v>195</v>
      </c>
      <c r="H134" t="s">
        <v>192</v>
      </c>
      <c r="I134">
        <v>62.979001789204297</v>
      </c>
      <c r="J134" t="s">
        <v>45</v>
      </c>
      <c r="K134" t="s">
        <v>243</v>
      </c>
      <c r="L134">
        <v>1</v>
      </c>
      <c r="M134" t="s">
        <v>232</v>
      </c>
      <c r="N134" cm="1">
        <f t="array" aca="1" ref="N134" ca="1">D134/INDIRECT(_xlfn.CONCAT("D",$C$2))</f>
        <v>5.6489251458981008E-3</v>
      </c>
      <c r="O134">
        <f t="shared" ca="1" si="7"/>
        <v>7.6260489469624368E-2</v>
      </c>
      <c r="P134" t="str">
        <f t="shared" si="8"/>
        <v>Aromatics</v>
      </c>
      <c r="Q134">
        <v>12</v>
      </c>
    </row>
    <row r="135" spans="2:17" x14ac:dyDescent="0.2">
      <c r="B135" t="s">
        <v>43</v>
      </c>
      <c r="C135">
        <v>16.286999999999999</v>
      </c>
      <c r="D135">
        <v>0.15970000000000001</v>
      </c>
      <c r="E135">
        <v>7.2999999999999995E-2</v>
      </c>
      <c r="F135">
        <v>16.283899999999999</v>
      </c>
      <c r="G135" t="s">
        <v>196</v>
      </c>
      <c r="H135" t="s">
        <v>197</v>
      </c>
      <c r="I135">
        <v>71.660051976203505</v>
      </c>
      <c r="J135" t="s">
        <v>45</v>
      </c>
      <c r="K135" t="s">
        <v>243</v>
      </c>
      <c r="L135">
        <v>1</v>
      </c>
      <c r="M135" t="s">
        <v>232</v>
      </c>
      <c r="N135" cm="1">
        <f t="array" aca="1" ref="N135" ca="1">D135/INDIRECT(_xlfn.CONCAT("D",$C$2))</f>
        <v>3.1108046406894026E-3</v>
      </c>
      <c r="O135">
        <f t="shared" ref="O135:O198" ca="1" si="9">IF(NOT(ISBLANK(G135)),N135*$F$2/L135,0)</f>
        <v>4.1995862649306936E-2</v>
      </c>
      <c r="P135" t="str">
        <f t="shared" ref="P135:P198" si="10">IF(K135="A","Aromatics",IF(K135="L","Linear Alkanes",IF(K135="B","Branched Alkanes", IF(K135="C","Cycloalkanes", IF(K135="E","Alkenes/Alkynes", IF(K135="O","Other","Unknown"))))))</f>
        <v>Aromatics</v>
      </c>
      <c r="Q135">
        <v>11</v>
      </c>
    </row>
    <row r="136" spans="2:17" x14ac:dyDescent="0.2">
      <c r="B136" t="s">
        <v>43</v>
      </c>
      <c r="C136">
        <v>16.356000000000002</v>
      </c>
      <c r="D136">
        <v>0.25509999999999999</v>
      </c>
      <c r="E136">
        <v>8.5999999999999993E-2</v>
      </c>
      <c r="J136" t="s">
        <v>45</v>
      </c>
      <c r="L136">
        <v>1</v>
      </c>
      <c r="M136" t="s">
        <v>232</v>
      </c>
      <c r="N136" cm="1">
        <f t="array" aca="1" ref="N136" ca="1">D136/INDIRECT(_xlfn.CONCAT("D",$C$2))</f>
        <v>4.9691062231676051E-3</v>
      </c>
      <c r="O136">
        <f t="shared" si="9"/>
        <v>0</v>
      </c>
      <c r="P136" t="str">
        <f t="shared" si="10"/>
        <v>Unknown</v>
      </c>
    </row>
    <row r="137" spans="2:17" x14ac:dyDescent="0.2">
      <c r="B137" t="s">
        <v>43</v>
      </c>
      <c r="C137">
        <v>16.446000000000002</v>
      </c>
      <c r="D137">
        <v>4.9099999999999998E-2</v>
      </c>
      <c r="E137">
        <v>2.1999999999999999E-2</v>
      </c>
      <c r="J137" t="s">
        <v>45</v>
      </c>
      <c r="L137">
        <v>1</v>
      </c>
      <c r="M137" t="s">
        <v>232</v>
      </c>
      <c r="N137" cm="1">
        <f t="array" aca="1" ref="N137" ca="1">D137/INDIRECT(_xlfn.CONCAT("D",$C$2))</f>
        <v>9.5642146435723013E-4</v>
      </c>
      <c r="O137">
        <f t="shared" si="9"/>
        <v>0</v>
      </c>
      <c r="P137" t="str">
        <f t="shared" si="10"/>
        <v>Unknown</v>
      </c>
    </row>
    <row r="138" spans="2:17" x14ac:dyDescent="0.2">
      <c r="B138" t="s">
        <v>43</v>
      </c>
      <c r="C138">
        <v>16.524999999999999</v>
      </c>
      <c r="D138">
        <v>0.16569999999999999</v>
      </c>
      <c r="E138">
        <v>6.0100000000000001E-2</v>
      </c>
      <c r="J138" t="s">
        <v>45</v>
      </c>
      <c r="L138">
        <v>1</v>
      </c>
      <c r="M138" t="s">
        <v>232</v>
      </c>
      <c r="N138" cm="1">
        <f t="array" aca="1" ref="N138" ca="1">D138/INDIRECT(_xlfn.CONCAT("D",$C$2))</f>
        <v>3.227678954052811E-3</v>
      </c>
      <c r="O138">
        <f t="shared" si="9"/>
        <v>0</v>
      </c>
      <c r="P138" t="str">
        <f t="shared" si="10"/>
        <v>Unknown</v>
      </c>
    </row>
    <row r="139" spans="2:17" x14ac:dyDescent="0.2">
      <c r="B139" t="s">
        <v>43</v>
      </c>
      <c r="C139">
        <v>16.584</v>
      </c>
      <c r="D139">
        <v>0.15559999999999999</v>
      </c>
      <c r="E139">
        <v>5.0299999999999997E-2</v>
      </c>
      <c r="J139" t="s">
        <v>45</v>
      </c>
      <c r="L139">
        <v>1</v>
      </c>
      <c r="M139" t="s">
        <v>232</v>
      </c>
      <c r="N139" cm="1">
        <f t="array" aca="1" ref="N139" ca="1">D139/INDIRECT(_xlfn.CONCAT("D",$C$2))</f>
        <v>3.0309405265577394E-3</v>
      </c>
      <c r="O139">
        <f t="shared" si="9"/>
        <v>0</v>
      </c>
      <c r="P139" t="str">
        <f t="shared" si="10"/>
        <v>Unknown</v>
      </c>
    </row>
    <row r="140" spans="2:17" x14ac:dyDescent="0.2">
      <c r="B140" t="s">
        <v>43</v>
      </c>
      <c r="C140">
        <v>16.693000000000001</v>
      </c>
      <c r="D140">
        <v>0.1095</v>
      </c>
      <c r="E140">
        <v>4.8000000000000001E-2</v>
      </c>
      <c r="J140" t="s">
        <v>45</v>
      </c>
      <c r="L140">
        <v>1</v>
      </c>
      <c r="M140" t="s">
        <v>232</v>
      </c>
      <c r="N140" cm="1">
        <f t="array" aca="1" ref="N140" ca="1">D140/INDIRECT(_xlfn.CONCAT("D",$C$2))</f>
        <v>2.1329562188822141E-3</v>
      </c>
      <c r="O140">
        <f t="shared" si="9"/>
        <v>0</v>
      </c>
      <c r="P140" t="str">
        <f t="shared" si="10"/>
        <v>Unknown</v>
      </c>
    </row>
    <row r="141" spans="2:17" x14ac:dyDescent="0.2">
      <c r="B141" t="s">
        <v>43</v>
      </c>
      <c r="C141">
        <v>16.815000000000001</v>
      </c>
      <c r="D141">
        <v>0.30059999999999998</v>
      </c>
      <c r="E141">
        <v>0.1152</v>
      </c>
      <c r="F141">
        <v>16.8154</v>
      </c>
      <c r="G141" t="s">
        <v>198</v>
      </c>
      <c r="H141" t="s">
        <v>199</v>
      </c>
      <c r="I141">
        <v>65.896722028296594</v>
      </c>
      <c r="J141" t="s">
        <v>45</v>
      </c>
      <c r="K141" t="s">
        <v>243</v>
      </c>
      <c r="L141">
        <v>1</v>
      </c>
      <c r="M141" t="s">
        <v>232</v>
      </c>
      <c r="N141" cm="1">
        <f t="array" aca="1" ref="N141" ca="1">D141/INDIRECT(_xlfn.CONCAT("D",$C$2))</f>
        <v>5.8554030995067894E-3</v>
      </c>
      <c r="O141">
        <f t="shared" ca="1" si="9"/>
        <v>7.9047941843341657E-2</v>
      </c>
      <c r="P141" t="str">
        <f t="shared" si="10"/>
        <v>Aromatics</v>
      </c>
      <c r="Q141">
        <v>13</v>
      </c>
    </row>
    <row r="142" spans="2:17" x14ac:dyDescent="0.2">
      <c r="B142" t="s">
        <v>43</v>
      </c>
      <c r="C142">
        <v>16.907</v>
      </c>
      <c r="D142">
        <v>0.31159999999999999</v>
      </c>
      <c r="E142">
        <v>6.93E-2</v>
      </c>
      <c r="J142" t="s">
        <v>45</v>
      </c>
      <c r="L142">
        <v>1</v>
      </c>
      <c r="M142" t="s">
        <v>232</v>
      </c>
      <c r="N142" cm="1">
        <f t="array" aca="1" ref="N142" ca="1">D142/INDIRECT(_xlfn.CONCAT("D",$C$2))</f>
        <v>6.0696726740063732E-3</v>
      </c>
      <c r="O142">
        <f t="shared" si="9"/>
        <v>0</v>
      </c>
      <c r="P142" t="str">
        <f t="shared" si="10"/>
        <v>Unknown</v>
      </c>
    </row>
    <row r="143" spans="2:17" x14ac:dyDescent="0.2">
      <c r="B143" t="s">
        <v>43</v>
      </c>
      <c r="C143">
        <v>17.018999999999998</v>
      </c>
      <c r="D143">
        <v>6.3100000000000003E-2</v>
      </c>
      <c r="E143">
        <v>3.1099999999999999E-2</v>
      </c>
      <c r="J143" t="s">
        <v>45</v>
      </c>
      <c r="L143">
        <v>1</v>
      </c>
      <c r="M143" t="s">
        <v>232</v>
      </c>
      <c r="N143" cm="1">
        <f t="array" aca="1" ref="N143" ca="1">D143/INDIRECT(_xlfn.CONCAT("D",$C$2))</f>
        <v>1.2291281955385178E-3</v>
      </c>
      <c r="O143">
        <f t="shared" si="9"/>
        <v>0</v>
      </c>
      <c r="P143" t="str">
        <f t="shared" si="10"/>
        <v>Unknown</v>
      </c>
    </row>
    <row r="144" spans="2:17" x14ac:dyDescent="0.2">
      <c r="B144" t="s">
        <v>43</v>
      </c>
      <c r="C144">
        <v>17.091999999999999</v>
      </c>
      <c r="D144">
        <v>0.19670000000000001</v>
      </c>
      <c r="E144">
        <v>7.4300000000000005E-2</v>
      </c>
      <c r="J144" t="s">
        <v>45</v>
      </c>
      <c r="L144">
        <v>1</v>
      </c>
      <c r="M144" t="s">
        <v>232</v>
      </c>
      <c r="N144" cm="1">
        <f t="array" aca="1" ref="N144" ca="1">D144/INDIRECT(_xlfn.CONCAT("D",$C$2))</f>
        <v>3.8315295730970912E-3</v>
      </c>
      <c r="O144">
        <f t="shared" si="9"/>
        <v>0</v>
      </c>
      <c r="P144" t="str">
        <f t="shared" si="10"/>
        <v>Unknown</v>
      </c>
    </row>
    <row r="145" spans="2:17" x14ac:dyDescent="0.2">
      <c r="B145" t="s">
        <v>43</v>
      </c>
      <c r="C145">
        <v>17.161000000000001</v>
      </c>
      <c r="D145">
        <v>9.1999999999999998E-2</v>
      </c>
      <c r="E145">
        <v>3.2300000000000002E-2</v>
      </c>
      <c r="J145" t="s">
        <v>45</v>
      </c>
      <c r="L145">
        <v>1</v>
      </c>
      <c r="M145" t="s">
        <v>232</v>
      </c>
      <c r="N145" cm="1">
        <f t="array" aca="1" ref="N145" ca="1">D145/INDIRECT(_xlfn.CONCAT("D",$C$2))</f>
        <v>1.7920728049056044E-3</v>
      </c>
      <c r="O145">
        <f t="shared" si="9"/>
        <v>0</v>
      </c>
      <c r="P145" t="str">
        <f t="shared" si="10"/>
        <v>Unknown</v>
      </c>
    </row>
    <row r="146" spans="2:17" x14ac:dyDescent="0.2">
      <c r="B146" t="s">
        <v>43</v>
      </c>
      <c r="C146">
        <v>17.259</v>
      </c>
      <c r="D146">
        <v>5.7000000000000002E-2</v>
      </c>
      <c r="E146">
        <v>3.4200000000000001E-2</v>
      </c>
      <c r="J146" t="s">
        <v>45</v>
      </c>
      <c r="L146">
        <v>1</v>
      </c>
      <c r="M146" t="s">
        <v>232</v>
      </c>
      <c r="N146" cm="1">
        <f t="array" aca="1" ref="N146" ca="1">D146/INDIRECT(_xlfn.CONCAT("D",$C$2))</f>
        <v>1.1103059769523853E-3</v>
      </c>
      <c r="O146">
        <f t="shared" si="9"/>
        <v>0</v>
      </c>
      <c r="P146" t="str">
        <f t="shared" si="10"/>
        <v>Unknown</v>
      </c>
    </row>
    <row r="147" spans="2:17" x14ac:dyDescent="0.2">
      <c r="B147" t="s">
        <v>43</v>
      </c>
      <c r="C147">
        <v>17.329000000000001</v>
      </c>
      <c r="D147">
        <v>0.30480000000000002</v>
      </c>
      <c r="E147">
        <v>8.8999999999999996E-2</v>
      </c>
      <c r="F147">
        <v>17.315000000000001</v>
      </c>
      <c r="G147" t="s">
        <v>200</v>
      </c>
      <c r="H147" t="s">
        <v>201</v>
      </c>
      <c r="I147">
        <v>60.475815310966702</v>
      </c>
      <c r="J147" t="s">
        <v>45</v>
      </c>
      <c r="K147" t="s">
        <v>242</v>
      </c>
    </row>
    <row r="148" spans="2:17" x14ac:dyDescent="0.2">
      <c r="B148" t="s">
        <v>43</v>
      </c>
      <c r="C148">
        <v>17.457999999999998</v>
      </c>
      <c r="D148">
        <v>0.18440000000000001</v>
      </c>
      <c r="E148">
        <v>4.3999999999999997E-2</v>
      </c>
      <c r="J148" t="s">
        <v>45</v>
      </c>
      <c r="L148">
        <v>1</v>
      </c>
      <c r="M148" t="s">
        <v>232</v>
      </c>
      <c r="N148" cm="1">
        <f t="array" aca="1" ref="N148" ca="1">D148/INDIRECT(_xlfn.CONCAT("D",$C$2))</f>
        <v>3.5919372307021027E-3</v>
      </c>
      <c r="O148">
        <f t="shared" si="9"/>
        <v>0</v>
      </c>
      <c r="P148" t="str">
        <f t="shared" si="10"/>
        <v>Unknown</v>
      </c>
    </row>
    <row r="149" spans="2:17" x14ac:dyDescent="0.2">
      <c r="B149" t="s">
        <v>43</v>
      </c>
      <c r="C149">
        <v>17.576000000000001</v>
      </c>
      <c r="D149">
        <v>0.33160000000000001</v>
      </c>
      <c r="E149">
        <v>0.10349999999999999</v>
      </c>
      <c r="J149" t="s">
        <v>45</v>
      </c>
      <c r="L149">
        <v>1</v>
      </c>
      <c r="M149" t="s">
        <v>232</v>
      </c>
      <c r="N149" cm="1">
        <f t="array" aca="1" ref="N149" ca="1">D149/INDIRECT(_xlfn.CONCAT("D",$C$2))</f>
        <v>6.4592537185510701E-3</v>
      </c>
      <c r="O149">
        <f t="shared" si="9"/>
        <v>0</v>
      </c>
      <c r="P149" t="str">
        <f t="shared" si="10"/>
        <v>Unknown</v>
      </c>
    </row>
    <row r="150" spans="2:17" x14ac:dyDescent="0.2">
      <c r="B150" t="s">
        <v>43</v>
      </c>
      <c r="C150">
        <v>17.661999999999999</v>
      </c>
      <c r="D150">
        <v>0.19070000000000001</v>
      </c>
      <c r="E150">
        <v>6.2700000000000006E-2</v>
      </c>
      <c r="F150">
        <v>17.6602</v>
      </c>
      <c r="G150" t="s">
        <v>202</v>
      </c>
      <c r="H150" t="s">
        <v>203</v>
      </c>
      <c r="I150">
        <v>52.386776846950603</v>
      </c>
      <c r="J150" t="s">
        <v>45</v>
      </c>
      <c r="K150" t="s">
        <v>242</v>
      </c>
    </row>
    <row r="151" spans="2:17" x14ac:dyDescent="0.2">
      <c r="B151" t="s">
        <v>43</v>
      </c>
      <c r="C151">
        <v>17.754000000000001</v>
      </c>
      <c r="D151">
        <v>0.40410000000000001</v>
      </c>
      <c r="E151">
        <v>0.1075</v>
      </c>
      <c r="F151">
        <v>17.7591</v>
      </c>
      <c r="G151" t="s">
        <v>204</v>
      </c>
      <c r="H151" t="s">
        <v>205</v>
      </c>
      <c r="I151">
        <v>91.975304198128597</v>
      </c>
      <c r="J151" t="s">
        <v>45</v>
      </c>
      <c r="K151" t="s">
        <v>243</v>
      </c>
      <c r="L151">
        <v>1</v>
      </c>
      <c r="M151" t="s">
        <v>232</v>
      </c>
      <c r="N151" cm="1">
        <f t="array" aca="1" ref="N151" ca="1">D151/INDIRECT(_xlfn.CONCAT("D",$C$2))</f>
        <v>7.8714850050255955E-3</v>
      </c>
      <c r="O151">
        <f t="shared" ca="1" si="9"/>
        <v>0.10626504756784554</v>
      </c>
      <c r="P151" t="str">
        <f t="shared" si="10"/>
        <v>Aromatics</v>
      </c>
      <c r="Q151">
        <v>12</v>
      </c>
    </row>
    <row r="152" spans="2:17" x14ac:dyDescent="0.2">
      <c r="B152" t="s">
        <v>43</v>
      </c>
      <c r="C152">
        <v>17.922999999999998</v>
      </c>
      <c r="D152">
        <v>51.337200000000003</v>
      </c>
      <c r="E152">
        <v>32.238500000000002</v>
      </c>
      <c r="F152">
        <v>17.9223</v>
      </c>
      <c r="G152" t="s">
        <v>154</v>
      </c>
      <c r="H152" t="s">
        <v>155</v>
      </c>
      <c r="I152">
        <v>97.407778038937593</v>
      </c>
      <c r="J152" t="s">
        <v>45</v>
      </c>
    </row>
    <row r="153" spans="2:17" x14ac:dyDescent="0.2">
      <c r="B153" t="s">
        <v>43</v>
      </c>
      <c r="C153">
        <v>18.04</v>
      </c>
      <c r="D153">
        <v>0.11899999999999999</v>
      </c>
      <c r="E153">
        <v>4.5100000000000001E-2</v>
      </c>
      <c r="J153" t="s">
        <v>45</v>
      </c>
      <c r="L153">
        <v>1</v>
      </c>
      <c r="M153" t="s">
        <v>232</v>
      </c>
      <c r="N153" cm="1">
        <f t="array" aca="1" ref="N153" ca="1">D153/INDIRECT(_xlfn.CONCAT("D",$C$2))</f>
        <v>2.3180072150409447E-3</v>
      </c>
      <c r="O153">
        <f t="shared" si="9"/>
        <v>0</v>
      </c>
      <c r="P153" t="str">
        <f t="shared" si="10"/>
        <v>Unknown</v>
      </c>
    </row>
    <row r="154" spans="2:17" x14ac:dyDescent="0.2">
      <c r="B154" t="s">
        <v>43</v>
      </c>
      <c r="C154">
        <v>18.119</v>
      </c>
      <c r="D154">
        <v>3.1800000000000002E-2</v>
      </c>
      <c r="E154">
        <v>2.9499999999999998E-2</v>
      </c>
      <c r="J154" t="s">
        <v>45</v>
      </c>
      <c r="L154">
        <v>1</v>
      </c>
      <c r="M154" t="s">
        <v>232</v>
      </c>
      <c r="N154" cm="1">
        <f t="array" aca="1" ref="N154" ca="1">D154/INDIRECT(_xlfn.CONCAT("D",$C$2))</f>
        <v>6.1943386082606762E-4</v>
      </c>
      <c r="O154">
        <f t="shared" si="9"/>
        <v>0</v>
      </c>
      <c r="P154" t="str">
        <f t="shared" si="10"/>
        <v>Unknown</v>
      </c>
    </row>
    <row r="155" spans="2:17" x14ac:dyDescent="0.2">
      <c r="B155" t="s">
        <v>43</v>
      </c>
      <c r="C155">
        <v>18.207000000000001</v>
      </c>
      <c r="D155">
        <v>0.111</v>
      </c>
      <c r="E155">
        <v>3.27E-2</v>
      </c>
      <c r="F155">
        <v>18.209700000000002</v>
      </c>
      <c r="G155" t="s">
        <v>206</v>
      </c>
      <c r="H155" t="s">
        <v>205</v>
      </c>
      <c r="I155">
        <v>74.5502438105447</v>
      </c>
      <c r="J155" t="s">
        <v>45</v>
      </c>
      <c r="K155" t="s">
        <v>243</v>
      </c>
      <c r="L155">
        <v>1</v>
      </c>
      <c r="M155" t="s">
        <v>232</v>
      </c>
      <c r="N155" cm="1">
        <f t="array" aca="1" ref="N155" ca="1">D155/INDIRECT(_xlfn.CONCAT("D",$C$2))</f>
        <v>2.1621747972230664E-3</v>
      </c>
      <c r="O155">
        <f t="shared" ca="1" si="9"/>
        <v>2.9189359762511396E-2</v>
      </c>
      <c r="P155" t="str">
        <f t="shared" si="10"/>
        <v>Aromatics</v>
      </c>
      <c r="Q155">
        <v>12</v>
      </c>
    </row>
    <row r="156" spans="2:17" x14ac:dyDescent="0.2">
      <c r="B156" t="s">
        <v>43</v>
      </c>
      <c r="C156">
        <v>18.353000000000002</v>
      </c>
      <c r="D156">
        <v>9.8000000000000004E-2</v>
      </c>
      <c r="E156">
        <v>4.3799999999999999E-2</v>
      </c>
      <c r="J156" t="s">
        <v>45</v>
      </c>
      <c r="L156">
        <v>1</v>
      </c>
      <c r="M156" t="s">
        <v>232</v>
      </c>
      <c r="N156" cm="1">
        <f t="array" aca="1" ref="N156" ca="1">D156/INDIRECT(_xlfn.CONCAT("D",$C$2))</f>
        <v>1.9089471182690135E-3</v>
      </c>
      <c r="O156">
        <f t="shared" si="9"/>
        <v>0</v>
      </c>
      <c r="P156" t="str">
        <f t="shared" si="10"/>
        <v>Unknown</v>
      </c>
    </row>
    <row r="157" spans="2:17" x14ac:dyDescent="0.2">
      <c r="B157" t="s">
        <v>43</v>
      </c>
      <c r="C157">
        <v>18.433</v>
      </c>
      <c r="D157">
        <v>0.15409999999999999</v>
      </c>
      <c r="E157">
        <v>4.8300000000000003E-2</v>
      </c>
      <c r="J157" t="s">
        <v>45</v>
      </c>
      <c r="L157">
        <v>1</v>
      </c>
      <c r="M157" t="s">
        <v>232</v>
      </c>
      <c r="N157" cm="1">
        <f t="array" aca="1" ref="N157" ca="1">D157/INDIRECT(_xlfn.CONCAT("D",$C$2))</f>
        <v>3.0017219482168871E-3</v>
      </c>
      <c r="O157">
        <f t="shared" si="9"/>
        <v>0</v>
      </c>
      <c r="P157" t="str">
        <f t="shared" si="10"/>
        <v>Unknown</v>
      </c>
    </row>
    <row r="158" spans="2:17" x14ac:dyDescent="0.2">
      <c r="B158" t="s">
        <v>43</v>
      </c>
      <c r="C158">
        <v>18.547999999999998</v>
      </c>
      <c r="D158">
        <v>0.19359999999999999</v>
      </c>
      <c r="E158">
        <v>6.3600000000000004E-2</v>
      </c>
      <c r="F158">
        <v>18.5517</v>
      </c>
      <c r="G158" t="s">
        <v>207</v>
      </c>
      <c r="H158" t="s">
        <v>208</v>
      </c>
      <c r="I158">
        <v>60.926941783445997</v>
      </c>
      <c r="J158" t="s">
        <v>45</v>
      </c>
      <c r="K158" t="s">
        <v>243</v>
      </c>
      <c r="L158">
        <v>1</v>
      </c>
      <c r="M158" t="s">
        <v>232</v>
      </c>
      <c r="N158" cm="1">
        <f t="array" aca="1" ref="N158" ca="1">D158/INDIRECT(_xlfn.CONCAT("D",$C$2))</f>
        <v>3.771144511192663E-3</v>
      </c>
      <c r="O158">
        <f t="shared" ca="1" si="9"/>
        <v>5.0910450901100954E-2</v>
      </c>
      <c r="P158" t="str">
        <f t="shared" si="10"/>
        <v>Aromatics</v>
      </c>
      <c r="Q158">
        <v>14</v>
      </c>
    </row>
    <row r="159" spans="2:17" x14ac:dyDescent="0.2">
      <c r="B159" t="s">
        <v>43</v>
      </c>
      <c r="C159">
        <v>18.64</v>
      </c>
      <c r="D159">
        <v>8.3099999999999993E-2</v>
      </c>
      <c r="E159">
        <v>2.75E-2</v>
      </c>
      <c r="J159" t="s">
        <v>45</v>
      </c>
      <c r="L159">
        <v>1</v>
      </c>
      <c r="M159" t="s">
        <v>232</v>
      </c>
      <c r="N159" cm="1">
        <f t="array" aca="1" ref="N159" ca="1">D159/INDIRECT(_xlfn.CONCAT("D",$C$2))</f>
        <v>1.6187092400832142E-3</v>
      </c>
      <c r="O159">
        <f t="shared" si="9"/>
        <v>0</v>
      </c>
      <c r="P159" t="str">
        <f t="shared" si="10"/>
        <v>Unknown</v>
      </c>
    </row>
    <row r="160" spans="2:17" x14ac:dyDescent="0.2">
      <c r="B160" t="s">
        <v>43</v>
      </c>
      <c r="C160">
        <v>18.712</v>
      </c>
      <c r="D160">
        <v>8.5500000000000007E-2</v>
      </c>
      <c r="E160">
        <v>3.7999999999999999E-2</v>
      </c>
      <c r="J160" t="s">
        <v>45</v>
      </c>
      <c r="L160">
        <v>1</v>
      </c>
      <c r="M160" t="s">
        <v>232</v>
      </c>
      <c r="N160" cm="1">
        <f t="array" aca="1" ref="N160" ca="1">D160/INDIRECT(_xlfn.CONCAT("D",$C$2))</f>
        <v>1.6654589654285781E-3</v>
      </c>
      <c r="O160">
        <f t="shared" si="9"/>
        <v>0</v>
      </c>
      <c r="P160" t="str">
        <f t="shared" si="10"/>
        <v>Unknown</v>
      </c>
    </row>
    <row r="161" spans="2:17" x14ac:dyDescent="0.2">
      <c r="B161" t="s">
        <v>43</v>
      </c>
      <c r="C161">
        <v>18.818000000000001</v>
      </c>
      <c r="D161">
        <v>0.52929999999999999</v>
      </c>
      <c r="E161">
        <v>0.26740000000000003</v>
      </c>
      <c r="F161">
        <v>18.816500000000001</v>
      </c>
      <c r="G161" t="s">
        <v>154</v>
      </c>
      <c r="H161" t="s">
        <v>155</v>
      </c>
      <c r="I161">
        <v>73.897480720607803</v>
      </c>
      <c r="J161" t="s">
        <v>45</v>
      </c>
    </row>
    <row r="162" spans="2:17" x14ac:dyDescent="0.2">
      <c r="B162" t="s">
        <v>43</v>
      </c>
      <c r="C162">
        <v>18.895</v>
      </c>
      <c r="D162">
        <v>0.27560000000000001</v>
      </c>
      <c r="E162">
        <v>0.1076</v>
      </c>
      <c r="F162">
        <v>18.8857</v>
      </c>
      <c r="G162" t="s">
        <v>209</v>
      </c>
      <c r="H162" t="s">
        <v>210</v>
      </c>
      <c r="I162">
        <v>74.679572672729407</v>
      </c>
      <c r="J162" t="s">
        <v>45</v>
      </c>
      <c r="K162" t="s">
        <v>243</v>
      </c>
      <c r="L162">
        <v>1</v>
      </c>
      <c r="M162" t="s">
        <v>232</v>
      </c>
      <c r="N162" cm="1">
        <f t="array" aca="1" ref="N162" ca="1">D162/INDIRECT(_xlfn.CONCAT("D",$C$2))</f>
        <v>5.3684267938259199E-3</v>
      </c>
      <c r="O162">
        <f t="shared" ca="1" si="9"/>
        <v>7.2473761716649918E-2</v>
      </c>
      <c r="P162" t="str">
        <f t="shared" si="10"/>
        <v>Aromatics</v>
      </c>
      <c r="Q162">
        <v>14</v>
      </c>
    </row>
    <row r="163" spans="2:17" x14ac:dyDescent="0.2">
      <c r="B163" t="s">
        <v>43</v>
      </c>
      <c r="C163">
        <v>19.003</v>
      </c>
      <c r="D163">
        <v>0.5111</v>
      </c>
      <c r="E163">
        <v>0.1203</v>
      </c>
      <c r="J163" t="s">
        <v>45</v>
      </c>
      <c r="L163">
        <v>1</v>
      </c>
      <c r="M163" t="s">
        <v>232</v>
      </c>
      <c r="N163" cm="1">
        <f t="array" aca="1" ref="N163" ca="1">D163/INDIRECT(_xlfn.CONCAT("D",$C$2))</f>
        <v>9.9557435933397224E-3</v>
      </c>
      <c r="O163">
        <f t="shared" si="9"/>
        <v>0</v>
      </c>
      <c r="P163" t="str">
        <f t="shared" si="10"/>
        <v>Unknown</v>
      </c>
    </row>
    <row r="164" spans="2:17" x14ac:dyDescent="0.2">
      <c r="B164" t="s">
        <v>43</v>
      </c>
      <c r="C164">
        <v>19.143000000000001</v>
      </c>
      <c r="D164">
        <v>0.14660000000000001</v>
      </c>
      <c r="E164">
        <v>5.45E-2</v>
      </c>
      <c r="F164">
        <v>19.1402</v>
      </c>
      <c r="G164" t="s">
        <v>213</v>
      </c>
      <c r="H164" t="s">
        <v>212</v>
      </c>
      <c r="I164">
        <v>62.839287850700799</v>
      </c>
      <c r="J164" t="s">
        <v>45</v>
      </c>
      <c r="K164" t="s">
        <v>243</v>
      </c>
      <c r="L164">
        <v>1</v>
      </c>
      <c r="M164" t="s">
        <v>232</v>
      </c>
      <c r="N164" cm="1">
        <f t="array" aca="1" ref="N164" ca="1">D164/INDIRECT(_xlfn.CONCAT("D",$C$2))</f>
        <v>2.8556290565126263E-3</v>
      </c>
      <c r="O164">
        <f t="shared" ca="1" si="9"/>
        <v>3.8550992262920455E-2</v>
      </c>
      <c r="P164" t="str">
        <f t="shared" si="10"/>
        <v>Aromatics</v>
      </c>
      <c r="Q164">
        <v>13</v>
      </c>
    </row>
    <row r="165" spans="2:17" x14ac:dyDescent="0.2">
      <c r="B165" t="s">
        <v>43</v>
      </c>
      <c r="C165">
        <v>19.263999999999999</v>
      </c>
      <c r="D165">
        <v>0.53110000000000002</v>
      </c>
      <c r="E165">
        <v>0.22090000000000001</v>
      </c>
      <c r="F165">
        <v>19.260899999999999</v>
      </c>
      <c r="G165" t="s">
        <v>211</v>
      </c>
      <c r="H165" t="s">
        <v>212</v>
      </c>
      <c r="I165">
        <v>85.929831283932103</v>
      </c>
      <c r="J165" t="s">
        <v>45</v>
      </c>
      <c r="K165" t="s">
        <v>243</v>
      </c>
      <c r="L165">
        <v>1</v>
      </c>
      <c r="M165" t="s">
        <v>232</v>
      </c>
      <c r="N165" cm="1">
        <f t="array" aca="1" ref="N165" ca="1">D165/INDIRECT(_xlfn.CONCAT("D",$C$2))</f>
        <v>1.0345324637884418E-2</v>
      </c>
      <c r="O165">
        <f t="shared" ca="1" si="9"/>
        <v>0.13966188261143964</v>
      </c>
      <c r="P165" t="str">
        <f t="shared" si="10"/>
        <v>Aromatics</v>
      </c>
      <c r="Q165">
        <v>13</v>
      </c>
    </row>
    <row r="166" spans="2:17" x14ac:dyDescent="0.2">
      <c r="B166" t="s">
        <v>43</v>
      </c>
      <c r="C166">
        <v>19.329000000000001</v>
      </c>
      <c r="D166">
        <v>0.59440000000000004</v>
      </c>
      <c r="E166">
        <v>0.2611</v>
      </c>
      <c r="F166">
        <v>19.326499999999999</v>
      </c>
      <c r="G166" t="s">
        <v>214</v>
      </c>
      <c r="H166" t="s">
        <v>212</v>
      </c>
      <c r="I166">
        <v>85.616312903710394</v>
      </c>
      <c r="J166" t="s">
        <v>45</v>
      </c>
      <c r="K166" t="s">
        <v>243</v>
      </c>
      <c r="L166">
        <v>1</v>
      </c>
      <c r="M166" t="s">
        <v>232</v>
      </c>
      <c r="N166" cm="1">
        <f t="array" aca="1" ref="N166" ca="1">D166/INDIRECT(_xlfn.CONCAT("D",$C$2))</f>
        <v>1.1578348643868384E-2</v>
      </c>
      <c r="O166">
        <f t="shared" ca="1" si="9"/>
        <v>0.15630770669222319</v>
      </c>
      <c r="P166" t="str">
        <f t="shared" si="10"/>
        <v>Aromatics</v>
      </c>
      <c r="Q166">
        <v>13</v>
      </c>
    </row>
    <row r="167" spans="2:17" x14ac:dyDescent="0.2">
      <c r="B167" t="s">
        <v>43</v>
      </c>
      <c r="C167">
        <v>19.527999999999999</v>
      </c>
      <c r="D167">
        <v>0.22950000000000001</v>
      </c>
      <c r="E167">
        <v>0.13320000000000001</v>
      </c>
      <c r="J167" t="s">
        <v>45</v>
      </c>
      <c r="L167">
        <v>1</v>
      </c>
      <c r="M167" t="s">
        <v>232</v>
      </c>
      <c r="N167" cm="1">
        <f t="array" aca="1" ref="N167" ca="1">D167/INDIRECT(_xlfn.CONCAT("D",$C$2))</f>
        <v>4.4704424861503941E-3</v>
      </c>
      <c r="O167">
        <f t="shared" si="9"/>
        <v>0</v>
      </c>
      <c r="P167" t="str">
        <f t="shared" si="10"/>
        <v>Unknown</v>
      </c>
    </row>
    <row r="168" spans="2:17" x14ac:dyDescent="0.2">
      <c r="B168" t="s">
        <v>43</v>
      </c>
      <c r="C168">
        <v>19.564</v>
      </c>
      <c r="D168">
        <v>0.44379999999999997</v>
      </c>
      <c r="E168">
        <v>0.15640000000000001</v>
      </c>
      <c r="F168">
        <v>19.5626</v>
      </c>
      <c r="G168" t="s">
        <v>215</v>
      </c>
      <c r="H168" t="s">
        <v>216</v>
      </c>
      <c r="I168">
        <v>75.823198518254102</v>
      </c>
      <c r="J168" t="s">
        <v>45</v>
      </c>
      <c r="K168" t="s">
        <v>242</v>
      </c>
      <c r="L168">
        <v>1</v>
      </c>
      <c r="M168" t="s">
        <v>232</v>
      </c>
    </row>
    <row r="169" spans="2:17" x14ac:dyDescent="0.2">
      <c r="B169" t="s">
        <v>43</v>
      </c>
      <c r="C169">
        <v>19.731999999999999</v>
      </c>
      <c r="D169">
        <v>0.47449999999999998</v>
      </c>
      <c r="E169">
        <v>0.17660000000000001</v>
      </c>
      <c r="J169" t="s">
        <v>45</v>
      </c>
      <c r="L169">
        <v>1</v>
      </c>
      <c r="M169" t="s">
        <v>232</v>
      </c>
      <c r="N169" cm="1">
        <f t="array" aca="1" ref="N169" ca="1">D169/INDIRECT(_xlfn.CONCAT("D",$C$2))</f>
        <v>9.2428102818229267E-3</v>
      </c>
      <c r="O169">
        <f t="shared" si="9"/>
        <v>0</v>
      </c>
      <c r="P169" t="str">
        <f t="shared" si="10"/>
        <v>Unknown</v>
      </c>
    </row>
    <row r="170" spans="2:17" x14ac:dyDescent="0.2">
      <c r="B170" t="s">
        <v>43</v>
      </c>
      <c r="C170">
        <v>19.766999999999999</v>
      </c>
      <c r="D170">
        <v>0.27779999999999999</v>
      </c>
      <c r="E170">
        <v>0.126</v>
      </c>
      <c r="J170" t="s">
        <v>45</v>
      </c>
      <c r="L170">
        <v>1</v>
      </c>
      <c r="M170" t="s">
        <v>232</v>
      </c>
      <c r="N170" cm="1">
        <f t="array" aca="1" ref="N170" ca="1">D170/INDIRECT(_xlfn.CONCAT("D",$C$2))</f>
        <v>5.4112807087258359E-3</v>
      </c>
      <c r="O170">
        <f t="shared" si="9"/>
        <v>0</v>
      </c>
      <c r="P170" t="str">
        <f t="shared" si="10"/>
        <v>Unknown</v>
      </c>
    </row>
    <row r="171" spans="2:17" x14ac:dyDescent="0.2">
      <c r="B171" t="s">
        <v>43</v>
      </c>
      <c r="C171">
        <v>19.861999999999998</v>
      </c>
      <c r="D171">
        <v>5.74E-2</v>
      </c>
      <c r="E171">
        <v>3.0200000000000001E-2</v>
      </c>
      <c r="J171" t="s">
        <v>45</v>
      </c>
      <c r="L171">
        <v>1</v>
      </c>
      <c r="M171" t="s">
        <v>232</v>
      </c>
      <c r="N171" cm="1">
        <f t="array" aca="1" ref="N171" ca="1">D171/INDIRECT(_xlfn.CONCAT("D",$C$2))</f>
        <v>1.1180975978432792E-3</v>
      </c>
      <c r="O171">
        <f t="shared" si="9"/>
        <v>0</v>
      </c>
      <c r="P171" t="str">
        <f t="shared" si="10"/>
        <v>Unknown</v>
      </c>
    </row>
    <row r="172" spans="2:17" x14ac:dyDescent="0.2">
      <c r="B172" t="s">
        <v>43</v>
      </c>
      <c r="C172">
        <v>19.95</v>
      </c>
      <c r="D172">
        <v>0.2112</v>
      </c>
      <c r="E172">
        <v>7.4700000000000003E-2</v>
      </c>
      <c r="J172" t="s">
        <v>45</v>
      </c>
      <c r="L172">
        <v>1</v>
      </c>
      <c r="M172" t="s">
        <v>232</v>
      </c>
      <c r="N172" cm="1">
        <f t="array" aca="1" ref="N172" ca="1">D172/INDIRECT(_xlfn.CONCAT("D",$C$2))</f>
        <v>4.1139758303919962E-3</v>
      </c>
      <c r="O172">
        <f t="shared" si="9"/>
        <v>0</v>
      </c>
      <c r="P172" t="str">
        <f t="shared" si="10"/>
        <v>Unknown</v>
      </c>
    </row>
    <row r="173" spans="2:17" x14ac:dyDescent="0.2">
      <c r="B173" t="s">
        <v>43</v>
      </c>
      <c r="C173">
        <v>20.119</v>
      </c>
      <c r="D173">
        <v>0.54530000000000001</v>
      </c>
      <c r="E173">
        <v>8.3500000000000005E-2</v>
      </c>
      <c r="F173">
        <v>20.116199999999999</v>
      </c>
      <c r="G173" t="s">
        <v>217</v>
      </c>
      <c r="H173" t="s">
        <v>218</v>
      </c>
      <c r="I173">
        <v>55.043223864200002</v>
      </c>
      <c r="J173" t="s">
        <v>45</v>
      </c>
      <c r="K173" t="s">
        <v>243</v>
      </c>
      <c r="L173">
        <v>1</v>
      </c>
      <c r="M173" t="s">
        <v>232</v>
      </c>
      <c r="N173" cm="1">
        <f t="array" aca="1" ref="N173" ca="1">D173/INDIRECT(_xlfn.CONCAT("D",$C$2))</f>
        <v>1.0621927179511154E-2</v>
      </c>
      <c r="O173">
        <f t="shared" ca="1" si="9"/>
        <v>0.14339601692340057</v>
      </c>
      <c r="P173" t="str">
        <f t="shared" si="10"/>
        <v>Aromatics</v>
      </c>
      <c r="Q173">
        <v>14</v>
      </c>
    </row>
    <row r="174" spans="2:17" x14ac:dyDescent="0.2">
      <c r="B174" t="s">
        <v>43</v>
      </c>
      <c r="C174">
        <v>20.227</v>
      </c>
      <c r="D174">
        <v>0.2109</v>
      </c>
      <c r="E174">
        <v>7.3800000000000004E-2</v>
      </c>
      <c r="F174">
        <v>20.232700000000001</v>
      </c>
      <c r="G174" t="s">
        <v>219</v>
      </c>
      <c r="H174" t="s">
        <v>218</v>
      </c>
      <c r="I174">
        <v>68.470105895934395</v>
      </c>
      <c r="J174" t="s">
        <v>45</v>
      </c>
      <c r="K174" t="s">
        <v>243</v>
      </c>
      <c r="L174">
        <v>1</v>
      </c>
      <c r="M174" t="s">
        <v>232</v>
      </c>
      <c r="N174" cm="1">
        <f t="array" aca="1" ref="N174" ca="1">D174/INDIRECT(_xlfn.CONCAT("D",$C$2))</f>
        <v>4.1081321147238255E-3</v>
      </c>
      <c r="O174">
        <f t="shared" ca="1" si="9"/>
        <v>5.5459783548771645E-2</v>
      </c>
      <c r="P174" t="str">
        <f t="shared" si="10"/>
        <v>Aromatics</v>
      </c>
      <c r="Q174">
        <v>14</v>
      </c>
    </row>
    <row r="175" spans="2:17" x14ac:dyDescent="0.2">
      <c r="B175" t="s">
        <v>43</v>
      </c>
      <c r="C175">
        <v>20.321999999999999</v>
      </c>
      <c r="D175">
        <v>0.109</v>
      </c>
      <c r="E175">
        <v>6.0100000000000001E-2</v>
      </c>
      <c r="J175" t="s">
        <v>45</v>
      </c>
      <c r="L175">
        <v>1</v>
      </c>
      <c r="M175" t="s">
        <v>232</v>
      </c>
      <c r="N175" cm="1">
        <f t="array" aca="1" ref="N175" ca="1">D175/INDIRECT(_xlfn.CONCAT("D",$C$2))</f>
        <v>2.1232166927685966E-3</v>
      </c>
      <c r="O175">
        <f t="shared" si="9"/>
        <v>0</v>
      </c>
      <c r="P175" t="str">
        <f t="shared" si="10"/>
        <v>Unknown</v>
      </c>
    </row>
    <row r="176" spans="2:17" x14ac:dyDescent="0.2">
      <c r="B176" t="s">
        <v>43</v>
      </c>
      <c r="C176">
        <v>20.382999999999999</v>
      </c>
      <c r="D176">
        <v>0.16039999999999999</v>
      </c>
      <c r="E176">
        <v>8.5599999999999996E-2</v>
      </c>
      <c r="J176" t="s">
        <v>45</v>
      </c>
      <c r="L176">
        <v>1</v>
      </c>
      <c r="M176" t="s">
        <v>232</v>
      </c>
      <c r="N176" cm="1">
        <f t="array" aca="1" ref="N176" ca="1">D176/INDIRECT(_xlfn.CONCAT("D",$C$2))</f>
        <v>3.1244399772484667E-3</v>
      </c>
      <c r="O176">
        <f t="shared" si="9"/>
        <v>0</v>
      </c>
      <c r="P176" t="str">
        <f t="shared" si="10"/>
        <v>Unknown</v>
      </c>
    </row>
    <row r="177" spans="2:17" x14ac:dyDescent="0.2">
      <c r="B177" t="s">
        <v>43</v>
      </c>
      <c r="C177">
        <v>20.425000000000001</v>
      </c>
      <c r="D177">
        <v>0.151</v>
      </c>
      <c r="E177">
        <v>8.48E-2</v>
      </c>
      <c r="J177" t="s">
        <v>45</v>
      </c>
      <c r="L177">
        <v>1</v>
      </c>
      <c r="M177" t="s">
        <v>232</v>
      </c>
      <c r="N177" cm="1">
        <f t="array" aca="1" ref="N177" ca="1">D177/INDIRECT(_xlfn.CONCAT("D",$C$2))</f>
        <v>2.9413368863124593E-3</v>
      </c>
      <c r="O177">
        <f t="shared" si="9"/>
        <v>0</v>
      </c>
      <c r="P177" t="str">
        <f t="shared" si="10"/>
        <v>Unknown</v>
      </c>
    </row>
    <row r="178" spans="2:17" x14ac:dyDescent="0.2">
      <c r="B178" t="s">
        <v>43</v>
      </c>
      <c r="C178">
        <v>20.466000000000001</v>
      </c>
      <c r="D178">
        <v>0.19239999999999999</v>
      </c>
      <c r="E178">
        <v>0.1009</v>
      </c>
      <c r="J178" t="s">
        <v>45</v>
      </c>
      <c r="L178">
        <v>1</v>
      </c>
      <c r="M178" t="s">
        <v>232</v>
      </c>
      <c r="N178" cm="1">
        <f t="array" aca="1" ref="N178" ca="1">D178/INDIRECT(_xlfn.CONCAT("D",$C$2))</f>
        <v>3.747769648519981E-3</v>
      </c>
      <c r="O178">
        <f t="shared" si="9"/>
        <v>0</v>
      </c>
      <c r="P178" t="str">
        <f t="shared" si="10"/>
        <v>Unknown</v>
      </c>
    </row>
    <row r="179" spans="2:17" x14ac:dyDescent="0.2">
      <c r="B179" t="s">
        <v>43</v>
      </c>
      <c r="C179">
        <v>20.555</v>
      </c>
      <c r="D179">
        <v>3.9800000000000002E-2</v>
      </c>
      <c r="E179">
        <v>2.6800000000000001E-2</v>
      </c>
      <c r="J179" t="s">
        <v>45</v>
      </c>
      <c r="L179">
        <v>1</v>
      </c>
      <c r="M179" t="s">
        <v>232</v>
      </c>
      <c r="N179" cm="1">
        <f t="array" aca="1" ref="N179" ca="1">D179/INDIRECT(_xlfn.CONCAT("D",$C$2))</f>
        <v>7.7526627864394628E-4</v>
      </c>
      <c r="O179">
        <f t="shared" si="9"/>
        <v>0</v>
      </c>
      <c r="P179" t="str">
        <f t="shared" si="10"/>
        <v>Unknown</v>
      </c>
    </row>
    <row r="180" spans="2:17" x14ac:dyDescent="0.2">
      <c r="B180" t="s">
        <v>43</v>
      </c>
      <c r="C180">
        <v>20.614000000000001</v>
      </c>
      <c r="D180">
        <v>9.3200000000000005E-2</v>
      </c>
      <c r="E180">
        <v>3.5799999999999998E-2</v>
      </c>
      <c r="J180" t="s">
        <v>45</v>
      </c>
      <c r="L180">
        <v>1</v>
      </c>
      <c r="M180" t="s">
        <v>232</v>
      </c>
      <c r="N180" cm="1">
        <f t="array" aca="1" ref="N180" ca="1">D180/INDIRECT(_xlfn.CONCAT("D",$C$2))</f>
        <v>1.8154476675782863E-3</v>
      </c>
      <c r="O180">
        <f t="shared" si="9"/>
        <v>0</v>
      </c>
      <c r="P180" t="str">
        <f t="shared" si="10"/>
        <v>Unknown</v>
      </c>
    </row>
    <row r="181" spans="2:17" x14ac:dyDescent="0.2">
      <c r="B181" t="s">
        <v>43</v>
      </c>
      <c r="C181">
        <v>20.693000000000001</v>
      </c>
      <c r="D181">
        <v>0.52900000000000003</v>
      </c>
      <c r="E181">
        <v>0.1082</v>
      </c>
      <c r="F181">
        <v>20.699200000000001</v>
      </c>
      <c r="G181" t="s">
        <v>220</v>
      </c>
      <c r="H181" t="s">
        <v>218</v>
      </c>
      <c r="I181">
        <v>75.285365042281498</v>
      </c>
      <c r="J181" t="s">
        <v>45</v>
      </c>
      <c r="K181" t="s">
        <v>243</v>
      </c>
      <c r="L181">
        <v>1</v>
      </c>
      <c r="M181" t="s">
        <v>232</v>
      </c>
      <c r="N181" cm="1">
        <f t="array" aca="1" ref="N181" ca="1">D181/INDIRECT(_xlfn.CONCAT("D",$C$2))</f>
        <v>1.0304418628207225E-2</v>
      </c>
      <c r="O181">
        <f t="shared" ca="1" si="9"/>
        <v>0.13910965148079754</v>
      </c>
      <c r="P181" t="str">
        <f t="shared" si="10"/>
        <v>Aromatics</v>
      </c>
      <c r="Q181">
        <v>14</v>
      </c>
    </row>
    <row r="182" spans="2:17" x14ac:dyDescent="0.2">
      <c r="B182" t="s">
        <v>43</v>
      </c>
      <c r="C182">
        <v>20.832000000000001</v>
      </c>
      <c r="D182">
        <v>5.0900000000000001E-2</v>
      </c>
      <c r="E182">
        <v>2.23E-2</v>
      </c>
      <c r="J182" t="s">
        <v>45</v>
      </c>
      <c r="L182">
        <v>1</v>
      </c>
      <c r="M182" t="s">
        <v>232</v>
      </c>
      <c r="N182" cm="1">
        <f t="array" aca="1" ref="N182" ca="1">D182/INDIRECT(_xlfn.CONCAT("D",$C$2))</f>
        <v>9.9148375836625286E-4</v>
      </c>
      <c r="O182">
        <f t="shared" si="9"/>
        <v>0</v>
      </c>
      <c r="P182" t="str">
        <f t="shared" si="10"/>
        <v>Unknown</v>
      </c>
    </row>
    <row r="183" spans="2:17" x14ac:dyDescent="0.2">
      <c r="B183" t="s">
        <v>43</v>
      </c>
      <c r="C183">
        <v>20.951000000000001</v>
      </c>
      <c r="D183">
        <v>0.73170000000000002</v>
      </c>
      <c r="E183">
        <v>0.23519999999999999</v>
      </c>
      <c r="F183">
        <v>20.949300000000001</v>
      </c>
      <c r="G183" t="s">
        <v>221</v>
      </c>
      <c r="H183" t="s">
        <v>218</v>
      </c>
      <c r="I183">
        <v>88.724836533976998</v>
      </c>
      <c r="J183" t="s">
        <v>45</v>
      </c>
      <c r="K183" t="s">
        <v>243</v>
      </c>
      <c r="L183">
        <v>1</v>
      </c>
      <c r="M183" t="s">
        <v>232</v>
      </c>
      <c r="N183" cm="1">
        <f t="array" aca="1" ref="N183" ca="1">D183/INDIRECT(_xlfn.CONCAT("D",$C$2))</f>
        <v>1.4252822514667725E-2</v>
      </c>
      <c r="O183">
        <f t="shared" ca="1" si="9"/>
        <v>0.19241310394801428</v>
      </c>
      <c r="P183" t="str">
        <f t="shared" si="10"/>
        <v>Aromatics</v>
      </c>
      <c r="Q183">
        <v>14</v>
      </c>
    </row>
    <row r="184" spans="2:17" x14ac:dyDescent="0.2">
      <c r="B184" t="s">
        <v>43</v>
      </c>
      <c r="C184">
        <v>21.14</v>
      </c>
      <c r="D184">
        <v>0.60350000000000004</v>
      </c>
      <c r="E184">
        <v>0.313</v>
      </c>
      <c r="J184" t="s">
        <v>45</v>
      </c>
      <c r="L184">
        <v>1</v>
      </c>
      <c r="M184" t="s">
        <v>232</v>
      </c>
      <c r="N184" cm="1">
        <f t="array" aca="1" ref="N184" ca="1">D184/INDIRECT(_xlfn.CONCAT("D",$C$2))</f>
        <v>1.1755608019136221E-2</v>
      </c>
      <c r="O184">
        <f t="shared" si="9"/>
        <v>0</v>
      </c>
      <c r="P184" t="str">
        <f t="shared" si="10"/>
        <v>Unknown</v>
      </c>
    </row>
    <row r="185" spans="2:17" x14ac:dyDescent="0.2">
      <c r="B185" t="s">
        <v>43</v>
      </c>
      <c r="C185">
        <v>21.19</v>
      </c>
      <c r="D185">
        <v>0.23130000000000001</v>
      </c>
      <c r="E185">
        <v>0.11799999999999999</v>
      </c>
      <c r="J185" t="s">
        <v>45</v>
      </c>
      <c r="L185">
        <v>1</v>
      </c>
      <c r="M185" t="s">
        <v>232</v>
      </c>
      <c r="N185" cm="1">
        <f t="array" aca="1" ref="N185" ca="1">D185/INDIRECT(_xlfn.CONCAT("D",$C$2))</f>
        <v>4.5055047801594167E-3</v>
      </c>
      <c r="O185">
        <f t="shared" si="9"/>
        <v>0</v>
      </c>
      <c r="P185" t="str">
        <f t="shared" si="10"/>
        <v>Unknown</v>
      </c>
    </row>
    <row r="186" spans="2:17" x14ac:dyDescent="0.2">
      <c r="B186" t="s">
        <v>43</v>
      </c>
      <c r="C186">
        <v>21.257000000000001</v>
      </c>
      <c r="D186">
        <v>8.3299999999999999E-2</v>
      </c>
      <c r="E186">
        <v>4.53E-2</v>
      </c>
      <c r="J186" t="s">
        <v>45</v>
      </c>
      <c r="L186">
        <v>1</v>
      </c>
      <c r="M186" t="s">
        <v>232</v>
      </c>
      <c r="N186" cm="1">
        <f t="array" aca="1" ref="N186" ca="1">D186/INDIRECT(_xlfn.CONCAT("D",$C$2))</f>
        <v>1.6226050505286614E-3</v>
      </c>
      <c r="O186">
        <f t="shared" si="9"/>
        <v>0</v>
      </c>
      <c r="P186" t="str">
        <f t="shared" si="10"/>
        <v>Unknown</v>
      </c>
    </row>
    <row r="187" spans="2:17" x14ac:dyDescent="0.2">
      <c r="B187" t="s">
        <v>43</v>
      </c>
      <c r="C187">
        <v>21.321000000000002</v>
      </c>
      <c r="D187">
        <v>0.1293</v>
      </c>
      <c r="E187">
        <v>6.9599999999999995E-2</v>
      </c>
      <c r="J187" t="s">
        <v>45</v>
      </c>
      <c r="L187">
        <v>1</v>
      </c>
      <c r="M187" t="s">
        <v>232</v>
      </c>
      <c r="N187" cm="1">
        <f t="array" aca="1" ref="N187" ca="1">D187/INDIRECT(_xlfn.CONCAT("D",$C$2))</f>
        <v>2.5186414529814634E-3</v>
      </c>
      <c r="O187">
        <f t="shared" si="9"/>
        <v>0</v>
      </c>
      <c r="P187" t="str">
        <f t="shared" si="10"/>
        <v>Unknown</v>
      </c>
    </row>
    <row r="188" spans="2:17" x14ac:dyDescent="0.2">
      <c r="B188" t="s">
        <v>43</v>
      </c>
      <c r="C188">
        <v>21.378</v>
      </c>
      <c r="D188">
        <v>0.32879999999999998</v>
      </c>
      <c r="E188">
        <v>0.17349999999999999</v>
      </c>
      <c r="J188" t="s">
        <v>45</v>
      </c>
      <c r="L188">
        <v>1</v>
      </c>
      <c r="M188" t="s">
        <v>232</v>
      </c>
      <c r="N188" cm="1">
        <f t="array" aca="1" ref="N188" ca="1">D188/INDIRECT(_xlfn.CONCAT("D",$C$2))</f>
        <v>6.4047123723148117E-3</v>
      </c>
      <c r="O188">
        <f t="shared" si="9"/>
        <v>0</v>
      </c>
      <c r="P188" t="str">
        <f t="shared" si="10"/>
        <v>Unknown</v>
      </c>
    </row>
    <row r="189" spans="2:17" x14ac:dyDescent="0.2">
      <c r="B189" t="s">
        <v>43</v>
      </c>
      <c r="C189">
        <v>21.425000000000001</v>
      </c>
      <c r="D189">
        <v>0.19289999999999999</v>
      </c>
      <c r="E189">
        <v>0.11269999999999999</v>
      </c>
      <c r="J189" t="s">
        <v>45</v>
      </c>
      <c r="L189">
        <v>1</v>
      </c>
      <c r="M189" t="s">
        <v>232</v>
      </c>
      <c r="N189" cm="1">
        <f t="array" aca="1" ref="N189" ca="1">D189/INDIRECT(_xlfn.CONCAT("D",$C$2))</f>
        <v>3.7575091746335984E-3</v>
      </c>
      <c r="O189">
        <f t="shared" si="9"/>
        <v>0</v>
      </c>
      <c r="P189" t="str">
        <f t="shared" si="10"/>
        <v>Unknown</v>
      </c>
    </row>
    <row r="190" spans="2:17" x14ac:dyDescent="0.2">
      <c r="B190" t="s">
        <v>43</v>
      </c>
      <c r="C190">
        <v>21.492999999999999</v>
      </c>
      <c r="D190">
        <v>0.44359999999999999</v>
      </c>
      <c r="E190">
        <v>0.13500000000000001</v>
      </c>
      <c r="F190">
        <v>21.4907</v>
      </c>
      <c r="G190" t="s">
        <v>220</v>
      </c>
      <c r="H190" t="s">
        <v>218</v>
      </c>
      <c r="I190">
        <v>57.855676649576502</v>
      </c>
      <c r="J190" t="s">
        <v>45</v>
      </c>
      <c r="K190" t="s">
        <v>243</v>
      </c>
      <c r="L190">
        <v>1</v>
      </c>
      <c r="M190" t="s">
        <v>232</v>
      </c>
      <c r="N190" cm="1">
        <f t="array" aca="1" ref="N190" ca="1">D190/INDIRECT(_xlfn.CONCAT("D",$C$2))</f>
        <v>8.6409075680013714E-3</v>
      </c>
      <c r="O190">
        <f t="shared" ca="1" si="9"/>
        <v>0.11665225216801851</v>
      </c>
      <c r="P190" t="str">
        <f t="shared" si="10"/>
        <v>Aromatics</v>
      </c>
      <c r="Q190">
        <v>14</v>
      </c>
    </row>
    <row r="191" spans="2:17" x14ac:dyDescent="0.2">
      <c r="B191" t="s">
        <v>43</v>
      </c>
      <c r="C191">
        <v>21.620999999999999</v>
      </c>
      <c r="D191">
        <v>0.1096</v>
      </c>
      <c r="E191">
        <v>7.5399999999999995E-2</v>
      </c>
      <c r="J191" t="s">
        <v>45</v>
      </c>
      <c r="L191">
        <v>1</v>
      </c>
      <c r="M191" t="s">
        <v>232</v>
      </c>
      <c r="N191" cm="1">
        <f t="array" aca="1" ref="N191" ca="1">D191/INDIRECT(_xlfn.CONCAT("D",$C$2))</f>
        <v>2.1349041241049377E-3</v>
      </c>
      <c r="O191">
        <f t="shared" si="9"/>
        <v>0</v>
      </c>
      <c r="P191" t="str">
        <f t="shared" si="10"/>
        <v>Unknown</v>
      </c>
    </row>
    <row r="192" spans="2:17" x14ac:dyDescent="0.2">
      <c r="B192" t="s">
        <v>43</v>
      </c>
      <c r="C192">
        <v>21.681999999999999</v>
      </c>
      <c r="D192">
        <v>0.27539999999999998</v>
      </c>
      <c r="E192">
        <v>0.13489999999999999</v>
      </c>
      <c r="J192" t="s">
        <v>45</v>
      </c>
      <c r="L192">
        <v>1</v>
      </c>
      <c r="M192" t="s">
        <v>232</v>
      </c>
      <c r="N192" cm="1">
        <f t="array" aca="1" ref="N192" ca="1">D192/INDIRECT(_xlfn.CONCAT("D",$C$2))</f>
        <v>5.3645309833804718E-3</v>
      </c>
      <c r="O192">
        <f t="shared" si="9"/>
        <v>0</v>
      </c>
      <c r="P192" t="str">
        <f t="shared" si="10"/>
        <v>Unknown</v>
      </c>
    </row>
    <row r="193" spans="2:17" x14ac:dyDescent="0.2">
      <c r="B193" t="s">
        <v>43</v>
      </c>
      <c r="C193">
        <v>21.806999999999999</v>
      </c>
      <c r="D193">
        <v>0.27260000000000001</v>
      </c>
      <c r="E193">
        <v>5.7099999999999998E-2</v>
      </c>
      <c r="J193" t="s">
        <v>45</v>
      </c>
      <c r="L193">
        <v>1</v>
      </c>
      <c r="M193" t="s">
        <v>232</v>
      </c>
      <c r="N193" cm="1">
        <f t="array" aca="1" ref="N193" ca="1">D193/INDIRECT(_xlfn.CONCAT("D",$C$2))</f>
        <v>5.3099896371442152E-3</v>
      </c>
      <c r="O193">
        <f t="shared" si="9"/>
        <v>0</v>
      </c>
      <c r="P193" t="str">
        <f t="shared" si="10"/>
        <v>Unknown</v>
      </c>
    </row>
    <row r="194" spans="2:17" x14ac:dyDescent="0.2">
      <c r="B194" t="s">
        <v>43</v>
      </c>
      <c r="C194">
        <v>21.893999999999998</v>
      </c>
      <c r="D194">
        <v>0.1363</v>
      </c>
      <c r="E194">
        <v>7.5600000000000001E-2</v>
      </c>
      <c r="J194" t="s">
        <v>45</v>
      </c>
      <c r="L194">
        <v>1</v>
      </c>
      <c r="M194" t="s">
        <v>232</v>
      </c>
      <c r="N194" cm="1">
        <f t="array" aca="1" ref="N194" ca="1">D194/INDIRECT(_xlfn.CONCAT("D",$C$2))</f>
        <v>2.6549948185721076E-3</v>
      </c>
      <c r="O194">
        <f t="shared" si="9"/>
        <v>0</v>
      </c>
      <c r="P194" t="str">
        <f t="shared" si="10"/>
        <v>Unknown</v>
      </c>
    </row>
    <row r="195" spans="2:17" x14ac:dyDescent="0.2">
      <c r="B195" t="s">
        <v>43</v>
      </c>
      <c r="C195">
        <v>21.972000000000001</v>
      </c>
      <c r="D195">
        <v>0.53810000000000002</v>
      </c>
      <c r="E195">
        <v>0.13819999999999999</v>
      </c>
      <c r="F195">
        <v>21.965399999999999</v>
      </c>
      <c r="G195" t="s">
        <v>222</v>
      </c>
      <c r="H195" t="s">
        <v>223</v>
      </c>
      <c r="I195">
        <v>71.279223493369898</v>
      </c>
      <c r="J195" t="s">
        <v>45</v>
      </c>
      <c r="K195" t="s">
        <v>243</v>
      </c>
      <c r="L195">
        <v>1</v>
      </c>
      <c r="M195" t="s">
        <v>232</v>
      </c>
      <c r="N195" cm="1">
        <f t="array" aca="1" ref="N195" ca="1">D195/INDIRECT(_xlfn.CONCAT("D",$C$2))</f>
        <v>1.0481678003475063E-2</v>
      </c>
      <c r="O195">
        <f t="shared" ca="1" si="9"/>
        <v>0.14150265304691337</v>
      </c>
      <c r="P195" t="str">
        <f t="shared" si="10"/>
        <v>Aromatics</v>
      </c>
      <c r="Q195">
        <v>15</v>
      </c>
    </row>
    <row r="196" spans="2:17" x14ac:dyDescent="0.2">
      <c r="B196" t="s">
        <v>43</v>
      </c>
      <c r="C196">
        <v>22.097999999999999</v>
      </c>
      <c r="D196">
        <v>0.3569</v>
      </c>
      <c r="E196">
        <v>0.13519999999999999</v>
      </c>
      <c r="J196" t="s">
        <v>45</v>
      </c>
      <c r="L196">
        <v>1</v>
      </c>
      <c r="M196" t="s">
        <v>232</v>
      </c>
      <c r="N196" cm="1">
        <f t="array" aca="1" ref="N196" ca="1">D196/INDIRECT(_xlfn.CONCAT("D",$C$2))</f>
        <v>6.9520737399001113E-3</v>
      </c>
      <c r="O196">
        <f t="shared" si="9"/>
        <v>0</v>
      </c>
      <c r="P196" t="str">
        <f t="shared" si="10"/>
        <v>Unknown</v>
      </c>
    </row>
    <row r="197" spans="2:17" x14ac:dyDescent="0.2">
      <c r="B197" t="s">
        <v>43</v>
      </c>
      <c r="C197">
        <v>22.202999999999999</v>
      </c>
      <c r="D197">
        <v>0.2029</v>
      </c>
      <c r="E197">
        <v>6.9000000000000006E-2</v>
      </c>
      <c r="J197" t="s">
        <v>45</v>
      </c>
      <c r="L197">
        <v>1</v>
      </c>
      <c r="M197" t="s">
        <v>232</v>
      </c>
      <c r="N197" cm="1">
        <f t="array" aca="1" ref="N197" ca="1">D197/INDIRECT(_xlfn.CONCAT("D",$C$2))</f>
        <v>3.9522996969059473E-3</v>
      </c>
      <c r="O197">
        <f t="shared" si="9"/>
        <v>0</v>
      </c>
      <c r="P197" t="str">
        <f t="shared" si="10"/>
        <v>Unknown</v>
      </c>
    </row>
    <row r="198" spans="2:17" x14ac:dyDescent="0.2">
      <c r="B198" t="s">
        <v>43</v>
      </c>
      <c r="C198">
        <v>22.27</v>
      </c>
      <c r="D198">
        <v>6.0499999999999998E-2</v>
      </c>
      <c r="E198">
        <v>3.44E-2</v>
      </c>
      <c r="J198" t="s">
        <v>45</v>
      </c>
      <c r="L198">
        <v>1</v>
      </c>
      <c r="M198" t="s">
        <v>232</v>
      </c>
      <c r="N198" cm="1">
        <f t="array" aca="1" ref="N198" ca="1">D198/INDIRECT(_xlfn.CONCAT("D",$C$2))</f>
        <v>1.1784826597477072E-3</v>
      </c>
      <c r="O198">
        <f t="shared" si="9"/>
        <v>0</v>
      </c>
      <c r="P198" t="str">
        <f t="shared" si="10"/>
        <v>Unknown</v>
      </c>
    </row>
    <row r="199" spans="2:17" x14ac:dyDescent="0.2">
      <c r="B199" t="s">
        <v>43</v>
      </c>
      <c r="C199">
        <v>22.335000000000001</v>
      </c>
      <c r="D199">
        <v>0.1016</v>
      </c>
      <c r="E199">
        <v>4.8800000000000003E-2</v>
      </c>
      <c r="J199" t="s">
        <v>45</v>
      </c>
      <c r="L199">
        <v>1</v>
      </c>
      <c r="M199" t="s">
        <v>232</v>
      </c>
      <c r="N199" cm="1">
        <f t="array" aca="1" ref="N199" ca="1">D199/INDIRECT(_xlfn.CONCAT("D",$C$2))</f>
        <v>1.9790717062870586E-3</v>
      </c>
      <c r="O199">
        <f t="shared" ref="O199:O262" si="11">IF(NOT(ISBLANK(G199)),N199*$F$2/L199,0)</f>
        <v>0</v>
      </c>
      <c r="P199" t="str">
        <f t="shared" ref="P199:P262" si="12">IF(K199="A","Aromatics",IF(K199="L","Linear Alkanes",IF(K199="B","Branched Alkanes", IF(K199="C","Cycloalkanes", IF(K199="E","Alkenes/Alkynes", IF(K199="O","Other","Unknown"))))))</f>
        <v>Unknown</v>
      </c>
    </row>
    <row r="200" spans="2:17" x14ac:dyDescent="0.2">
      <c r="B200" t="s">
        <v>43</v>
      </c>
      <c r="C200">
        <v>22.388999999999999</v>
      </c>
      <c r="D200">
        <v>5.6399999999999999E-2</v>
      </c>
      <c r="E200">
        <v>3.4099999999999998E-2</v>
      </c>
      <c r="J200" t="s">
        <v>45</v>
      </c>
      <c r="L200">
        <v>1</v>
      </c>
      <c r="M200" t="s">
        <v>232</v>
      </c>
      <c r="N200" cm="1">
        <f t="array" aca="1" ref="N200" ca="1">D200/INDIRECT(_xlfn.CONCAT("D",$C$2))</f>
        <v>1.0986185456160445E-3</v>
      </c>
      <c r="O200">
        <f t="shared" si="11"/>
        <v>0</v>
      </c>
      <c r="P200" t="str">
        <f t="shared" si="12"/>
        <v>Unknown</v>
      </c>
    </row>
    <row r="201" spans="2:17" x14ac:dyDescent="0.2">
      <c r="B201" t="s">
        <v>43</v>
      </c>
      <c r="C201">
        <v>22.437999999999999</v>
      </c>
      <c r="D201">
        <v>0.16520000000000001</v>
      </c>
      <c r="E201">
        <v>5.9499999999999997E-2</v>
      </c>
      <c r="J201" t="s">
        <v>45</v>
      </c>
      <c r="L201">
        <v>1</v>
      </c>
      <c r="M201" t="s">
        <v>232</v>
      </c>
      <c r="N201" cm="1">
        <f t="array" aca="1" ref="N201" ca="1">D201/INDIRECT(_xlfn.CONCAT("D",$C$2))</f>
        <v>3.2179394279391945E-3</v>
      </c>
      <c r="O201">
        <f t="shared" si="11"/>
        <v>0</v>
      </c>
      <c r="P201" t="str">
        <f t="shared" si="12"/>
        <v>Unknown</v>
      </c>
    </row>
    <row r="202" spans="2:17" x14ac:dyDescent="0.2">
      <c r="B202" t="s">
        <v>43</v>
      </c>
      <c r="C202">
        <v>22.542999999999999</v>
      </c>
      <c r="D202">
        <v>0.25650000000000001</v>
      </c>
      <c r="E202">
        <v>8.2000000000000003E-2</v>
      </c>
      <c r="J202" t="s">
        <v>45</v>
      </c>
      <c r="L202">
        <v>1</v>
      </c>
      <c r="M202" t="s">
        <v>232</v>
      </c>
      <c r="N202" cm="1">
        <f t="array" aca="1" ref="N202" ca="1">D202/INDIRECT(_xlfn.CONCAT("D",$C$2))</f>
        <v>4.9963768962857343E-3</v>
      </c>
      <c r="O202">
        <f t="shared" si="11"/>
        <v>0</v>
      </c>
      <c r="P202" t="str">
        <f t="shared" si="12"/>
        <v>Unknown</v>
      </c>
    </row>
    <row r="203" spans="2:17" x14ac:dyDescent="0.2">
      <c r="B203" t="s">
        <v>43</v>
      </c>
      <c r="C203">
        <v>22.632999999999999</v>
      </c>
      <c r="D203">
        <v>0.65939999999999999</v>
      </c>
      <c r="E203">
        <v>0.27229999999999999</v>
      </c>
      <c r="J203" t="s">
        <v>45</v>
      </c>
      <c r="L203">
        <v>1</v>
      </c>
      <c r="M203" t="s">
        <v>232</v>
      </c>
      <c r="N203" cm="1">
        <f t="array" aca="1" ref="N203" ca="1">D203/INDIRECT(_xlfn.CONCAT("D",$C$2))</f>
        <v>1.2844487038638648E-2</v>
      </c>
      <c r="O203">
        <f t="shared" si="11"/>
        <v>0</v>
      </c>
      <c r="P203" t="str">
        <f t="shared" si="12"/>
        <v>Unknown</v>
      </c>
    </row>
    <row r="204" spans="2:17" x14ac:dyDescent="0.2">
      <c r="B204" t="s">
        <v>43</v>
      </c>
      <c r="C204">
        <v>22.728000000000002</v>
      </c>
      <c r="D204">
        <v>0.1661</v>
      </c>
      <c r="E204">
        <v>9.8400000000000001E-2</v>
      </c>
      <c r="J204" t="s">
        <v>45</v>
      </c>
      <c r="L204">
        <v>1</v>
      </c>
      <c r="M204" t="s">
        <v>232</v>
      </c>
      <c r="N204" cm="1">
        <f t="array" aca="1" ref="N204" ca="1">D204/INDIRECT(_xlfn.CONCAT("D",$C$2))</f>
        <v>3.2354705749437053E-3</v>
      </c>
      <c r="O204">
        <f t="shared" si="11"/>
        <v>0</v>
      </c>
      <c r="P204" t="str">
        <f t="shared" si="12"/>
        <v>Unknown</v>
      </c>
    </row>
    <row r="205" spans="2:17" x14ac:dyDescent="0.2">
      <c r="B205" t="s">
        <v>43</v>
      </c>
      <c r="C205">
        <v>22.776</v>
      </c>
      <c r="D205">
        <v>0.1191</v>
      </c>
      <c r="E205">
        <v>5.3999999999999999E-2</v>
      </c>
      <c r="J205" t="s">
        <v>45</v>
      </c>
      <c r="L205">
        <v>1</v>
      </c>
      <c r="M205" t="s">
        <v>232</v>
      </c>
      <c r="N205" cm="1">
        <f t="array" aca="1" ref="N205" ca="1">D205/INDIRECT(_xlfn.CONCAT("D",$C$2))</f>
        <v>2.3199551202636682E-3</v>
      </c>
      <c r="O205">
        <f t="shared" si="11"/>
        <v>0</v>
      </c>
      <c r="P205" t="str">
        <f t="shared" si="12"/>
        <v>Unknown</v>
      </c>
    </row>
    <row r="206" spans="2:17" x14ac:dyDescent="0.2">
      <c r="B206" t="s">
        <v>43</v>
      </c>
      <c r="C206">
        <v>22.844000000000001</v>
      </c>
      <c r="D206">
        <v>0.1361</v>
      </c>
      <c r="E206">
        <v>6.4199999999999993E-2</v>
      </c>
      <c r="J206" t="s">
        <v>45</v>
      </c>
      <c r="L206">
        <v>1</v>
      </c>
      <c r="M206" t="s">
        <v>232</v>
      </c>
      <c r="N206" cm="1">
        <f t="array" aca="1" ref="N206" ca="1">D206/INDIRECT(_xlfn.CONCAT("D",$C$2))</f>
        <v>2.6510990081266604E-3</v>
      </c>
      <c r="O206">
        <f t="shared" si="11"/>
        <v>0</v>
      </c>
      <c r="P206" t="str">
        <f t="shared" si="12"/>
        <v>Unknown</v>
      </c>
    </row>
    <row r="207" spans="2:17" x14ac:dyDescent="0.2">
      <c r="B207" t="s">
        <v>43</v>
      </c>
      <c r="C207">
        <v>22.902000000000001</v>
      </c>
      <c r="D207">
        <v>0.1646</v>
      </c>
      <c r="E207">
        <v>6.8400000000000002E-2</v>
      </c>
      <c r="J207" t="s">
        <v>45</v>
      </c>
      <c r="L207">
        <v>1</v>
      </c>
      <c r="M207" t="s">
        <v>232</v>
      </c>
      <c r="N207" cm="1">
        <f t="array" aca="1" ref="N207" ca="1">D207/INDIRECT(_xlfn.CONCAT("D",$C$2))</f>
        <v>3.206251996602853E-3</v>
      </c>
      <c r="O207">
        <f t="shared" si="11"/>
        <v>0</v>
      </c>
      <c r="P207" t="str">
        <f t="shared" si="12"/>
        <v>Unknown</v>
      </c>
    </row>
    <row r="208" spans="2:17" x14ac:dyDescent="0.2">
      <c r="B208" t="s">
        <v>43</v>
      </c>
      <c r="C208">
        <v>22.995999999999999</v>
      </c>
      <c r="D208">
        <v>0.49619999999999997</v>
      </c>
      <c r="E208">
        <v>0.16039999999999999</v>
      </c>
      <c r="J208" t="s">
        <v>45</v>
      </c>
      <c r="L208">
        <v>1</v>
      </c>
      <c r="M208" t="s">
        <v>232</v>
      </c>
      <c r="N208" cm="1">
        <f t="array" aca="1" ref="N208" ca="1">D208/INDIRECT(_xlfn.CONCAT("D",$C$2))</f>
        <v>9.6655057151539218E-3</v>
      </c>
      <c r="O208">
        <f t="shared" si="11"/>
        <v>0</v>
      </c>
      <c r="P208" t="str">
        <f t="shared" si="12"/>
        <v>Unknown</v>
      </c>
    </row>
    <row r="209" spans="2:16" x14ac:dyDescent="0.2">
      <c r="B209" t="s">
        <v>43</v>
      </c>
      <c r="C209">
        <v>23.068000000000001</v>
      </c>
      <c r="D209">
        <v>0.19109999999999999</v>
      </c>
      <c r="E209">
        <v>7.85E-2</v>
      </c>
      <c r="J209" t="s">
        <v>45</v>
      </c>
      <c r="L209">
        <v>1</v>
      </c>
      <c r="M209" t="s">
        <v>232</v>
      </c>
      <c r="N209" cm="1">
        <f t="array" aca="1" ref="N209" ca="1">D209/INDIRECT(_xlfn.CONCAT("D",$C$2))</f>
        <v>3.7224468806245758E-3</v>
      </c>
      <c r="O209">
        <f t="shared" si="11"/>
        <v>0</v>
      </c>
      <c r="P209" t="str">
        <f t="shared" si="12"/>
        <v>Unknown</v>
      </c>
    </row>
    <row r="210" spans="2:16" x14ac:dyDescent="0.2">
      <c r="B210" t="s">
        <v>43</v>
      </c>
      <c r="C210">
        <v>23.212</v>
      </c>
      <c r="D210">
        <v>0.51529999999999998</v>
      </c>
      <c r="E210">
        <v>0.14680000000000001</v>
      </c>
      <c r="J210" t="s">
        <v>45</v>
      </c>
      <c r="L210">
        <v>1</v>
      </c>
      <c r="M210" t="s">
        <v>232</v>
      </c>
      <c r="N210" cm="1">
        <f t="array" aca="1" ref="N210" ca="1">D210/INDIRECT(_xlfn.CONCAT("D",$C$2))</f>
        <v>1.0037555612694107E-2</v>
      </c>
      <c r="O210">
        <f t="shared" si="11"/>
        <v>0</v>
      </c>
      <c r="P210" t="str">
        <f t="shared" si="12"/>
        <v>Unknown</v>
      </c>
    </row>
    <row r="211" spans="2:16" x14ac:dyDescent="0.2">
      <c r="B211" t="s">
        <v>43</v>
      </c>
      <c r="C211">
        <v>23.385999999999999</v>
      </c>
      <c r="D211">
        <v>0.44140000000000001</v>
      </c>
      <c r="E211">
        <v>0.1067</v>
      </c>
      <c r="J211" t="s">
        <v>45</v>
      </c>
      <c r="L211">
        <v>1</v>
      </c>
      <c r="M211" t="s">
        <v>232</v>
      </c>
      <c r="N211" cm="1">
        <f t="array" aca="1" ref="N211" ca="1">D211/INDIRECT(_xlfn.CONCAT("D",$C$2))</f>
        <v>8.5980536531014545E-3</v>
      </c>
      <c r="O211">
        <f t="shared" si="11"/>
        <v>0</v>
      </c>
      <c r="P211" t="str">
        <f t="shared" si="12"/>
        <v>Unknown</v>
      </c>
    </row>
    <row r="212" spans="2:16" x14ac:dyDescent="0.2">
      <c r="B212" t="s">
        <v>43</v>
      </c>
      <c r="C212">
        <v>23.57</v>
      </c>
      <c r="D212">
        <v>0.31680000000000003</v>
      </c>
      <c r="E212">
        <v>6.54E-2</v>
      </c>
      <c r="J212" t="s">
        <v>45</v>
      </c>
      <c r="L212">
        <v>1</v>
      </c>
      <c r="M212" t="s">
        <v>232</v>
      </c>
      <c r="N212" cm="1">
        <f t="array" aca="1" ref="N212" ca="1">D212/INDIRECT(_xlfn.CONCAT("D",$C$2))</f>
        <v>6.1709637455879948E-3</v>
      </c>
      <c r="O212">
        <f t="shared" si="11"/>
        <v>0</v>
      </c>
      <c r="P212" t="str">
        <f t="shared" si="12"/>
        <v>Unknown</v>
      </c>
    </row>
    <row r="213" spans="2:16" x14ac:dyDescent="0.2">
      <c r="B213" t="s">
        <v>43</v>
      </c>
      <c r="C213">
        <v>23.641999999999999</v>
      </c>
      <c r="D213">
        <v>0.1492</v>
      </c>
      <c r="E213">
        <v>4.2700000000000002E-2</v>
      </c>
      <c r="J213" t="s">
        <v>45</v>
      </c>
      <c r="L213">
        <v>1</v>
      </c>
      <c r="M213" t="s">
        <v>232</v>
      </c>
      <c r="N213" cm="1">
        <f t="array" aca="1" ref="N213" ca="1">D213/INDIRECT(_xlfn.CONCAT("D",$C$2))</f>
        <v>2.9062745923034367E-3</v>
      </c>
      <c r="O213">
        <f t="shared" si="11"/>
        <v>0</v>
      </c>
      <c r="P213" t="str">
        <f t="shared" si="12"/>
        <v>Unknown</v>
      </c>
    </row>
    <row r="214" spans="2:16" x14ac:dyDescent="0.2">
      <c r="B214" t="s">
        <v>43</v>
      </c>
      <c r="C214">
        <v>23.716999999999999</v>
      </c>
      <c r="D214">
        <v>9.6699999999999994E-2</v>
      </c>
      <c r="E214">
        <v>4.4900000000000002E-2</v>
      </c>
      <c r="J214" t="s">
        <v>45</v>
      </c>
      <c r="L214">
        <v>1</v>
      </c>
      <c r="M214" t="s">
        <v>232</v>
      </c>
      <c r="N214" cm="1">
        <f t="array" aca="1" ref="N214" ca="1">D214/INDIRECT(_xlfn.CONCAT("D",$C$2))</f>
        <v>1.8836243503736079E-3</v>
      </c>
      <c r="O214">
        <f t="shared" si="11"/>
        <v>0</v>
      </c>
      <c r="P214" t="str">
        <f t="shared" si="12"/>
        <v>Unknown</v>
      </c>
    </row>
    <row r="215" spans="2:16" x14ac:dyDescent="0.2">
      <c r="B215" t="s">
        <v>43</v>
      </c>
      <c r="C215">
        <v>23.753</v>
      </c>
      <c r="D215">
        <v>9.3799999999999994E-2</v>
      </c>
      <c r="E215">
        <v>4.8800000000000003E-2</v>
      </c>
      <c r="J215" t="s">
        <v>45</v>
      </c>
      <c r="L215">
        <v>1</v>
      </c>
      <c r="M215" t="s">
        <v>232</v>
      </c>
      <c r="N215" cm="1">
        <f t="array" aca="1" ref="N215" ca="1">D215/INDIRECT(_xlfn.CONCAT("D",$C$2))</f>
        <v>1.8271350989146271E-3</v>
      </c>
      <c r="O215">
        <f t="shared" si="11"/>
        <v>0</v>
      </c>
      <c r="P215" t="str">
        <f t="shared" si="12"/>
        <v>Unknown</v>
      </c>
    </row>
    <row r="216" spans="2:16" x14ac:dyDescent="0.2">
      <c r="B216" t="s">
        <v>43</v>
      </c>
      <c r="C216">
        <v>23.827999999999999</v>
      </c>
      <c r="D216">
        <v>0.19400000000000001</v>
      </c>
      <c r="E216">
        <v>6.08E-2</v>
      </c>
      <c r="J216" t="s">
        <v>45</v>
      </c>
      <c r="L216">
        <v>1</v>
      </c>
      <c r="M216" t="s">
        <v>232</v>
      </c>
      <c r="N216" cm="1">
        <f t="array" aca="1" ref="N216" ca="1">D216/INDIRECT(_xlfn.CONCAT("D",$C$2))</f>
        <v>3.7789361320835573E-3</v>
      </c>
      <c r="O216">
        <f t="shared" si="11"/>
        <v>0</v>
      </c>
      <c r="P216" t="str">
        <f t="shared" si="12"/>
        <v>Unknown</v>
      </c>
    </row>
    <row r="217" spans="2:16" x14ac:dyDescent="0.2">
      <c r="B217" t="s">
        <v>43</v>
      </c>
      <c r="C217">
        <v>24.021999999999998</v>
      </c>
      <c r="D217">
        <v>0.33750000000000002</v>
      </c>
      <c r="E217">
        <v>6.08E-2</v>
      </c>
      <c r="J217" t="s">
        <v>45</v>
      </c>
      <c r="L217">
        <v>1</v>
      </c>
      <c r="M217" t="s">
        <v>232</v>
      </c>
      <c r="N217" cm="1">
        <f t="array" aca="1" ref="N217" ca="1">D217/INDIRECT(_xlfn.CONCAT("D",$C$2))</f>
        <v>6.5741801266917558E-3</v>
      </c>
      <c r="O217">
        <f t="shared" si="11"/>
        <v>0</v>
      </c>
      <c r="P217" t="str">
        <f t="shared" si="12"/>
        <v>Unknown</v>
      </c>
    </row>
    <row r="218" spans="2:16" x14ac:dyDescent="0.2">
      <c r="B218" t="s">
        <v>43</v>
      </c>
      <c r="C218">
        <v>24.087</v>
      </c>
      <c r="D218">
        <v>0.31909999999999999</v>
      </c>
      <c r="E218">
        <v>6.08E-2</v>
      </c>
      <c r="J218" t="s">
        <v>45</v>
      </c>
      <c r="L218">
        <v>1</v>
      </c>
      <c r="M218" t="s">
        <v>232</v>
      </c>
      <c r="N218" cm="1">
        <f t="array" aca="1" ref="N218" ca="1">D218/INDIRECT(_xlfn.CONCAT("D",$C$2))</f>
        <v>6.2157655657106344E-3</v>
      </c>
      <c r="O218">
        <f t="shared" si="11"/>
        <v>0</v>
      </c>
      <c r="P218" t="str">
        <f t="shared" si="12"/>
        <v>Unknown</v>
      </c>
    </row>
    <row r="219" spans="2:16" x14ac:dyDescent="0.2">
      <c r="B219" t="s">
        <v>43</v>
      </c>
      <c r="C219">
        <v>24.241</v>
      </c>
      <c r="D219">
        <v>0.22070000000000001</v>
      </c>
      <c r="E219">
        <v>5.3900000000000003E-2</v>
      </c>
      <c r="J219" t="s">
        <v>45</v>
      </c>
      <c r="L219">
        <v>1</v>
      </c>
      <c r="M219" t="s">
        <v>232</v>
      </c>
      <c r="N219" cm="1">
        <f t="array" aca="1" ref="N219" ca="1">D219/INDIRECT(_xlfn.CONCAT("D",$C$2))</f>
        <v>4.2990268265507272E-3</v>
      </c>
      <c r="O219">
        <f t="shared" si="11"/>
        <v>0</v>
      </c>
      <c r="P219" t="str">
        <f t="shared" si="12"/>
        <v>Unknown</v>
      </c>
    </row>
    <row r="220" spans="2:16" x14ac:dyDescent="0.2">
      <c r="B220" t="s">
        <v>43</v>
      </c>
      <c r="C220">
        <v>24.350999999999999</v>
      </c>
      <c r="D220">
        <v>0.10340000000000001</v>
      </c>
      <c r="E220">
        <v>4.2099999999999999E-2</v>
      </c>
      <c r="J220" t="s">
        <v>45</v>
      </c>
      <c r="L220">
        <v>1</v>
      </c>
      <c r="M220" t="s">
        <v>232</v>
      </c>
      <c r="N220" cm="1">
        <f t="array" aca="1" ref="N220" ca="1">D220/INDIRECT(_xlfn.CONCAT("D",$C$2))</f>
        <v>2.0141340002960816E-3</v>
      </c>
      <c r="O220">
        <f t="shared" si="11"/>
        <v>0</v>
      </c>
      <c r="P220" t="str">
        <f t="shared" si="12"/>
        <v>Unknown</v>
      </c>
    </row>
    <row r="221" spans="2:16" x14ac:dyDescent="0.2">
      <c r="B221" t="s">
        <v>43</v>
      </c>
      <c r="C221">
        <v>24.4</v>
      </c>
      <c r="D221">
        <v>3.5700000000000003E-2</v>
      </c>
      <c r="E221">
        <v>2.24E-2</v>
      </c>
      <c r="J221" t="s">
        <v>45</v>
      </c>
      <c r="L221">
        <v>1</v>
      </c>
      <c r="M221" t="s">
        <v>232</v>
      </c>
      <c r="N221" cm="1">
        <f t="array" aca="1" ref="N221" ca="1">D221/INDIRECT(_xlfn.CONCAT("D",$C$2))</f>
        <v>6.9540216451228348E-4</v>
      </c>
      <c r="O221">
        <f t="shared" si="11"/>
        <v>0</v>
      </c>
      <c r="P221" t="str">
        <f t="shared" si="12"/>
        <v>Unknown</v>
      </c>
    </row>
    <row r="222" spans="2:16" x14ac:dyDescent="0.2">
      <c r="B222" t="s">
        <v>43</v>
      </c>
      <c r="C222">
        <v>24.466999999999999</v>
      </c>
      <c r="D222">
        <v>5.1799999999999999E-2</v>
      </c>
      <c r="E222">
        <v>1.8700000000000001E-2</v>
      </c>
      <c r="J222" t="s">
        <v>45</v>
      </c>
      <c r="L222">
        <v>1</v>
      </c>
      <c r="M222" t="s">
        <v>232</v>
      </c>
      <c r="N222" cm="1">
        <f t="array" aca="1" ref="N222" ca="1">D222/INDIRECT(_xlfn.CONCAT("D",$C$2))</f>
        <v>1.0090149053707642E-3</v>
      </c>
      <c r="O222">
        <f t="shared" si="11"/>
        <v>0</v>
      </c>
      <c r="P222" t="str">
        <f t="shared" si="12"/>
        <v>Unknown</v>
      </c>
    </row>
    <row r="223" spans="2:16" x14ac:dyDescent="0.2">
      <c r="B223" t="s">
        <v>43</v>
      </c>
      <c r="C223">
        <v>24.521999999999998</v>
      </c>
      <c r="D223">
        <v>6.9800000000000001E-2</v>
      </c>
      <c r="E223">
        <v>3.9E-2</v>
      </c>
      <c r="J223" t="s">
        <v>45</v>
      </c>
      <c r="L223">
        <v>1</v>
      </c>
      <c r="M223" t="s">
        <v>232</v>
      </c>
      <c r="N223" cm="1">
        <f t="array" aca="1" ref="N223" ca="1">D223/INDIRECT(_xlfn.CONCAT("D",$C$2))</f>
        <v>1.3596378454609913E-3</v>
      </c>
      <c r="O223">
        <f t="shared" si="11"/>
        <v>0</v>
      </c>
      <c r="P223" t="str">
        <f t="shared" si="12"/>
        <v>Unknown</v>
      </c>
    </row>
    <row r="224" spans="2:16" x14ac:dyDescent="0.2">
      <c r="B224" t="s">
        <v>43</v>
      </c>
      <c r="C224">
        <v>24.564</v>
      </c>
      <c r="D224">
        <v>7.7100000000000002E-2</v>
      </c>
      <c r="E224">
        <v>4.6600000000000003E-2</v>
      </c>
      <c r="J224" t="s">
        <v>45</v>
      </c>
      <c r="L224">
        <v>1</v>
      </c>
      <c r="M224" t="s">
        <v>232</v>
      </c>
      <c r="N224" cm="1">
        <f t="array" aca="1" ref="N224" ca="1">D224/INDIRECT(_xlfn.CONCAT("D",$C$2))</f>
        <v>1.5018349267198056E-3</v>
      </c>
      <c r="O224">
        <f t="shared" si="11"/>
        <v>0</v>
      </c>
      <c r="P224" t="str">
        <f t="shared" si="12"/>
        <v>Unknown</v>
      </c>
    </row>
    <row r="225" spans="2:17" x14ac:dyDescent="0.2">
      <c r="B225" t="s">
        <v>43</v>
      </c>
      <c r="C225">
        <v>24.637</v>
      </c>
      <c r="D225">
        <v>0.44359999999999999</v>
      </c>
      <c r="E225">
        <v>9.69E-2</v>
      </c>
      <c r="J225" t="s">
        <v>45</v>
      </c>
      <c r="L225">
        <v>1</v>
      </c>
      <c r="M225" t="s">
        <v>232</v>
      </c>
      <c r="N225" cm="1">
        <f t="array" aca="1" ref="N225" ca="1">D225/INDIRECT(_xlfn.CONCAT("D",$C$2))</f>
        <v>8.6409075680013714E-3</v>
      </c>
      <c r="O225">
        <f t="shared" si="11"/>
        <v>0</v>
      </c>
      <c r="P225" t="str">
        <f t="shared" si="12"/>
        <v>Unknown</v>
      </c>
    </row>
    <row r="226" spans="2:17" x14ac:dyDescent="0.2">
      <c r="B226" t="s">
        <v>43</v>
      </c>
      <c r="C226">
        <v>24.75</v>
      </c>
      <c r="D226">
        <v>0.15670000000000001</v>
      </c>
      <c r="E226">
        <v>3.9199999999999999E-2</v>
      </c>
      <c r="J226" t="s">
        <v>45</v>
      </c>
      <c r="L226">
        <v>1</v>
      </c>
      <c r="M226" t="s">
        <v>232</v>
      </c>
      <c r="N226" cm="1">
        <f t="array" aca="1" ref="N226" ca="1">D226/INDIRECT(_xlfn.CONCAT("D",$C$2))</f>
        <v>3.0523674840076979E-3</v>
      </c>
      <c r="O226">
        <f t="shared" si="11"/>
        <v>0</v>
      </c>
      <c r="P226" t="str">
        <f t="shared" si="12"/>
        <v>Unknown</v>
      </c>
    </row>
    <row r="227" spans="2:17" x14ac:dyDescent="0.2">
      <c r="B227" t="s">
        <v>43</v>
      </c>
      <c r="C227">
        <v>24.911999999999999</v>
      </c>
      <c r="D227">
        <v>0.29580000000000001</v>
      </c>
      <c r="E227">
        <v>5.5300000000000002E-2</v>
      </c>
      <c r="J227" t="s">
        <v>45</v>
      </c>
      <c r="L227">
        <v>1</v>
      </c>
      <c r="M227" t="s">
        <v>232</v>
      </c>
      <c r="N227" cm="1">
        <f t="array" aca="1" ref="N227" ca="1">D227/INDIRECT(_xlfn.CONCAT("D",$C$2))</f>
        <v>5.761903648816063E-3</v>
      </c>
      <c r="O227">
        <f t="shared" si="11"/>
        <v>0</v>
      </c>
      <c r="P227" t="str">
        <f t="shared" si="12"/>
        <v>Unknown</v>
      </c>
    </row>
    <row r="228" spans="2:17" x14ac:dyDescent="0.2">
      <c r="B228" t="s">
        <v>43</v>
      </c>
      <c r="C228">
        <v>25.082999999999998</v>
      </c>
      <c r="D228">
        <v>0.2135</v>
      </c>
      <c r="E228">
        <v>5.0500000000000003E-2</v>
      </c>
      <c r="J228" t="s">
        <v>45</v>
      </c>
      <c r="L228">
        <v>1</v>
      </c>
      <c r="M228" t="s">
        <v>232</v>
      </c>
      <c r="N228" cm="1">
        <f t="array" aca="1" ref="N228" ca="1">D228/INDIRECT(_xlfn.CONCAT("D",$C$2))</f>
        <v>4.1587776505146359E-3</v>
      </c>
      <c r="O228">
        <f t="shared" si="11"/>
        <v>0</v>
      </c>
      <c r="P228" t="str">
        <f t="shared" si="12"/>
        <v>Unknown</v>
      </c>
    </row>
    <row r="229" spans="2:17" x14ac:dyDescent="0.2">
      <c r="B229" t="s">
        <v>43</v>
      </c>
      <c r="C229">
        <v>25.2</v>
      </c>
      <c r="D229">
        <v>9.4700000000000006E-2</v>
      </c>
      <c r="E229">
        <v>4.0599999999999997E-2</v>
      </c>
      <c r="J229" t="s">
        <v>45</v>
      </c>
      <c r="L229">
        <v>1</v>
      </c>
      <c r="M229" t="s">
        <v>232</v>
      </c>
      <c r="N229" cm="1">
        <f t="array" aca="1" ref="N229" ca="1">D229/INDIRECT(_xlfn.CONCAT("D",$C$2))</f>
        <v>1.8446662459191386E-3</v>
      </c>
      <c r="O229">
        <f t="shared" si="11"/>
        <v>0</v>
      </c>
      <c r="P229" t="str">
        <f t="shared" si="12"/>
        <v>Unknown</v>
      </c>
    </row>
    <row r="230" spans="2:17" x14ac:dyDescent="0.2">
      <c r="B230" t="s">
        <v>43</v>
      </c>
      <c r="C230">
        <v>25.25</v>
      </c>
      <c r="D230">
        <v>5.5599999999999997E-2</v>
      </c>
      <c r="E230">
        <v>3.7199999999999997E-2</v>
      </c>
      <c r="J230" t="s">
        <v>45</v>
      </c>
      <c r="L230">
        <v>1</v>
      </c>
      <c r="M230" t="s">
        <v>232</v>
      </c>
      <c r="N230" cm="1">
        <f t="array" aca="1" ref="N230" ca="1">D230/INDIRECT(_xlfn.CONCAT("D",$C$2))</f>
        <v>1.0830353038342566E-3</v>
      </c>
      <c r="O230">
        <f t="shared" si="11"/>
        <v>0</v>
      </c>
      <c r="P230" t="str">
        <f t="shared" si="12"/>
        <v>Unknown</v>
      </c>
    </row>
    <row r="231" spans="2:17" x14ac:dyDescent="0.2">
      <c r="B231" t="s">
        <v>43</v>
      </c>
      <c r="C231">
        <v>25.306999999999999</v>
      </c>
      <c r="D231">
        <v>0.1202</v>
      </c>
      <c r="E231">
        <v>5.57E-2</v>
      </c>
      <c r="J231" t="s">
        <v>45</v>
      </c>
      <c r="L231">
        <v>1</v>
      </c>
      <c r="M231" t="s">
        <v>232</v>
      </c>
      <c r="N231" cm="1">
        <f t="array" aca="1" ref="N231" ca="1">D231/INDIRECT(_xlfn.CONCAT("D",$C$2))</f>
        <v>2.3413820777136267E-3</v>
      </c>
      <c r="O231">
        <f t="shared" si="11"/>
        <v>0</v>
      </c>
      <c r="P231" t="str">
        <f t="shared" si="12"/>
        <v>Unknown</v>
      </c>
    </row>
    <row r="232" spans="2:17" x14ac:dyDescent="0.2">
      <c r="B232" t="s">
        <v>43</v>
      </c>
      <c r="C232">
        <v>25.37</v>
      </c>
      <c r="D232">
        <v>5.3199999999999997E-2</v>
      </c>
      <c r="E232">
        <v>2.86E-2</v>
      </c>
      <c r="J232" t="s">
        <v>45</v>
      </c>
      <c r="L232">
        <v>1</v>
      </c>
      <c r="M232" t="s">
        <v>232</v>
      </c>
      <c r="N232" cm="1">
        <f t="array" aca="1" ref="N232" ca="1">D232/INDIRECT(_xlfn.CONCAT("D",$C$2))</f>
        <v>1.0362855784888929E-3</v>
      </c>
      <c r="O232">
        <f t="shared" si="11"/>
        <v>0</v>
      </c>
      <c r="P232" t="str">
        <f t="shared" si="12"/>
        <v>Unknown</v>
      </c>
    </row>
    <row r="233" spans="2:17" x14ac:dyDescent="0.2">
      <c r="B233" t="s">
        <v>43</v>
      </c>
      <c r="C233">
        <v>25.524000000000001</v>
      </c>
      <c r="D233">
        <v>0.22070000000000001</v>
      </c>
      <c r="E233">
        <v>4.3799999999999999E-2</v>
      </c>
      <c r="J233" t="s">
        <v>45</v>
      </c>
      <c r="L233">
        <v>1</v>
      </c>
      <c r="M233" t="s">
        <v>232</v>
      </c>
      <c r="N233" cm="1">
        <f t="array" aca="1" ref="N233" ca="1">D233/INDIRECT(_xlfn.CONCAT("D",$C$2))</f>
        <v>4.2990268265507272E-3</v>
      </c>
      <c r="O233">
        <f t="shared" si="11"/>
        <v>0</v>
      </c>
      <c r="P233" t="str">
        <f t="shared" si="12"/>
        <v>Unknown</v>
      </c>
    </row>
    <row r="234" spans="2:17" x14ac:dyDescent="0.2">
      <c r="B234" t="s">
        <v>43</v>
      </c>
      <c r="C234">
        <v>25.582000000000001</v>
      </c>
      <c r="D234">
        <v>0.19109999999999999</v>
      </c>
      <c r="E234">
        <v>4.6800000000000001E-2</v>
      </c>
      <c r="J234" t="s">
        <v>45</v>
      </c>
      <c r="L234">
        <v>1</v>
      </c>
      <c r="M234" t="s">
        <v>232</v>
      </c>
      <c r="N234" cm="1">
        <f t="array" aca="1" ref="N234" ca="1">D234/INDIRECT(_xlfn.CONCAT("D",$C$2))</f>
        <v>3.7224468806245758E-3</v>
      </c>
      <c r="O234">
        <f t="shared" si="11"/>
        <v>0</v>
      </c>
      <c r="P234" t="str">
        <f t="shared" si="12"/>
        <v>Unknown</v>
      </c>
    </row>
    <row r="235" spans="2:17" x14ac:dyDescent="0.2">
      <c r="B235" t="s">
        <v>43</v>
      </c>
      <c r="C235">
        <v>25.754000000000001</v>
      </c>
      <c r="D235">
        <v>8.1500000000000003E-2</v>
      </c>
      <c r="E235">
        <v>3.9300000000000002E-2</v>
      </c>
      <c r="J235" t="s">
        <v>45</v>
      </c>
      <c r="L235">
        <v>1</v>
      </c>
      <c r="M235" t="s">
        <v>232</v>
      </c>
      <c r="N235" cm="1">
        <f t="array" aca="1" ref="N235" ca="1">D235/INDIRECT(_xlfn.CONCAT("D",$C$2))</f>
        <v>1.5875427565196388E-3</v>
      </c>
      <c r="O235">
        <f t="shared" si="11"/>
        <v>0</v>
      </c>
      <c r="P235" t="str">
        <f t="shared" si="12"/>
        <v>Unknown</v>
      </c>
    </row>
    <row r="236" spans="2:17" x14ac:dyDescent="0.2">
      <c r="B236" t="s">
        <v>43</v>
      </c>
      <c r="C236">
        <v>25.843</v>
      </c>
      <c r="D236">
        <v>0.29780000000000001</v>
      </c>
      <c r="E236">
        <v>8.5800000000000001E-2</v>
      </c>
      <c r="F236">
        <v>25.854600000000001</v>
      </c>
      <c r="G236" t="s">
        <v>224</v>
      </c>
      <c r="H236" t="s">
        <v>225</v>
      </c>
      <c r="I236">
        <v>57.357043616747802</v>
      </c>
      <c r="J236" t="s">
        <v>45</v>
      </c>
      <c r="K236" t="s">
        <v>243</v>
      </c>
      <c r="L236">
        <v>1</v>
      </c>
      <c r="M236" t="s">
        <v>232</v>
      </c>
      <c r="N236" cm="1">
        <f t="array" aca="1" ref="N236" ca="1">D236/INDIRECT(_xlfn.CONCAT("D",$C$2))</f>
        <v>5.8008617532705328E-3</v>
      </c>
      <c r="O236">
        <f t="shared" ca="1" si="11"/>
        <v>7.8311633669152197E-2</v>
      </c>
      <c r="P236" t="str">
        <f t="shared" si="12"/>
        <v>Aromatics</v>
      </c>
      <c r="Q236">
        <v>17</v>
      </c>
    </row>
    <row r="237" spans="2:17" x14ac:dyDescent="0.2">
      <c r="B237" t="s">
        <v>43</v>
      </c>
      <c r="C237">
        <v>25.975000000000001</v>
      </c>
      <c r="D237">
        <v>0.2056</v>
      </c>
      <c r="E237">
        <v>6.3100000000000003E-2</v>
      </c>
      <c r="J237" t="s">
        <v>45</v>
      </c>
      <c r="L237">
        <v>1</v>
      </c>
      <c r="M237" t="s">
        <v>232</v>
      </c>
      <c r="N237" cm="1">
        <f t="array" aca="1" ref="N237" ca="1">D237/INDIRECT(_xlfn.CONCAT("D",$C$2))</f>
        <v>4.0048931379194812E-3</v>
      </c>
      <c r="O237">
        <f t="shared" si="11"/>
        <v>0</v>
      </c>
      <c r="P237" t="str">
        <f t="shared" si="12"/>
        <v>Unknown</v>
      </c>
    </row>
    <row r="238" spans="2:17" x14ac:dyDescent="0.2">
      <c r="B238" t="s">
        <v>43</v>
      </c>
      <c r="C238">
        <v>26.117999999999999</v>
      </c>
      <c r="D238">
        <v>8.8599999999999998E-2</v>
      </c>
      <c r="E238">
        <v>3.0300000000000001E-2</v>
      </c>
      <c r="J238" t="s">
        <v>45</v>
      </c>
      <c r="L238">
        <v>1</v>
      </c>
      <c r="M238" t="s">
        <v>232</v>
      </c>
      <c r="N238" cm="1">
        <f t="array" aca="1" ref="N238" ca="1">D238/INDIRECT(_xlfn.CONCAT("D",$C$2))</f>
        <v>1.7258440273330059E-3</v>
      </c>
      <c r="O238">
        <f t="shared" si="11"/>
        <v>0</v>
      </c>
      <c r="P238" t="str">
        <f t="shared" si="12"/>
        <v>Unknown</v>
      </c>
    </row>
    <row r="239" spans="2:17" x14ac:dyDescent="0.2">
      <c r="B239" t="s">
        <v>43</v>
      </c>
      <c r="C239">
        <v>26.251000000000001</v>
      </c>
      <c r="D239">
        <v>0.1595</v>
      </c>
      <c r="E239">
        <v>3.3700000000000001E-2</v>
      </c>
      <c r="J239" t="s">
        <v>45</v>
      </c>
      <c r="L239">
        <v>1</v>
      </c>
      <c r="M239" t="s">
        <v>232</v>
      </c>
      <c r="N239" cm="1">
        <f t="array" aca="1" ref="N239" ca="1">D239/INDIRECT(_xlfn.CONCAT("D",$C$2))</f>
        <v>3.1069088302439554E-3</v>
      </c>
      <c r="O239">
        <f t="shared" si="11"/>
        <v>0</v>
      </c>
      <c r="P239" t="str">
        <f t="shared" si="12"/>
        <v>Unknown</v>
      </c>
    </row>
    <row r="240" spans="2:17" x14ac:dyDescent="0.2">
      <c r="B240" t="s">
        <v>43</v>
      </c>
      <c r="C240">
        <v>26.338999999999999</v>
      </c>
      <c r="D240">
        <v>7.9299999999999995E-2</v>
      </c>
      <c r="E240">
        <v>3.6299999999999999E-2</v>
      </c>
      <c r="J240" t="s">
        <v>45</v>
      </c>
      <c r="L240">
        <v>1</v>
      </c>
      <c r="M240" t="s">
        <v>232</v>
      </c>
      <c r="N240" cm="1">
        <f t="array" aca="1" ref="N240" ca="1">D240/INDIRECT(_xlfn.CONCAT("D",$C$2))</f>
        <v>1.5446888416197221E-3</v>
      </c>
      <c r="O240">
        <f t="shared" si="11"/>
        <v>0</v>
      </c>
      <c r="P240" t="str">
        <f t="shared" si="12"/>
        <v>Unknown</v>
      </c>
    </row>
    <row r="241" spans="2:17" x14ac:dyDescent="0.2">
      <c r="B241" t="s">
        <v>43</v>
      </c>
      <c r="C241">
        <v>26.488</v>
      </c>
      <c r="D241">
        <v>0.16980000000000001</v>
      </c>
      <c r="E241">
        <v>4.3999999999999997E-2</v>
      </c>
      <c r="J241" t="s">
        <v>45</v>
      </c>
      <c r="L241">
        <v>1</v>
      </c>
      <c r="M241" t="s">
        <v>232</v>
      </c>
      <c r="N241" cm="1">
        <f t="array" aca="1" ref="N241" ca="1">D241/INDIRECT(_xlfn.CONCAT("D",$C$2))</f>
        <v>3.3075430681844742E-3</v>
      </c>
      <c r="O241">
        <f t="shared" si="11"/>
        <v>0</v>
      </c>
      <c r="P241" t="str">
        <f t="shared" si="12"/>
        <v>Unknown</v>
      </c>
    </row>
    <row r="242" spans="2:17" x14ac:dyDescent="0.2">
      <c r="B242" t="s">
        <v>43</v>
      </c>
      <c r="C242">
        <v>26.731000000000002</v>
      </c>
      <c r="D242">
        <v>0.27979999999999999</v>
      </c>
      <c r="E242">
        <v>5.9299999999999999E-2</v>
      </c>
      <c r="J242" t="s">
        <v>45</v>
      </c>
      <c r="L242">
        <v>1</v>
      </c>
      <c r="M242" t="s">
        <v>232</v>
      </c>
      <c r="N242" cm="1">
        <f t="array" aca="1" ref="N242" ca="1">D242/INDIRECT(_xlfn.CONCAT("D",$C$2))</f>
        <v>5.4502388131803057E-3</v>
      </c>
      <c r="O242">
        <f t="shared" si="11"/>
        <v>0</v>
      </c>
      <c r="P242" t="str">
        <f t="shared" si="12"/>
        <v>Unknown</v>
      </c>
    </row>
    <row r="243" spans="2:17" x14ac:dyDescent="0.2">
      <c r="B243" t="s">
        <v>43</v>
      </c>
      <c r="C243">
        <v>26.867999999999999</v>
      </c>
      <c r="D243">
        <v>6.3E-2</v>
      </c>
      <c r="E243">
        <v>2.8799999999999999E-2</v>
      </c>
      <c r="J243" t="s">
        <v>45</v>
      </c>
      <c r="L243">
        <v>1</v>
      </c>
      <c r="M243" t="s">
        <v>232</v>
      </c>
      <c r="N243" cm="1">
        <f t="array" aca="1" ref="N243" ca="1">D243/INDIRECT(_xlfn.CONCAT("D",$C$2))</f>
        <v>1.2271802903157944E-3</v>
      </c>
      <c r="O243">
        <f t="shared" si="11"/>
        <v>0</v>
      </c>
      <c r="P243" t="str">
        <f t="shared" si="12"/>
        <v>Unknown</v>
      </c>
    </row>
    <row r="244" spans="2:17" x14ac:dyDescent="0.2">
      <c r="B244" t="s">
        <v>43</v>
      </c>
      <c r="C244">
        <v>26.914999999999999</v>
      </c>
      <c r="D244">
        <v>4.0399999999999998E-2</v>
      </c>
      <c r="E244">
        <v>3.39E-2</v>
      </c>
      <c r="J244" t="s">
        <v>45</v>
      </c>
      <c r="L244">
        <v>1</v>
      </c>
      <c r="M244" t="s">
        <v>232</v>
      </c>
      <c r="N244" cm="1">
        <f t="array" aca="1" ref="N244" ca="1">D244/INDIRECT(_xlfn.CONCAT("D",$C$2))</f>
        <v>7.8695370998028708E-4</v>
      </c>
      <c r="O244">
        <f t="shared" si="11"/>
        <v>0</v>
      </c>
      <c r="P244" t="str">
        <f t="shared" si="12"/>
        <v>Unknown</v>
      </c>
    </row>
    <row r="245" spans="2:17" x14ac:dyDescent="0.2">
      <c r="B245" t="s">
        <v>43</v>
      </c>
      <c r="C245">
        <v>27.042999999999999</v>
      </c>
      <c r="D245">
        <v>0.2301</v>
      </c>
      <c r="E245">
        <v>4.41E-2</v>
      </c>
      <c r="J245" t="s">
        <v>45</v>
      </c>
      <c r="L245">
        <v>1</v>
      </c>
      <c r="M245" t="s">
        <v>232</v>
      </c>
      <c r="N245" cm="1">
        <f t="array" aca="1" ref="N245" ca="1">D245/INDIRECT(_xlfn.CONCAT("D",$C$2))</f>
        <v>4.4821299174867347E-3</v>
      </c>
      <c r="O245">
        <f t="shared" si="11"/>
        <v>0</v>
      </c>
      <c r="P245" t="str">
        <f t="shared" si="12"/>
        <v>Unknown</v>
      </c>
    </row>
    <row r="246" spans="2:17" x14ac:dyDescent="0.2">
      <c r="B246" t="s">
        <v>43</v>
      </c>
      <c r="C246">
        <v>27.14</v>
      </c>
      <c r="D246">
        <v>0.26529999999999998</v>
      </c>
      <c r="E246">
        <v>9.1300000000000006E-2</v>
      </c>
      <c r="J246" t="s">
        <v>45</v>
      </c>
      <c r="L246">
        <v>1</v>
      </c>
      <c r="M246" t="s">
        <v>232</v>
      </c>
      <c r="N246" cm="1">
        <f t="array" aca="1" ref="N246" ca="1">D246/INDIRECT(_xlfn.CONCAT("D",$C$2))</f>
        <v>5.1677925558854003E-3</v>
      </c>
      <c r="O246">
        <f t="shared" si="11"/>
        <v>0</v>
      </c>
      <c r="P246" t="str">
        <f t="shared" si="12"/>
        <v>Unknown</v>
      </c>
    </row>
    <row r="247" spans="2:17" x14ac:dyDescent="0.2">
      <c r="B247" t="s">
        <v>43</v>
      </c>
      <c r="C247">
        <v>27.298999999999999</v>
      </c>
      <c r="D247">
        <v>6.5799999999999997E-2</v>
      </c>
      <c r="E247">
        <v>2.5000000000000001E-2</v>
      </c>
      <c r="F247">
        <v>27.3005</v>
      </c>
      <c r="G247" t="s">
        <v>226</v>
      </c>
      <c r="H247" t="s">
        <v>227</v>
      </c>
      <c r="I247">
        <v>63.045984186910097</v>
      </c>
      <c r="J247" t="s">
        <v>45</v>
      </c>
      <c r="K247" t="s">
        <v>243</v>
      </c>
      <c r="L247">
        <v>1</v>
      </c>
      <c r="M247" t="s">
        <v>232</v>
      </c>
      <c r="N247" cm="1">
        <f t="array" aca="1" ref="N247" ca="1">D247/INDIRECT(_xlfn.CONCAT("D",$C$2))</f>
        <v>1.2817216365520517E-3</v>
      </c>
      <c r="O247">
        <f t="shared" ca="1" si="11"/>
        <v>1.7303242093452697E-2</v>
      </c>
      <c r="P247" t="str">
        <f t="shared" si="12"/>
        <v>Aromatics</v>
      </c>
      <c r="Q247">
        <v>18</v>
      </c>
    </row>
    <row r="248" spans="2:17" x14ac:dyDescent="0.2">
      <c r="B248" t="s">
        <v>43</v>
      </c>
      <c r="C248">
        <v>27.344999999999999</v>
      </c>
      <c r="D248">
        <v>0.21099999999999999</v>
      </c>
      <c r="E248">
        <v>9.8100000000000007E-2</v>
      </c>
      <c r="J248" t="s">
        <v>45</v>
      </c>
      <c r="L248">
        <v>1</v>
      </c>
      <c r="M248" t="s">
        <v>232</v>
      </c>
      <c r="N248" cm="1">
        <f t="array" aca="1" ref="N248" ca="1">D248/INDIRECT(_xlfn.CONCAT("D",$C$2))</f>
        <v>4.1100800199465491E-3</v>
      </c>
      <c r="O248">
        <f t="shared" si="11"/>
        <v>0</v>
      </c>
      <c r="P248" t="str">
        <f t="shared" si="12"/>
        <v>Unknown</v>
      </c>
    </row>
    <row r="249" spans="2:17" x14ac:dyDescent="0.2">
      <c r="B249" t="s">
        <v>43</v>
      </c>
      <c r="C249">
        <v>27.388000000000002</v>
      </c>
      <c r="D249">
        <v>0.45350000000000001</v>
      </c>
      <c r="E249">
        <v>0.1237</v>
      </c>
      <c r="F249">
        <v>27.391999999999999</v>
      </c>
      <c r="G249" t="s">
        <v>228</v>
      </c>
      <c r="H249" t="s">
        <v>227</v>
      </c>
      <c r="I249">
        <v>55.257025995435498</v>
      </c>
      <c r="J249" t="s">
        <v>45</v>
      </c>
      <c r="K249" t="s">
        <v>243</v>
      </c>
      <c r="L249">
        <v>1</v>
      </c>
      <c r="M249" t="s">
        <v>232</v>
      </c>
      <c r="N249" cm="1">
        <f t="array" aca="1" ref="N249" ca="1">D249/INDIRECT(_xlfn.CONCAT("D",$C$2))</f>
        <v>8.8337501850509967E-3</v>
      </c>
      <c r="O249">
        <f t="shared" ca="1" si="11"/>
        <v>0.11925562749818845</v>
      </c>
      <c r="P249" t="str">
        <f t="shared" si="12"/>
        <v>Aromatics</v>
      </c>
      <c r="Q249">
        <v>18</v>
      </c>
    </row>
    <row r="250" spans="2:17" x14ac:dyDescent="0.2">
      <c r="B250" t="s">
        <v>43</v>
      </c>
      <c r="C250">
        <v>27.596</v>
      </c>
      <c r="D250">
        <v>0.19550000000000001</v>
      </c>
      <c r="E250">
        <v>4.0800000000000003E-2</v>
      </c>
      <c r="J250" t="s">
        <v>45</v>
      </c>
      <c r="L250">
        <v>1</v>
      </c>
      <c r="M250" t="s">
        <v>232</v>
      </c>
      <c r="N250" cm="1">
        <f t="array" aca="1" ref="N250" ca="1">D250/INDIRECT(_xlfn.CONCAT("D",$C$2))</f>
        <v>3.8081547104244096E-3</v>
      </c>
      <c r="O250">
        <f t="shared" si="11"/>
        <v>0</v>
      </c>
      <c r="P250" t="str">
        <f t="shared" si="12"/>
        <v>Unknown</v>
      </c>
    </row>
    <row r="251" spans="2:17" x14ac:dyDescent="0.2">
      <c r="B251" t="s">
        <v>43</v>
      </c>
      <c r="C251">
        <v>27.672000000000001</v>
      </c>
      <c r="D251">
        <v>0.2155</v>
      </c>
      <c r="E251">
        <v>7.8399999999999997E-2</v>
      </c>
      <c r="J251" t="s">
        <v>45</v>
      </c>
      <c r="L251">
        <v>1</v>
      </c>
      <c r="M251" t="s">
        <v>232</v>
      </c>
      <c r="N251" cm="1">
        <f t="array" aca="1" ref="N251" ca="1">D251/INDIRECT(_xlfn.CONCAT("D",$C$2))</f>
        <v>4.1977357549691056E-3</v>
      </c>
      <c r="O251">
        <f t="shared" si="11"/>
        <v>0</v>
      </c>
      <c r="P251" t="str">
        <f t="shared" si="12"/>
        <v>Unknown</v>
      </c>
    </row>
    <row r="252" spans="2:17" x14ac:dyDescent="0.2">
      <c r="B252" t="s">
        <v>43</v>
      </c>
      <c r="C252">
        <v>27.760999999999999</v>
      </c>
      <c r="D252">
        <v>0.249</v>
      </c>
      <c r="E252">
        <v>7.5200000000000003E-2</v>
      </c>
      <c r="J252" t="s">
        <v>45</v>
      </c>
      <c r="L252">
        <v>1</v>
      </c>
      <c r="M252" t="s">
        <v>232</v>
      </c>
      <c r="N252" cm="1">
        <f t="array" aca="1" ref="N252" ca="1">D252/INDIRECT(_xlfn.CONCAT("D",$C$2))</f>
        <v>4.8502840045814731E-3</v>
      </c>
      <c r="O252">
        <f t="shared" si="11"/>
        <v>0</v>
      </c>
      <c r="P252" t="str">
        <f t="shared" si="12"/>
        <v>Unknown</v>
      </c>
    </row>
    <row r="253" spans="2:17" x14ac:dyDescent="0.2">
      <c r="B253" t="s">
        <v>43</v>
      </c>
      <c r="C253">
        <v>27.835000000000001</v>
      </c>
      <c r="D253">
        <v>5.11E-2</v>
      </c>
      <c r="E253">
        <v>4.8500000000000001E-2</v>
      </c>
      <c r="J253" t="s">
        <v>45</v>
      </c>
      <c r="L253">
        <v>1</v>
      </c>
      <c r="M253" t="s">
        <v>232</v>
      </c>
      <c r="N253" cm="1">
        <f t="array" aca="1" ref="N253" ca="1">D253/INDIRECT(_xlfn.CONCAT("D",$C$2))</f>
        <v>9.9537956881169979E-4</v>
      </c>
      <c r="O253">
        <f t="shared" si="11"/>
        <v>0</v>
      </c>
      <c r="P253" t="str">
        <f t="shared" si="12"/>
        <v>Unknown</v>
      </c>
    </row>
    <row r="254" spans="2:17" x14ac:dyDescent="0.2">
      <c r="B254" t="s">
        <v>43</v>
      </c>
      <c r="C254">
        <v>27.998000000000001</v>
      </c>
      <c r="D254">
        <v>0.1032</v>
      </c>
      <c r="E254">
        <v>2.9000000000000001E-2</v>
      </c>
      <c r="J254" t="s">
        <v>45</v>
      </c>
      <c r="L254">
        <v>1</v>
      </c>
      <c r="M254" t="s">
        <v>232</v>
      </c>
      <c r="N254" cm="1">
        <f t="array" aca="1" ref="N254" ca="1">D254/INDIRECT(_xlfn.CONCAT("D",$C$2))</f>
        <v>2.0102381898506345E-3</v>
      </c>
      <c r="O254">
        <f t="shared" si="11"/>
        <v>0</v>
      </c>
      <c r="P254" t="str">
        <f t="shared" si="12"/>
        <v>Unknown</v>
      </c>
    </row>
    <row r="255" spans="2:17" x14ac:dyDescent="0.2">
      <c r="B255" t="s">
        <v>43</v>
      </c>
      <c r="C255">
        <v>28.123999999999999</v>
      </c>
      <c r="D255">
        <v>0.3054</v>
      </c>
      <c r="E255">
        <v>5.74E-2</v>
      </c>
      <c r="J255" t="s">
        <v>45</v>
      </c>
      <c r="L255">
        <v>1</v>
      </c>
      <c r="M255" t="s">
        <v>232</v>
      </c>
      <c r="N255" cm="1">
        <f t="array" aca="1" ref="N255" ca="1">D255/INDIRECT(_xlfn.CONCAT("D",$C$2))</f>
        <v>5.9489025501975176E-3</v>
      </c>
      <c r="O255">
        <f t="shared" si="11"/>
        <v>0</v>
      </c>
      <c r="P255" t="str">
        <f t="shared" si="12"/>
        <v>Unknown</v>
      </c>
    </row>
    <row r="256" spans="2:17" x14ac:dyDescent="0.2">
      <c r="B256" t="s">
        <v>43</v>
      </c>
      <c r="C256">
        <v>28.367000000000001</v>
      </c>
      <c r="D256">
        <v>0.38879999999999998</v>
      </c>
      <c r="E256">
        <v>8.3400000000000002E-2</v>
      </c>
      <c r="J256" t="s">
        <v>45</v>
      </c>
      <c r="L256">
        <v>1</v>
      </c>
      <c r="M256" t="s">
        <v>232</v>
      </c>
      <c r="N256" cm="1">
        <f t="array" aca="1" ref="N256" ca="1">D256/INDIRECT(_xlfn.CONCAT("D",$C$2))</f>
        <v>7.5734555059489015E-3</v>
      </c>
      <c r="O256">
        <f t="shared" si="11"/>
        <v>0</v>
      </c>
      <c r="P256" t="str">
        <f t="shared" si="12"/>
        <v>Unknown</v>
      </c>
    </row>
    <row r="257" spans="2:17" x14ac:dyDescent="0.2">
      <c r="B257" t="s">
        <v>43</v>
      </c>
      <c r="C257">
        <v>28.539000000000001</v>
      </c>
      <c r="D257">
        <v>0.2046</v>
      </c>
      <c r="E257">
        <v>4.9299999999999997E-2</v>
      </c>
      <c r="J257" t="s">
        <v>45</v>
      </c>
      <c r="L257">
        <v>1</v>
      </c>
      <c r="M257" t="s">
        <v>232</v>
      </c>
      <c r="N257" cm="1">
        <f t="array" aca="1" ref="N257" ca="1">D257/INDIRECT(_xlfn.CONCAT("D",$C$2))</f>
        <v>3.9854140856922463E-3</v>
      </c>
      <c r="O257">
        <f t="shared" si="11"/>
        <v>0</v>
      </c>
      <c r="P257" t="str">
        <f t="shared" si="12"/>
        <v>Unknown</v>
      </c>
    </row>
    <row r="258" spans="2:17" x14ac:dyDescent="0.2">
      <c r="B258" t="s">
        <v>43</v>
      </c>
      <c r="C258">
        <v>28.628</v>
      </c>
      <c r="D258">
        <v>0.1862</v>
      </c>
      <c r="E258">
        <v>9.9500000000000005E-2</v>
      </c>
      <c r="F258">
        <v>28.626300000000001</v>
      </c>
      <c r="G258" t="s">
        <v>229</v>
      </c>
      <c r="H258" t="s">
        <v>230</v>
      </c>
      <c r="I258">
        <v>51.463767891643599</v>
      </c>
      <c r="J258" t="s">
        <v>45</v>
      </c>
      <c r="K258" t="s">
        <v>243</v>
      </c>
      <c r="L258">
        <v>1</v>
      </c>
      <c r="M258" t="s">
        <v>232</v>
      </c>
      <c r="N258" cm="1">
        <f t="array" aca="1" ref="N258" ca="1">D258/INDIRECT(_xlfn.CONCAT("D",$C$2))</f>
        <v>3.6269995247111254E-3</v>
      </c>
      <c r="O258">
        <f t="shared" ca="1" si="11"/>
        <v>4.8964493583600194E-2</v>
      </c>
      <c r="P258" t="str">
        <f t="shared" si="12"/>
        <v>Aromatics</v>
      </c>
      <c r="Q258">
        <v>19</v>
      </c>
    </row>
    <row r="259" spans="2:17" x14ac:dyDescent="0.2">
      <c r="B259" t="s">
        <v>43</v>
      </c>
      <c r="C259">
        <v>28.774999999999999</v>
      </c>
      <c r="D259">
        <v>8.8099999999999998E-2</v>
      </c>
      <c r="E259">
        <v>8.1199999999999994E-2</v>
      </c>
      <c r="J259" t="s">
        <v>45</v>
      </c>
      <c r="L259">
        <v>1</v>
      </c>
      <c r="M259" t="s">
        <v>232</v>
      </c>
      <c r="N259" cm="1">
        <f t="array" aca="1" ref="N259" ca="1">D259/INDIRECT(_xlfn.CONCAT("D",$C$2))</f>
        <v>1.7161045012193885E-3</v>
      </c>
      <c r="O259">
        <f t="shared" si="11"/>
        <v>0</v>
      </c>
      <c r="P259" t="str">
        <f t="shared" si="12"/>
        <v>Unknown</v>
      </c>
    </row>
    <row r="260" spans="2:17" x14ac:dyDescent="0.2">
      <c r="B260" t="s">
        <v>43</v>
      </c>
      <c r="C260">
        <v>28.913</v>
      </c>
      <c r="D260">
        <v>0.31209999999999999</v>
      </c>
      <c r="E260">
        <v>6.5299999999999997E-2</v>
      </c>
      <c r="J260" t="s">
        <v>45</v>
      </c>
      <c r="L260">
        <v>1</v>
      </c>
      <c r="M260" t="s">
        <v>232</v>
      </c>
      <c r="N260" cm="1">
        <f t="array" aca="1" ref="N260" ca="1">D260/INDIRECT(_xlfn.CONCAT("D",$C$2))</f>
        <v>6.0794122001199902E-3</v>
      </c>
      <c r="O260">
        <f t="shared" si="11"/>
        <v>0</v>
      </c>
      <c r="P260" t="str">
        <f t="shared" si="12"/>
        <v>Unknown</v>
      </c>
    </row>
    <row r="261" spans="2:17" x14ac:dyDescent="0.2">
      <c r="B261" t="s">
        <v>43</v>
      </c>
      <c r="C261">
        <v>29.035</v>
      </c>
      <c r="D261">
        <v>0.25169999999999998</v>
      </c>
      <c r="E261">
        <v>8.7800000000000003E-2</v>
      </c>
      <c r="J261" t="s">
        <v>45</v>
      </c>
      <c r="L261">
        <v>1</v>
      </c>
      <c r="M261" t="s">
        <v>232</v>
      </c>
      <c r="N261" cm="1">
        <f t="array" aca="1" ref="N261" ca="1">D261/INDIRECT(_xlfn.CONCAT("D",$C$2))</f>
        <v>4.9028774455950061E-3</v>
      </c>
      <c r="O261">
        <f t="shared" si="11"/>
        <v>0</v>
      </c>
      <c r="P261" t="str">
        <f t="shared" si="12"/>
        <v>Unknown</v>
      </c>
    </row>
    <row r="262" spans="2:17" x14ac:dyDescent="0.2">
      <c r="B262" t="s">
        <v>43</v>
      </c>
      <c r="C262">
        <v>29.8</v>
      </c>
      <c r="D262">
        <v>2.0598000000000001</v>
      </c>
      <c r="E262">
        <v>0.2311</v>
      </c>
      <c r="J262" t="s">
        <v>45</v>
      </c>
      <c r="L262">
        <v>1</v>
      </c>
      <c r="M262" t="s">
        <v>232</v>
      </c>
      <c r="N262" cm="1">
        <f t="array" aca="1" ref="N262" ca="1">D262/INDIRECT(_xlfn.CONCAT("D",$C$2))</f>
        <v>4.0122951777658303E-2</v>
      </c>
      <c r="O262">
        <f t="shared" si="11"/>
        <v>0</v>
      </c>
      <c r="P262" t="str">
        <f t="shared" si="12"/>
        <v>Unknown</v>
      </c>
    </row>
    <row r="263" spans="2:17" x14ac:dyDescent="0.2">
      <c r="B263" t="s">
        <v>43</v>
      </c>
      <c r="C263">
        <v>30.393999999999998</v>
      </c>
      <c r="D263">
        <v>6.8954000000000004</v>
      </c>
      <c r="E263">
        <v>0.32719999999999999</v>
      </c>
      <c r="J263" t="s">
        <v>45</v>
      </c>
      <c r="L263">
        <v>1</v>
      </c>
      <c r="M263" t="s">
        <v>232</v>
      </c>
      <c r="N263" cm="1">
        <f t="array" aca="1" ref="N263" ca="1">D263/INDIRECT(_xlfn.CONCAT("D",$C$2))</f>
        <v>0.13431585672767507</v>
      </c>
      <c r="O263">
        <f t="shared" ref="O263:O293" si="13">IF(NOT(ISBLANK(G263)),N263*$F$2/L263,0)</f>
        <v>0</v>
      </c>
      <c r="P263" t="str">
        <f t="shared" ref="P263:P293" si="14">IF(K263="A","Aromatics",IF(K263="L","Linear Alkanes",IF(K263="B","Branched Alkanes", IF(K263="C","Cycloalkanes", IF(K263="E","Alkenes/Alkynes", IF(K263="O","Other","Unknown"))))))</f>
        <v>Unknown</v>
      </c>
    </row>
    <row r="264" spans="2:17" x14ac:dyDescent="0.2">
      <c r="B264" t="s">
        <v>43</v>
      </c>
      <c r="C264">
        <v>30.986999999999998</v>
      </c>
      <c r="D264">
        <v>8.9154</v>
      </c>
      <c r="E264">
        <v>0.2346</v>
      </c>
      <c r="J264" t="s">
        <v>45</v>
      </c>
      <c r="L264">
        <v>1</v>
      </c>
      <c r="M264" t="s">
        <v>232</v>
      </c>
      <c r="N264" cm="1">
        <f t="array" aca="1" ref="N264" ca="1">D264/INDIRECT(_xlfn.CONCAT("D",$C$2))</f>
        <v>0.17366354222668942</v>
      </c>
      <c r="O264">
        <f t="shared" si="13"/>
        <v>0</v>
      </c>
      <c r="P264" t="str">
        <f t="shared" si="14"/>
        <v>Unknown</v>
      </c>
    </row>
    <row r="265" spans="2:17" x14ac:dyDescent="0.2">
      <c r="B265" t="s">
        <v>43</v>
      </c>
      <c r="C265">
        <v>31.021999999999998</v>
      </c>
      <c r="D265">
        <v>1.6786000000000001</v>
      </c>
      <c r="E265">
        <v>0.25140000000000001</v>
      </c>
      <c r="J265" t="s">
        <v>45</v>
      </c>
      <c r="L265">
        <v>1</v>
      </c>
      <c r="M265" t="s">
        <v>232</v>
      </c>
      <c r="N265" cm="1">
        <f t="array" aca="1" ref="N265" ca="1">D265/INDIRECT(_xlfn.CONCAT("D",$C$2))</f>
        <v>3.2697537068636387E-2</v>
      </c>
      <c r="O265">
        <f t="shared" si="13"/>
        <v>0</v>
      </c>
      <c r="P265" t="str">
        <f t="shared" si="14"/>
        <v>Unknown</v>
      </c>
    </row>
    <row r="266" spans="2:17" x14ac:dyDescent="0.2">
      <c r="B266" t="s">
        <v>43</v>
      </c>
      <c r="C266">
        <v>31.234999999999999</v>
      </c>
      <c r="D266">
        <v>0.29380000000000001</v>
      </c>
      <c r="E266">
        <v>0.17199999999999999</v>
      </c>
      <c r="J266" t="s">
        <v>45</v>
      </c>
      <c r="L266">
        <v>1</v>
      </c>
      <c r="M266" t="s">
        <v>232</v>
      </c>
      <c r="N266" cm="1">
        <f t="array" aca="1" ref="N266" ca="1">D266/INDIRECT(_xlfn.CONCAT("D",$C$2))</f>
        <v>5.7229455443615932E-3</v>
      </c>
      <c r="O266">
        <f t="shared" si="13"/>
        <v>0</v>
      </c>
      <c r="P266" t="str">
        <f t="shared" si="14"/>
        <v>Unknown</v>
      </c>
    </row>
    <row r="267" spans="2:17" x14ac:dyDescent="0.2">
      <c r="B267" t="s">
        <v>43</v>
      </c>
      <c r="C267">
        <v>31.321999999999999</v>
      </c>
      <c r="D267">
        <v>0.41749999999999998</v>
      </c>
      <c r="E267">
        <v>0.15920000000000001</v>
      </c>
      <c r="J267" t="s">
        <v>45</v>
      </c>
      <c r="L267">
        <v>1</v>
      </c>
      <c r="M267" t="s">
        <v>232</v>
      </c>
      <c r="N267" cm="1">
        <f t="array" aca="1" ref="N267" ca="1">D267/INDIRECT(_xlfn.CONCAT("D",$C$2))</f>
        <v>8.1325043048705407E-3</v>
      </c>
      <c r="O267">
        <f t="shared" si="13"/>
        <v>0</v>
      </c>
      <c r="P267" t="str">
        <f t="shared" si="14"/>
        <v>Unknown</v>
      </c>
    </row>
    <row r="268" spans="2:17" x14ac:dyDescent="0.2">
      <c r="B268" t="s">
        <v>43</v>
      </c>
      <c r="C268">
        <v>31.475999999999999</v>
      </c>
      <c r="D268">
        <v>0.1056</v>
      </c>
      <c r="E268">
        <v>7.3800000000000004E-2</v>
      </c>
      <c r="J268" t="s">
        <v>45</v>
      </c>
      <c r="L268">
        <v>1</v>
      </c>
      <c r="M268" t="s">
        <v>232</v>
      </c>
      <c r="N268" cm="1">
        <f t="array" aca="1" ref="N268" ca="1">D268/INDIRECT(_xlfn.CONCAT("D",$C$2))</f>
        <v>2.0569879151959981E-3</v>
      </c>
      <c r="O268">
        <f t="shared" si="13"/>
        <v>0</v>
      </c>
      <c r="P268" t="str">
        <f t="shared" si="14"/>
        <v>Unknown</v>
      </c>
    </row>
    <row r="269" spans="2:17" x14ac:dyDescent="0.2">
      <c r="B269" t="s">
        <v>43</v>
      </c>
      <c r="C269">
        <v>31.587</v>
      </c>
      <c r="D269">
        <v>3.3300000000000003E-2</v>
      </c>
      <c r="E269">
        <v>0.1507</v>
      </c>
      <c r="J269" t="s">
        <v>45</v>
      </c>
      <c r="L269">
        <v>1</v>
      </c>
      <c r="M269" t="s">
        <v>232</v>
      </c>
      <c r="N269" cm="1">
        <f t="array" aca="1" ref="N269" ca="1">D269/INDIRECT(_xlfn.CONCAT("D",$C$2))</f>
        <v>6.4865243916691995E-4</v>
      </c>
      <c r="O269">
        <f t="shared" si="13"/>
        <v>0</v>
      </c>
      <c r="P269" t="str">
        <f t="shared" si="14"/>
        <v>Unknown</v>
      </c>
    </row>
    <row r="270" spans="2:17" x14ac:dyDescent="0.2">
      <c r="B270" t="s">
        <v>43</v>
      </c>
      <c r="C270">
        <v>31.608000000000001</v>
      </c>
      <c r="D270">
        <v>9.8400000000000001E-2</v>
      </c>
      <c r="E270">
        <v>0.161</v>
      </c>
      <c r="J270" t="s">
        <v>45</v>
      </c>
      <c r="L270">
        <v>1</v>
      </c>
      <c r="M270" t="s">
        <v>232</v>
      </c>
      <c r="N270" cm="1">
        <f t="array" aca="1" ref="N270" ca="1">D270/INDIRECT(_xlfn.CONCAT("D",$C$2))</f>
        <v>1.9167387391599074E-3</v>
      </c>
      <c r="O270">
        <f t="shared" si="13"/>
        <v>0</v>
      </c>
      <c r="P270" t="str">
        <f t="shared" si="14"/>
        <v>Unknown</v>
      </c>
    </row>
    <row r="271" spans="2:17" x14ac:dyDescent="0.2">
      <c r="B271" t="s">
        <v>43</v>
      </c>
      <c r="C271">
        <v>31.629000000000001</v>
      </c>
      <c r="D271">
        <v>0.30209999999999998</v>
      </c>
      <c r="E271">
        <v>0.1643</v>
      </c>
      <c r="J271" t="s">
        <v>45</v>
      </c>
      <c r="L271">
        <v>1</v>
      </c>
      <c r="M271" t="s">
        <v>232</v>
      </c>
      <c r="N271" cm="1">
        <f t="array" aca="1" ref="N271" ca="1">D271/INDIRECT(_xlfn.CONCAT("D",$C$2))</f>
        <v>5.8846216778476422E-3</v>
      </c>
      <c r="O271">
        <f t="shared" si="13"/>
        <v>0</v>
      </c>
      <c r="P271" t="str">
        <f t="shared" si="14"/>
        <v>Unknown</v>
      </c>
    </row>
    <row r="272" spans="2:17" x14ac:dyDescent="0.2">
      <c r="B272" t="s">
        <v>43</v>
      </c>
      <c r="C272">
        <v>31.702000000000002</v>
      </c>
      <c r="D272">
        <v>0.25319999999999998</v>
      </c>
      <c r="E272">
        <v>0.1651</v>
      </c>
      <c r="J272" t="s">
        <v>45</v>
      </c>
      <c r="L272">
        <v>1</v>
      </c>
      <c r="M272" t="s">
        <v>232</v>
      </c>
      <c r="N272" cm="1">
        <f t="array" aca="1" ref="N272" ca="1">D272/INDIRECT(_xlfn.CONCAT("D",$C$2))</f>
        <v>4.9320960239358589E-3</v>
      </c>
      <c r="O272">
        <f t="shared" si="13"/>
        <v>0</v>
      </c>
      <c r="P272" t="str">
        <f t="shared" si="14"/>
        <v>Unknown</v>
      </c>
    </row>
    <row r="273" spans="2:16" x14ac:dyDescent="0.2">
      <c r="B273" t="s">
        <v>43</v>
      </c>
      <c r="C273">
        <v>32.061</v>
      </c>
      <c r="D273">
        <v>0.22339999999999999</v>
      </c>
      <c r="E273">
        <v>0.1741</v>
      </c>
      <c r="J273" t="s">
        <v>45</v>
      </c>
      <c r="L273">
        <v>1</v>
      </c>
      <c r="M273" t="s">
        <v>232</v>
      </c>
      <c r="N273" cm="1">
        <f t="array" aca="1" ref="N273" ca="1">D273/INDIRECT(_xlfn.CONCAT("D",$C$2))</f>
        <v>4.3516202675642612E-3</v>
      </c>
      <c r="O273">
        <f t="shared" si="13"/>
        <v>0</v>
      </c>
      <c r="P273" t="str">
        <f t="shared" si="14"/>
        <v>Unknown</v>
      </c>
    </row>
    <row r="274" spans="2:16" x14ac:dyDescent="0.2">
      <c r="B274" t="s">
        <v>43</v>
      </c>
      <c r="C274">
        <v>32.167000000000002</v>
      </c>
      <c r="D274">
        <v>0.47549999999999998</v>
      </c>
      <c r="E274">
        <v>0.15959999999999999</v>
      </c>
      <c r="J274" t="s">
        <v>45</v>
      </c>
      <c r="L274">
        <v>1</v>
      </c>
      <c r="M274" t="s">
        <v>232</v>
      </c>
      <c r="N274" cm="1">
        <f t="array" aca="1" ref="N274" ca="1">D274/INDIRECT(_xlfn.CONCAT("D",$C$2))</f>
        <v>9.2622893340501607E-3</v>
      </c>
      <c r="O274">
        <f t="shared" si="13"/>
        <v>0</v>
      </c>
      <c r="P274" t="str">
        <f t="shared" si="14"/>
        <v>Unknown</v>
      </c>
    </row>
    <row r="275" spans="2:16" x14ac:dyDescent="0.2">
      <c r="B275" t="s">
        <v>43</v>
      </c>
      <c r="C275">
        <v>32.762</v>
      </c>
      <c r="D275">
        <v>0.13150000000000001</v>
      </c>
      <c r="E275">
        <v>0.15409999999999999</v>
      </c>
      <c r="J275" t="s">
        <v>45</v>
      </c>
      <c r="L275">
        <v>1</v>
      </c>
      <c r="M275" t="s">
        <v>232</v>
      </c>
      <c r="N275" cm="1">
        <f t="array" aca="1" ref="N275" ca="1">D275/INDIRECT(_xlfn.CONCAT("D",$C$2))</f>
        <v>2.5614953678813803E-3</v>
      </c>
      <c r="O275">
        <f t="shared" si="13"/>
        <v>0</v>
      </c>
      <c r="P275" t="str">
        <f t="shared" si="14"/>
        <v>Unknown</v>
      </c>
    </row>
    <row r="276" spans="2:16" x14ac:dyDescent="0.2">
      <c r="B276" t="s">
        <v>43</v>
      </c>
      <c r="C276">
        <v>33.036000000000001</v>
      </c>
      <c r="D276">
        <v>0.59750000000000003</v>
      </c>
      <c r="E276">
        <v>7.5499999999999998E-2</v>
      </c>
      <c r="J276" t="s">
        <v>45</v>
      </c>
      <c r="L276">
        <v>1</v>
      </c>
      <c r="M276" t="s">
        <v>232</v>
      </c>
      <c r="N276" cm="1">
        <f t="array" aca="1" ref="N276" ca="1">D276/INDIRECT(_xlfn.CONCAT("D",$C$2))</f>
        <v>1.1638733705772812E-2</v>
      </c>
      <c r="O276">
        <f t="shared" si="13"/>
        <v>0</v>
      </c>
      <c r="P276" t="str">
        <f t="shared" si="14"/>
        <v>Unknown</v>
      </c>
    </row>
    <row r="277" spans="2:16" x14ac:dyDescent="0.2">
      <c r="B277" t="s">
        <v>43</v>
      </c>
      <c r="C277">
        <v>33.201999999999998</v>
      </c>
      <c r="D277">
        <v>0.14749999999999999</v>
      </c>
      <c r="E277">
        <v>0.16689999999999999</v>
      </c>
      <c r="J277" t="s">
        <v>45</v>
      </c>
      <c r="L277">
        <v>1</v>
      </c>
      <c r="M277" t="s">
        <v>232</v>
      </c>
      <c r="N277" cm="1">
        <f t="array" aca="1" ref="N277" ca="1">D277/INDIRECT(_xlfn.CONCAT("D",$C$2))</f>
        <v>2.8731602035171372E-3</v>
      </c>
      <c r="O277">
        <f t="shared" si="13"/>
        <v>0</v>
      </c>
      <c r="P277" t="str">
        <f t="shared" si="14"/>
        <v>Unknown</v>
      </c>
    </row>
    <row r="278" spans="2:16" x14ac:dyDescent="0.2">
      <c r="B278" t="s">
        <v>43</v>
      </c>
      <c r="C278">
        <v>33.249000000000002</v>
      </c>
      <c r="D278">
        <v>0.15409999999999999</v>
      </c>
      <c r="E278">
        <v>8.0699999999999994E-2</v>
      </c>
      <c r="J278" t="s">
        <v>45</v>
      </c>
      <c r="L278">
        <v>1</v>
      </c>
      <c r="M278" t="s">
        <v>232</v>
      </c>
      <c r="N278" cm="1">
        <f t="array" aca="1" ref="N278" ca="1">D278/INDIRECT(_xlfn.CONCAT("D",$C$2))</f>
        <v>3.0017219482168871E-3</v>
      </c>
      <c r="O278">
        <f t="shared" si="13"/>
        <v>0</v>
      </c>
      <c r="P278" t="str">
        <f t="shared" si="14"/>
        <v>Unknown</v>
      </c>
    </row>
    <row r="279" spans="2:16" x14ac:dyDescent="0.2">
      <c r="B279" t="s">
        <v>43</v>
      </c>
      <c r="C279">
        <v>33.79</v>
      </c>
      <c r="D279">
        <v>0.16059999999999999</v>
      </c>
      <c r="E279">
        <v>8.2600000000000007E-2</v>
      </c>
      <c r="J279" t="s">
        <v>45</v>
      </c>
      <c r="L279">
        <v>1</v>
      </c>
      <c r="M279" t="s">
        <v>232</v>
      </c>
      <c r="N279" cm="1">
        <f t="array" aca="1" ref="N279" ca="1">D279/INDIRECT(_xlfn.CONCAT("D",$C$2))</f>
        <v>3.1283357876939135E-3</v>
      </c>
      <c r="O279">
        <f t="shared" si="13"/>
        <v>0</v>
      </c>
      <c r="P279" t="str">
        <f t="shared" si="14"/>
        <v>Unknown</v>
      </c>
    </row>
    <row r="280" spans="2:16" x14ac:dyDescent="0.2">
      <c r="B280" t="s">
        <v>43</v>
      </c>
      <c r="C280">
        <v>34.145000000000003</v>
      </c>
      <c r="D280">
        <v>0.14230000000000001</v>
      </c>
      <c r="E280">
        <v>3.9199999999999999E-2</v>
      </c>
      <c r="J280" t="s">
        <v>45</v>
      </c>
      <c r="L280">
        <v>1</v>
      </c>
      <c r="M280" t="s">
        <v>232</v>
      </c>
      <c r="N280" cm="1">
        <f t="array" aca="1" ref="N280" ca="1">D280/INDIRECT(_xlfn.CONCAT("D",$C$2))</f>
        <v>2.7718691319355165E-3</v>
      </c>
      <c r="O280">
        <f t="shared" si="13"/>
        <v>0</v>
      </c>
      <c r="P280" t="str">
        <f t="shared" si="14"/>
        <v>Unknown</v>
      </c>
    </row>
    <row r="281" spans="2:16" x14ac:dyDescent="0.2">
      <c r="B281" t="s">
        <v>43</v>
      </c>
      <c r="C281">
        <v>34.201999999999998</v>
      </c>
      <c r="D281">
        <v>0.26129999999999998</v>
      </c>
      <c r="E281">
        <v>0.10009999999999999</v>
      </c>
      <c r="J281" t="s">
        <v>45</v>
      </c>
      <c r="L281">
        <v>1</v>
      </c>
      <c r="M281" t="s">
        <v>232</v>
      </c>
      <c r="N281" cm="1">
        <f t="array" aca="1" ref="N281" ca="1">D281/INDIRECT(_xlfn.CONCAT("D",$C$2))</f>
        <v>5.0898763469764607E-3</v>
      </c>
      <c r="O281">
        <f t="shared" si="13"/>
        <v>0</v>
      </c>
      <c r="P281" t="str">
        <f t="shared" si="14"/>
        <v>Unknown</v>
      </c>
    </row>
    <row r="282" spans="2:16" x14ac:dyDescent="0.2">
      <c r="B282" t="s">
        <v>43</v>
      </c>
      <c r="C282">
        <v>35.143000000000001</v>
      </c>
      <c r="D282">
        <v>0.1691</v>
      </c>
      <c r="E282">
        <v>0.1124</v>
      </c>
      <c r="J282" t="s">
        <v>45</v>
      </c>
      <c r="L282">
        <v>1</v>
      </c>
      <c r="M282" t="s">
        <v>232</v>
      </c>
      <c r="N282" cm="1">
        <f t="array" aca="1" ref="N282" ca="1">D282/INDIRECT(_xlfn.CONCAT("D",$C$2))</f>
        <v>3.29390773162541E-3</v>
      </c>
      <c r="O282">
        <f t="shared" si="13"/>
        <v>0</v>
      </c>
      <c r="P282" t="str">
        <f t="shared" si="14"/>
        <v>Unknown</v>
      </c>
    </row>
    <row r="283" spans="2:16" x14ac:dyDescent="0.2">
      <c r="B283" t="s">
        <v>43</v>
      </c>
      <c r="C283">
        <v>35.365000000000002</v>
      </c>
      <c r="D283">
        <v>0.18310000000000001</v>
      </c>
      <c r="E283">
        <v>0.16420000000000001</v>
      </c>
      <c r="J283" t="s">
        <v>45</v>
      </c>
      <c r="L283">
        <v>1</v>
      </c>
      <c r="M283" t="s">
        <v>232</v>
      </c>
      <c r="N283" cm="1">
        <f t="array" aca="1" ref="N283" ca="1">D283/INDIRECT(_xlfn.CONCAT("D",$C$2))</f>
        <v>3.5666144628066975E-3</v>
      </c>
      <c r="O283">
        <f t="shared" si="13"/>
        <v>0</v>
      </c>
      <c r="P283" t="str">
        <f t="shared" si="14"/>
        <v>Unknown</v>
      </c>
    </row>
    <row r="284" spans="2:16" x14ac:dyDescent="0.2">
      <c r="B284" t="s">
        <v>43</v>
      </c>
      <c r="C284">
        <v>35.478999999999999</v>
      </c>
      <c r="D284">
        <v>0.5</v>
      </c>
      <c r="E284">
        <v>0.15809999999999999</v>
      </c>
      <c r="J284" t="s">
        <v>45</v>
      </c>
      <c r="L284">
        <v>1</v>
      </c>
      <c r="M284" t="s">
        <v>232</v>
      </c>
      <c r="N284" cm="1">
        <f t="array" aca="1" ref="N284" ca="1">D284/INDIRECT(_xlfn.CONCAT("D",$C$2))</f>
        <v>9.7395261136174159E-3</v>
      </c>
      <c r="O284">
        <f t="shared" si="13"/>
        <v>0</v>
      </c>
      <c r="P284" t="str">
        <f t="shared" si="14"/>
        <v>Unknown</v>
      </c>
    </row>
    <row r="285" spans="2:16" x14ac:dyDescent="0.2">
      <c r="B285" t="s">
        <v>43</v>
      </c>
      <c r="C285">
        <v>35.654000000000003</v>
      </c>
      <c r="D285">
        <v>0.1045</v>
      </c>
      <c r="E285">
        <v>2.6700000000000002E-2</v>
      </c>
      <c r="J285" t="s">
        <v>45</v>
      </c>
      <c r="L285">
        <v>1</v>
      </c>
      <c r="M285" t="s">
        <v>232</v>
      </c>
      <c r="N285" cm="1">
        <f t="array" aca="1" ref="N285" ca="1">D285/INDIRECT(_xlfn.CONCAT("D",$C$2))</f>
        <v>2.0355609577460397E-3</v>
      </c>
      <c r="O285">
        <f t="shared" si="13"/>
        <v>0</v>
      </c>
      <c r="P285" t="str">
        <f t="shared" si="14"/>
        <v>Unknown</v>
      </c>
    </row>
    <row r="286" spans="2:16" x14ac:dyDescent="0.2">
      <c r="B286" t="s">
        <v>43</v>
      </c>
      <c r="C286">
        <v>35.854999999999997</v>
      </c>
      <c r="D286">
        <v>7.8299999999999995E-2</v>
      </c>
      <c r="E286">
        <v>3.8199999999999998E-2</v>
      </c>
      <c r="J286" t="s">
        <v>45</v>
      </c>
      <c r="L286">
        <v>1</v>
      </c>
      <c r="M286" t="s">
        <v>232</v>
      </c>
      <c r="N286" cm="1">
        <f t="array" aca="1" ref="N286" ca="1">D286/INDIRECT(_xlfn.CONCAT("D",$C$2))</f>
        <v>1.5252097893924872E-3</v>
      </c>
      <c r="O286">
        <f t="shared" si="13"/>
        <v>0</v>
      </c>
      <c r="P286" t="str">
        <f t="shared" si="14"/>
        <v>Unknown</v>
      </c>
    </row>
    <row r="287" spans="2:16" x14ac:dyDescent="0.2">
      <c r="B287" t="s">
        <v>43</v>
      </c>
      <c r="C287">
        <v>36.116999999999997</v>
      </c>
      <c r="D287">
        <v>0.43240000000000001</v>
      </c>
      <c r="E287">
        <v>0.1215</v>
      </c>
      <c r="J287" t="s">
        <v>45</v>
      </c>
      <c r="L287">
        <v>1</v>
      </c>
      <c r="M287" t="s">
        <v>232</v>
      </c>
      <c r="N287" cm="1">
        <f t="array" aca="1" ref="N287" ca="1">D287/INDIRECT(_xlfn.CONCAT("D",$C$2))</f>
        <v>8.4227421830563413E-3</v>
      </c>
      <c r="O287">
        <f t="shared" si="13"/>
        <v>0</v>
      </c>
      <c r="P287" t="str">
        <f t="shared" si="14"/>
        <v>Unknown</v>
      </c>
    </row>
    <row r="288" spans="2:16" x14ac:dyDescent="0.2">
      <c r="B288" t="s">
        <v>43</v>
      </c>
      <c r="C288">
        <v>36.552</v>
      </c>
      <c r="D288">
        <v>0.17080000000000001</v>
      </c>
      <c r="E288">
        <v>0.15859999999999999</v>
      </c>
      <c r="J288" t="s">
        <v>45</v>
      </c>
      <c r="L288">
        <v>1</v>
      </c>
      <c r="M288" t="s">
        <v>232</v>
      </c>
      <c r="N288" cm="1">
        <f t="array" aca="1" ref="N288" ca="1">D288/INDIRECT(_xlfn.CONCAT("D",$C$2))</f>
        <v>3.327022120411709E-3</v>
      </c>
      <c r="O288">
        <f t="shared" si="13"/>
        <v>0</v>
      </c>
      <c r="P288" t="str">
        <f t="shared" si="14"/>
        <v>Unknown</v>
      </c>
    </row>
    <row r="289" spans="2:16" x14ac:dyDescent="0.2">
      <c r="B289" t="s">
        <v>43</v>
      </c>
      <c r="C289">
        <v>36.823999999999998</v>
      </c>
      <c r="D289">
        <v>0.18060000000000001</v>
      </c>
      <c r="E289">
        <v>0.161</v>
      </c>
      <c r="J289" t="s">
        <v>45</v>
      </c>
      <c r="L289">
        <v>1</v>
      </c>
      <c r="M289" t="s">
        <v>232</v>
      </c>
      <c r="N289" cm="1">
        <f t="array" aca="1" ref="N289" ca="1">D289/INDIRECT(_xlfn.CONCAT("D",$C$2))</f>
        <v>3.5179168322386108E-3</v>
      </c>
      <c r="O289">
        <f t="shared" si="13"/>
        <v>0</v>
      </c>
      <c r="P289" t="str">
        <f t="shared" si="14"/>
        <v>Unknown</v>
      </c>
    </row>
    <row r="290" spans="2:16" x14ac:dyDescent="0.2">
      <c r="B290" t="s">
        <v>43</v>
      </c>
      <c r="C290">
        <v>37.520000000000003</v>
      </c>
      <c r="D290">
        <v>0.1368</v>
      </c>
      <c r="E290">
        <v>7.1900000000000006E-2</v>
      </c>
      <c r="J290" t="s">
        <v>45</v>
      </c>
      <c r="L290">
        <v>1</v>
      </c>
      <c r="M290" t="s">
        <v>232</v>
      </c>
      <c r="N290" cm="1">
        <f t="array" aca="1" ref="N290" ca="1">D290/INDIRECT(_xlfn.CONCAT("D",$C$2))</f>
        <v>2.664734344685725E-3</v>
      </c>
      <c r="O290">
        <f t="shared" si="13"/>
        <v>0</v>
      </c>
      <c r="P290" t="str">
        <f t="shared" si="14"/>
        <v>Unknown</v>
      </c>
    </row>
    <row r="291" spans="2:16" x14ac:dyDescent="0.2">
      <c r="B291" t="s">
        <v>43</v>
      </c>
      <c r="C291">
        <v>37.78</v>
      </c>
      <c r="D291">
        <v>0.25669999999999998</v>
      </c>
      <c r="E291">
        <v>7.1099999999999997E-2</v>
      </c>
      <c r="J291" t="s">
        <v>45</v>
      </c>
      <c r="L291">
        <v>1</v>
      </c>
      <c r="M291" t="s">
        <v>232</v>
      </c>
      <c r="N291" cm="1">
        <f t="array" aca="1" ref="N291" ca="1">D291/INDIRECT(_xlfn.CONCAT("D",$C$2))</f>
        <v>5.0002727067311806E-3</v>
      </c>
      <c r="O291">
        <f t="shared" si="13"/>
        <v>0</v>
      </c>
      <c r="P291" t="str">
        <f t="shared" si="14"/>
        <v>Unknown</v>
      </c>
    </row>
    <row r="292" spans="2:16" x14ac:dyDescent="0.2">
      <c r="B292" t="s">
        <v>43</v>
      </c>
      <c r="C292">
        <v>37.863</v>
      </c>
      <c r="D292">
        <v>0.4022</v>
      </c>
      <c r="E292">
        <v>0.1169</v>
      </c>
      <c r="J292" t="s">
        <v>45</v>
      </c>
      <c r="L292">
        <v>1</v>
      </c>
      <c r="M292" t="s">
        <v>232</v>
      </c>
      <c r="N292" cm="1">
        <f t="array" aca="1" ref="N292" ca="1">D292/INDIRECT(_xlfn.CONCAT("D",$C$2))</f>
        <v>7.8344748057938493E-3</v>
      </c>
      <c r="O292">
        <f t="shared" si="13"/>
        <v>0</v>
      </c>
      <c r="P292" t="str">
        <f t="shared" si="14"/>
        <v>Unknown</v>
      </c>
    </row>
    <row r="293" spans="2:16" x14ac:dyDescent="0.2">
      <c r="B293" t="s">
        <v>43</v>
      </c>
      <c r="C293">
        <v>39.725000000000001</v>
      </c>
      <c r="D293">
        <v>3.15E-2</v>
      </c>
      <c r="E293">
        <v>0.1439</v>
      </c>
      <c r="J293" t="s">
        <v>45</v>
      </c>
      <c r="L293">
        <v>1</v>
      </c>
      <c r="M293" t="s">
        <v>232</v>
      </c>
      <c r="N293" cm="1">
        <f t="array" aca="1" ref="N293" ca="1">D293/INDIRECT(_xlfn.CONCAT("D",$C$2))</f>
        <v>6.1359014515789722E-4</v>
      </c>
      <c r="O293">
        <f t="shared" si="13"/>
        <v>0</v>
      </c>
      <c r="P293" t="str">
        <f t="shared" si="14"/>
        <v>Unknown</v>
      </c>
    </row>
  </sheetData>
  <mergeCells count="1">
    <mergeCell ref="S5:U5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1BD4-B4FE-0347-95DB-166B0FE52D7E}">
  <dimension ref="B2:P74"/>
  <sheetViews>
    <sheetView zoomScale="90" workbookViewId="0">
      <selection activeCell="M25" sqref="M25"/>
    </sheetView>
  </sheetViews>
  <sheetFormatPr baseColWidth="10" defaultRowHeight="16" x14ac:dyDescent="0.2"/>
  <cols>
    <col min="2" max="2" width="10.1640625" bestFit="1" customWidth="1"/>
    <col min="3" max="3" width="12.1640625" bestFit="1" customWidth="1"/>
    <col min="4" max="4" width="14" bestFit="1" customWidth="1"/>
    <col min="6" max="6" width="15.6640625" bestFit="1" customWidth="1"/>
    <col min="8" max="8" width="12.33203125" bestFit="1" customWidth="1"/>
    <col min="10" max="10" width="15.6640625" bestFit="1" customWidth="1"/>
    <col min="12" max="12" width="12.33203125" bestFit="1" customWidth="1"/>
    <col min="14" max="14" width="17.33203125" bestFit="1" customWidth="1"/>
  </cols>
  <sheetData>
    <row r="2" spans="2:16" x14ac:dyDescent="0.2">
      <c r="B2" t="s">
        <v>277</v>
      </c>
      <c r="C2" t="s">
        <v>278</v>
      </c>
    </row>
    <row r="4" spans="2:16" x14ac:dyDescent="0.2">
      <c r="B4" s="16" t="s">
        <v>274</v>
      </c>
      <c r="C4" s="16"/>
      <c r="D4" s="16"/>
      <c r="F4" s="16" t="s">
        <v>275</v>
      </c>
      <c r="G4" s="16"/>
      <c r="H4" s="16"/>
      <c r="J4" s="16" t="s">
        <v>276</v>
      </c>
      <c r="K4" s="16"/>
      <c r="L4" s="16"/>
      <c r="N4" t="s">
        <v>281</v>
      </c>
      <c r="O4" s="4">
        <f>SUM(K13,G13,C12)</f>
        <v>27.304933982079675</v>
      </c>
      <c r="P4" t="s">
        <v>245</v>
      </c>
    </row>
    <row r="5" spans="2:16" x14ac:dyDescent="0.2">
      <c r="B5" s="10" t="s">
        <v>5</v>
      </c>
      <c r="C5" s="10" t="s">
        <v>10</v>
      </c>
      <c r="D5" s="10" t="s">
        <v>279</v>
      </c>
      <c r="F5" s="9" t="s">
        <v>239</v>
      </c>
      <c r="G5" s="9" t="s">
        <v>10</v>
      </c>
      <c r="H5" s="9" t="s">
        <v>248</v>
      </c>
      <c r="J5" s="9" t="s">
        <v>239</v>
      </c>
      <c r="K5" s="9" t="s">
        <v>10</v>
      </c>
      <c r="L5" s="9" t="s">
        <v>248</v>
      </c>
      <c r="N5" t="s">
        <v>282</v>
      </c>
      <c r="O5">
        <v>30.470300000000002</v>
      </c>
      <c r="P5" t="s">
        <v>284</v>
      </c>
    </row>
    <row r="6" spans="2:16" x14ac:dyDescent="0.2">
      <c r="B6" t="s">
        <v>25</v>
      </c>
      <c r="C6">
        <v>0.34725781585083265</v>
      </c>
      <c r="D6">
        <v>1</v>
      </c>
      <c r="F6" t="s">
        <v>247</v>
      </c>
      <c r="G6">
        <v>9.841204145227312E-3</v>
      </c>
      <c r="H6">
        <v>1.5645014279793083E-3</v>
      </c>
      <c r="J6" t="s">
        <v>247</v>
      </c>
      <c r="K6" s="4">
        <v>3.8807122320656373</v>
      </c>
      <c r="L6" s="6">
        <v>0.26499382290409701</v>
      </c>
      <c r="N6" t="s">
        <v>283</v>
      </c>
      <c r="O6">
        <v>30.372199999999999</v>
      </c>
      <c r="P6" t="s">
        <v>284</v>
      </c>
    </row>
    <row r="7" spans="2:16" x14ac:dyDescent="0.2">
      <c r="B7" t="s">
        <v>14</v>
      </c>
      <c r="C7">
        <v>0.12143070225829708</v>
      </c>
      <c r="D7">
        <v>2</v>
      </c>
      <c r="F7" t="s">
        <v>249</v>
      </c>
      <c r="G7">
        <v>0.85645546852143239</v>
      </c>
      <c r="H7">
        <v>0.13615465991042286</v>
      </c>
      <c r="J7" t="s">
        <v>249</v>
      </c>
      <c r="K7" s="4">
        <v>1.2650037399780274</v>
      </c>
      <c r="L7" s="6">
        <v>8.6380580934321646E-2</v>
      </c>
      <c r="N7" t="s">
        <v>286</v>
      </c>
      <c r="O7">
        <f>1000*(O5-O6)</f>
        <v>98.100000000002296</v>
      </c>
      <c r="P7" t="s">
        <v>245</v>
      </c>
    </row>
    <row r="8" spans="2:16" x14ac:dyDescent="0.2">
      <c r="B8" t="s">
        <v>18</v>
      </c>
      <c r="C8">
        <v>0.87820579806859433</v>
      </c>
      <c r="D8">
        <v>3</v>
      </c>
      <c r="F8" t="s">
        <v>250</v>
      </c>
      <c r="G8">
        <v>5.2372932986610827</v>
      </c>
      <c r="H8">
        <v>0.83259657289758071</v>
      </c>
      <c r="J8" t="s">
        <v>250</v>
      </c>
      <c r="K8" s="4">
        <v>8.1225047334096931</v>
      </c>
      <c r="L8" s="6">
        <v>0.55464395506521869</v>
      </c>
      <c r="N8" t="s">
        <v>285</v>
      </c>
      <c r="O8">
        <f>30+29.9</f>
        <v>59.9</v>
      </c>
      <c r="P8" t="s">
        <v>245</v>
      </c>
    </row>
    <row r="9" spans="2:16" x14ac:dyDescent="0.2">
      <c r="B9" t="s">
        <v>20</v>
      </c>
      <c r="C9">
        <v>4.1292654516743461</v>
      </c>
      <c r="D9">
        <v>4</v>
      </c>
      <c r="F9" t="s">
        <v>251</v>
      </c>
      <c r="G9">
        <v>0.12931655177304105</v>
      </c>
      <c r="H9">
        <v>2.0558046243599165E-2</v>
      </c>
      <c r="J9" t="s">
        <v>251</v>
      </c>
      <c r="K9" s="4">
        <v>1.3763177578831722</v>
      </c>
      <c r="L9" s="6">
        <v>9.3981641096362672E-2</v>
      </c>
      <c r="N9" t="s">
        <v>287</v>
      </c>
      <c r="O9">
        <f>O7-O8</f>
        <v>38.200000000002298</v>
      </c>
      <c r="P9" t="s">
        <v>245</v>
      </c>
    </row>
    <row r="10" spans="2:16" x14ac:dyDescent="0.2">
      <c r="B10" t="s">
        <v>22</v>
      </c>
      <c r="C10">
        <v>0.89392244773346952</v>
      </c>
      <c r="D10">
        <v>4</v>
      </c>
      <c r="F10" t="s">
        <v>252</v>
      </c>
      <c r="G10">
        <v>5.7406780056821677E-2</v>
      </c>
      <c r="H10">
        <v>9.1262195204179549E-3</v>
      </c>
      <c r="J10" t="s">
        <v>252</v>
      </c>
      <c r="K10" s="4">
        <v>0</v>
      </c>
      <c r="L10" s="6">
        <v>0</v>
      </c>
      <c r="N10" t="s">
        <v>288</v>
      </c>
      <c r="O10">
        <v>299.7</v>
      </c>
      <c r="P10" t="s">
        <v>245</v>
      </c>
    </row>
    <row r="11" spans="2:16" x14ac:dyDescent="0.2">
      <c r="F11" t="s">
        <v>253</v>
      </c>
      <c r="G11">
        <v>0</v>
      </c>
      <c r="H11">
        <v>0</v>
      </c>
      <c r="J11" t="s">
        <v>253</v>
      </c>
      <c r="K11" s="4">
        <v>0</v>
      </c>
      <c r="L11" s="6">
        <v>0</v>
      </c>
    </row>
    <row r="12" spans="2:16" x14ac:dyDescent="0.2">
      <c r="B12" t="s">
        <v>254</v>
      </c>
      <c r="C12">
        <f>SUM(C6:C10)</f>
        <v>6.3700822155855397</v>
      </c>
      <c r="K12" s="4"/>
      <c r="N12" t="s">
        <v>289</v>
      </c>
      <c r="O12" s="4">
        <f>O10-O9-O4</f>
        <v>234.19506601791801</v>
      </c>
      <c r="P12" t="s">
        <v>245</v>
      </c>
    </row>
    <row r="13" spans="2:16" x14ac:dyDescent="0.2">
      <c r="F13" t="s">
        <v>254</v>
      </c>
      <c r="G13">
        <v>6.2903133031576051</v>
      </c>
      <c r="H13">
        <v>1</v>
      </c>
      <c r="J13" t="s">
        <v>254</v>
      </c>
      <c r="K13" s="4">
        <v>14.644538463336529</v>
      </c>
      <c r="L13" s="7">
        <v>1</v>
      </c>
      <c r="N13" t="s">
        <v>290</v>
      </c>
      <c r="O13" s="5">
        <f>1-O12/O10</f>
        <v>0.21856834828856186</v>
      </c>
    </row>
    <row r="16" spans="2:16" x14ac:dyDescent="0.2">
      <c r="F16" s="9" t="s">
        <v>279</v>
      </c>
      <c r="G16" s="9" t="s">
        <v>10</v>
      </c>
      <c r="H16" s="9" t="s">
        <v>248</v>
      </c>
      <c r="J16" s="9" t="s">
        <v>279</v>
      </c>
      <c r="K16" s="9" t="s">
        <v>10</v>
      </c>
      <c r="L16" s="9" t="s">
        <v>248</v>
      </c>
    </row>
    <row r="17" spans="6:12" x14ac:dyDescent="0.2">
      <c r="F17">
        <v>5</v>
      </c>
      <c r="G17">
        <v>3.6861899269169216</v>
      </c>
      <c r="H17">
        <v>0.58601054498613503</v>
      </c>
      <c r="J17">
        <v>4</v>
      </c>
      <c r="K17">
        <v>0.14644643650218553</v>
      </c>
      <c r="L17">
        <v>1.0000071826696546E-2</v>
      </c>
    </row>
    <row r="18" spans="6:12" x14ac:dyDescent="0.2">
      <c r="F18">
        <v>6</v>
      </c>
      <c r="G18">
        <v>1.643832887196417</v>
      </c>
      <c r="H18">
        <v>0.26132766493065585</v>
      </c>
      <c r="J18">
        <v>5</v>
      </c>
      <c r="K18">
        <v>1.3988803440779787</v>
      </c>
      <c r="L18">
        <v>9.5522323737286682E-2</v>
      </c>
    </row>
    <row r="19" spans="6:12" x14ac:dyDescent="0.2">
      <c r="F19">
        <v>7</v>
      </c>
      <c r="G19">
        <v>0.70034069564027968</v>
      </c>
      <c r="H19">
        <v>0.11133637736116</v>
      </c>
      <c r="J19">
        <v>6</v>
      </c>
      <c r="K19">
        <v>3.4840262032210556</v>
      </c>
      <c r="L19">
        <v>0.23790617996897084</v>
      </c>
    </row>
    <row r="20" spans="6:12" x14ac:dyDescent="0.2">
      <c r="F20">
        <v>8</v>
      </c>
      <c r="G20">
        <v>0.21109572333362156</v>
      </c>
      <c r="H20">
        <v>3.3558856794566341E-2</v>
      </c>
      <c r="J20">
        <v>7</v>
      </c>
      <c r="K20">
        <v>0.70188576704611849</v>
      </c>
      <c r="L20">
        <v>4.7928158938114113E-2</v>
      </c>
    </row>
    <row r="21" spans="6:12" x14ac:dyDescent="0.2">
      <c r="F21">
        <v>9</v>
      </c>
      <c r="G21">
        <v>4.1397213562184648E-2</v>
      </c>
      <c r="H21">
        <v>6.5811051957307331E-3</v>
      </c>
      <c r="J21">
        <v>8</v>
      </c>
      <c r="K21">
        <v>2.8635024894228747</v>
      </c>
      <c r="L21">
        <v>0.19553381600873412</v>
      </c>
    </row>
    <row r="22" spans="6:12" x14ac:dyDescent="0.2">
      <c r="F22">
        <v>10</v>
      </c>
      <c r="G22">
        <v>6.3720784917263192E-3</v>
      </c>
      <c r="H22">
        <v>1.0129985876105206E-3</v>
      </c>
      <c r="J22">
        <v>9</v>
      </c>
      <c r="K22">
        <v>1.4263867137280568</v>
      </c>
      <c r="L22">
        <v>9.7400591851979551E-2</v>
      </c>
    </row>
    <row r="23" spans="6:12" x14ac:dyDescent="0.2">
      <c r="F23">
        <v>11</v>
      </c>
      <c r="G23">
        <v>6.2633832893722093E-4</v>
      </c>
      <c r="H23">
        <v>9.9571881200704663E-5</v>
      </c>
      <c r="J23">
        <v>10</v>
      </c>
      <c r="K23">
        <v>1.4651480797550314</v>
      </c>
      <c r="L23">
        <v>0.10004740561972074</v>
      </c>
    </row>
    <row r="24" spans="6:12" x14ac:dyDescent="0.2">
      <c r="F24">
        <v>12</v>
      </c>
      <c r="G24">
        <v>6.0388835208772943E-5</v>
      </c>
      <c r="H24">
        <v>9.6002905258246904E-6</v>
      </c>
      <c r="J24">
        <v>11</v>
      </c>
      <c r="K24">
        <v>0.63104240200088824</v>
      </c>
      <c r="L24">
        <v>4.3090630925702464E-2</v>
      </c>
    </row>
    <row r="25" spans="6:12" x14ac:dyDescent="0.2">
      <c r="F25">
        <v>13</v>
      </c>
      <c r="G25">
        <v>3.9805085230640752E-4</v>
      </c>
      <c r="H25">
        <v>6.3279972415140992E-5</v>
      </c>
      <c r="J25">
        <v>12</v>
      </c>
      <c r="K25">
        <v>0.32076739674154414</v>
      </c>
      <c r="L25">
        <v>2.1903551111877265E-2</v>
      </c>
    </row>
    <row r="26" spans="6:12" x14ac:dyDescent="0.2">
      <c r="F26">
        <v>14</v>
      </c>
      <c r="G26">
        <v>0</v>
      </c>
      <c r="H26">
        <v>0</v>
      </c>
      <c r="J26">
        <v>13</v>
      </c>
      <c r="K26">
        <v>0.95517577896729844</v>
      </c>
      <c r="L26">
        <v>6.522402746652875E-2</v>
      </c>
    </row>
    <row r="27" spans="6:12" x14ac:dyDescent="0.2">
      <c r="F27">
        <v>15</v>
      </c>
      <c r="G27">
        <v>0</v>
      </c>
      <c r="H27">
        <v>0</v>
      </c>
      <c r="J27">
        <v>14</v>
      </c>
      <c r="K27">
        <v>0.77041502068675338</v>
      </c>
      <c r="L27">
        <v>5.2607668218123307E-2</v>
      </c>
    </row>
    <row r="28" spans="6:12" x14ac:dyDescent="0.2">
      <c r="J28">
        <v>15</v>
      </c>
      <c r="K28">
        <v>0.14150265304691337</v>
      </c>
      <c r="L28">
        <v>9.6624863529276572E-3</v>
      </c>
    </row>
    <row r="29" spans="6:12" x14ac:dyDescent="0.2">
      <c r="F29" t="s">
        <v>254</v>
      </c>
      <c r="G29">
        <v>6.2903133031576024</v>
      </c>
      <c r="H29">
        <v>1.0000000000000002</v>
      </c>
      <c r="J29">
        <v>16</v>
      </c>
      <c r="K29">
        <v>0</v>
      </c>
      <c r="L29">
        <v>0</v>
      </c>
    </row>
    <row r="30" spans="6:12" x14ac:dyDescent="0.2">
      <c r="J30">
        <v>17</v>
      </c>
      <c r="K30">
        <v>7.8311633669152197E-2</v>
      </c>
      <c r="L30">
        <v>5.3474975578923179E-3</v>
      </c>
    </row>
    <row r="31" spans="6:12" x14ac:dyDescent="0.2">
      <c r="J31">
        <v>18</v>
      </c>
      <c r="K31">
        <v>0.16043629181178559</v>
      </c>
      <c r="L31">
        <v>1.0955366890765959E-2</v>
      </c>
    </row>
    <row r="32" spans="6:12" x14ac:dyDescent="0.2">
      <c r="J32">
        <v>19</v>
      </c>
      <c r="K32">
        <v>4.8964493583600194E-2</v>
      </c>
      <c r="L32">
        <v>3.3435327242429466E-3</v>
      </c>
    </row>
    <row r="33" spans="10:12" x14ac:dyDescent="0.2">
      <c r="J33">
        <v>20</v>
      </c>
      <c r="K33">
        <v>0</v>
      </c>
      <c r="L33">
        <v>0</v>
      </c>
    </row>
    <row r="34" spans="10:12" x14ac:dyDescent="0.2">
      <c r="J34">
        <v>21</v>
      </c>
      <c r="K34">
        <v>0</v>
      </c>
      <c r="L34">
        <v>0</v>
      </c>
    </row>
    <row r="35" spans="10:12" x14ac:dyDescent="0.2">
      <c r="J35">
        <v>22</v>
      </c>
      <c r="K35">
        <v>0</v>
      </c>
      <c r="L35">
        <v>0</v>
      </c>
    </row>
    <row r="36" spans="10:12" x14ac:dyDescent="0.2">
      <c r="J36">
        <v>23</v>
      </c>
      <c r="K36">
        <v>0</v>
      </c>
      <c r="L36">
        <v>0</v>
      </c>
    </row>
    <row r="37" spans="10:12" x14ac:dyDescent="0.2">
      <c r="J37">
        <v>24</v>
      </c>
      <c r="K37">
        <v>0</v>
      </c>
      <c r="L37">
        <v>0</v>
      </c>
    </row>
    <row r="38" spans="10:12" x14ac:dyDescent="0.2">
      <c r="J38">
        <v>25</v>
      </c>
      <c r="K38">
        <v>0</v>
      </c>
      <c r="L38">
        <v>0</v>
      </c>
    </row>
    <row r="39" spans="10:12" x14ac:dyDescent="0.2">
      <c r="J39">
        <v>26</v>
      </c>
      <c r="K39">
        <v>5.1646759075290427E-2</v>
      </c>
      <c r="L39">
        <v>3.5266908004367059E-3</v>
      </c>
    </row>
    <row r="41" spans="10:12" x14ac:dyDescent="0.2">
      <c r="J41" t="s">
        <v>254</v>
      </c>
      <c r="K41">
        <v>14.644538463336527</v>
      </c>
      <c r="L41">
        <v>0.99999999999999989</v>
      </c>
    </row>
    <row r="49" spans="6:8" x14ac:dyDescent="0.2">
      <c r="F49" s="12"/>
      <c r="G49" s="12"/>
      <c r="H49" s="12"/>
    </row>
    <row r="51" spans="6:8" x14ac:dyDescent="0.2">
      <c r="G51" s="4"/>
      <c r="H51" s="11"/>
    </row>
    <row r="52" spans="6:8" x14ac:dyDescent="0.2">
      <c r="G52" s="4"/>
      <c r="H52" s="11"/>
    </row>
    <row r="53" spans="6:8" x14ac:dyDescent="0.2">
      <c r="G53" s="4"/>
      <c r="H53" s="11"/>
    </row>
    <row r="54" spans="6:8" x14ac:dyDescent="0.2">
      <c r="G54" s="4"/>
      <c r="H54" s="11"/>
    </row>
    <row r="55" spans="6:8" x14ac:dyDescent="0.2">
      <c r="G55" s="4"/>
      <c r="H55" s="11"/>
    </row>
    <row r="56" spans="6:8" x14ac:dyDescent="0.2">
      <c r="G56" s="4"/>
      <c r="H56" s="11"/>
    </row>
    <row r="57" spans="6:8" x14ac:dyDescent="0.2">
      <c r="G57" s="4"/>
    </row>
    <row r="58" spans="6:8" x14ac:dyDescent="0.2">
      <c r="G58" s="4"/>
      <c r="H58" s="7"/>
    </row>
    <row r="62" spans="6:8" x14ac:dyDescent="0.2">
      <c r="G62" s="4"/>
    </row>
    <row r="63" spans="6:8" x14ac:dyDescent="0.2">
      <c r="G63" s="4"/>
    </row>
    <row r="64" spans="6:8" x14ac:dyDescent="0.2">
      <c r="G64" s="4"/>
    </row>
    <row r="65" spans="7:8" x14ac:dyDescent="0.2">
      <c r="G65" s="4"/>
    </row>
    <row r="66" spans="7:8" x14ac:dyDescent="0.2">
      <c r="G66" s="4"/>
    </row>
    <row r="67" spans="7:8" x14ac:dyDescent="0.2">
      <c r="G67" s="4"/>
    </row>
    <row r="68" spans="7:8" x14ac:dyDescent="0.2">
      <c r="G68" s="4"/>
    </row>
    <row r="69" spans="7:8" x14ac:dyDescent="0.2">
      <c r="G69" s="4"/>
    </row>
    <row r="70" spans="7:8" x14ac:dyDescent="0.2">
      <c r="G70" s="4"/>
    </row>
    <row r="71" spans="7:8" x14ac:dyDescent="0.2">
      <c r="G71" s="4"/>
    </row>
    <row r="72" spans="7:8" x14ac:dyDescent="0.2">
      <c r="G72" s="4"/>
    </row>
    <row r="74" spans="7:8" x14ac:dyDescent="0.2">
      <c r="G74" s="4"/>
      <c r="H74" s="7"/>
    </row>
  </sheetData>
  <mergeCells count="3">
    <mergeCell ref="F4:H4"/>
    <mergeCell ref="J4:L4"/>
    <mergeCell ref="B4:D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DBAD-DFFD-1843-8B31-E20EC02C2EE5}">
  <dimension ref="B2:P41"/>
  <sheetViews>
    <sheetView topLeftCell="A12" zoomScale="119" workbookViewId="0">
      <selection activeCell="D29" sqref="D29"/>
    </sheetView>
  </sheetViews>
  <sheetFormatPr baseColWidth="10" defaultRowHeight="16" x14ac:dyDescent="0.2"/>
  <cols>
    <col min="6" max="6" width="15.6640625" bestFit="1" customWidth="1"/>
    <col min="14" max="14" width="13.33203125" bestFit="1" customWidth="1"/>
  </cols>
  <sheetData>
    <row r="2" spans="2:16" x14ac:dyDescent="0.2">
      <c r="B2" t="s">
        <v>277</v>
      </c>
      <c r="C2" t="s">
        <v>280</v>
      </c>
    </row>
    <row r="4" spans="2:16" x14ac:dyDescent="0.2">
      <c r="B4" s="16" t="s">
        <v>274</v>
      </c>
      <c r="C4" s="16"/>
      <c r="D4" s="16"/>
      <c r="F4" s="16" t="s">
        <v>275</v>
      </c>
      <c r="G4" s="16"/>
      <c r="H4" s="16"/>
      <c r="J4" s="16" t="s">
        <v>276</v>
      </c>
      <c r="K4" s="16"/>
      <c r="L4" s="16"/>
      <c r="N4" t="s">
        <v>281</v>
      </c>
      <c r="O4" s="4">
        <f>SUM(K13,G13,C12)</f>
        <v>73.252942216403426</v>
      </c>
      <c r="P4" t="s">
        <v>245</v>
      </c>
    </row>
    <row r="5" spans="2:16" x14ac:dyDescent="0.2">
      <c r="B5" s="10" t="s">
        <v>5</v>
      </c>
      <c r="C5" s="10" t="s">
        <v>10</v>
      </c>
      <c r="D5" s="10" t="s">
        <v>279</v>
      </c>
      <c r="F5" s="9" t="s">
        <v>239</v>
      </c>
      <c r="G5" s="9" t="s">
        <v>10</v>
      </c>
      <c r="H5" s="9" t="s">
        <v>248</v>
      </c>
      <c r="J5" s="9" t="s">
        <v>239</v>
      </c>
      <c r="K5" s="9" t="s">
        <v>10</v>
      </c>
      <c r="L5" s="9" t="s">
        <v>248</v>
      </c>
      <c r="N5" t="s">
        <v>282</v>
      </c>
      <c r="O5">
        <v>30.470300000000002</v>
      </c>
      <c r="P5" t="s">
        <v>284</v>
      </c>
    </row>
    <row r="6" spans="2:16" x14ac:dyDescent="0.2">
      <c r="B6" t="s">
        <v>25</v>
      </c>
      <c r="C6">
        <v>1.6076750733834846</v>
      </c>
      <c r="D6">
        <v>1</v>
      </c>
      <c r="F6" t="s">
        <v>247</v>
      </c>
      <c r="G6" s="4">
        <v>4.5561130301978309E-2</v>
      </c>
      <c r="H6" s="6">
        <v>1.5645014279793094E-3</v>
      </c>
      <c r="J6" s="1" t="s">
        <v>247</v>
      </c>
      <c r="K6" s="13">
        <v>3.88</v>
      </c>
      <c r="L6" s="14">
        <v>0.26500000000000001</v>
      </c>
      <c r="N6" t="s">
        <v>283</v>
      </c>
      <c r="O6">
        <v>30.372199999999999</v>
      </c>
      <c r="P6" t="s">
        <v>284</v>
      </c>
    </row>
    <row r="7" spans="2:16" x14ac:dyDescent="0.2">
      <c r="B7" t="s">
        <v>14</v>
      </c>
      <c r="C7">
        <v>0.5621791771217457</v>
      </c>
      <c r="D7">
        <v>2</v>
      </c>
      <c r="F7" t="s">
        <v>249</v>
      </c>
      <c r="G7" s="4">
        <v>3.9650716135251503</v>
      </c>
      <c r="H7" s="6">
        <v>0.13615465991042294</v>
      </c>
      <c r="J7" s="1" t="s">
        <v>249</v>
      </c>
      <c r="K7" s="13">
        <v>1.27</v>
      </c>
      <c r="L7" s="14">
        <v>8.6400000000000005E-2</v>
      </c>
      <c r="N7" t="s">
        <v>286</v>
      </c>
      <c r="O7">
        <f>1000*(O5-O6)</f>
        <v>98.100000000002296</v>
      </c>
      <c r="P7" t="s">
        <v>245</v>
      </c>
    </row>
    <row r="8" spans="2:16" x14ac:dyDescent="0.2">
      <c r="B8" t="s">
        <v>18</v>
      </c>
      <c r="C8">
        <v>4.0657675836509011</v>
      </c>
      <c r="D8">
        <v>3</v>
      </c>
      <c r="F8" t="s">
        <v>250</v>
      </c>
      <c r="G8" s="4">
        <v>24.246728234542037</v>
      </c>
      <c r="H8" s="6">
        <v>0.83259657289758071</v>
      </c>
      <c r="J8" s="1" t="s">
        <v>250</v>
      </c>
      <c r="K8" s="13">
        <v>8.1199999999999992</v>
      </c>
      <c r="L8" s="14">
        <v>0.55459999999999998</v>
      </c>
      <c r="N8" t="s">
        <v>285</v>
      </c>
      <c r="O8">
        <f>30+29.9</f>
        <v>59.9</v>
      </c>
      <c r="P8" t="s">
        <v>245</v>
      </c>
    </row>
    <row r="9" spans="2:16" x14ac:dyDescent="0.2">
      <c r="B9" t="s">
        <v>20</v>
      </c>
      <c r="C9">
        <v>19.116969683677528</v>
      </c>
      <c r="D9">
        <v>4</v>
      </c>
      <c r="F9" t="s">
        <v>251</v>
      </c>
      <c r="G9" s="4">
        <v>0.59868773969000488</v>
      </c>
      <c r="H9" s="6">
        <v>2.0558046243599176E-2</v>
      </c>
      <c r="J9" s="1" t="s">
        <v>251</v>
      </c>
      <c r="K9" s="13">
        <v>1.38</v>
      </c>
      <c r="L9" s="14">
        <v>9.4E-2</v>
      </c>
      <c r="N9" t="s">
        <v>287</v>
      </c>
      <c r="O9">
        <f>O7-O8</f>
        <v>38.200000000002298</v>
      </c>
      <c r="P9" t="s">
        <v>245</v>
      </c>
    </row>
    <row r="10" spans="2:16" x14ac:dyDescent="0.2">
      <c r="B10" t="s">
        <v>22</v>
      </c>
      <c r="C10">
        <v>4.138529850617914</v>
      </c>
      <c r="D10">
        <v>4</v>
      </c>
      <c r="F10" t="s">
        <v>252</v>
      </c>
      <c r="G10" s="4">
        <v>0.265772129892693</v>
      </c>
      <c r="H10" s="6">
        <v>9.1262195204179618E-3</v>
      </c>
      <c r="J10" s="1" t="s">
        <v>252</v>
      </c>
      <c r="K10" s="13">
        <v>0</v>
      </c>
      <c r="L10" s="14">
        <v>0</v>
      </c>
      <c r="N10" t="s">
        <v>288</v>
      </c>
      <c r="O10">
        <v>299.7</v>
      </c>
      <c r="P10" t="s">
        <v>245</v>
      </c>
    </row>
    <row r="11" spans="2:16" x14ac:dyDescent="0.2">
      <c r="F11" t="s">
        <v>253</v>
      </c>
      <c r="G11" s="4">
        <v>0</v>
      </c>
      <c r="H11" s="6">
        <v>0</v>
      </c>
      <c r="J11" s="1" t="s">
        <v>253</v>
      </c>
      <c r="K11" s="13">
        <v>0</v>
      </c>
      <c r="L11" s="14">
        <v>0</v>
      </c>
    </row>
    <row r="12" spans="2:16" x14ac:dyDescent="0.2">
      <c r="B12" t="s">
        <v>254</v>
      </c>
      <c r="C12">
        <f>SUM(C6:C10)</f>
        <v>29.491121368451573</v>
      </c>
      <c r="G12" s="4"/>
      <c r="J12" s="1"/>
      <c r="K12" s="13"/>
      <c r="L12" s="1"/>
      <c r="N12" t="s">
        <v>289</v>
      </c>
      <c r="O12" s="4">
        <f>O10-O9-O4</f>
        <v>188.24705778359424</v>
      </c>
      <c r="P12" t="s">
        <v>245</v>
      </c>
    </row>
    <row r="13" spans="2:16" x14ac:dyDescent="0.2">
      <c r="F13" t="s">
        <v>254</v>
      </c>
      <c r="G13" s="4">
        <v>29.121820847951859</v>
      </c>
      <c r="H13" s="7">
        <v>1</v>
      </c>
      <c r="J13" s="1" t="s">
        <v>254</v>
      </c>
      <c r="K13" s="13">
        <v>14.64</v>
      </c>
      <c r="L13" s="14">
        <v>1</v>
      </c>
      <c r="N13" t="s">
        <v>290</v>
      </c>
      <c r="O13" s="5">
        <f>1-O12/O10</f>
        <v>0.37188168907709629</v>
      </c>
    </row>
    <row r="16" spans="2:16" x14ac:dyDescent="0.2">
      <c r="F16" s="9" t="s">
        <v>279</v>
      </c>
      <c r="G16" s="9" t="s">
        <v>10</v>
      </c>
      <c r="H16" s="9" t="s">
        <v>248</v>
      </c>
      <c r="J16" s="9" t="s">
        <v>279</v>
      </c>
      <c r="K16" s="9" t="s">
        <v>10</v>
      </c>
      <c r="L16" s="9" t="s">
        <v>248</v>
      </c>
    </row>
    <row r="17" spans="2:12" x14ac:dyDescent="0.2">
      <c r="B17">
        <v>1</v>
      </c>
      <c r="C17">
        <v>1.6076750733834846</v>
      </c>
      <c r="F17">
        <v>5</v>
      </c>
      <c r="G17">
        <v>17.065694106096856</v>
      </c>
      <c r="H17">
        <v>0.58601054498613481</v>
      </c>
      <c r="J17">
        <v>4</v>
      </c>
      <c r="K17">
        <v>0.14644643650218553</v>
      </c>
      <c r="L17">
        <v>1.0000071826696546E-2</v>
      </c>
    </row>
    <row r="18" spans="2:12" x14ac:dyDescent="0.2">
      <c r="B18">
        <v>2</v>
      </c>
      <c r="C18">
        <v>0.5621791771217457</v>
      </c>
      <c r="F18">
        <v>6</v>
      </c>
      <c r="G18">
        <v>7.6103374407241544</v>
      </c>
      <c r="H18">
        <v>0.2613276649306559</v>
      </c>
      <c r="J18">
        <v>5</v>
      </c>
      <c r="K18">
        <v>1.3988803440779787</v>
      </c>
      <c r="L18">
        <v>9.5522323737286682E-2</v>
      </c>
    </row>
    <row r="19" spans="2:12" x14ac:dyDescent="0.2">
      <c r="B19">
        <v>3</v>
      </c>
      <c r="C19">
        <v>4.0657675836509011</v>
      </c>
      <c r="F19">
        <v>7</v>
      </c>
      <c r="G19">
        <v>3.2423180353716647</v>
      </c>
      <c r="H19">
        <v>0.11133637736115998</v>
      </c>
      <c r="J19">
        <v>6</v>
      </c>
      <c r="K19">
        <v>3.4840262032210556</v>
      </c>
      <c r="L19">
        <v>0.23790617996897084</v>
      </c>
    </row>
    <row r="20" spans="2:12" x14ac:dyDescent="0.2">
      <c r="B20">
        <v>4</v>
      </c>
      <c r="C20">
        <f>SUM(C9:C10)</f>
        <v>23.255499534295442</v>
      </c>
      <c r="F20">
        <v>8</v>
      </c>
      <c r="G20">
        <v>0.97729501543343289</v>
      </c>
      <c r="H20">
        <v>3.3558856794566327E-2</v>
      </c>
      <c r="J20">
        <v>7</v>
      </c>
      <c r="K20">
        <v>0.70188576704611849</v>
      </c>
      <c r="L20">
        <v>4.7928158938114113E-2</v>
      </c>
    </row>
    <row r="21" spans="2:12" x14ac:dyDescent="0.2">
      <c r="B21">
        <v>5</v>
      </c>
      <c r="C21">
        <f>G17</f>
        <v>17.065694106096856</v>
      </c>
      <c r="F21">
        <v>9</v>
      </c>
      <c r="G21">
        <v>0.1916537664915956</v>
      </c>
      <c r="H21">
        <v>6.5811051957307331E-3</v>
      </c>
      <c r="J21">
        <v>8</v>
      </c>
      <c r="K21">
        <v>2.8635024894228747</v>
      </c>
      <c r="L21">
        <v>0.19553381600873412</v>
      </c>
    </row>
    <row r="22" spans="2:12" x14ac:dyDescent="0.2">
      <c r="B22">
        <v>6</v>
      </c>
      <c r="C22">
        <f t="shared" ref="C22:C31" si="0">G18</f>
        <v>7.6103374407241544</v>
      </c>
      <c r="F22">
        <v>10</v>
      </c>
      <c r="G22">
        <v>2.9500363387621846E-2</v>
      </c>
      <c r="H22">
        <v>1.0129985876105203E-3</v>
      </c>
      <c r="J22">
        <v>9</v>
      </c>
      <c r="K22">
        <v>1.4263867137280568</v>
      </c>
      <c r="L22">
        <v>9.7400591851979551E-2</v>
      </c>
    </row>
    <row r="23" spans="2:12" x14ac:dyDescent="0.2">
      <c r="B23">
        <v>7</v>
      </c>
      <c r="C23">
        <f t="shared" si="0"/>
        <v>3.2423180353716647</v>
      </c>
      <c r="F23">
        <v>11</v>
      </c>
      <c r="G23">
        <v>2.8997144858204675E-3</v>
      </c>
      <c r="H23">
        <v>9.9571881200704663E-5</v>
      </c>
      <c r="J23">
        <v>10</v>
      </c>
      <c r="K23">
        <v>1.4651480797550314</v>
      </c>
      <c r="L23">
        <v>0.10004740561972074</v>
      </c>
    </row>
    <row r="24" spans="2:12" x14ac:dyDescent="0.2">
      <c r="B24">
        <v>8</v>
      </c>
      <c r="C24">
        <f t="shared" si="0"/>
        <v>0.97729501543343289</v>
      </c>
      <c r="F24">
        <v>12</v>
      </c>
      <c r="G24">
        <v>2.7957794078135623E-4</v>
      </c>
      <c r="H24">
        <v>9.6002905258246887E-6</v>
      </c>
      <c r="J24">
        <v>11</v>
      </c>
      <c r="K24">
        <v>0.63104240200088824</v>
      </c>
      <c r="L24">
        <v>4.3090630925702464E-2</v>
      </c>
    </row>
    <row r="25" spans="2:12" x14ac:dyDescent="0.2">
      <c r="B25">
        <v>9</v>
      </c>
      <c r="C25">
        <f t="shared" si="0"/>
        <v>0.1916537664915956</v>
      </c>
      <c r="F25">
        <v>13</v>
      </c>
      <c r="G25">
        <v>1.8428280199370719E-3</v>
      </c>
      <c r="H25">
        <v>6.3279972415140992E-5</v>
      </c>
      <c r="J25">
        <v>12</v>
      </c>
      <c r="K25">
        <v>0.32076739674154414</v>
      </c>
      <c r="L25">
        <v>2.1903551111877265E-2</v>
      </c>
    </row>
    <row r="26" spans="2:12" x14ac:dyDescent="0.2">
      <c r="B26">
        <v>10</v>
      </c>
      <c r="C26">
        <f t="shared" si="0"/>
        <v>2.9500363387621846E-2</v>
      </c>
      <c r="F26">
        <v>14</v>
      </c>
      <c r="G26">
        <v>0</v>
      </c>
      <c r="H26">
        <v>0</v>
      </c>
      <c r="J26">
        <v>13</v>
      </c>
      <c r="K26">
        <v>0.95517577896729844</v>
      </c>
      <c r="L26">
        <v>6.522402746652875E-2</v>
      </c>
    </row>
    <row r="27" spans="2:12" x14ac:dyDescent="0.2">
      <c r="B27">
        <v>11</v>
      </c>
      <c r="C27">
        <f t="shared" si="0"/>
        <v>2.8997144858204675E-3</v>
      </c>
      <c r="F27">
        <v>15</v>
      </c>
      <c r="G27">
        <v>0</v>
      </c>
      <c r="H27">
        <v>0</v>
      </c>
      <c r="J27">
        <v>14</v>
      </c>
      <c r="K27">
        <v>0.77041502068675338</v>
      </c>
      <c r="L27">
        <v>5.2607668218123307E-2</v>
      </c>
    </row>
    <row r="28" spans="2:12" x14ac:dyDescent="0.2">
      <c r="B28">
        <v>12</v>
      </c>
      <c r="C28">
        <f t="shared" si="0"/>
        <v>2.7957794078135623E-4</v>
      </c>
      <c r="J28">
        <v>15</v>
      </c>
      <c r="K28">
        <v>0.14150265304691337</v>
      </c>
      <c r="L28">
        <v>9.6624863529276572E-3</v>
      </c>
    </row>
    <row r="29" spans="2:12" x14ac:dyDescent="0.2">
      <c r="B29">
        <v>13</v>
      </c>
      <c r="C29">
        <f t="shared" si="0"/>
        <v>1.8428280199370719E-3</v>
      </c>
      <c r="F29" t="s">
        <v>254</v>
      </c>
      <c r="G29">
        <v>29.121820847951867</v>
      </c>
      <c r="H29">
        <v>1</v>
      </c>
      <c r="J29">
        <v>16</v>
      </c>
      <c r="K29">
        <v>0</v>
      </c>
      <c r="L29">
        <v>0</v>
      </c>
    </row>
    <row r="30" spans="2:12" x14ac:dyDescent="0.2">
      <c r="B30">
        <v>14</v>
      </c>
      <c r="C30">
        <f t="shared" si="0"/>
        <v>0</v>
      </c>
      <c r="J30">
        <v>17</v>
      </c>
      <c r="K30">
        <v>7.8311633669152197E-2</v>
      </c>
      <c r="L30">
        <v>5.3474975578923179E-3</v>
      </c>
    </row>
    <row r="31" spans="2:12" x14ac:dyDescent="0.2">
      <c r="B31">
        <v>15</v>
      </c>
      <c r="C31">
        <f t="shared" si="0"/>
        <v>0</v>
      </c>
      <c r="J31">
        <v>18</v>
      </c>
      <c r="K31">
        <v>0.16043629181178559</v>
      </c>
      <c r="L31">
        <v>1.0955366890765959E-2</v>
      </c>
    </row>
    <row r="32" spans="2:12" x14ac:dyDescent="0.2">
      <c r="J32">
        <v>19</v>
      </c>
      <c r="K32">
        <v>4.8964493583600194E-2</v>
      </c>
      <c r="L32">
        <v>3.3435327242429466E-3</v>
      </c>
    </row>
    <row r="33" spans="10:12" x14ac:dyDescent="0.2">
      <c r="J33">
        <v>20</v>
      </c>
      <c r="K33">
        <v>0</v>
      </c>
      <c r="L33">
        <v>0</v>
      </c>
    </row>
    <row r="34" spans="10:12" x14ac:dyDescent="0.2">
      <c r="J34">
        <v>21</v>
      </c>
      <c r="K34">
        <v>0</v>
      </c>
      <c r="L34">
        <v>0</v>
      </c>
    </row>
    <row r="35" spans="10:12" x14ac:dyDescent="0.2">
      <c r="J35">
        <v>22</v>
      </c>
      <c r="K35">
        <v>0</v>
      </c>
      <c r="L35">
        <v>0</v>
      </c>
    </row>
    <row r="36" spans="10:12" x14ac:dyDescent="0.2">
      <c r="J36">
        <v>23</v>
      </c>
      <c r="K36">
        <v>0</v>
      </c>
      <c r="L36">
        <v>0</v>
      </c>
    </row>
    <row r="37" spans="10:12" x14ac:dyDescent="0.2">
      <c r="J37">
        <v>24</v>
      </c>
      <c r="K37">
        <v>0</v>
      </c>
      <c r="L37">
        <v>0</v>
      </c>
    </row>
    <row r="38" spans="10:12" x14ac:dyDescent="0.2">
      <c r="J38">
        <v>25</v>
      </c>
      <c r="K38">
        <v>0</v>
      </c>
      <c r="L38">
        <v>0</v>
      </c>
    </row>
    <row r="39" spans="10:12" x14ac:dyDescent="0.2">
      <c r="J39">
        <v>26</v>
      </c>
      <c r="K39">
        <v>5.1646759075290427E-2</v>
      </c>
      <c r="L39">
        <v>3.5266908004367059E-3</v>
      </c>
    </row>
    <row r="41" spans="10:12" x14ac:dyDescent="0.2">
      <c r="J41" t="s">
        <v>254</v>
      </c>
      <c r="K41">
        <v>14.644538463336527</v>
      </c>
      <c r="L41">
        <v>0.99999999999999989</v>
      </c>
    </row>
  </sheetData>
  <mergeCells count="3">
    <mergeCell ref="B4:D4"/>
    <mergeCell ref="F4:H4"/>
    <mergeCell ref="J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TCD</vt:lpstr>
      <vt:lpstr>Gas FID</vt:lpstr>
      <vt:lpstr>Liquid FID</vt:lpstr>
      <vt:lpstr>Summary (27psi)</vt:lpstr>
      <vt:lpstr>Summary (125psi assumed)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Hancock</dc:creator>
  <cp:lastModifiedBy>Julia Hancock</cp:lastModifiedBy>
  <dcterms:created xsi:type="dcterms:W3CDTF">2023-12-06T00:37:07Z</dcterms:created>
  <dcterms:modified xsi:type="dcterms:W3CDTF">2024-07-05T00:47:38Z</dcterms:modified>
</cp:coreProperties>
</file>