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ds/Desktop/University/Rorrer Lab/Scripts/Quantification/data/MBPR039_01/Manual/"/>
    </mc:Choice>
  </mc:AlternateContent>
  <xr:revisionPtr revIDLastSave="0" documentId="13_ncr:1_{8D6B13F0-E4C7-6147-81E2-59F636934C5B}" xr6:coauthVersionLast="47" xr6:coauthVersionMax="47" xr10:uidLastSave="{00000000-0000-0000-0000-000000000000}"/>
  <bookViews>
    <workbookView xWindow="4860" yWindow="1320" windowWidth="27000" windowHeight="15880" activeTab="2" xr2:uid="{0220778A-DFE6-E242-BCEC-C611CA9D255A}"/>
  </bookViews>
  <sheets>
    <sheet name="TCD" sheetId="1" r:id="rId1"/>
    <sheet name="Gas FID" sheetId="2" r:id="rId2"/>
    <sheet name="Liquid FID" sheetId="3" r:id="rId3"/>
    <sheet name="Summary (12psi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4" l="1"/>
  <c r="C21" i="4"/>
  <c r="C22" i="4"/>
  <c r="C23" i="4"/>
  <c r="C24" i="4"/>
  <c r="C25" i="4"/>
  <c r="C26" i="4"/>
  <c r="C27" i="4"/>
  <c r="C28" i="4"/>
  <c r="C29" i="4"/>
  <c r="C30" i="4"/>
  <c r="C19" i="4"/>
  <c r="C18" i="4"/>
  <c r="O7" i="4"/>
  <c r="O4" i="4"/>
  <c r="C10" i="4"/>
  <c r="O9" i="4"/>
  <c r="M12" i="1"/>
  <c r="M11" i="1"/>
  <c r="M10" i="1"/>
  <c r="K11" i="1"/>
  <c r="K12" i="1"/>
  <c r="F3" i="1"/>
  <c r="C3" i="1"/>
  <c r="J12" i="1"/>
  <c r="J11" i="1"/>
  <c r="J10" i="1"/>
  <c r="H7" i="1"/>
  <c r="H8" i="1"/>
  <c r="H9" i="1"/>
  <c r="H10" i="1"/>
  <c r="H11" i="1"/>
  <c r="H12" i="1"/>
  <c r="H13" i="1"/>
  <c r="H14" i="1"/>
  <c r="H15" i="1"/>
  <c r="H6" i="1"/>
  <c r="K10" i="1" l="1"/>
  <c r="N12" i="2" l="1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N13" i="2"/>
  <c r="N14" i="2"/>
  <c r="N15" i="2"/>
  <c r="N16" i="2"/>
  <c r="N17" i="2"/>
  <c r="N18" i="2"/>
  <c r="N19" i="2"/>
  <c r="N20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4" i="2"/>
  <c r="N75" i="2"/>
  <c r="N78" i="2"/>
  <c r="N79" i="2"/>
  <c r="N80" i="2"/>
  <c r="N82" i="2"/>
  <c r="N85" i="2"/>
  <c r="N86" i="2"/>
  <c r="N88" i="2"/>
  <c r="N89" i="2"/>
  <c r="N90" i="2"/>
  <c r="N91" i="2"/>
  <c r="N92" i="2"/>
  <c r="N93" i="2"/>
  <c r="N97" i="2"/>
  <c r="N99" i="2"/>
  <c r="N108" i="2"/>
  <c r="V41" i="2"/>
  <c r="W15" i="2"/>
  <c r="V40" i="2"/>
  <c r="V39" i="2"/>
  <c r="V38" i="2"/>
  <c r="V37" i="2"/>
  <c r="V36" i="2"/>
  <c r="V35" i="2"/>
  <c r="V34" i="2"/>
  <c r="V33" i="2"/>
  <c r="V32" i="2"/>
  <c r="V31" i="2"/>
  <c r="V30" i="2"/>
  <c r="V24" i="2"/>
  <c r="V23" i="2"/>
  <c r="V22" i="2"/>
  <c r="V21" i="2"/>
  <c r="V20" i="2"/>
  <c r="V19" i="2"/>
  <c r="W14" i="2"/>
  <c r="F3" i="2"/>
  <c r="C3" i="2"/>
  <c r="O12" i="2" s="1"/>
  <c r="T40" i="3"/>
  <c r="T39" i="3"/>
  <c r="T38" i="3"/>
  <c r="T37" i="3"/>
  <c r="T36" i="3"/>
  <c r="T35" i="3"/>
  <c r="T34" i="3"/>
  <c r="T31" i="3"/>
  <c r="T30" i="3"/>
  <c r="T12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6" i="3"/>
  <c r="O8" i="3"/>
  <c r="O12" i="3"/>
  <c r="O19" i="3"/>
  <c r="O20" i="3"/>
  <c r="O21" i="3"/>
  <c r="O23" i="3"/>
  <c r="O26" i="3"/>
  <c r="O27" i="3"/>
  <c r="O28" i="3"/>
  <c r="O29" i="3"/>
  <c r="O33" i="3"/>
  <c r="O34" i="3"/>
  <c r="O35" i="3"/>
  <c r="O36" i="3"/>
  <c r="O43" i="3"/>
  <c r="O44" i="3"/>
  <c r="O47" i="3"/>
  <c r="O53" i="3"/>
  <c r="O59" i="3"/>
  <c r="O62" i="3"/>
  <c r="O65" i="3"/>
  <c r="O66" i="3"/>
  <c r="O72" i="3"/>
  <c r="O79" i="3"/>
  <c r="O80" i="3"/>
  <c r="O83" i="3"/>
  <c r="O85" i="3"/>
  <c r="O93" i="3"/>
  <c r="O94" i="3"/>
  <c r="O95" i="3"/>
  <c r="O97" i="3"/>
  <c r="O98" i="3"/>
  <c r="O99" i="3"/>
  <c r="O100" i="3"/>
  <c r="O103" i="3"/>
  <c r="O106" i="3"/>
  <c r="O107" i="3"/>
  <c r="O111" i="3"/>
  <c r="O112" i="3"/>
  <c r="O114" i="3"/>
  <c r="O115" i="3"/>
  <c r="O117" i="3"/>
  <c r="O120" i="3"/>
  <c r="O121" i="3"/>
  <c r="O124" i="3"/>
  <c r="O125" i="3"/>
  <c r="O126" i="3"/>
  <c r="O128" i="3"/>
  <c r="O129" i="3"/>
  <c r="O130" i="3"/>
  <c r="O132" i="3"/>
  <c r="O133" i="3"/>
  <c r="O134" i="3"/>
  <c r="O136" i="3"/>
  <c r="O138" i="3"/>
  <c r="O140" i="3"/>
  <c r="O142" i="3"/>
  <c r="O143" i="3"/>
  <c r="O145" i="3"/>
  <c r="O146" i="3"/>
  <c r="O147" i="3"/>
  <c r="O149" i="3"/>
  <c r="O150" i="3"/>
  <c r="O151" i="3"/>
  <c r="O153" i="3"/>
  <c r="O156" i="3"/>
  <c r="O157" i="3"/>
  <c r="O158" i="3"/>
  <c r="O159" i="3"/>
  <c r="O160" i="3"/>
  <c r="O162" i="3"/>
  <c r="O163" i="3"/>
  <c r="O167" i="3"/>
  <c r="O173" i="3"/>
  <c r="O174" i="3"/>
  <c r="O175" i="3"/>
  <c r="O176" i="3"/>
  <c r="O177" i="3"/>
  <c r="O178" i="3"/>
  <c r="O180" i="3"/>
  <c r="O181" i="3"/>
  <c r="O183" i="3"/>
  <c r="O186" i="3"/>
  <c r="O187" i="3"/>
  <c r="O190" i="3"/>
  <c r="O192" i="3"/>
  <c r="O193" i="3"/>
  <c r="O194" i="3"/>
  <c r="O195" i="3"/>
  <c r="O196" i="3"/>
  <c r="O200" i="3"/>
  <c r="O201" i="3"/>
  <c r="O202" i="3"/>
  <c r="O206" i="3"/>
  <c r="O207" i="3"/>
  <c r="O208" i="3"/>
  <c r="O210" i="3"/>
  <c r="O213" i="3"/>
  <c r="O214" i="3"/>
  <c r="O215" i="3"/>
  <c r="O217" i="3"/>
  <c r="O218" i="3"/>
  <c r="O219" i="3"/>
  <c r="O220" i="3"/>
  <c r="O221" i="3"/>
  <c r="O223" i="3"/>
  <c r="O224" i="3"/>
  <c r="O225" i="3"/>
  <c r="O226" i="3"/>
  <c r="O227" i="3"/>
  <c r="O228" i="3"/>
  <c r="O229" i="3"/>
  <c r="O230" i="3"/>
  <c r="O231" i="3"/>
  <c r="O232" i="3"/>
  <c r="O234" i="3"/>
  <c r="O235" i="3"/>
  <c r="O236" i="3"/>
  <c r="O237" i="3"/>
  <c r="O238" i="3"/>
  <c r="O239" i="3"/>
  <c r="O240" i="3"/>
  <c r="O244" i="3"/>
  <c r="O245" i="3"/>
  <c r="O246" i="3"/>
  <c r="O247" i="3"/>
  <c r="O248" i="3"/>
  <c r="O249" i="3"/>
  <c r="O250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9" i="3"/>
  <c r="O270" i="3"/>
  <c r="O271" i="3"/>
  <c r="O272" i="3"/>
  <c r="O273" i="3"/>
  <c r="O274" i="3"/>
  <c r="O275" i="3"/>
  <c r="O276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6" i="3"/>
  <c r="N116" i="3" a="1"/>
  <c r="V43" i="2" l="1"/>
  <c r="W41" i="2" s="1"/>
  <c r="V26" i="2"/>
  <c r="W24" i="2" s="1"/>
  <c r="N116" i="3"/>
  <c r="O116" i="3" s="1"/>
  <c r="L3" i="1"/>
  <c r="D18" i="1"/>
  <c r="N14" i="3" a="1"/>
  <c r="N119" i="3" a="1"/>
  <c r="N54" i="3" a="1"/>
  <c r="N18" i="3" a="1"/>
  <c r="N58" i="3" a="1"/>
  <c r="N137" i="3" a="1"/>
  <c r="N87" i="3" a="1"/>
  <c r="N88" i="3" a="1"/>
  <c r="N57" i="3" a="1"/>
  <c r="N68" i="3" a="1"/>
  <c r="N170" i="3" a="1"/>
  <c r="N108" i="3" a="1"/>
  <c r="N127" i="3" a="1"/>
  <c r="N86" i="3" a="1"/>
  <c r="N52" i="3" a="1"/>
  <c r="N90" i="3" a="1"/>
  <c r="N24" i="3" a="1"/>
  <c r="N165" i="3" a="1"/>
  <c r="N152" i="3" a="1"/>
  <c r="N46" i="3" a="1"/>
  <c r="N10" i="3" a="1"/>
  <c r="N168" i="3" a="1"/>
  <c r="N199" i="3" a="1"/>
  <c r="N60" i="3" a="1"/>
  <c r="N37" i="3" a="1"/>
  <c r="N251" i="3" a="1"/>
  <c r="N141" i="3" a="1"/>
  <c r="N73" i="3" a="1"/>
  <c r="N211" i="3" a="1"/>
  <c r="N118" i="3" a="1"/>
  <c r="N161" i="3" a="1"/>
  <c r="N135" i="3" a="1"/>
  <c r="N70" i="3" a="1"/>
  <c r="N184" i="3" a="1"/>
  <c r="N61" i="3" a="1"/>
  <c r="N51" i="3" a="1"/>
  <c r="N7" i="3" a="1"/>
  <c r="N11" i="3" a="1"/>
  <c r="N191" i="3" a="1"/>
  <c r="N198" i="3" a="1"/>
  <c r="N179" i="3" a="1"/>
  <c r="N84" i="3" a="1"/>
  <c r="N171" i="3" a="1"/>
  <c r="N197" i="3" a="1"/>
  <c r="N74" i="3" a="1"/>
  <c r="N91" i="3" a="1"/>
  <c r="N16" i="3" a="1"/>
  <c r="N242" i="3" a="1"/>
  <c r="N89" i="3" a="1"/>
  <c r="N166" i="3" a="1"/>
  <c r="N189" i="3" a="1"/>
  <c r="N56" i="3" a="1"/>
  <c r="N205" i="3" a="1"/>
  <c r="N55" i="3" a="1"/>
  <c r="N67" i="3" a="1"/>
  <c r="N63" i="3" a="1"/>
  <c r="N101" i="3" a="1"/>
  <c r="N13" i="3" a="1"/>
  <c r="N40" i="3" a="1"/>
  <c r="N32" i="3" a="1"/>
  <c r="N17" i="3" a="1"/>
  <c r="N39" i="3" a="1"/>
  <c r="N185" i="3" a="1"/>
  <c r="N78" i="3" a="1"/>
  <c r="N49" i="3" a="1"/>
  <c r="N76" i="3" a="1"/>
  <c r="N148" i="3" a="1"/>
  <c r="N50" i="3" a="1"/>
  <c r="N75" i="3" a="1"/>
  <c r="N9" i="3" a="1"/>
  <c r="N15" i="3" a="1"/>
  <c r="N204" i="3" a="1"/>
  <c r="N209" i="3" a="1"/>
  <c r="N30" i="3" a="1"/>
  <c r="N109" i="3" a="1"/>
  <c r="N81" i="3" a="1"/>
  <c r="N172" i="3" a="1"/>
  <c r="N110" i="3" a="1"/>
  <c r="N154" i="3" a="1"/>
  <c r="N71" i="3" a="1"/>
  <c r="N104" i="3" a="1"/>
  <c r="N41" i="3" a="1"/>
  <c r="N38" i="3" a="1"/>
  <c r="N47" i="3" a="1"/>
  <c r="N69" i="3" a="1"/>
  <c r="N6" i="3" a="1"/>
  <c r="N31" i="3" a="1"/>
  <c r="N241" i="3" a="1"/>
  <c r="N48" i="3" a="1"/>
  <c r="N25" i="3" a="1"/>
  <c r="N42" i="3" a="1"/>
  <c r="N64" i="3" a="1"/>
  <c r="N82" i="3" a="1"/>
  <c r="N77" i="3" a="1"/>
  <c r="N45" i="3" a="1"/>
  <c r="N22" i="3" a="1"/>
  <c r="N169" i="3" a="1"/>
  <c r="N92" i="3" a="1"/>
  <c r="N123" i="3" a="1"/>
  <c r="N139" i="3" a="1"/>
  <c r="N102" i="3" a="1"/>
  <c r="N105" i="3" a="1"/>
  <c r="W30" i="2" l="1"/>
  <c r="W40" i="2"/>
  <c r="W31" i="2"/>
  <c r="W38" i="2"/>
  <c r="W39" i="2"/>
  <c r="W37" i="2"/>
  <c r="W32" i="2"/>
  <c r="W34" i="2"/>
  <c r="W36" i="2"/>
  <c r="W35" i="2"/>
  <c r="W33" i="2"/>
  <c r="W21" i="2"/>
  <c r="W23" i="2"/>
  <c r="W20" i="2"/>
  <c r="W22" i="2"/>
  <c r="W19" i="2"/>
  <c r="N82" i="3"/>
  <c r="O82" i="3" s="1"/>
  <c r="N48" i="3"/>
  <c r="O48" i="3" s="1"/>
  <c r="N241" i="3"/>
  <c r="O241" i="3" s="1"/>
  <c r="N209" i="3"/>
  <c r="O209" i="3" s="1"/>
  <c r="N198" i="3"/>
  <c r="O198" i="3" s="1"/>
  <c r="N185" i="3"/>
  <c r="O185" i="3" s="1"/>
  <c r="N170" i="3"/>
  <c r="O170" i="3" s="1"/>
  <c r="N152" i="3"/>
  <c r="O152" i="3" s="1"/>
  <c r="N141" i="3"/>
  <c r="O141" i="3" s="1"/>
  <c r="N127" i="3"/>
  <c r="O127" i="3" s="1"/>
  <c r="N109" i="3"/>
  <c r="O109" i="3" s="1"/>
  <c r="N92" i="3"/>
  <c r="O92" i="3" s="1"/>
  <c r="N88" i="3"/>
  <c r="O88" i="3" s="1"/>
  <c r="N81" i="3"/>
  <c r="O81" i="3" s="1"/>
  <c r="N77" i="3"/>
  <c r="O77" i="3" s="1"/>
  <c r="N74" i="3"/>
  <c r="O74" i="3" s="1"/>
  <c r="N56" i="3"/>
  <c r="O56" i="3" s="1"/>
  <c r="N45" i="3"/>
  <c r="O45" i="3" s="1"/>
  <c r="N199" i="3"/>
  <c r="O199" i="3" s="1"/>
  <c r="N135" i="3"/>
  <c r="O135" i="3" s="1"/>
  <c r="N71" i="3"/>
  <c r="O71" i="3" s="1"/>
  <c r="N37" i="3"/>
  <c r="O37" i="3" s="1"/>
  <c r="N179" i="3"/>
  <c r="O179" i="3" s="1"/>
  <c r="N165" i="3"/>
  <c r="O165" i="3" s="1"/>
  <c r="N148" i="3"/>
  <c r="O148" i="3" s="1"/>
  <c r="N119" i="3"/>
  <c r="O119" i="3" s="1"/>
  <c r="N105" i="3"/>
  <c r="O105" i="3" s="1"/>
  <c r="N101" i="3"/>
  <c r="O101" i="3" s="1"/>
  <c r="N87" i="3"/>
  <c r="O87" i="3" s="1"/>
  <c r="N84" i="3"/>
  <c r="O84" i="3" s="1"/>
  <c r="N73" i="3"/>
  <c r="O73" i="3" s="1"/>
  <c r="N69" i="3"/>
  <c r="O69" i="3" s="1"/>
  <c r="N64" i="3"/>
  <c r="O64" i="3" s="1"/>
  <c r="N32" i="3"/>
  <c r="O32" i="3" s="1"/>
  <c r="N16" i="3"/>
  <c r="O16" i="3" s="1"/>
  <c r="N204" i="3"/>
  <c r="O204" i="3" s="1"/>
  <c r="N191" i="3"/>
  <c r="O191" i="3" s="1"/>
  <c r="N89" i="3"/>
  <c r="O89" i="3" s="1"/>
  <c r="N68" i="3"/>
  <c r="O68" i="3" s="1"/>
  <c r="N24" i="3"/>
  <c r="O24" i="3" s="1"/>
  <c r="N251" i="3"/>
  <c r="O251" i="3" s="1"/>
  <c r="T33" i="3" s="1"/>
  <c r="N211" i="3"/>
  <c r="O211" i="3" s="1"/>
  <c r="N184" i="3"/>
  <c r="O184" i="3" s="1"/>
  <c r="N169" i="3"/>
  <c r="O169" i="3" s="1"/>
  <c r="N137" i="3"/>
  <c r="O137" i="3" s="1"/>
  <c r="N242" i="3"/>
  <c r="O242" i="3" s="1"/>
  <c r="N205" i="3"/>
  <c r="O205" i="3" s="1"/>
  <c r="N197" i="3"/>
  <c r="O197" i="3" s="1"/>
  <c r="N189" i="3"/>
  <c r="O189" i="3" s="1"/>
  <c r="N172" i="3"/>
  <c r="O172" i="3" s="1"/>
  <c r="N168" i="3"/>
  <c r="O168" i="3" s="1"/>
  <c r="N161" i="3"/>
  <c r="O161" i="3" s="1"/>
  <c r="N154" i="3"/>
  <c r="O154" i="3" s="1"/>
  <c r="N108" i="3"/>
  <c r="O108" i="3" s="1"/>
  <c r="N104" i="3"/>
  <c r="O104" i="3" s="1"/>
  <c r="N90" i="3"/>
  <c r="O90" i="3" s="1"/>
  <c r="N76" i="3"/>
  <c r="O76" i="3" s="1"/>
  <c r="N61" i="3"/>
  <c r="O61" i="3" s="1"/>
  <c r="N40" i="3"/>
  <c r="O40" i="3" s="1"/>
  <c r="N63" i="3"/>
  <c r="O63" i="3" s="1"/>
  <c r="N58" i="3"/>
  <c r="O58" i="3" s="1"/>
  <c r="N55" i="3"/>
  <c r="O55" i="3" s="1"/>
  <c r="N50" i="3"/>
  <c r="O50" i="3" s="1"/>
  <c r="N47" i="3"/>
  <c r="N42" i="3"/>
  <c r="O42" i="3" s="1"/>
  <c r="N39" i="3"/>
  <c r="O39" i="3" s="1"/>
  <c r="N31" i="3"/>
  <c r="O31" i="3" s="1"/>
  <c r="N15" i="3"/>
  <c r="O15" i="3" s="1"/>
  <c r="N11" i="3"/>
  <c r="O11" i="3" s="1"/>
  <c r="N60" i="3"/>
  <c r="O60" i="3" s="1"/>
  <c r="N57" i="3"/>
  <c r="O57" i="3" s="1"/>
  <c r="N52" i="3"/>
  <c r="O52" i="3" s="1"/>
  <c r="N49" i="3"/>
  <c r="O49" i="3" s="1"/>
  <c r="N41" i="3"/>
  <c r="O41" i="3" s="1"/>
  <c r="N30" i="3"/>
  <c r="O30" i="3" s="1"/>
  <c r="N22" i="3"/>
  <c r="O22" i="3" s="1"/>
  <c r="N18" i="3"/>
  <c r="O18" i="3" s="1"/>
  <c r="N14" i="3"/>
  <c r="O14" i="3" s="1"/>
  <c r="N10" i="3"/>
  <c r="O10" i="3" s="1"/>
  <c r="N171" i="3"/>
  <c r="O171" i="3" s="1"/>
  <c r="N166" i="3"/>
  <c r="O166" i="3" s="1"/>
  <c r="N139" i="3"/>
  <c r="O139" i="3" s="1"/>
  <c r="N123" i="3"/>
  <c r="O123" i="3" s="1"/>
  <c r="N118" i="3"/>
  <c r="O118" i="3" s="1"/>
  <c r="N110" i="3"/>
  <c r="O110" i="3" s="1"/>
  <c r="N102" i="3"/>
  <c r="O102" i="3" s="1"/>
  <c r="N91" i="3"/>
  <c r="O91" i="3" s="1"/>
  <c r="N86" i="3"/>
  <c r="O86" i="3" s="1"/>
  <c r="N78" i="3"/>
  <c r="O78" i="3" s="1"/>
  <c r="N75" i="3"/>
  <c r="O75" i="3" s="1"/>
  <c r="N70" i="3"/>
  <c r="O70" i="3" s="1"/>
  <c r="N67" i="3"/>
  <c r="O67" i="3" s="1"/>
  <c r="N54" i="3"/>
  <c r="O54" i="3" s="1"/>
  <c r="N51" i="3"/>
  <c r="O51" i="3" s="1"/>
  <c r="N46" i="3"/>
  <c r="O46" i="3" s="1"/>
  <c r="N38" i="3"/>
  <c r="O38" i="3" s="1"/>
  <c r="N25" i="3"/>
  <c r="O25" i="3" s="1"/>
  <c r="N17" i="3"/>
  <c r="O17" i="3" s="1"/>
  <c r="N13" i="3"/>
  <c r="O13" i="3" s="1"/>
  <c r="N9" i="3"/>
  <c r="O9" i="3" s="1"/>
  <c r="N7" i="3"/>
  <c r="O7" i="3" s="1"/>
  <c r="N6" i="3"/>
  <c r="M18" i="1"/>
  <c r="W43" i="2" l="1"/>
  <c r="W26" i="2"/>
  <c r="T32" i="3"/>
  <c r="T19" i="3"/>
  <c r="T25" i="3"/>
  <c r="T28" i="3"/>
  <c r="T24" i="3"/>
  <c r="T11" i="3"/>
  <c r="T8" i="3"/>
  <c r="T7" i="3"/>
  <c r="T20" i="3"/>
  <c r="T22" i="3"/>
  <c r="T21" i="3"/>
  <c r="T29" i="3"/>
  <c r="T9" i="3"/>
  <c r="T18" i="3"/>
  <c r="T23" i="3"/>
  <c r="T10" i="3"/>
  <c r="T27" i="3"/>
  <c r="T26" i="3"/>
  <c r="F3" i="3"/>
  <c r="T42" i="3" l="1"/>
  <c r="U29" i="3" s="1"/>
  <c r="T14" i="3"/>
  <c r="U8" i="3" s="1"/>
  <c r="U26" i="3" l="1"/>
  <c r="U21" i="3"/>
  <c r="U22" i="3"/>
  <c r="U27" i="3"/>
  <c r="U7" i="3"/>
  <c r="U12" i="3"/>
  <c r="U11" i="3"/>
  <c r="U31" i="3"/>
  <c r="U36" i="3"/>
  <c r="U37" i="3"/>
  <c r="U35" i="3"/>
  <c r="U40" i="3"/>
  <c r="U34" i="3"/>
  <c r="U39" i="3"/>
  <c r="U38" i="3"/>
  <c r="U30" i="3"/>
  <c r="U25" i="3"/>
  <c r="U32" i="3"/>
  <c r="U19" i="3"/>
  <c r="U33" i="3"/>
  <c r="U28" i="3"/>
  <c r="U24" i="3"/>
  <c r="U10" i="3"/>
  <c r="U9" i="3"/>
  <c r="U18" i="3"/>
  <c r="U23" i="3"/>
  <c r="U20" i="3"/>
  <c r="U14" i="3" l="1"/>
  <c r="U42" i="3"/>
  <c r="O12" i="4"/>
  <c r="O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tc={BF78A4A9-AD4B-5E49-9C7D-B1E54DA558B9}</author>
    <author>tc={41FB14EF-2C20-A443-A143-5572CEAF8A09}</author>
    <author>tc={19C35B2D-6903-5C41-95BC-562E97AB67E8}</author>
    <author>tc={6AC5EF06-AD3B-1F47-AD9D-BA85D3CB3F59}</author>
  </authors>
  <commentList>
    <comment ref="F40" authorId="0" shapeId="0" xr:uid="{BF78A4A9-AD4B-5E49-9C7D-B1E54DA558B9}">
      <text>
        <t>[Threaded comment]
Your version of Excel allows you to read this threaded comment; however, any edits to it will get removed if the file is opened in a newer version of Excel. Learn more: https://go.microsoft.com/fwlink/?linkid=870924
Comment:
    Between this and MSRT8.1193, higher match factor</t>
      </text>
    </comment>
    <comment ref="F69" authorId="1" shapeId="0" xr:uid="{41FB14EF-2C20-A443-A143-5572CEAF8A09}">
      <text>
        <t>[Threaded comment]
Your version of Excel allows you to read this threaded comment; however, any edits to it will get removed if the file is opened in a newer version of Excel. Learn more: https://go.microsoft.com/fwlink/?linkid=870924
Comment:
    Between this and MSRT10.7953, higher match factor</t>
      </text>
    </comment>
    <comment ref="G73" authorId="2" shapeId="0" xr:uid="{19C35B2D-6903-5C41-95BC-562E97AB67E8}">
      <text>
        <t>[Threaded comment]
Your version of Excel allows you to read this threaded comment; however, any edits to it will get removed if the file is opened in a newer version of Excel. Learn more: https://go.microsoft.com/fwlink/?linkid=870924
Comment:
    Technically higher match factor for cyclohexane, 1,3,5-trimethyl- but a very small peak compared to the one at MSRT11.2171</t>
      </text>
    </comment>
    <comment ref="G76" authorId="3" shapeId="0" xr:uid="{6AC5EF06-AD3B-1F47-AD9D-BA85D3CB3F59}">
      <text>
        <t>[Threaded comment]
Your version of Excel allows you to read this threaded comment; however, any edits to it will get removed if the file is opened in a newer version of Excel. Learn more: https://go.microsoft.com/fwlink/?linkid=870924
Comment:
    Another peak matched as cyclohexane, 1,3,5-trimethyl-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<sst xmlns="http://schemas.openxmlformats.org/spreadsheetml/2006/main" count="2006" uniqueCount="299">
  <si>
    <t>TCD2B</t>
  </si>
  <si>
    <t>Signal Name</t>
  </si>
  <si>
    <t>Area</t>
  </si>
  <si>
    <t>Height</t>
  </si>
  <si>
    <t>RT (min)</t>
  </si>
  <si>
    <t>Compound</t>
  </si>
  <si>
    <t>Formula</t>
  </si>
  <si>
    <t>Area Fraction</t>
  </si>
  <si>
    <t>Moles (mol)</t>
  </si>
  <si>
    <t>Molar mass (g/mol)</t>
  </si>
  <si>
    <t>Mass (mg)</t>
  </si>
  <si>
    <t>No match</t>
  </si>
  <si>
    <t>C4H10</t>
  </si>
  <si>
    <t>Total area:</t>
  </si>
  <si>
    <t>Pressure:</t>
  </si>
  <si>
    <t>Temperature:</t>
  </si>
  <si>
    <t>Ideal gas constant:</t>
  </si>
  <si>
    <t>Reactor volume:</t>
  </si>
  <si>
    <t>mL</t>
  </si>
  <si>
    <t>m^3</t>
  </si>
  <si>
    <t>J/K*mol</t>
  </si>
  <si>
    <t>m^3*Pa/K*mol</t>
  </si>
  <si>
    <t>C</t>
  </si>
  <si>
    <t>K</t>
  </si>
  <si>
    <t>psi</t>
  </si>
  <si>
    <t>Vol.%</t>
  </si>
  <si>
    <t>Response Factor (Area/vol.%)</t>
  </si>
  <si>
    <t>Total hydrocarbon mass:</t>
  </si>
  <si>
    <t>FID1A</t>
  </si>
  <si>
    <t>Compound Source</t>
  </si>
  <si>
    <t>Manual assignment based on HydroUI</t>
  </si>
  <si>
    <t>Oxygen</t>
  </si>
  <si>
    <t>O2</t>
  </si>
  <si>
    <t>Isobutane</t>
  </si>
  <si>
    <t>C5H12</t>
  </si>
  <si>
    <t>Pentane</t>
  </si>
  <si>
    <t>Cyclopropane, 1,2-dimethyl-, cis-</t>
  </si>
  <si>
    <t>C5H10</t>
  </si>
  <si>
    <t>Butane, 2-methyl-</t>
  </si>
  <si>
    <t>Butane, 2,2-dimethyl-</t>
  </si>
  <si>
    <t>C6H14</t>
  </si>
  <si>
    <t>Pentane, 2-methyl-</t>
  </si>
  <si>
    <t>Pentane, 3-methyl-</t>
  </si>
  <si>
    <t>n-Hexane</t>
  </si>
  <si>
    <t>2-Pentene, 4-methyl-</t>
  </si>
  <si>
    <t>C6H12</t>
  </si>
  <si>
    <t>2-Pentene, 3-methyl-</t>
  </si>
  <si>
    <t>Pentane, 2,4-dimethyl-</t>
  </si>
  <si>
    <t>C7H16</t>
  </si>
  <si>
    <t>2-Pentene, 2,4-dimethyl-</t>
  </si>
  <si>
    <t>C7H14</t>
  </si>
  <si>
    <t>Hexane, 2-methyl-</t>
  </si>
  <si>
    <t>1-Pentene, 2-methyl-</t>
  </si>
  <si>
    <t>Hexane, 3-methyl-</t>
  </si>
  <si>
    <t>Heptane</t>
  </si>
  <si>
    <t>Cyclohexane, methyl-</t>
  </si>
  <si>
    <t>Hexane, 2,5-dimethyl-</t>
  </si>
  <si>
    <t>C8H18</t>
  </si>
  <si>
    <t>Hexane, 2,4-dimethyl-</t>
  </si>
  <si>
    <t>Heptane, 2-methyl-</t>
  </si>
  <si>
    <t>Heptane, 3-methyl-</t>
  </si>
  <si>
    <t>MS RT (min)</t>
  </si>
  <si>
    <t>1-Pentene, 2,4-dimethyl-</t>
  </si>
  <si>
    <t>Cyclopentane, 1,3-dimethyl-, trans-</t>
  </si>
  <si>
    <t>C8H16</t>
  </si>
  <si>
    <t>4-Methyl-2-hexene,c&amp;t</t>
  </si>
  <si>
    <t>Cyclopentane, 1,2,4-trimethyl-</t>
  </si>
  <si>
    <t>C8H14</t>
  </si>
  <si>
    <t>Pentane, 2,3,4-trimethyl-</t>
  </si>
  <si>
    <t>C11H24</t>
  </si>
  <si>
    <t>Cyclobutane, (1-methylethylidene)-</t>
  </si>
  <si>
    <t>C7H12</t>
  </si>
  <si>
    <t>Hexane, 2,3-dimethyl-</t>
  </si>
  <si>
    <t>Cyclohexane, 1,3-dimethyl-, cis-</t>
  </si>
  <si>
    <t>Hexane, 2,2,5-trimethyl-</t>
  </si>
  <si>
    <t>C9H20</t>
  </si>
  <si>
    <t>Cyclohexane, 1,1-dimethyl-</t>
  </si>
  <si>
    <t>Cyclopentane, 1-ethyl-3-methyl-</t>
  </si>
  <si>
    <t>3-Hexene, 2,3-dimethyl-</t>
  </si>
  <si>
    <t>Cyclohexane, 1,2-dimethyl- (cis/trans)</t>
  </si>
  <si>
    <t>Cyclohexane, 1,4-dimethyl-, cis-</t>
  </si>
  <si>
    <t>Heptane, 3,4,5-trimethyl-</t>
  </si>
  <si>
    <t>C10H22</t>
  </si>
  <si>
    <t>Heptane, 2,4-dimethyl-</t>
  </si>
  <si>
    <t>Octane, 2-methyl-</t>
  </si>
  <si>
    <t>Cyclohexane, ethyl-</t>
  </si>
  <si>
    <t>Heptane, 2,5-dimethyl-</t>
  </si>
  <si>
    <t>1,1,4-Trimethylcyclohexane</t>
  </si>
  <si>
    <t>C9H18</t>
  </si>
  <si>
    <t>Heptane, 2,3-dimethyl-</t>
  </si>
  <si>
    <t>Benzene, 1,3-dimethyl-</t>
  </si>
  <si>
    <t>C8H10</t>
  </si>
  <si>
    <t>Octane, 3-methyl-</t>
  </si>
  <si>
    <t>Match Factor</t>
  </si>
  <si>
    <t>1-Ethyl-3-methylcyclohexane (c,t)</t>
  </si>
  <si>
    <t>Nonane</t>
  </si>
  <si>
    <t>Nonane, 5-methyl-</t>
  </si>
  <si>
    <t>Octane, 2,5-dimethyl-</t>
  </si>
  <si>
    <t>Octane, 2,7-dimethyl-</t>
  </si>
  <si>
    <t>Octane, 3,6-dimethyl-</t>
  </si>
  <si>
    <t>C9H12</t>
  </si>
  <si>
    <t>Benzene, 1,2,4-trimethyl-</t>
  </si>
  <si>
    <t>C13H28</t>
  </si>
  <si>
    <t>C10H14</t>
  </si>
  <si>
    <t>Butane</t>
  </si>
  <si>
    <t>Cyclohexane</t>
  </si>
  <si>
    <t>Cyclopentane, 1,3-dimethyl-</t>
  </si>
  <si>
    <t>Cyclopentane, 1,2-dimethyl-, trans-</t>
  </si>
  <si>
    <t>2-Pentene, 3,4-dimethyl-, (E)-</t>
  </si>
  <si>
    <t>Pentane, 2,2,3,4-tetramethyl-</t>
  </si>
  <si>
    <t>3-Heptene, 4-methyl-</t>
  </si>
  <si>
    <t>1,4-Pentadiene, 2,3,3-trimethyl-</t>
  </si>
  <si>
    <t>Hexane, 2,3,5-trimethyl-</t>
  </si>
  <si>
    <t>Cyclopropane, 2-(1,1-dimethyl-2-pentenyl)-1,1-dimethyl-</t>
  </si>
  <si>
    <t>C12H22</t>
  </si>
  <si>
    <t>Trans-1-methyl-2-nonyl-cyclohexane</t>
  </si>
  <si>
    <t>C16H32</t>
  </si>
  <si>
    <t>Cyclohexane, 1,3,5-trimethyl-</t>
  </si>
  <si>
    <t>Cyclohexane, 1-ethyl-1-methyl-</t>
  </si>
  <si>
    <t>Pentane, 3-ethyl-2,2-dimethyl-</t>
  </si>
  <si>
    <t>Ethylbenzene</t>
  </si>
  <si>
    <t>Octane, 2,2-dimethyl-</t>
  </si>
  <si>
    <t>2,2,6,6-Tetramethylheptane</t>
  </si>
  <si>
    <t>1-Ethyl-4-methylcyclohexane</t>
  </si>
  <si>
    <t>Undecane, 5,6-dimethyl-</t>
  </si>
  <si>
    <t>Undecane, 6,6-dimethyl-</t>
  </si>
  <si>
    <t>Benzene, 1,2,3-trimethyl-</t>
  </si>
  <si>
    <t>Mesitylene</t>
  </si>
  <si>
    <t>Cyclopentane, methyl-</t>
  </si>
  <si>
    <t>Hexane, 2,4,4-trimethyl-</t>
  </si>
  <si>
    <t>Benzene, 1,3,5-tri-tert-butyl-</t>
  </si>
  <si>
    <t>C18H30</t>
  </si>
  <si>
    <t>Cyclobutane, 1,1,2,3,3-pentamethyl-</t>
  </si>
  <si>
    <t>1-Butene, 2,3-dimethyl-</t>
  </si>
  <si>
    <t>Pentane, 2,2-dimethyl-</t>
  </si>
  <si>
    <t>Octane, 3-methyl-6-methylene-</t>
  </si>
  <si>
    <t>C10H20</t>
  </si>
  <si>
    <t>Cyclopentane, 1,2-dimethyl-</t>
  </si>
  <si>
    <t>Toluene</t>
  </si>
  <si>
    <t>C7H8</t>
  </si>
  <si>
    <t>Octane</t>
  </si>
  <si>
    <t>Cyclohexane, 1,3-dimethyl-, trans-</t>
  </si>
  <si>
    <t>Heptane, 4,4-dimethyl-</t>
  </si>
  <si>
    <t>Heptane, 4-ethyl-2,2,6,6-tetramethyl-</t>
  </si>
  <si>
    <t>Heptane, 3,5-dimethyl-</t>
  </si>
  <si>
    <t>1-Undecene, 7-methyl-</t>
  </si>
  <si>
    <t>C12H24</t>
  </si>
  <si>
    <t>Cyclooctane, (1-methylpropyl)-</t>
  </si>
  <si>
    <t>Hexane, 3,3-dimethyl-</t>
  </si>
  <si>
    <t>Decane, 5-methyl-</t>
  </si>
  <si>
    <t>Heptane, 2,3,4-trimethyl-</t>
  </si>
  <si>
    <t>Heptane, 3-ethyl-2-methyl-</t>
  </si>
  <si>
    <t>Heptane, 3,3,4-trimethyl-</t>
  </si>
  <si>
    <t>Nonane, 4-methyl-</t>
  </si>
  <si>
    <t>Nonane, 3-methyl-</t>
  </si>
  <si>
    <t>Hexane, 2,2,4-trimethyl-</t>
  </si>
  <si>
    <t>4,4-Dimethyl octane</t>
  </si>
  <si>
    <t>Nonane, 3,7-dimethyl-</t>
  </si>
  <si>
    <t>Decane, 2,9-dimethyl-</t>
  </si>
  <si>
    <t>C12H26</t>
  </si>
  <si>
    <t>Heptane, 4-ethyl-</t>
  </si>
  <si>
    <t>Undecane, 4,5-dimethyl-</t>
  </si>
  <si>
    <t>Benzene, 1,2,4,5-tetramethyl-</t>
  </si>
  <si>
    <t>Decane, 3-methyl-</t>
  </si>
  <si>
    <t>Benzene, 1-ethyl-2,4-dimethyl-</t>
  </si>
  <si>
    <t>o-Toluic acid, tridec-2-ynyl ester</t>
  </si>
  <si>
    <t>C21H30O2</t>
  </si>
  <si>
    <t>Benzene, 2-ethyl-1,4-dimethyl-</t>
  </si>
  <si>
    <t>Undecane, 2,7-dimethyl-</t>
  </si>
  <si>
    <t>Benzene, 1,3-diethyl-5-methyl-</t>
  </si>
  <si>
    <t>C11H16</t>
  </si>
  <si>
    <t>Octane, 3,4,5,6-tetramethyl-</t>
  </si>
  <si>
    <t>Benzene, 1-methyl-3-(1-methylethyl)-</t>
  </si>
  <si>
    <t>Butyric acid, 2-phenyl-, dec-2-yl ester</t>
  </si>
  <si>
    <t>C20H32O2</t>
  </si>
  <si>
    <t>Benzene, 1,3,5-triethyl-</t>
  </si>
  <si>
    <t>C12H18</t>
  </si>
  <si>
    <t>Benzene, pentamethyl-</t>
  </si>
  <si>
    <t>1H-Indene, 2,3-dihydro-1,1-dimethyl-</t>
  </si>
  <si>
    <t>C11H14</t>
  </si>
  <si>
    <t>5-Methyl-2-phenyl-2-propyle-4-hexene-1-ol</t>
  </si>
  <si>
    <t>C16H24O</t>
  </si>
  <si>
    <t>Benzene, 1,3,5-trimethyl-2-propyl-</t>
  </si>
  <si>
    <t>1H-Indene, 2,3-dihydro-1,5,7-trimethyl-</t>
  </si>
  <si>
    <t>C12H16</t>
  </si>
  <si>
    <t>1,3-dioxane-5,5-dimethanol, 2-butyl-</t>
  </si>
  <si>
    <t>C10H20O4</t>
  </si>
  <si>
    <t>1H-Indene, 2,3-dihydro-1,1,3-trimethyl-</t>
  </si>
  <si>
    <t>Naphthalene, 1,2,3,4-tetrahydro-1,6-dimethyl-4-(1-methylethyl)-, (1S-cis)-</t>
  </si>
  <si>
    <t>C15H22</t>
  </si>
  <si>
    <t>Naphthalene, 2-methyl-</t>
  </si>
  <si>
    <t>C11H10</t>
  </si>
  <si>
    <t>Toluene, 4-(1,1-dimethyl-2-propynyloxy)-</t>
  </si>
  <si>
    <t>C12H14O</t>
  </si>
  <si>
    <t>Benzene, 1-(1,1-dimethylethyl)-3-ethyl-</t>
  </si>
  <si>
    <t>1H-Indene, 2,3-dihydro-1,4,7-trimethyl-</t>
  </si>
  <si>
    <t>Naphthalene, 1,2-dimethyl-</t>
  </si>
  <si>
    <t>C12H12</t>
  </si>
  <si>
    <t>Benzene, 1-isopentyl-2,4,5-trimethyl-</t>
  </si>
  <si>
    <t>C14H22</t>
  </si>
  <si>
    <t>1,1,4,5,6-Pentamethyl-2,3-dihydro-1H-indene</t>
  </si>
  <si>
    <t>C14H20</t>
  </si>
  <si>
    <t>Naphthalene, 1,6,7-trimethyl-</t>
  </si>
  <si>
    <t>C13H14</t>
  </si>
  <si>
    <t>Naphthalene, 1,4,6-trimethyl-</t>
  </si>
  <si>
    <t>Naphthalene, 1-methyl-7-(1-methylethyl)-</t>
  </si>
  <si>
    <t>C14H16</t>
  </si>
  <si>
    <t>3-Biphenylmethanol</t>
  </si>
  <si>
    <t>C13H12O</t>
  </si>
  <si>
    <t>1,4,5,8-Tetramethylnaphthalene</t>
  </si>
  <si>
    <t>Naphthalene, 1,2,3,4-tetramethyl-</t>
  </si>
  <si>
    <t>ethanone, 1-(5,8-dimethyl-1-naphthalenyl)-</t>
  </si>
  <si>
    <t>C14H14O</t>
  </si>
  <si>
    <t>Azulene, 1,4-dimethyl-7-(1-methylethyl)-</t>
  </si>
  <si>
    <t>C15H18</t>
  </si>
  <si>
    <t>2',4'-Dihydroxy-3',5'-dimethoxyacetophenone</t>
  </si>
  <si>
    <t>C10H12O5</t>
  </si>
  <si>
    <t>Sebacic acid, nonyl 4-(2-phenylpropyl-2)-phenyl ester</t>
  </si>
  <si>
    <t>C34H50O4</t>
  </si>
  <si>
    <t>3,5-di-tert-Butyl-4-hydroxyanisole</t>
  </si>
  <si>
    <t>C15H24O2</t>
  </si>
  <si>
    <t>2-Isopropyl-10-methylphenanthrene</t>
  </si>
  <si>
    <t>C18H18</t>
  </si>
  <si>
    <t>3,5-di-tert-Butyl-4-hydroxyacetophenone</t>
  </si>
  <si>
    <t>C16H24O2</t>
  </si>
  <si>
    <t>8-Isopropyl-1,3-dimethylphenanthrene</t>
  </si>
  <si>
    <t>C19H20</t>
  </si>
  <si>
    <t>7-Hydroxy-7,8,9,10-tetramethyl-7,8-dihydrocyclohepta[d,e]naphthalene</t>
  </si>
  <si>
    <t>C18H20O</t>
  </si>
  <si>
    <t>Dimethyl hydrastate</t>
  </si>
  <si>
    <t>C11H10O6</t>
  </si>
  <si>
    <t>Compound Type Abbreviation</t>
  </si>
  <si>
    <t>Response Factor ((Ai/AT)/(mi/mT))</t>
  </si>
  <si>
    <t>RF Source</t>
  </si>
  <si>
    <t>A_i/A_T</t>
  </si>
  <si>
    <t>m_i</t>
  </si>
  <si>
    <t>Compound Type</t>
  </si>
  <si>
    <t>Carbon Number</t>
  </si>
  <si>
    <t>TTBB Row:</t>
  </si>
  <si>
    <t>TTBB mass (mg):</t>
  </si>
  <si>
    <t>Compound Types: A=Aromatics, L=Linear Alkanes, B=Branched Alkanes, C=Cycloalkanes, E=Alkenes/Alkynes, O=Other</t>
  </si>
  <si>
    <t>Total product mass (mg):</t>
  </si>
  <si>
    <t>Assumed 1</t>
  </si>
  <si>
    <t>B</t>
  </si>
  <si>
    <t>Manual assignment based on MBPR038_02</t>
  </si>
  <si>
    <t>L</t>
  </si>
  <si>
    <t>E</t>
  </si>
  <si>
    <t>A</t>
  </si>
  <si>
    <t>Liquid Mass Balance</t>
  </si>
  <si>
    <t>Mass fraction</t>
  </si>
  <si>
    <t>Aromatics</t>
  </si>
  <si>
    <t>Linear Alkanes</t>
  </si>
  <si>
    <t>Branched Alkanes</t>
  </si>
  <si>
    <t>Cycloalkanes</t>
  </si>
  <si>
    <t>Alkenes/Alkynes</t>
  </si>
  <si>
    <t>Other</t>
  </si>
  <si>
    <t>TOTAL</t>
  </si>
  <si>
    <t>Molecular Weight (g/mol)</t>
  </si>
  <si>
    <t>Pa</t>
  </si>
  <si>
    <t>Reactor volume (m^3):</t>
  </si>
  <si>
    <t>IGC:</t>
  </si>
  <si>
    <t>Extrapolated Response Factors</t>
  </si>
  <si>
    <t>C5 FID (extrapolated)</t>
  </si>
  <si>
    <t>C6 FID (extrapolated)</t>
  </si>
  <si>
    <t>C7 FID (extrapolated)</t>
  </si>
  <si>
    <t>C8 FID (extrapolated)</t>
  </si>
  <si>
    <t>C9 FID (extrapolated)</t>
  </si>
  <si>
    <t>C10 FID (extrapolated)</t>
  </si>
  <si>
    <t>C11</t>
  </si>
  <si>
    <t>C12</t>
  </si>
  <si>
    <t xml:space="preserve">C13 </t>
  </si>
  <si>
    <t>Gas Mass Balance</t>
  </si>
  <si>
    <t>C16</t>
  </si>
  <si>
    <t>Calgas Ex</t>
  </si>
  <si>
    <t>CO2</t>
  </si>
  <si>
    <t>isobutane</t>
  </si>
  <si>
    <t>propane</t>
  </si>
  <si>
    <t>carbon dioxide</t>
  </si>
  <si>
    <t>n-butane</t>
  </si>
  <si>
    <t>C3H8</t>
  </si>
  <si>
    <t>nitrogen</t>
  </si>
  <si>
    <t>N2</t>
  </si>
  <si>
    <t>n/a</t>
  </si>
  <si>
    <t>Conditions:</t>
  </si>
  <si>
    <t>TCD</t>
  </si>
  <si>
    <t>Gas FID</t>
  </si>
  <si>
    <t>Liquid FID</t>
  </si>
  <si>
    <t>Total products:</t>
  </si>
  <si>
    <t>mg</t>
  </si>
  <si>
    <t>Vial+solids:</t>
  </si>
  <si>
    <t>g</t>
  </si>
  <si>
    <t>Vial:</t>
  </si>
  <si>
    <t>Total Solids:</t>
  </si>
  <si>
    <t>Catalyst:</t>
  </si>
  <si>
    <t>Solid Products:</t>
  </si>
  <si>
    <t>Input plastic:</t>
  </si>
  <si>
    <t>Unaccounted mass:</t>
  </si>
  <si>
    <t>Mass balance:</t>
  </si>
  <si>
    <t>12psi, 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</si>
</sst>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%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5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166" fontId="0" fillId="0" borderId="0" xfId="1" applyNumberFormat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 </a:t>
            </a:r>
            <a:r>
              <a:rPr lang="en-US" baseline="0"/>
              <a:t>72hr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C1-5141-82B2-FEF3744F41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C1-5141-82B2-FEF3744F41A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C1-5141-82B2-FEF3744F41A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C1-5141-82B2-FEF3744F41A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DC1-5141-82B2-FEF3744F41A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C1-5141-82B2-FEF3744F41A1}"/>
              </c:ext>
            </c:extLst>
          </c:dPt>
          <c:cat>
            <c:strRef>
              <c:f>'Summary (12psi)'!$J$6:$J$11</c:f>
              <c:strCache>
                <c:ptCount val="6"/>
                <c:pt idx="0">
                  <c:v>Aromatics</c:v>
                </c:pt>
                <c:pt idx="1">
                  <c:v>Linear Alkanes</c:v>
                </c:pt>
                <c:pt idx="2">
                  <c:v>Branched Alkanes</c:v>
                </c:pt>
                <c:pt idx="3">
                  <c:v>Cycloalkanes</c:v>
                </c:pt>
                <c:pt idx="4">
                  <c:v>Alkenes/Alkynes</c:v>
                </c:pt>
                <c:pt idx="5">
                  <c:v>Other</c:v>
                </c:pt>
              </c:strCache>
            </c:strRef>
          </c:cat>
          <c:val>
            <c:numRef>
              <c:f>'Summary (12psi)'!$L$6:$L$11</c:f>
              <c:numCache>
                <c:formatCode>0.00%</c:formatCode>
                <c:ptCount val="6"/>
                <c:pt idx="0">
                  <c:v>0.22827369806315309</c:v>
                </c:pt>
                <c:pt idx="1">
                  <c:v>3.578713036004972E-2</c:v>
                </c:pt>
                <c:pt idx="2">
                  <c:v>0.63396561988502165</c:v>
                </c:pt>
                <c:pt idx="3">
                  <c:v>9.5104093773173623E-2</c:v>
                </c:pt>
                <c:pt idx="4">
                  <c:v>6.8694579186019981E-3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D-5544-8F26-EE620A63B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(12psi)'!$J$17:$J$39</c:f>
              <c:numCache>
                <c:formatCode>General</c:formatCode>
                <c:ptCount val="23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22</c:v>
                </c:pt>
                <c:pt idx="19">
                  <c:v>23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</c:numCache>
            </c:numRef>
          </c:cat>
          <c:val>
            <c:numRef>
              <c:f>'Summary (12psi)'!$K$17:$K$39</c:f>
              <c:numCache>
                <c:formatCode>General</c:formatCode>
                <c:ptCount val="23"/>
                <c:pt idx="0">
                  <c:v>0.34183131526158478</c:v>
                </c:pt>
                <c:pt idx="1">
                  <c:v>2.4975710577379968</c:v>
                </c:pt>
                <c:pt idx="2">
                  <c:v>5.5345096120761292</c:v>
                </c:pt>
                <c:pt idx="3">
                  <c:v>1.1000746682645832</c:v>
                </c:pt>
                <c:pt idx="4">
                  <c:v>2.7319109692128003</c:v>
                </c:pt>
                <c:pt idx="5">
                  <c:v>3.2332130994820032</c:v>
                </c:pt>
                <c:pt idx="6">
                  <c:v>2.906701652298683</c:v>
                </c:pt>
                <c:pt idx="7">
                  <c:v>0.90001521453667055</c:v>
                </c:pt>
                <c:pt idx="8">
                  <c:v>1.0317660800097375</c:v>
                </c:pt>
                <c:pt idx="9">
                  <c:v>1.4732306079026645</c:v>
                </c:pt>
                <c:pt idx="10">
                  <c:v>0.84688230736641057</c:v>
                </c:pt>
                <c:pt idx="11">
                  <c:v>0.96407028647802206</c:v>
                </c:pt>
                <c:pt idx="12">
                  <c:v>0</c:v>
                </c:pt>
                <c:pt idx="13">
                  <c:v>0</c:v>
                </c:pt>
                <c:pt idx="14">
                  <c:v>0.47650196735662642</c:v>
                </c:pt>
                <c:pt idx="15">
                  <c:v>0.12072056045671697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5B-3644-A0E2-EDD9DA11A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024431"/>
        <c:axId val="599026159"/>
      </c:barChart>
      <c:catAx>
        <c:axId val="59902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26159"/>
        <c:crosses val="autoZero"/>
        <c:auto val="1"/>
        <c:lblAlgn val="ctr"/>
        <c:lblOffset val="100"/>
        <c:noMultiLvlLbl val="0"/>
      </c:catAx>
      <c:valAx>
        <c:axId val="59902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02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'Summary (12psi)'!$B$15:$B$30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cat>
          <c:val>
            <c:numRef>
              <c:f>'Summary (12psi)'!$C$15:$C$30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0.16031049819470503</c:v>
                </c:pt>
                <c:pt idx="3">
                  <c:v>3.0171712963210422</c:v>
                </c:pt>
                <c:pt idx="4">
                  <c:v>4.02571125168966E-2</c:v>
                </c:pt>
                <c:pt idx="5">
                  <c:v>0.94493615152686261</c:v>
                </c:pt>
                <c:pt idx="6">
                  <c:v>0.41217279041801003</c:v>
                </c:pt>
                <c:pt idx="7">
                  <c:v>0.11118789268811592</c:v>
                </c:pt>
                <c:pt idx="8">
                  <c:v>2.273135843582557E-2</c:v>
                </c:pt>
                <c:pt idx="9">
                  <c:v>1.6745816499946897E-3</c:v>
                </c:pt>
                <c:pt idx="10">
                  <c:v>0</c:v>
                </c:pt>
                <c:pt idx="11">
                  <c:v>2.5889198720847472E-4</c:v>
                </c:pt>
                <c:pt idx="12">
                  <c:v>3.0050141428750746E-4</c:v>
                </c:pt>
                <c:pt idx="13">
                  <c:v>0</c:v>
                </c:pt>
                <c:pt idx="14">
                  <c:v>0</c:v>
                </c:pt>
                <c:pt idx="15">
                  <c:v>4.3141703102976282E-4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A-004A-B07D-70AC21F9E6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375103"/>
        <c:axId val="132468191"/>
      </c:barChart>
      <c:catAx>
        <c:axId val="13237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68191"/>
        <c:crosses val="autoZero"/>
        <c:auto val="1"/>
        <c:lblAlgn val="ctr"/>
        <c:lblOffset val="100"/>
        <c:noMultiLvlLbl val="0"/>
      </c:catAx>
      <c:valAx>
        <c:axId val="13246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75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425450</xdr:colOff>
      <xdr:row>8</xdr:row>
      <xdr:rowOff>95250</xdr:rowOff>
    </xdr:from>
    <xdr:to>
      <xdr:col>18</xdr:col>
      <xdr:colOff>44450</xdr:colOff>
      <xdr:row>21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B5456F-2781-F241-E758-4E4E2962A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476250</xdr:colOff>
      <xdr:row>23</xdr:row>
      <xdr:rowOff>120650</xdr:rowOff>
    </xdr:from>
    <xdr:to>
      <xdr:col>18</xdr:col>
      <xdr:colOff>95250</xdr:colOff>
      <xdr:row>37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0C2D320-F0D8-6012-EF10-451F95701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361950</xdr:colOff>
      <xdr:row>10</xdr:row>
      <xdr:rowOff>133350</xdr:rowOff>
    </xdr:from>
    <xdr:to>
      <xdr:col>12</xdr:col>
      <xdr:colOff>806450</xdr:colOff>
      <xdr:row>24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278619-8888-D6B4-CE78-2A88BF1C3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lia Hancock" id="{68521D32-5FE3-8D49-A660-A195F96362D1}" userId="S::jnhanc@uw.edu::99c7954a-965f-4c83-9a70-485844d8626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0" dT="2023-12-06T22:33:39.33" personId="{68521D32-5FE3-8D49-A660-A195F96362D1}" id="{BF78A4A9-AD4B-5E49-9C7D-B1E54DA558B9}">
    <text>Between this and MSRT8.1193, higher match factor</text>
  </threadedComment>
  <threadedComment ref="F69" dT="2023-12-07T20:33:53.77" personId="{68521D32-5FE3-8D49-A660-A195F96362D1}" id="{41FB14EF-2C20-A443-A143-5572CEAF8A09}">
    <text>Between this and MSRT10.7953, higher match factor</text>
  </threadedComment>
  <threadedComment ref="G73" dT="2023-12-07T20:39:21.89" personId="{68521D32-5FE3-8D49-A660-A195F96362D1}" id="{19C35B2D-6903-5C41-95BC-562E97AB67E8}">
    <text>Technically higher match factor for cyclohexane, 1,3,5-trimethyl- but a very small peak compared to the one at MSRT11.2171</text>
  </threadedComment>
  <threadedComment ref="G76" dT="2023-12-07T20:40:31.41" personId="{68521D32-5FE3-8D49-A660-A195F96362D1}" id="{6AC5EF06-AD3B-1F47-AD9D-BA85D3CB3F59}">
    <text>Another peak matched as cyclohexane, 1,3,5-trimethyl-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8CB2-F4AC-4C45-9798-226633D2705A}">
  <dimension ref="B2:M18"/>
  <sheetViews>
    <sheetView zoomScale="85" workbookViewId="0">
      <selection activeCell="F3" sqref="F3"/>
    </sheetView>
  </sheetViews>
  <sheetFormatPr baseColWidth="10" defaultRowHeight="16" x14ac:dyDescent="0.2"/>
  <cols>
    <col min="5" max="5" width="12.33203125" bestFit="1" customWidth="1"/>
    <col min="8" max="8" width="16.6640625" bestFit="1" customWidth="1"/>
    <col min="9" max="9" width="25.83203125" bestFit="1" customWidth="1"/>
    <col min="10" max="10" width="13.83203125" bestFit="1" customWidth="1"/>
    <col min="11" max="11" width="17.83203125" bestFit="1" customWidth="1"/>
    <col min="12" max="12" width="21.5" bestFit="1" customWidth="1"/>
  </cols>
  <sheetData>
    <row r="2" spans="2:13" x14ac:dyDescent="0.2">
      <c r="B2" t="s">
        <v>14</v>
      </c>
      <c r="C2">
        <v>12</v>
      </c>
      <c r="D2" t="s">
        <v>24</v>
      </c>
      <c r="E2" t="s">
        <v>15</v>
      </c>
      <c r="F2">
        <v>25</v>
      </c>
      <c r="G2" t="s">
        <v>22</v>
      </c>
      <c r="H2" t="s">
        <v>16</v>
      </c>
      <c r="I2">
        <v>8.3140000000000001</v>
      </c>
      <c r="J2" t="s">
        <v>20</v>
      </c>
      <c r="K2" t="s">
        <v>17</v>
      </c>
      <c r="L2">
        <v>13</v>
      </c>
      <c r="M2" t="s">
        <v>18</v>
      </c>
    </row>
    <row r="3" spans="2:13" x14ac:dyDescent="0.2">
      <c r="C3">
        <f>C2/14.504*100000</f>
        <v>82735.797021511316</v>
      </c>
      <c r="D3" t="s">
        <v>258</v>
      </c>
      <c r="F3">
        <f>F2+273.15</f>
        <v>298.14999999999998</v>
      </c>
      <c r="G3" t="s">
        <v>23</v>
      </c>
      <c r="I3">
        <v>8.3140000000000001</v>
      </c>
      <c r="J3" t="s">
        <v>21</v>
      </c>
      <c r="L3">
        <f>L2/10^6</f>
        <v>1.2999999999999999E-5</v>
      </c>
      <c r="M3" t="s">
        <v>19</v>
      </c>
    </row>
    <row r="5" spans="2:13" x14ac:dyDescent="0.2">
      <c r="B5" t="s">
        <v>1</v>
      </c>
      <c r="C5" t="s">
        <v>4</v>
      </c>
      <c r="D5" t="s">
        <v>2</v>
      </c>
      <c r="E5" t="s">
        <v>3</v>
      </c>
      <c r="F5" t="s">
        <v>5</v>
      </c>
      <c r="G5" t="s">
        <v>6</v>
      </c>
      <c r="H5" t="s">
        <v>7</v>
      </c>
      <c r="I5" t="s">
        <v>26</v>
      </c>
      <c r="J5" t="s">
        <v>25</v>
      </c>
      <c r="K5" t="s">
        <v>8</v>
      </c>
      <c r="L5" t="s">
        <v>9</v>
      </c>
      <c r="M5" t="s">
        <v>10</v>
      </c>
    </row>
    <row r="6" spans="2:13" x14ac:dyDescent="0.2">
      <c r="B6" t="s">
        <v>0</v>
      </c>
      <c r="C6">
        <v>2.1179999999999999</v>
      </c>
      <c r="D6">
        <v>797.351</v>
      </c>
      <c r="E6">
        <v>131.26310000000001</v>
      </c>
      <c r="F6" t="s">
        <v>11</v>
      </c>
      <c r="H6">
        <f t="shared" ref="H6:H15" si="0">D6/$D$18</f>
        <v>4.1799820697420911E-3</v>
      </c>
      <c r="I6" t="s">
        <v>282</v>
      </c>
    </row>
    <row r="7" spans="2:13" x14ac:dyDescent="0.2">
      <c r="B7" t="s">
        <v>0</v>
      </c>
      <c r="C7">
        <v>3.351</v>
      </c>
      <c r="D7">
        <v>98.250600000000006</v>
      </c>
      <c r="E7">
        <v>13.1349</v>
      </c>
      <c r="F7" t="s">
        <v>277</v>
      </c>
      <c r="G7" t="s">
        <v>274</v>
      </c>
      <c r="H7">
        <f t="shared" si="0"/>
        <v>5.1506268423994243E-4</v>
      </c>
      <c r="I7" t="s">
        <v>282</v>
      </c>
    </row>
    <row r="8" spans="2:13" x14ac:dyDescent="0.2">
      <c r="B8" t="s">
        <v>0</v>
      </c>
      <c r="C8">
        <v>7.343</v>
      </c>
      <c r="D8">
        <v>1680.4247</v>
      </c>
      <c r="E8">
        <v>161.2029</v>
      </c>
      <c r="F8" t="s">
        <v>11</v>
      </c>
      <c r="H8">
        <f t="shared" si="0"/>
        <v>8.8093513591275784E-3</v>
      </c>
      <c r="I8" t="s">
        <v>282</v>
      </c>
    </row>
    <row r="9" spans="2:13" x14ac:dyDescent="0.2">
      <c r="B9" t="s">
        <v>0</v>
      </c>
      <c r="C9">
        <v>11.218</v>
      </c>
      <c r="D9">
        <v>224.81989999999999</v>
      </c>
      <c r="E9">
        <v>21.4907</v>
      </c>
      <c r="F9" t="s">
        <v>11</v>
      </c>
      <c r="H9">
        <f t="shared" si="0"/>
        <v>1.178581516698681E-3</v>
      </c>
      <c r="I9" t="s">
        <v>282</v>
      </c>
    </row>
    <row r="10" spans="2:13" x14ac:dyDescent="0.2">
      <c r="B10" t="s">
        <v>0</v>
      </c>
      <c r="C10">
        <v>11.664999999999999</v>
      </c>
      <c r="D10">
        <v>2481.1199000000001</v>
      </c>
      <c r="E10">
        <v>215.46559999999999</v>
      </c>
      <c r="F10" t="s">
        <v>276</v>
      </c>
      <c r="G10" t="s">
        <v>279</v>
      </c>
      <c r="H10">
        <f t="shared" si="0"/>
        <v>1.3006864849834378E-2</v>
      </c>
      <c r="I10">
        <v>2961.33</v>
      </c>
      <c r="J10">
        <f>D10/I10</f>
        <v>0.83783972066605217</v>
      </c>
      <c r="K10">
        <f>J10/100*$L$3*$C$3/($I$3*$F$3)</f>
        <v>3.6354059957526593E-6</v>
      </c>
      <c r="L10">
        <v>44.097000000000001</v>
      </c>
      <c r="M10">
        <f t="shared" ref="M10:M12" si="1">L10*K10*1000</f>
        <v>0.16031049819470503</v>
      </c>
    </row>
    <row r="11" spans="2:13" x14ac:dyDescent="0.2">
      <c r="B11" t="s">
        <v>0</v>
      </c>
      <c r="C11">
        <v>14.888</v>
      </c>
      <c r="D11">
        <v>40441.6875</v>
      </c>
      <c r="E11">
        <v>1954.7172</v>
      </c>
      <c r="F11" t="s">
        <v>275</v>
      </c>
      <c r="G11" t="s">
        <v>12</v>
      </c>
      <c r="H11">
        <f t="shared" si="0"/>
        <v>0.2120089253291372</v>
      </c>
      <c r="I11">
        <v>3627.56</v>
      </c>
      <c r="J11">
        <f>D11/I11</f>
        <v>11.148454470773743</v>
      </c>
      <c r="K11">
        <f t="shared" ref="K11:K12" si="2">J11/100*$L$3*$C$3/($I$3*$F$3)</f>
        <v>4.8373402724577434E-5</v>
      </c>
      <c r="L11">
        <v>58.122</v>
      </c>
      <c r="M11">
        <f t="shared" si="1"/>
        <v>2.8115589131578895</v>
      </c>
    </row>
    <row r="12" spans="2:13" x14ac:dyDescent="0.2">
      <c r="B12" t="s">
        <v>0</v>
      </c>
      <c r="C12">
        <v>16.047999999999998</v>
      </c>
      <c r="D12">
        <v>3054.8344999999999</v>
      </c>
      <c r="E12">
        <v>231.94560000000001</v>
      </c>
      <c r="F12" t="s">
        <v>278</v>
      </c>
      <c r="G12" t="s">
        <v>12</v>
      </c>
      <c r="H12">
        <f t="shared" si="0"/>
        <v>1.6014469707857075E-2</v>
      </c>
      <c r="I12">
        <v>3746.89</v>
      </c>
      <c r="J12">
        <f>D12/I12</f>
        <v>0.81529868771167557</v>
      </c>
      <c r="K12">
        <f t="shared" si="2"/>
        <v>3.5375999305452768E-6</v>
      </c>
      <c r="L12">
        <v>58.122</v>
      </c>
      <c r="M12">
        <f t="shared" si="1"/>
        <v>0.20561238316315258</v>
      </c>
    </row>
    <row r="13" spans="2:13" x14ac:dyDescent="0.2">
      <c r="B13" t="s">
        <v>0</v>
      </c>
      <c r="C13">
        <v>18.414000000000001</v>
      </c>
      <c r="D13">
        <v>50.012099999999997</v>
      </c>
      <c r="E13">
        <v>79.4666</v>
      </c>
      <c r="F13" t="s">
        <v>11</v>
      </c>
      <c r="H13">
        <f t="shared" si="0"/>
        <v>2.6218024592701138E-4</v>
      </c>
      <c r="I13" t="s">
        <v>282</v>
      </c>
    </row>
    <row r="14" spans="2:13" x14ac:dyDescent="0.2">
      <c r="B14" t="s">
        <v>0</v>
      </c>
      <c r="C14">
        <v>18.766999999999999</v>
      </c>
      <c r="D14">
        <v>1263.8333</v>
      </c>
      <c r="E14">
        <v>92.549000000000007</v>
      </c>
      <c r="F14" t="s">
        <v>11</v>
      </c>
      <c r="H14">
        <f t="shared" si="0"/>
        <v>6.625439151820187E-3</v>
      </c>
      <c r="I14" t="s">
        <v>282</v>
      </c>
    </row>
    <row r="15" spans="2:13" x14ac:dyDescent="0.2">
      <c r="B15" t="s">
        <v>0</v>
      </c>
      <c r="C15">
        <v>19.452999999999999</v>
      </c>
      <c r="D15">
        <v>140662.3125</v>
      </c>
      <c r="E15">
        <v>8982.8682000000008</v>
      </c>
      <c r="F15" t="s">
        <v>280</v>
      </c>
      <c r="G15" t="s">
        <v>281</v>
      </c>
      <c r="H15">
        <f t="shared" si="0"/>
        <v>0.73739914308561583</v>
      </c>
      <c r="I15" t="s">
        <v>282</v>
      </c>
    </row>
    <row r="18" spans="3:13" x14ac:dyDescent="0.2">
      <c r="C18" t="s">
        <v>13</v>
      </c>
      <c r="D18">
        <f>SUM(D6:D16)</f>
        <v>190754.64600000001</v>
      </c>
      <c r="L18" t="s">
        <v>27</v>
      </c>
      <c r="M18">
        <f>SUM(M9:M16)</f>
        <v>3.1774817945157472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8287-07E9-704D-B638-317D52F24460}">
  <dimension ref="B2:W188"/>
  <sheetViews>
    <sheetView zoomScale="125" zoomScaleNormal="153" workbookViewId="0">
      <selection activeCell="D25" sqref="D25"/>
    </sheetView>
  </sheetViews>
  <sheetFormatPr baseColWidth="10" defaultRowHeight="16" x14ac:dyDescent="0.2"/>
  <cols>
    <col min="2" max="2" width="11.6640625" bestFit="1" customWidth="1"/>
    <col min="6" max="6" width="11.5" bestFit="1" customWidth="1"/>
    <col min="7" max="7" width="28.33203125" customWidth="1"/>
    <col min="8" max="8" width="21.33203125" customWidth="1"/>
    <col min="9" max="9" width="12.1640625" bestFit="1" customWidth="1"/>
    <col min="10" max="10" width="32.83203125" bestFit="1" customWidth="1"/>
    <col min="11" max="11" width="12" customWidth="1"/>
    <col min="17" max="17" width="12.5" bestFit="1" customWidth="1"/>
  </cols>
  <sheetData>
    <row r="2" spans="2:23" x14ac:dyDescent="0.2">
      <c r="B2" t="s">
        <v>14</v>
      </c>
      <c r="C2">
        <v>12</v>
      </c>
      <c r="D2" t="s">
        <v>24</v>
      </c>
      <c r="E2" t="s">
        <v>15</v>
      </c>
      <c r="F2">
        <v>25</v>
      </c>
      <c r="G2" t="s">
        <v>22</v>
      </c>
      <c r="H2" t="s">
        <v>240</v>
      </c>
    </row>
    <row r="3" spans="2:23" x14ac:dyDescent="0.2">
      <c r="C3">
        <f>C2/14.504*100000</f>
        <v>82735.797021511316</v>
      </c>
      <c r="D3" t="s">
        <v>258</v>
      </c>
      <c r="F3">
        <f>F2+273.15</f>
        <v>298.14999999999998</v>
      </c>
      <c r="G3" t="s">
        <v>23</v>
      </c>
      <c r="H3" t="s">
        <v>259</v>
      </c>
      <c r="I3">
        <v>1.2999999999999999E-5</v>
      </c>
    </row>
    <row r="4" spans="2:23" x14ac:dyDescent="0.2">
      <c r="B4" t="s">
        <v>260</v>
      </c>
      <c r="C4">
        <v>8.3140000000000001</v>
      </c>
      <c r="D4" t="s">
        <v>21</v>
      </c>
    </row>
    <row r="5" spans="2:23" x14ac:dyDescent="0.2">
      <c r="B5" t="s">
        <v>1</v>
      </c>
      <c r="C5" t="s">
        <v>4</v>
      </c>
      <c r="D5" t="s">
        <v>2</v>
      </c>
      <c r="E5" t="s">
        <v>3</v>
      </c>
      <c r="F5" t="s">
        <v>61</v>
      </c>
      <c r="G5" t="s">
        <v>5</v>
      </c>
      <c r="H5" t="s">
        <v>6</v>
      </c>
      <c r="I5" t="s">
        <v>93</v>
      </c>
      <c r="J5" t="s">
        <v>29</v>
      </c>
      <c r="K5" t="s">
        <v>231</v>
      </c>
      <c r="L5" t="s">
        <v>26</v>
      </c>
      <c r="M5" t="s">
        <v>233</v>
      </c>
      <c r="N5" t="s">
        <v>25</v>
      </c>
      <c r="O5" t="s">
        <v>8</v>
      </c>
      <c r="P5" t="s">
        <v>257</v>
      </c>
      <c r="Q5" t="s">
        <v>10</v>
      </c>
      <c r="R5" t="s">
        <v>236</v>
      </c>
      <c r="S5" t="s">
        <v>237</v>
      </c>
      <c r="U5" s="11" t="s">
        <v>261</v>
      </c>
      <c r="V5" s="11"/>
      <c r="W5" s="11"/>
    </row>
    <row r="6" spans="2:23" x14ac:dyDescent="0.2">
      <c r="B6" t="s">
        <v>28</v>
      </c>
      <c r="C6">
        <v>1.6E-2</v>
      </c>
      <c r="D6">
        <v>9.8500000000000004E-2</v>
      </c>
      <c r="E6">
        <v>0.1172</v>
      </c>
      <c r="J6" t="s">
        <v>30</v>
      </c>
      <c r="U6" s="7" t="s">
        <v>262</v>
      </c>
      <c r="V6" s="7">
        <v>5</v>
      </c>
      <c r="W6" s="7">
        <v>8557.34</v>
      </c>
    </row>
    <row r="7" spans="2:23" x14ac:dyDescent="0.2">
      <c r="B7" t="s">
        <v>28</v>
      </c>
      <c r="C7">
        <v>0.51600000000000001</v>
      </c>
      <c r="D7">
        <v>4.1799999999999997E-2</v>
      </c>
      <c r="E7">
        <v>6.3399999999999998E-2</v>
      </c>
      <c r="J7" t="s">
        <v>30</v>
      </c>
      <c r="U7" s="7" t="s">
        <v>263</v>
      </c>
      <c r="V7" s="7">
        <v>6</v>
      </c>
      <c r="W7" s="7">
        <v>10259.36</v>
      </c>
    </row>
    <row r="8" spans="2:23" x14ac:dyDescent="0.2">
      <c r="B8" t="s">
        <v>28</v>
      </c>
      <c r="C8">
        <v>1.25</v>
      </c>
      <c r="D8">
        <v>4288.1553000000004</v>
      </c>
      <c r="E8">
        <v>4578.46</v>
      </c>
      <c r="J8" t="s">
        <v>30</v>
      </c>
      <c r="U8" s="7" t="s">
        <v>264</v>
      </c>
      <c r="V8" s="7">
        <v>7</v>
      </c>
      <c r="W8" s="7">
        <v>11961.38</v>
      </c>
    </row>
    <row r="9" spans="2:23" x14ac:dyDescent="0.2">
      <c r="B9" t="s">
        <v>28</v>
      </c>
      <c r="C9">
        <v>1.2789999999999999</v>
      </c>
      <c r="D9">
        <v>83428.3125</v>
      </c>
      <c r="E9">
        <v>72963.656300000002</v>
      </c>
      <c r="F9">
        <v>2.4146999999999998</v>
      </c>
      <c r="G9" t="s">
        <v>31</v>
      </c>
      <c r="H9" t="s">
        <v>32</v>
      </c>
      <c r="I9">
        <v>84.556618647848197</v>
      </c>
      <c r="J9" t="s">
        <v>30</v>
      </c>
      <c r="U9" s="7" t="s">
        <v>265</v>
      </c>
      <c r="V9" s="7">
        <v>8</v>
      </c>
      <c r="W9" s="7">
        <v>13663.4</v>
      </c>
    </row>
    <row r="10" spans="2:23" x14ac:dyDescent="0.2">
      <c r="B10" t="s">
        <v>28</v>
      </c>
      <c r="C10">
        <v>1.407</v>
      </c>
      <c r="D10">
        <v>56118.710899999998</v>
      </c>
      <c r="E10">
        <v>52525.554700000001</v>
      </c>
      <c r="F10">
        <v>2.5613999999999999</v>
      </c>
      <c r="G10" t="s">
        <v>33</v>
      </c>
      <c r="H10" t="s">
        <v>12</v>
      </c>
      <c r="I10">
        <v>99.098550281387304</v>
      </c>
      <c r="J10" t="s">
        <v>30</v>
      </c>
      <c r="K10" t="s">
        <v>243</v>
      </c>
      <c r="U10" s="7" t="s">
        <v>266</v>
      </c>
      <c r="V10" s="7">
        <v>9</v>
      </c>
      <c r="W10" s="7">
        <v>15365.41</v>
      </c>
    </row>
    <row r="11" spans="2:23" x14ac:dyDescent="0.2">
      <c r="B11" t="s">
        <v>28</v>
      </c>
      <c r="C11">
        <v>1.4630000000000001</v>
      </c>
      <c r="D11">
        <v>3600.7460999999998</v>
      </c>
      <c r="E11">
        <v>2368.0549000000001</v>
      </c>
      <c r="F11">
        <v>2.6318999999999999</v>
      </c>
      <c r="G11" t="s">
        <v>104</v>
      </c>
      <c r="H11" t="s">
        <v>12</v>
      </c>
      <c r="I11">
        <v>97.805957196301406</v>
      </c>
      <c r="J11" t="s">
        <v>30</v>
      </c>
      <c r="K11" t="s">
        <v>245</v>
      </c>
      <c r="U11" s="7" t="s">
        <v>267</v>
      </c>
      <c r="V11" s="7">
        <v>10</v>
      </c>
      <c r="W11" s="7">
        <v>17067.43</v>
      </c>
    </row>
    <row r="12" spans="2:23" x14ac:dyDescent="0.2">
      <c r="B12" t="s">
        <v>28</v>
      </c>
      <c r="C12">
        <v>1.5249999999999999</v>
      </c>
      <c r="D12">
        <v>1132.0518999999999</v>
      </c>
      <c r="E12">
        <v>1104.9534000000001</v>
      </c>
      <c r="F12">
        <v>3.1991000000000001</v>
      </c>
      <c r="G12" t="s">
        <v>36</v>
      </c>
      <c r="H12" t="s">
        <v>37</v>
      </c>
      <c r="I12">
        <v>98.933178248923895</v>
      </c>
      <c r="J12" t="s">
        <v>30</v>
      </c>
      <c r="K12" t="s">
        <v>22</v>
      </c>
      <c r="L12" s="7">
        <v>8557.34</v>
      </c>
      <c r="M12" t="s">
        <v>273</v>
      </c>
      <c r="N12">
        <f>D12/L12</f>
        <v>0.13229016259725568</v>
      </c>
      <c r="O12">
        <f>N12/100*$I$3*$C$3/($C$4*$F$3)</f>
        <v>5.7401008620459867E-7</v>
      </c>
      <c r="P12">
        <v>70.133110000000002</v>
      </c>
      <c r="Q12">
        <f>O12*P12*1000</f>
        <v>4.02571125168966E-2</v>
      </c>
      <c r="R12" t="str">
        <f>IF(K12="A","Aromatics",IF(K12="L","Linear Alkanes",IF(K12="B","Branched Alkanes", IF(K12="C","Cycloalkanes", IF(K12="E","Alkenes/Alkynes", IF(K12="O","Other","Unknown"))))))</f>
        <v>Cycloalkanes</v>
      </c>
      <c r="S12">
        <v>5</v>
      </c>
      <c r="U12" s="7" t="s">
        <v>268</v>
      </c>
      <c r="V12" s="7">
        <v>11</v>
      </c>
      <c r="W12" s="7">
        <v>18769.45</v>
      </c>
    </row>
    <row r="13" spans="2:23" x14ac:dyDescent="0.2">
      <c r="B13" t="s">
        <v>28</v>
      </c>
      <c r="C13">
        <v>1.5640000000000001</v>
      </c>
      <c r="D13">
        <v>105.90130000000001</v>
      </c>
      <c r="E13">
        <v>115.35939999999999</v>
      </c>
      <c r="F13">
        <v>3.3037999999999998</v>
      </c>
      <c r="G13" t="s">
        <v>39</v>
      </c>
      <c r="H13" t="s">
        <v>40</v>
      </c>
      <c r="I13">
        <v>99.196360725266999</v>
      </c>
      <c r="J13" t="s">
        <v>30</v>
      </c>
      <c r="K13" t="s">
        <v>243</v>
      </c>
      <c r="L13" s="7">
        <v>10259.36</v>
      </c>
      <c r="M13" t="s">
        <v>273</v>
      </c>
      <c r="N13">
        <f t="shared" ref="N13:N75" si="0">D13/L13</f>
        <v>1.032240802545188E-2</v>
      </c>
      <c r="O13">
        <f t="shared" ref="O13:O76" si="1">N13/100*$I$3*$C$3/($C$4*$F$3)</f>
        <v>4.4789168024286564E-8</v>
      </c>
      <c r="P13">
        <v>86.175613999999996</v>
      </c>
      <c r="Q13">
        <f t="shared" ref="Q13:Q76" si="2">O13*P13*1000</f>
        <v>3.8597340550420613E-3</v>
      </c>
      <c r="R13" t="str">
        <f t="shared" ref="R13:R76" si="3">IF(K13="A","Aromatics",IF(K13="L","Linear Alkanes",IF(K13="B","Branched Alkanes", IF(K13="C","Cycloalkanes", IF(K13="E","Alkenes/Alkynes", IF(K13="O","Other","Unknown"))))))</f>
        <v>Branched Alkanes</v>
      </c>
      <c r="S13">
        <v>6</v>
      </c>
      <c r="U13" s="7" t="s">
        <v>269</v>
      </c>
      <c r="V13" s="7">
        <v>12</v>
      </c>
      <c r="W13" s="7">
        <v>20471.47</v>
      </c>
    </row>
    <row r="14" spans="2:23" x14ac:dyDescent="0.2">
      <c r="B14" t="s">
        <v>28</v>
      </c>
      <c r="C14">
        <v>1.698</v>
      </c>
      <c r="D14">
        <v>18631.294900000001</v>
      </c>
      <c r="E14">
        <v>13977.574199999999</v>
      </c>
      <c r="F14">
        <v>3.6667000000000001</v>
      </c>
      <c r="G14" t="s">
        <v>41</v>
      </c>
      <c r="H14" t="s">
        <v>40</v>
      </c>
      <c r="I14">
        <v>99.146474862520705</v>
      </c>
      <c r="J14" t="s">
        <v>30</v>
      </c>
      <c r="K14" t="s">
        <v>243</v>
      </c>
      <c r="L14" s="7">
        <v>10259.36</v>
      </c>
      <c r="M14" t="s">
        <v>273</v>
      </c>
      <c r="N14">
        <f t="shared" si="0"/>
        <v>1.8160289628202928</v>
      </c>
      <c r="O14">
        <f t="shared" si="1"/>
        <v>7.8797918230100416E-6</v>
      </c>
      <c r="P14">
        <v>86.175613999999996</v>
      </c>
      <c r="Q14">
        <f t="shared" si="2"/>
        <v>0.67904589854006958</v>
      </c>
      <c r="R14" t="str">
        <f t="shared" si="3"/>
        <v>Branched Alkanes</v>
      </c>
      <c r="S14">
        <v>6</v>
      </c>
      <c r="U14" s="7" t="s">
        <v>270</v>
      </c>
      <c r="V14" s="7">
        <v>13</v>
      </c>
      <c r="W14">
        <f>1669.3*V14+60.323</f>
        <v>21761.222999999998</v>
      </c>
    </row>
    <row r="15" spans="2:23" x14ac:dyDescent="0.2">
      <c r="B15" t="s">
        <v>28</v>
      </c>
      <c r="C15">
        <v>1.766</v>
      </c>
      <c r="D15">
        <v>5288.0298000000003</v>
      </c>
      <c r="E15">
        <v>4837.4179999999997</v>
      </c>
      <c r="F15">
        <v>3.8622000000000001</v>
      </c>
      <c r="G15" t="s">
        <v>42</v>
      </c>
      <c r="H15" t="s">
        <v>40</v>
      </c>
      <c r="I15">
        <v>99.190502229979401</v>
      </c>
      <c r="J15" t="s">
        <v>30</v>
      </c>
      <c r="K15" t="s">
        <v>243</v>
      </c>
      <c r="L15" s="7">
        <v>10259.36</v>
      </c>
      <c r="M15" t="s">
        <v>273</v>
      </c>
      <c r="N15">
        <f t="shared" si="0"/>
        <v>0.51543466648991754</v>
      </c>
      <c r="O15">
        <f t="shared" si="1"/>
        <v>2.2364829820751445E-6</v>
      </c>
      <c r="P15">
        <v>86.175613999999996</v>
      </c>
      <c r="Q15">
        <f t="shared" si="2"/>
        <v>0.19273029418087656</v>
      </c>
      <c r="R15" t="str">
        <f t="shared" si="3"/>
        <v>Branched Alkanes</v>
      </c>
      <c r="S15">
        <v>6</v>
      </c>
      <c r="U15" s="7" t="s">
        <v>272</v>
      </c>
      <c r="V15" s="7">
        <v>16</v>
      </c>
      <c r="W15">
        <f>1669.3*V15+60.323</f>
        <v>26769.123</v>
      </c>
    </row>
    <row r="16" spans="2:23" x14ac:dyDescent="0.2">
      <c r="B16" t="s">
        <v>28</v>
      </c>
      <c r="C16">
        <v>1.8029999999999999</v>
      </c>
      <c r="D16">
        <v>60.9161</v>
      </c>
      <c r="E16">
        <v>73.689700000000002</v>
      </c>
      <c r="F16">
        <v>3.9834000000000001</v>
      </c>
      <c r="G16" t="s">
        <v>52</v>
      </c>
      <c r="H16" t="s">
        <v>45</v>
      </c>
      <c r="I16">
        <v>96.466588649116602</v>
      </c>
      <c r="J16" t="s">
        <v>30</v>
      </c>
      <c r="K16" t="s">
        <v>246</v>
      </c>
      <c r="L16" s="7">
        <v>10259.36</v>
      </c>
      <c r="M16" t="s">
        <v>273</v>
      </c>
      <c r="N16">
        <f t="shared" si="0"/>
        <v>5.937612092762121E-3</v>
      </c>
      <c r="O16">
        <f t="shared" si="1"/>
        <v>2.5763436693262904E-8</v>
      </c>
      <c r="P16">
        <v>84.159732000000005</v>
      </c>
      <c r="Q16">
        <f t="shared" si="2"/>
        <v>2.1682439275039723E-3</v>
      </c>
      <c r="R16" t="str">
        <f t="shared" si="3"/>
        <v>Alkenes/Alkynes</v>
      </c>
      <c r="S16">
        <v>6</v>
      </c>
    </row>
    <row r="17" spans="2:23" x14ac:dyDescent="0.2">
      <c r="B17" t="s">
        <v>28</v>
      </c>
      <c r="C17">
        <v>1.8560000000000001</v>
      </c>
      <c r="D17">
        <v>1026.0499</v>
      </c>
      <c r="E17">
        <v>965.70309999999995</v>
      </c>
      <c r="F17">
        <v>4.1334999999999997</v>
      </c>
      <c r="G17" t="s">
        <v>43</v>
      </c>
      <c r="H17" t="s">
        <v>40</v>
      </c>
      <c r="I17">
        <v>97.290327036017004</v>
      </c>
      <c r="J17" t="s">
        <v>30</v>
      </c>
      <c r="K17" t="s">
        <v>245</v>
      </c>
      <c r="L17" s="7">
        <v>10259.36</v>
      </c>
      <c r="M17" t="s">
        <v>273</v>
      </c>
      <c r="N17">
        <f t="shared" si="0"/>
        <v>0.10001110205704838</v>
      </c>
      <c r="O17">
        <f t="shared" si="1"/>
        <v>4.3395049326497814E-7</v>
      </c>
      <c r="P17">
        <v>86.175613999999996</v>
      </c>
      <c r="Q17">
        <f t="shared" si="2"/>
        <v>3.7395950202712351E-2</v>
      </c>
      <c r="R17" t="str">
        <f t="shared" si="3"/>
        <v>Linear Alkanes</v>
      </c>
      <c r="S17">
        <v>6</v>
      </c>
      <c r="U17" s="11" t="s">
        <v>271</v>
      </c>
      <c r="V17" s="11"/>
      <c r="W17" s="11"/>
    </row>
    <row r="18" spans="2:23" x14ac:dyDescent="0.2">
      <c r="B18" t="s">
        <v>28</v>
      </c>
      <c r="C18">
        <v>1.9119999999999999</v>
      </c>
      <c r="D18">
        <v>562.35119999999995</v>
      </c>
      <c r="E18">
        <v>271.28050000000002</v>
      </c>
      <c r="F18">
        <v>4.3121999999999998</v>
      </c>
      <c r="G18" t="s">
        <v>44</v>
      </c>
      <c r="H18" t="s">
        <v>45</v>
      </c>
      <c r="I18">
        <v>97.234783538950595</v>
      </c>
      <c r="J18" t="s">
        <v>30</v>
      </c>
      <c r="K18" t="s">
        <v>246</v>
      </c>
      <c r="L18" s="7">
        <v>10259.36</v>
      </c>
      <c r="M18" t="s">
        <v>273</v>
      </c>
      <c r="N18">
        <f t="shared" si="0"/>
        <v>5.4813477643829628E-2</v>
      </c>
      <c r="O18">
        <f t="shared" si="1"/>
        <v>2.3783695181701431E-7</v>
      </c>
      <c r="P18">
        <v>84.159732000000005</v>
      </c>
      <c r="Q18">
        <f t="shared" si="2"/>
        <v>2.0016294124616838E-2</v>
      </c>
      <c r="R18" t="str">
        <f t="shared" si="3"/>
        <v>Alkenes/Alkynes</v>
      </c>
      <c r="S18">
        <v>6</v>
      </c>
      <c r="U18" t="s">
        <v>236</v>
      </c>
      <c r="V18" t="s">
        <v>10</v>
      </c>
      <c r="W18" t="s">
        <v>249</v>
      </c>
    </row>
    <row r="19" spans="2:23" x14ac:dyDescent="0.2">
      <c r="B19" t="s">
        <v>28</v>
      </c>
      <c r="C19">
        <v>2.0009999999999999</v>
      </c>
      <c r="D19">
        <v>253.7886</v>
      </c>
      <c r="E19">
        <v>245.4393</v>
      </c>
      <c r="F19">
        <v>4.5846999999999998</v>
      </c>
      <c r="G19" t="s">
        <v>46</v>
      </c>
      <c r="H19" t="s">
        <v>45</v>
      </c>
      <c r="I19">
        <v>97.1282333447855</v>
      </c>
      <c r="J19" t="s">
        <v>30</v>
      </c>
      <c r="K19" t="s">
        <v>246</v>
      </c>
      <c r="L19" s="7">
        <v>10259.36</v>
      </c>
      <c r="M19" t="s">
        <v>273</v>
      </c>
      <c r="N19">
        <f t="shared" si="0"/>
        <v>2.4737274059980347E-2</v>
      </c>
      <c r="O19">
        <f t="shared" si="1"/>
        <v>1.0733560634334473E-7</v>
      </c>
      <c r="P19">
        <v>84.159732000000005</v>
      </c>
      <c r="Q19">
        <f t="shared" si="2"/>
        <v>9.0333358639133939E-3</v>
      </c>
      <c r="R19" t="str">
        <f t="shared" si="3"/>
        <v>Alkenes/Alkynes</v>
      </c>
      <c r="S19">
        <v>6</v>
      </c>
      <c r="U19" t="s">
        <v>250</v>
      </c>
      <c r="V19" s="2">
        <f>SUMIF($R$12:$R$1048576,U19,$Q$12:$Q$1048576)</f>
        <v>4.0505935728588861E-3</v>
      </c>
      <c r="W19" s="3">
        <f t="shared" ref="W19:W24" si="4">V19/$V$26</f>
        <v>2.6406282672684473E-3</v>
      </c>
    </row>
    <row r="20" spans="2:23" x14ac:dyDescent="0.2">
      <c r="B20" t="s">
        <v>28</v>
      </c>
      <c r="C20">
        <v>2.0430000000000001</v>
      </c>
      <c r="D20">
        <v>2214.2847000000002</v>
      </c>
      <c r="E20">
        <v>1760.2619999999999</v>
      </c>
      <c r="F20">
        <v>4.7100999999999997</v>
      </c>
      <c r="G20" t="s">
        <v>47</v>
      </c>
      <c r="H20" t="s">
        <v>48</v>
      </c>
      <c r="I20">
        <v>97.961858130202401</v>
      </c>
      <c r="J20" t="s">
        <v>30</v>
      </c>
      <c r="K20" t="s">
        <v>243</v>
      </c>
      <c r="L20" s="7">
        <v>11961.38</v>
      </c>
      <c r="M20" t="s">
        <v>273</v>
      </c>
      <c r="N20">
        <f t="shared" si="0"/>
        <v>0.18511950126156015</v>
      </c>
      <c r="O20">
        <f t="shared" si="1"/>
        <v>8.0323781293398166E-7</v>
      </c>
      <c r="P20">
        <v>100.202236</v>
      </c>
      <c r="Q20">
        <f t="shared" si="2"/>
        <v>8.048622489573469E-2</v>
      </c>
      <c r="R20" t="str">
        <f t="shared" si="3"/>
        <v>Branched Alkanes</v>
      </c>
      <c r="S20">
        <v>7</v>
      </c>
      <c r="U20" t="s">
        <v>251</v>
      </c>
      <c r="V20" s="2">
        <f t="shared" ref="V20:V24" si="5">SUMIF($R$12:$R$1048576,U20,$Q$12:$Q$1048576)</f>
        <v>4.9705067626913596E-2</v>
      </c>
      <c r="W20" s="3">
        <f t="shared" si="4"/>
        <v>3.2403301946060337E-2</v>
      </c>
    </row>
    <row r="21" spans="2:23" x14ac:dyDescent="0.2">
      <c r="B21" t="s">
        <v>28</v>
      </c>
      <c r="C21">
        <v>2.1509999999999998</v>
      </c>
      <c r="D21">
        <v>3.4447000000000001</v>
      </c>
      <c r="E21">
        <v>3.5626000000000002</v>
      </c>
      <c r="G21" t="s">
        <v>11</v>
      </c>
      <c r="J21" t="s">
        <v>30</v>
      </c>
      <c r="O21">
        <f t="shared" si="1"/>
        <v>0</v>
      </c>
      <c r="Q21">
        <f t="shared" si="2"/>
        <v>0</v>
      </c>
      <c r="R21" t="str">
        <f t="shared" si="3"/>
        <v>Unknown</v>
      </c>
      <c r="U21" t="s">
        <v>252</v>
      </c>
      <c r="V21" s="2">
        <f>SUMIF($R$12:$R$1048576,U21,$Q$12:$Q$1048576)</f>
        <v>1.3396537388204284</v>
      </c>
      <c r="W21" s="3">
        <f t="shared" si="4"/>
        <v>0.8733355908093039</v>
      </c>
    </row>
    <row r="22" spans="2:23" x14ac:dyDescent="0.2">
      <c r="B22" t="s">
        <v>28</v>
      </c>
      <c r="C22">
        <v>2.1859999999999999</v>
      </c>
      <c r="D22">
        <v>24.1</v>
      </c>
      <c r="E22">
        <v>23.134</v>
      </c>
      <c r="F22">
        <v>5.1904000000000003</v>
      </c>
      <c r="G22" t="s">
        <v>62</v>
      </c>
      <c r="H22" t="s">
        <v>50</v>
      </c>
      <c r="I22">
        <v>96.822736747790898</v>
      </c>
      <c r="J22" t="s">
        <v>30</v>
      </c>
      <c r="K22" t="s">
        <v>246</v>
      </c>
      <c r="L22" s="7">
        <v>11961.38</v>
      </c>
      <c r="M22" t="s">
        <v>273</v>
      </c>
      <c r="N22">
        <f t="shared" si="0"/>
        <v>2.0148176882600504E-3</v>
      </c>
      <c r="O22">
        <f t="shared" si="1"/>
        <v>8.7423407169407591E-9</v>
      </c>
      <c r="P22">
        <v>98.186353999999994</v>
      </c>
      <c r="Q22">
        <f t="shared" si="2"/>
        <v>8.5837856042215912E-4</v>
      </c>
      <c r="R22" t="str">
        <f t="shared" si="3"/>
        <v>Alkenes/Alkynes</v>
      </c>
      <c r="S22">
        <v>7</v>
      </c>
      <c r="U22" t="s">
        <v>253</v>
      </c>
      <c r="V22" s="2">
        <f t="shared" si="5"/>
        <v>9.2959215566960518E-2</v>
      </c>
      <c r="W22" s="3">
        <f t="shared" si="4"/>
        <v>6.0601175584240399E-2</v>
      </c>
    </row>
    <row r="23" spans="2:23" x14ac:dyDescent="0.2">
      <c r="B23" t="s">
        <v>28</v>
      </c>
      <c r="C23">
        <v>2.254</v>
      </c>
      <c r="D23">
        <v>77.735500000000002</v>
      </c>
      <c r="E23">
        <v>46.569699999999997</v>
      </c>
      <c r="F23">
        <v>5.4188000000000001</v>
      </c>
      <c r="G23" t="s">
        <v>49</v>
      </c>
      <c r="H23" t="s">
        <v>50</v>
      </c>
      <c r="I23">
        <v>94.637645134350095</v>
      </c>
      <c r="J23" t="s">
        <v>30</v>
      </c>
      <c r="K23" t="s">
        <v>246</v>
      </c>
      <c r="L23" s="7">
        <v>11961.38</v>
      </c>
      <c r="M23" t="s">
        <v>273</v>
      </c>
      <c r="N23">
        <f t="shared" si="0"/>
        <v>6.4988738757568113E-3</v>
      </c>
      <c r="O23">
        <f t="shared" si="1"/>
        <v>2.819876459758292E-8</v>
      </c>
      <c r="P23">
        <v>98.186353999999994</v>
      </c>
      <c r="Q23">
        <f t="shared" si="2"/>
        <v>2.7687338831409438E-3</v>
      </c>
      <c r="R23" t="str">
        <f t="shared" si="3"/>
        <v>Alkenes/Alkynes</v>
      </c>
      <c r="S23">
        <v>7</v>
      </c>
      <c r="U23" t="s">
        <v>254</v>
      </c>
      <c r="V23" s="2">
        <f t="shared" si="5"/>
        <v>4.7582082081069538E-2</v>
      </c>
      <c r="W23" s="3">
        <f t="shared" si="4"/>
        <v>3.1019303393126904E-2</v>
      </c>
    </row>
    <row r="24" spans="2:23" x14ac:dyDescent="0.2">
      <c r="B24" t="s">
        <v>28</v>
      </c>
      <c r="C24">
        <v>2.3170000000000002</v>
      </c>
      <c r="D24">
        <v>19.284199999999998</v>
      </c>
      <c r="E24">
        <v>24.800699999999999</v>
      </c>
      <c r="F24">
        <v>5.5796000000000001</v>
      </c>
      <c r="G24" t="s">
        <v>105</v>
      </c>
      <c r="H24" t="s">
        <v>45</v>
      </c>
      <c r="I24">
        <v>90.146847924674503</v>
      </c>
      <c r="J24" t="s">
        <v>30</v>
      </c>
      <c r="K24" t="s">
        <v>22</v>
      </c>
      <c r="L24" s="7">
        <v>10259.36</v>
      </c>
      <c r="M24" t="s">
        <v>273</v>
      </c>
      <c r="N24">
        <f t="shared" si="0"/>
        <v>1.8796689072222827E-3</v>
      </c>
      <c r="O24">
        <f t="shared" si="1"/>
        <v>8.1559270189690483E-9</v>
      </c>
      <c r="P24">
        <v>84.159732000000005</v>
      </c>
      <c r="Q24">
        <f t="shared" si="2"/>
        <v>6.8640063212799403E-4</v>
      </c>
      <c r="R24" t="str">
        <f t="shared" si="3"/>
        <v>Cycloalkanes</v>
      </c>
      <c r="S24">
        <v>6</v>
      </c>
      <c r="U24" t="s">
        <v>255</v>
      </c>
      <c r="V24" s="2">
        <f t="shared" si="5"/>
        <v>0</v>
      </c>
      <c r="W24" s="3">
        <f t="shared" si="4"/>
        <v>0</v>
      </c>
    </row>
    <row r="25" spans="2:23" x14ac:dyDescent="0.2">
      <c r="B25" t="s">
        <v>28</v>
      </c>
      <c r="C25">
        <v>2.355</v>
      </c>
      <c r="D25">
        <v>5883.4717000000001</v>
      </c>
      <c r="E25">
        <v>3932.4492</v>
      </c>
      <c r="F25">
        <v>5.6959</v>
      </c>
      <c r="G25" t="s">
        <v>51</v>
      </c>
      <c r="H25" t="s">
        <v>48</v>
      </c>
      <c r="I25">
        <v>97.250606135918702</v>
      </c>
      <c r="J25" t="s">
        <v>30</v>
      </c>
      <c r="K25" t="s">
        <v>243</v>
      </c>
      <c r="L25" s="7">
        <v>11961.38</v>
      </c>
      <c r="M25" t="s">
        <v>273</v>
      </c>
      <c r="N25">
        <f t="shared" si="0"/>
        <v>0.49187231740819209</v>
      </c>
      <c r="O25">
        <f t="shared" si="1"/>
        <v>2.1342454024845918E-6</v>
      </c>
      <c r="P25">
        <v>100.202236</v>
      </c>
      <c r="Q25">
        <f t="shared" si="2"/>
        <v>0.21385616150167605</v>
      </c>
      <c r="R25" t="str">
        <f t="shared" si="3"/>
        <v>Branched Alkanes</v>
      </c>
      <c r="S25">
        <v>7</v>
      </c>
      <c r="V25" s="2"/>
    </row>
    <row r="26" spans="2:23" x14ac:dyDescent="0.2">
      <c r="B26" t="s">
        <v>28</v>
      </c>
      <c r="C26">
        <v>2.4329999999999998</v>
      </c>
      <c r="D26">
        <v>1619.8562999999999</v>
      </c>
      <c r="E26">
        <v>1593.2294999999999</v>
      </c>
      <c r="F26">
        <v>5.9339000000000004</v>
      </c>
      <c r="G26" t="s">
        <v>53</v>
      </c>
      <c r="H26" t="s">
        <v>48</v>
      </c>
      <c r="I26">
        <v>98.674896378416705</v>
      </c>
      <c r="J26" t="s">
        <v>30</v>
      </c>
      <c r="K26" t="s">
        <v>243</v>
      </c>
      <c r="L26" s="7">
        <v>11961.38</v>
      </c>
      <c r="M26" t="s">
        <v>273</v>
      </c>
      <c r="N26">
        <f t="shared" si="0"/>
        <v>0.13542386413607796</v>
      </c>
      <c r="O26">
        <f t="shared" si="1"/>
        <v>5.8760728992045659E-7</v>
      </c>
      <c r="P26">
        <v>100.202236</v>
      </c>
      <c r="Q26">
        <f t="shared" si="2"/>
        <v>5.8879564339930017E-2</v>
      </c>
      <c r="R26" t="str">
        <f t="shared" si="3"/>
        <v>Branched Alkanes</v>
      </c>
      <c r="S26">
        <v>7</v>
      </c>
      <c r="U26" t="s">
        <v>256</v>
      </c>
      <c r="V26" s="2">
        <f>SUM(V19:V24)</f>
        <v>1.5339506976682309</v>
      </c>
      <c r="W26" s="5">
        <f>SUM(W19:W24)</f>
        <v>0.99999999999999989</v>
      </c>
    </row>
    <row r="27" spans="2:23" x14ac:dyDescent="0.2">
      <c r="B27" t="s">
        <v>28</v>
      </c>
      <c r="C27">
        <v>2.5129999999999999</v>
      </c>
      <c r="D27">
        <v>171.4298</v>
      </c>
      <c r="E27">
        <v>153.58340000000001</v>
      </c>
      <c r="F27">
        <v>6.1615000000000002</v>
      </c>
      <c r="G27" t="s">
        <v>63</v>
      </c>
      <c r="H27" t="s">
        <v>50</v>
      </c>
      <c r="I27">
        <v>96.717237223531498</v>
      </c>
      <c r="J27" t="s">
        <v>30</v>
      </c>
      <c r="K27" t="s">
        <v>22</v>
      </c>
      <c r="L27" s="7">
        <v>11961.38</v>
      </c>
      <c r="M27" t="s">
        <v>273</v>
      </c>
      <c r="N27">
        <f t="shared" si="0"/>
        <v>1.4331941632152814E-2</v>
      </c>
      <c r="O27">
        <f t="shared" si="1"/>
        <v>6.2186627412324108E-8</v>
      </c>
      <c r="P27">
        <v>98.186353999999994</v>
      </c>
      <c r="Q27">
        <f t="shared" si="2"/>
        <v>6.1058782131725581E-3</v>
      </c>
      <c r="R27" t="str">
        <f t="shared" si="3"/>
        <v>Cycloalkanes</v>
      </c>
      <c r="S27">
        <v>7</v>
      </c>
    </row>
    <row r="28" spans="2:23" x14ac:dyDescent="0.2">
      <c r="B28" t="s">
        <v>28</v>
      </c>
      <c r="C28">
        <v>2.5419999999999998</v>
      </c>
      <c r="D28">
        <v>193.15770000000001</v>
      </c>
      <c r="E28">
        <v>148.47380000000001</v>
      </c>
      <c r="F28">
        <v>6.2404999999999999</v>
      </c>
      <c r="G28" t="s">
        <v>106</v>
      </c>
      <c r="H28" t="s">
        <v>50</v>
      </c>
      <c r="I28">
        <v>94.046807997857201</v>
      </c>
      <c r="J28" t="s">
        <v>30</v>
      </c>
      <c r="K28" t="s">
        <v>22</v>
      </c>
      <c r="L28" s="7">
        <v>11961.38</v>
      </c>
      <c r="M28" t="s">
        <v>273</v>
      </c>
      <c r="N28">
        <f t="shared" si="0"/>
        <v>1.614844608230823E-2</v>
      </c>
      <c r="O28">
        <f t="shared" si="1"/>
        <v>7.0068482385918167E-8</v>
      </c>
      <c r="P28">
        <v>98.186353999999994</v>
      </c>
      <c r="Q28">
        <f t="shared" si="2"/>
        <v>6.8797688157865257E-3</v>
      </c>
      <c r="R28" t="str">
        <f t="shared" si="3"/>
        <v>Cycloalkanes</v>
      </c>
      <c r="S28">
        <v>7</v>
      </c>
    </row>
    <row r="29" spans="2:23" x14ac:dyDescent="0.2">
      <c r="B29" t="s">
        <v>28</v>
      </c>
      <c r="C29">
        <v>2.57</v>
      </c>
      <c r="D29">
        <v>90.5214</v>
      </c>
      <c r="E29">
        <v>61.823</v>
      </c>
      <c r="F29">
        <v>6.3167</v>
      </c>
      <c r="G29" t="s">
        <v>107</v>
      </c>
      <c r="H29" t="s">
        <v>50</v>
      </c>
      <c r="I29">
        <v>96.0642398729332</v>
      </c>
      <c r="J29" t="s">
        <v>30</v>
      </c>
      <c r="K29" t="s">
        <v>22</v>
      </c>
      <c r="L29" s="7">
        <v>11961.38</v>
      </c>
      <c r="M29" t="s">
        <v>273</v>
      </c>
      <c r="N29">
        <f t="shared" si="0"/>
        <v>7.5678057214134163E-3</v>
      </c>
      <c r="O29">
        <f t="shared" si="1"/>
        <v>3.2836884687737815E-8</v>
      </c>
      <c r="P29">
        <v>98.186353999999994</v>
      </c>
      <c r="Q29">
        <f t="shared" si="2"/>
        <v>3.2241339842074045E-3</v>
      </c>
      <c r="R29" t="str">
        <f t="shared" si="3"/>
        <v>Cycloalkanes</v>
      </c>
      <c r="S29">
        <v>7</v>
      </c>
      <c r="U29" t="s">
        <v>237</v>
      </c>
      <c r="V29" t="s">
        <v>10</v>
      </c>
      <c r="W29" t="s">
        <v>249</v>
      </c>
    </row>
    <row r="30" spans="2:23" x14ac:dyDescent="0.2">
      <c r="B30" t="s">
        <v>28</v>
      </c>
      <c r="C30">
        <v>2.6779999999999999</v>
      </c>
      <c r="D30">
        <v>331.44560000000001</v>
      </c>
      <c r="E30">
        <v>276.9384</v>
      </c>
      <c r="F30">
        <v>6.6234999999999999</v>
      </c>
      <c r="G30" t="s">
        <v>54</v>
      </c>
      <c r="H30" t="s">
        <v>48</v>
      </c>
      <c r="I30">
        <v>97.588579820407006</v>
      </c>
      <c r="J30" t="s">
        <v>30</v>
      </c>
      <c r="K30" t="s">
        <v>245</v>
      </c>
      <c r="L30" s="7">
        <v>11961.38</v>
      </c>
      <c r="M30" t="s">
        <v>273</v>
      </c>
      <c r="N30">
        <f t="shared" si="0"/>
        <v>2.7709645542571177E-2</v>
      </c>
      <c r="O30">
        <f t="shared" si="1"/>
        <v>1.2023279520045062E-7</v>
      </c>
      <c r="P30">
        <v>100.202236</v>
      </c>
      <c r="Q30">
        <f t="shared" si="2"/>
        <v>1.2047594919615221E-2</v>
      </c>
      <c r="R30" t="str">
        <f t="shared" si="3"/>
        <v>Linear Alkanes</v>
      </c>
      <c r="S30">
        <v>7</v>
      </c>
      <c r="U30">
        <v>5</v>
      </c>
      <c r="V30" s="2">
        <f t="shared" ref="V30:V41" si="6">SUMIF($S$12:$S$1048576,U30,$Q$12:$Q$1048576)</f>
        <v>4.02571125168966E-2</v>
      </c>
      <c r="W30">
        <f t="shared" ref="W30:W41" si="7">V30/$V$43</f>
        <v>2.6244071975775822E-2</v>
      </c>
    </row>
    <row r="31" spans="2:23" x14ac:dyDescent="0.2">
      <c r="B31" t="s">
        <v>28</v>
      </c>
      <c r="C31">
        <v>2.7280000000000002</v>
      </c>
      <c r="D31">
        <v>185.75450000000001</v>
      </c>
      <c r="E31">
        <v>96.314400000000006</v>
      </c>
      <c r="F31">
        <v>6.7605000000000004</v>
      </c>
      <c r="G31" t="s">
        <v>65</v>
      </c>
      <c r="H31" t="s">
        <v>50</v>
      </c>
      <c r="I31">
        <v>93.615972548097304</v>
      </c>
      <c r="J31" t="s">
        <v>30</v>
      </c>
      <c r="K31" t="s">
        <v>246</v>
      </c>
      <c r="L31" s="7">
        <v>11961.38</v>
      </c>
      <c r="M31" t="s">
        <v>273</v>
      </c>
      <c r="N31">
        <f t="shared" si="0"/>
        <v>1.5529520841240728E-2</v>
      </c>
      <c r="O31">
        <f t="shared" si="1"/>
        <v>6.7382951398546561E-8</v>
      </c>
      <c r="P31">
        <v>98.186353999999994</v>
      </c>
      <c r="Q31">
        <f t="shared" si="2"/>
        <v>6.6160863195824874E-3</v>
      </c>
      <c r="R31" t="str">
        <f t="shared" si="3"/>
        <v>Alkenes/Alkynes</v>
      </c>
      <c r="S31">
        <v>7</v>
      </c>
      <c r="U31">
        <v>6</v>
      </c>
      <c r="V31" s="2">
        <f t="shared" si="6"/>
        <v>0.94493615152686261</v>
      </c>
      <c r="W31">
        <f t="shared" si="7"/>
        <v>0.61601468219497946</v>
      </c>
    </row>
    <row r="32" spans="2:23" x14ac:dyDescent="0.2">
      <c r="B32" t="s">
        <v>28</v>
      </c>
      <c r="C32">
        <v>2.8130000000000002</v>
      </c>
      <c r="D32">
        <v>54.387300000000003</v>
      </c>
      <c r="E32">
        <v>43.352499999999999</v>
      </c>
      <c r="F32">
        <v>6.9726999999999997</v>
      </c>
      <c r="G32" t="s">
        <v>65</v>
      </c>
      <c r="H32" t="s">
        <v>50</v>
      </c>
      <c r="I32">
        <v>96.748132429166802</v>
      </c>
      <c r="J32" t="s">
        <v>30</v>
      </c>
      <c r="K32" t="s">
        <v>246</v>
      </c>
      <c r="L32" s="7">
        <v>11961.38</v>
      </c>
      <c r="M32" t="s">
        <v>273</v>
      </c>
      <c r="N32">
        <f t="shared" si="0"/>
        <v>4.5469084670832303E-3</v>
      </c>
      <c r="O32">
        <f t="shared" si="1"/>
        <v>1.9729141380683496E-8</v>
      </c>
      <c r="P32">
        <v>98.186353999999994</v>
      </c>
      <c r="Q32">
        <f t="shared" si="2"/>
        <v>1.9371324597198384E-3</v>
      </c>
      <c r="R32" t="str">
        <f t="shared" si="3"/>
        <v>Alkenes/Alkynes</v>
      </c>
      <c r="S32">
        <v>7</v>
      </c>
      <c r="U32">
        <v>7</v>
      </c>
      <c r="V32" s="2">
        <f t="shared" si="6"/>
        <v>0.41217279041801003</v>
      </c>
      <c r="W32">
        <f t="shared" si="7"/>
        <v>0.26870015512529616</v>
      </c>
    </row>
    <row r="33" spans="2:23" x14ac:dyDescent="0.2">
      <c r="B33" t="s">
        <v>28</v>
      </c>
      <c r="C33">
        <v>2.859</v>
      </c>
      <c r="D33">
        <v>47.104999999999997</v>
      </c>
      <c r="E33">
        <v>38.206400000000002</v>
      </c>
      <c r="F33">
        <v>7.0846999999999998</v>
      </c>
      <c r="G33" t="s">
        <v>108</v>
      </c>
      <c r="H33" t="s">
        <v>50</v>
      </c>
      <c r="I33">
        <v>97.254735822837503</v>
      </c>
      <c r="J33" t="s">
        <v>30</v>
      </c>
      <c r="K33" t="s">
        <v>246</v>
      </c>
      <c r="L33" s="7">
        <v>11961.38</v>
      </c>
      <c r="M33" t="s">
        <v>273</v>
      </c>
      <c r="N33">
        <f t="shared" si="0"/>
        <v>3.9380907554145087E-3</v>
      </c>
      <c r="O33">
        <f t="shared" si="1"/>
        <v>1.7087467197987317E-8</v>
      </c>
      <c r="P33">
        <v>98.186353999999994</v>
      </c>
      <c r="Q33">
        <f t="shared" si="2"/>
        <v>1.6777561032649707E-3</v>
      </c>
      <c r="R33" t="str">
        <f t="shared" si="3"/>
        <v>Alkenes/Alkynes</v>
      </c>
      <c r="S33">
        <v>7</v>
      </c>
      <c r="U33">
        <v>8</v>
      </c>
      <c r="V33" s="2">
        <f t="shared" si="6"/>
        <v>0.11118789268811592</v>
      </c>
      <c r="W33">
        <f t="shared" si="7"/>
        <v>7.2484658638073171E-2</v>
      </c>
    </row>
    <row r="34" spans="2:23" x14ac:dyDescent="0.2">
      <c r="B34" t="s">
        <v>28</v>
      </c>
      <c r="C34">
        <v>2.9380000000000002</v>
      </c>
      <c r="D34">
        <v>447.1234</v>
      </c>
      <c r="E34">
        <v>344.92610000000002</v>
      </c>
      <c r="F34">
        <v>7.2533000000000003</v>
      </c>
      <c r="G34" t="s">
        <v>55</v>
      </c>
      <c r="H34" t="s">
        <v>50</v>
      </c>
      <c r="I34">
        <v>97.733276148988296</v>
      </c>
      <c r="J34" t="s">
        <v>30</v>
      </c>
      <c r="K34" t="s">
        <v>22</v>
      </c>
      <c r="L34" s="7">
        <v>11961.38</v>
      </c>
      <c r="M34" t="s">
        <v>273</v>
      </c>
      <c r="N34">
        <f t="shared" si="0"/>
        <v>3.7380586520953274E-2</v>
      </c>
      <c r="O34">
        <f t="shared" si="1"/>
        <v>1.6219523258576725E-7</v>
      </c>
      <c r="P34">
        <v>98.186353999999994</v>
      </c>
      <c r="Q34">
        <f t="shared" si="2"/>
        <v>1.5925358523778476E-2</v>
      </c>
      <c r="R34" t="str">
        <f t="shared" si="3"/>
        <v>Cycloalkanes</v>
      </c>
      <c r="S34">
        <v>7</v>
      </c>
      <c r="U34">
        <v>9</v>
      </c>
      <c r="V34" s="2">
        <f t="shared" si="6"/>
        <v>2.273135843582557E-2</v>
      </c>
      <c r="W34">
        <f t="shared" si="7"/>
        <v>1.4818832489453317E-2</v>
      </c>
    </row>
    <row r="35" spans="2:23" x14ac:dyDescent="0.2">
      <c r="B35" t="s">
        <v>28</v>
      </c>
      <c r="C35">
        <v>3.0339999999999998</v>
      </c>
      <c r="D35">
        <v>589.51250000000005</v>
      </c>
      <c r="E35">
        <v>512.05780000000004</v>
      </c>
      <c r="F35">
        <v>7.4923000000000002</v>
      </c>
      <c r="G35" t="s">
        <v>56</v>
      </c>
      <c r="H35" t="s">
        <v>57</v>
      </c>
      <c r="I35">
        <v>99.206340508703093</v>
      </c>
      <c r="J35" t="s">
        <v>30</v>
      </c>
      <c r="K35" t="s">
        <v>243</v>
      </c>
      <c r="L35" s="7">
        <v>13663.4</v>
      </c>
      <c r="M35" t="s">
        <v>273</v>
      </c>
      <c r="N35">
        <f t="shared" si="0"/>
        <v>4.3145373772267522E-2</v>
      </c>
      <c r="O35">
        <f t="shared" si="1"/>
        <v>1.8720877828040913E-7</v>
      </c>
      <c r="P35">
        <v>114.228858</v>
      </c>
      <c r="Q35">
        <f t="shared" si="2"/>
        <v>2.1384644950546337E-2</v>
      </c>
      <c r="R35" t="str">
        <f t="shared" si="3"/>
        <v>Branched Alkanes</v>
      </c>
      <c r="S35">
        <v>8</v>
      </c>
      <c r="U35">
        <v>10</v>
      </c>
      <c r="V35" s="2">
        <f t="shared" si="6"/>
        <v>1.6745816499946897E-3</v>
      </c>
      <c r="W35">
        <f t="shared" si="7"/>
        <v>1.0916789258874045E-3</v>
      </c>
    </row>
    <row r="36" spans="2:23" x14ac:dyDescent="0.2">
      <c r="B36" t="s">
        <v>28</v>
      </c>
      <c r="C36">
        <v>3.0579999999999998</v>
      </c>
      <c r="D36">
        <v>444.5403</v>
      </c>
      <c r="E36">
        <v>376.40499999999997</v>
      </c>
      <c r="F36">
        <v>7.5453000000000001</v>
      </c>
      <c r="G36" t="s">
        <v>58</v>
      </c>
      <c r="H36" t="s">
        <v>57</v>
      </c>
      <c r="I36">
        <v>97.772540385970103</v>
      </c>
      <c r="J36" t="s">
        <v>30</v>
      </c>
      <c r="K36" t="s">
        <v>243</v>
      </c>
      <c r="L36" s="7">
        <v>13663.4</v>
      </c>
      <c r="M36" t="s">
        <v>273</v>
      </c>
      <c r="N36">
        <f t="shared" si="0"/>
        <v>3.2535115710584483E-2</v>
      </c>
      <c r="O36">
        <f t="shared" si="1"/>
        <v>1.4117062226739307E-7</v>
      </c>
      <c r="P36">
        <v>114.228858</v>
      </c>
      <c r="Q36">
        <f t="shared" si="2"/>
        <v>1.612575896475368E-2</v>
      </c>
      <c r="R36" t="str">
        <f t="shared" si="3"/>
        <v>Branched Alkanes</v>
      </c>
      <c r="S36">
        <v>8</v>
      </c>
      <c r="U36">
        <v>11</v>
      </c>
      <c r="V36" s="2">
        <f t="shared" si="6"/>
        <v>0</v>
      </c>
      <c r="W36">
        <f t="shared" si="7"/>
        <v>0</v>
      </c>
    </row>
    <row r="37" spans="2:23" x14ac:dyDescent="0.2">
      <c r="B37" t="s">
        <v>28</v>
      </c>
      <c r="C37">
        <v>3.1469999999999998</v>
      </c>
      <c r="D37">
        <v>59.178899999999999</v>
      </c>
      <c r="E37">
        <v>48.127499999999998</v>
      </c>
      <c r="F37">
        <v>7.7417999999999996</v>
      </c>
      <c r="G37" t="s">
        <v>66</v>
      </c>
      <c r="H37" t="s">
        <v>64</v>
      </c>
      <c r="I37">
        <v>95.902531545233302</v>
      </c>
      <c r="J37" t="s">
        <v>30</v>
      </c>
      <c r="K37" t="s">
        <v>22</v>
      </c>
      <c r="L37" s="7">
        <v>13663.4</v>
      </c>
      <c r="M37" t="s">
        <v>273</v>
      </c>
      <c r="N37">
        <f t="shared" si="0"/>
        <v>4.3311986767568837E-3</v>
      </c>
      <c r="O37">
        <f t="shared" si="1"/>
        <v>1.8793171593441196E-8</v>
      </c>
      <c r="P37">
        <v>112.212976</v>
      </c>
      <c r="Q37">
        <f t="shared" si="2"/>
        <v>2.1088377129786988E-3</v>
      </c>
      <c r="R37" t="str">
        <f t="shared" si="3"/>
        <v>Cycloalkanes</v>
      </c>
      <c r="S37">
        <v>8</v>
      </c>
      <c r="U37">
        <v>12</v>
      </c>
      <c r="V37" s="2">
        <f t="shared" si="6"/>
        <v>2.5889198720847472E-4</v>
      </c>
      <c r="W37">
        <f t="shared" si="7"/>
        <v>1.6877464680059023E-4</v>
      </c>
    </row>
    <row r="38" spans="2:23" x14ac:dyDescent="0.2">
      <c r="B38" t="s">
        <v>28</v>
      </c>
      <c r="C38">
        <v>3.2410000000000001</v>
      </c>
      <c r="D38">
        <v>36.660600000000002</v>
      </c>
      <c r="E38">
        <v>25.429500000000001</v>
      </c>
      <c r="F38">
        <v>7.9516</v>
      </c>
      <c r="G38" t="s">
        <v>78</v>
      </c>
      <c r="H38" t="s">
        <v>64</v>
      </c>
      <c r="I38">
        <v>93.643991377671995</v>
      </c>
      <c r="J38" t="s">
        <v>30</v>
      </c>
      <c r="K38" t="s">
        <v>246</v>
      </c>
      <c r="L38" s="7">
        <v>13663.4</v>
      </c>
      <c r="M38" t="s">
        <v>273</v>
      </c>
      <c r="N38">
        <f t="shared" si="0"/>
        <v>2.6831242589692174E-3</v>
      </c>
      <c r="O38">
        <f t="shared" si="1"/>
        <v>1.1642138439857961E-8</v>
      </c>
      <c r="P38">
        <v>112.212976</v>
      </c>
      <c r="Q38">
        <f t="shared" si="2"/>
        <v>1.3063990013404587E-3</v>
      </c>
      <c r="R38" t="str">
        <f t="shared" si="3"/>
        <v>Alkenes/Alkynes</v>
      </c>
      <c r="S38">
        <v>8</v>
      </c>
      <c r="U38">
        <v>13</v>
      </c>
      <c r="V38" s="2">
        <f t="shared" si="6"/>
        <v>3.0050141428750746E-4</v>
      </c>
      <c r="W38">
        <f t="shared" si="7"/>
        <v>1.9590030810266696E-4</v>
      </c>
    </row>
    <row r="39" spans="2:23" x14ac:dyDescent="0.2">
      <c r="B39" t="s">
        <v>28</v>
      </c>
      <c r="C39">
        <v>3.2669999999999999</v>
      </c>
      <c r="D39">
        <v>14.850899999999999</v>
      </c>
      <c r="E39">
        <v>12.323499999999999</v>
      </c>
      <c r="F39">
        <v>7.9996</v>
      </c>
      <c r="G39" t="s">
        <v>68</v>
      </c>
      <c r="H39" t="s">
        <v>57</v>
      </c>
      <c r="I39">
        <v>88.010049445651006</v>
      </c>
      <c r="J39" t="s">
        <v>30</v>
      </c>
      <c r="K39" t="s">
        <v>243</v>
      </c>
      <c r="L39" s="7">
        <v>13663.4</v>
      </c>
      <c r="M39" t="s">
        <v>273</v>
      </c>
      <c r="N39">
        <f t="shared" si="0"/>
        <v>1.0869110177554634E-3</v>
      </c>
      <c r="O39">
        <f t="shared" si="1"/>
        <v>4.7161321352210971E-9</v>
      </c>
      <c r="P39">
        <v>114.228858</v>
      </c>
      <c r="Q39">
        <f t="shared" si="2"/>
        <v>5.3871838798340754E-4</v>
      </c>
      <c r="R39" t="str">
        <f t="shared" si="3"/>
        <v>Branched Alkanes</v>
      </c>
      <c r="S39">
        <v>8</v>
      </c>
      <c r="U39">
        <v>14</v>
      </c>
      <c r="V39" s="2">
        <f t="shared" si="6"/>
        <v>0</v>
      </c>
      <c r="W39">
        <f t="shared" si="7"/>
        <v>0</v>
      </c>
    </row>
    <row r="40" spans="2:23" x14ac:dyDescent="0.2">
      <c r="B40" t="s">
        <v>28</v>
      </c>
      <c r="C40">
        <v>3.3140000000000001</v>
      </c>
      <c r="D40">
        <v>9.6813000000000002</v>
      </c>
      <c r="E40">
        <v>6.2298</v>
      </c>
      <c r="F40">
        <v>8.0937999999999999</v>
      </c>
      <c r="G40" t="s">
        <v>109</v>
      </c>
      <c r="H40" t="s">
        <v>75</v>
      </c>
      <c r="I40">
        <v>77.472560297422703</v>
      </c>
      <c r="J40" t="s">
        <v>30</v>
      </c>
      <c r="K40" t="s">
        <v>243</v>
      </c>
      <c r="L40" s="7">
        <v>15365.41</v>
      </c>
      <c r="M40" t="s">
        <v>273</v>
      </c>
      <c r="N40">
        <f t="shared" si="0"/>
        <v>6.3007104919426168E-4</v>
      </c>
      <c r="O40">
        <f t="shared" si="1"/>
        <v>2.7338929075480839E-9</v>
      </c>
      <c r="P40">
        <v>128.25548000000001</v>
      </c>
      <c r="Q40">
        <f t="shared" si="2"/>
        <v>3.5063674712617514E-4</v>
      </c>
      <c r="R40" t="str">
        <f t="shared" si="3"/>
        <v>Branched Alkanes</v>
      </c>
      <c r="S40">
        <v>9</v>
      </c>
      <c r="U40">
        <v>15</v>
      </c>
      <c r="V40" s="2">
        <f t="shared" si="6"/>
        <v>0</v>
      </c>
      <c r="W40">
        <f t="shared" si="7"/>
        <v>0</v>
      </c>
    </row>
    <row r="41" spans="2:23" x14ac:dyDescent="0.2">
      <c r="B41" t="s">
        <v>28</v>
      </c>
      <c r="C41">
        <v>3.3460000000000001</v>
      </c>
      <c r="D41">
        <v>26.0854</v>
      </c>
      <c r="E41">
        <v>13.5837</v>
      </c>
      <c r="F41">
        <v>8.1681000000000008</v>
      </c>
      <c r="G41" t="s">
        <v>70</v>
      </c>
      <c r="H41" t="s">
        <v>71</v>
      </c>
      <c r="I41">
        <v>87.990684344021602</v>
      </c>
      <c r="J41" t="s">
        <v>30</v>
      </c>
      <c r="K41" t="s">
        <v>22</v>
      </c>
      <c r="L41" s="7">
        <v>11961.38</v>
      </c>
      <c r="M41" t="s">
        <v>273</v>
      </c>
      <c r="N41">
        <f t="shared" si="0"/>
        <v>2.1808018807194488E-3</v>
      </c>
      <c r="O41">
        <f t="shared" si="1"/>
        <v>9.4625499808168649E-9</v>
      </c>
      <c r="P41">
        <v>96.170472000000004</v>
      </c>
      <c r="Q41">
        <f t="shared" si="2"/>
        <v>9.1001789797874892E-4</v>
      </c>
      <c r="R41" t="str">
        <f t="shared" si="3"/>
        <v>Cycloalkanes</v>
      </c>
      <c r="S41">
        <v>7</v>
      </c>
      <c r="U41">
        <v>16</v>
      </c>
      <c r="V41" s="2">
        <f t="shared" si="6"/>
        <v>4.3141703102976282E-4</v>
      </c>
      <c r="W41">
        <f t="shared" si="7"/>
        <v>2.8124569563126294E-4</v>
      </c>
    </row>
    <row r="42" spans="2:23" x14ac:dyDescent="0.2">
      <c r="B42" t="s">
        <v>28</v>
      </c>
      <c r="C42">
        <v>3.407</v>
      </c>
      <c r="D42">
        <v>137.3484</v>
      </c>
      <c r="E42">
        <v>101.925</v>
      </c>
      <c r="F42">
        <v>8.2940000000000005</v>
      </c>
      <c r="G42" t="s">
        <v>72</v>
      </c>
      <c r="H42" t="s">
        <v>57</v>
      </c>
      <c r="I42">
        <v>97.535321279182995</v>
      </c>
      <c r="J42" t="s">
        <v>30</v>
      </c>
      <c r="K42" t="s">
        <v>243</v>
      </c>
      <c r="L42" s="7">
        <v>13663.4</v>
      </c>
      <c r="M42" t="s">
        <v>273</v>
      </c>
      <c r="N42">
        <f t="shared" si="0"/>
        <v>1.0052285668281686E-2</v>
      </c>
      <c r="O42">
        <f t="shared" si="1"/>
        <v>4.3617100846494252E-8</v>
      </c>
      <c r="P42">
        <v>114.228858</v>
      </c>
      <c r="Q42">
        <f t="shared" si="2"/>
        <v>4.9823316189658712E-3</v>
      </c>
      <c r="R42" t="str">
        <f t="shared" si="3"/>
        <v>Branched Alkanes</v>
      </c>
      <c r="S42">
        <v>8</v>
      </c>
    </row>
    <row r="43" spans="2:23" x14ac:dyDescent="0.2">
      <c r="B43" t="s">
        <v>28</v>
      </c>
      <c r="C43">
        <v>3.4860000000000002</v>
      </c>
      <c r="D43">
        <v>950.34590000000003</v>
      </c>
      <c r="E43">
        <v>609.01170000000002</v>
      </c>
      <c r="F43">
        <v>8.4487000000000005</v>
      </c>
      <c r="G43" t="s">
        <v>59</v>
      </c>
      <c r="H43" t="s">
        <v>57</v>
      </c>
      <c r="I43">
        <v>98.140536010538895</v>
      </c>
      <c r="J43" t="s">
        <v>30</v>
      </c>
      <c r="K43" t="s">
        <v>243</v>
      </c>
      <c r="L43" s="7">
        <v>13663.4</v>
      </c>
      <c r="M43" t="s">
        <v>273</v>
      </c>
      <c r="N43">
        <f t="shared" si="0"/>
        <v>6.9554130011563742E-2</v>
      </c>
      <c r="O43">
        <f t="shared" si="1"/>
        <v>3.0179698459794463E-7</v>
      </c>
      <c r="P43">
        <v>114.228858</v>
      </c>
      <c r="Q43">
        <f t="shared" si="2"/>
        <v>3.4473924898466804E-2</v>
      </c>
      <c r="R43" t="str">
        <f t="shared" si="3"/>
        <v>Branched Alkanes</v>
      </c>
      <c r="S43">
        <v>8</v>
      </c>
      <c r="U43" t="s">
        <v>256</v>
      </c>
      <c r="V43" s="2">
        <f>SUM(V30:V41)</f>
        <v>1.5339506976682313</v>
      </c>
      <c r="W43" s="5">
        <f>SUM(W30:W41)</f>
        <v>0.99999999999999989</v>
      </c>
    </row>
    <row r="44" spans="2:23" x14ac:dyDescent="0.2">
      <c r="B44" t="s">
        <v>28</v>
      </c>
      <c r="C44">
        <v>3.5910000000000002</v>
      </c>
      <c r="D44">
        <v>337.63339999999999</v>
      </c>
      <c r="E44">
        <v>273.22239999999999</v>
      </c>
      <c r="F44">
        <v>8.6538000000000004</v>
      </c>
      <c r="G44" t="s">
        <v>60</v>
      </c>
      <c r="H44" t="s">
        <v>57</v>
      </c>
      <c r="I44">
        <v>97.851713876889505</v>
      </c>
      <c r="J44" t="s">
        <v>30</v>
      </c>
      <c r="K44" t="s">
        <v>243</v>
      </c>
      <c r="L44" s="7">
        <v>13663.4</v>
      </c>
      <c r="M44" t="s">
        <v>273</v>
      </c>
      <c r="N44">
        <f t="shared" si="0"/>
        <v>2.4710789408200009E-2</v>
      </c>
      <c r="O44">
        <f t="shared" si="1"/>
        <v>1.0722068882451293E-7</v>
      </c>
      <c r="P44">
        <v>114.228858</v>
      </c>
      <c r="Q44">
        <f t="shared" si="2"/>
        <v>1.2247696838397475E-2</v>
      </c>
      <c r="R44" t="str">
        <f t="shared" si="3"/>
        <v>Branched Alkanes</v>
      </c>
      <c r="S44">
        <v>8</v>
      </c>
    </row>
    <row r="45" spans="2:23" x14ac:dyDescent="0.2">
      <c r="B45" t="s">
        <v>28</v>
      </c>
      <c r="C45">
        <v>3.65</v>
      </c>
      <c r="D45">
        <v>170.46379999999999</v>
      </c>
      <c r="E45">
        <v>86.485799999999998</v>
      </c>
      <c r="F45">
        <v>8.7627000000000006</v>
      </c>
      <c r="G45" t="s">
        <v>73</v>
      </c>
      <c r="H45" t="s">
        <v>64</v>
      </c>
      <c r="I45">
        <v>97.132509582101306</v>
      </c>
      <c r="J45" t="s">
        <v>30</v>
      </c>
      <c r="K45" t="s">
        <v>22</v>
      </c>
      <c r="L45" s="7">
        <v>13663.4</v>
      </c>
      <c r="M45" t="s">
        <v>273</v>
      </c>
      <c r="N45">
        <f t="shared" si="0"/>
        <v>1.2475943030285288E-2</v>
      </c>
      <c r="O45">
        <f t="shared" si="1"/>
        <v>5.4133406397720148E-8</v>
      </c>
      <c r="P45">
        <v>112.212976</v>
      </c>
      <c r="Q45">
        <f t="shared" si="2"/>
        <v>6.074470632905617E-3</v>
      </c>
      <c r="R45" t="str">
        <f t="shared" si="3"/>
        <v>Cycloalkanes</v>
      </c>
      <c r="S45">
        <v>8</v>
      </c>
    </row>
    <row r="46" spans="2:23" x14ac:dyDescent="0.2">
      <c r="B46" t="s">
        <v>28</v>
      </c>
      <c r="C46">
        <v>3.7170000000000001</v>
      </c>
      <c r="D46">
        <v>29.7819</v>
      </c>
      <c r="E46">
        <v>24.1798</v>
      </c>
      <c r="F46">
        <v>8.8911999999999995</v>
      </c>
      <c r="G46" t="s">
        <v>74</v>
      </c>
      <c r="H46" t="s">
        <v>75</v>
      </c>
      <c r="I46">
        <v>97.980999818887696</v>
      </c>
      <c r="J46" t="s">
        <v>30</v>
      </c>
      <c r="K46" t="s">
        <v>243</v>
      </c>
      <c r="L46" s="7">
        <v>15365.41</v>
      </c>
      <c r="M46" t="s">
        <v>273</v>
      </c>
      <c r="N46">
        <f t="shared" si="0"/>
        <v>1.9382431057811018E-3</v>
      </c>
      <c r="O46">
        <f t="shared" si="1"/>
        <v>8.4100818261293701E-9</v>
      </c>
      <c r="P46">
        <v>128.25548000000001</v>
      </c>
      <c r="Q46">
        <f t="shared" si="2"/>
        <v>1.078639081449499E-3</v>
      </c>
      <c r="R46" t="str">
        <f t="shared" si="3"/>
        <v>Branched Alkanes</v>
      </c>
      <c r="S46">
        <v>9</v>
      </c>
    </row>
    <row r="47" spans="2:23" x14ac:dyDescent="0.2">
      <c r="B47" t="s">
        <v>28</v>
      </c>
      <c r="C47">
        <v>3.762</v>
      </c>
      <c r="D47">
        <v>7.8017000000000003</v>
      </c>
      <c r="E47">
        <v>6.7563000000000004</v>
      </c>
      <c r="F47">
        <v>8.9711999999999996</v>
      </c>
      <c r="G47" t="s">
        <v>76</v>
      </c>
      <c r="H47" t="s">
        <v>64</v>
      </c>
      <c r="I47">
        <v>89.881935049487595</v>
      </c>
      <c r="J47" t="s">
        <v>30</v>
      </c>
      <c r="K47" t="s">
        <v>22</v>
      </c>
      <c r="L47" s="7">
        <v>13663.4</v>
      </c>
      <c r="M47" t="s">
        <v>273</v>
      </c>
      <c r="N47">
        <f t="shared" si="0"/>
        <v>5.7099257871393657E-4</v>
      </c>
      <c r="O47">
        <f t="shared" si="1"/>
        <v>2.4775500528152803E-9</v>
      </c>
      <c r="P47">
        <v>112.212976</v>
      </c>
      <c r="Q47">
        <f t="shared" si="2"/>
        <v>2.7801326461535976E-4</v>
      </c>
      <c r="R47" t="str">
        <f t="shared" si="3"/>
        <v>Cycloalkanes</v>
      </c>
      <c r="S47">
        <v>8</v>
      </c>
    </row>
    <row r="48" spans="2:23" x14ac:dyDescent="0.2">
      <c r="B48" t="s">
        <v>28</v>
      </c>
      <c r="C48">
        <v>3.794</v>
      </c>
      <c r="D48">
        <v>34.562600000000003</v>
      </c>
      <c r="E48">
        <v>27.177099999999999</v>
      </c>
      <c r="F48">
        <v>9.0336999999999996</v>
      </c>
      <c r="G48" t="s">
        <v>77</v>
      </c>
      <c r="H48" t="s">
        <v>64</v>
      </c>
      <c r="I48">
        <v>97.352939696310798</v>
      </c>
      <c r="J48" t="s">
        <v>30</v>
      </c>
      <c r="K48" t="s">
        <v>22</v>
      </c>
      <c r="L48" s="7">
        <v>13663.4</v>
      </c>
      <c r="M48" t="s">
        <v>273</v>
      </c>
      <c r="N48">
        <f t="shared" si="0"/>
        <v>2.5295753619157752E-3</v>
      </c>
      <c r="O48">
        <f t="shared" si="1"/>
        <v>1.0975886211394107E-8</v>
      </c>
      <c r="P48">
        <v>112.212976</v>
      </c>
      <c r="Q48">
        <f t="shared" si="2"/>
        <v>1.2316368560178978E-3</v>
      </c>
      <c r="R48" t="str">
        <f t="shared" si="3"/>
        <v>Cycloalkanes</v>
      </c>
      <c r="S48">
        <v>8</v>
      </c>
    </row>
    <row r="49" spans="2:19" x14ac:dyDescent="0.2">
      <c r="B49" t="s">
        <v>28</v>
      </c>
      <c r="C49">
        <v>3.827</v>
      </c>
      <c r="D49">
        <v>32.072699999999998</v>
      </c>
      <c r="E49">
        <v>19.365300000000001</v>
      </c>
      <c r="F49">
        <v>9.0943000000000005</v>
      </c>
      <c r="G49" t="s">
        <v>77</v>
      </c>
      <c r="H49" t="s">
        <v>64</v>
      </c>
      <c r="I49">
        <v>94.546041258776597</v>
      </c>
      <c r="J49" t="s">
        <v>30</v>
      </c>
      <c r="K49" t="s">
        <v>22</v>
      </c>
      <c r="L49" s="7">
        <v>13663.4</v>
      </c>
      <c r="M49" t="s">
        <v>273</v>
      </c>
      <c r="N49">
        <f t="shared" si="0"/>
        <v>2.3473439992973931E-3</v>
      </c>
      <c r="O49">
        <f t="shared" si="1"/>
        <v>1.0185180099071822E-8</v>
      </c>
      <c r="P49">
        <v>112.212976</v>
      </c>
      <c r="Q49">
        <f t="shared" si="2"/>
        <v>1.1429093700128239E-3</v>
      </c>
      <c r="R49" t="str">
        <f t="shared" si="3"/>
        <v>Cycloalkanes</v>
      </c>
      <c r="S49">
        <v>8</v>
      </c>
    </row>
    <row r="50" spans="2:19" x14ac:dyDescent="0.2">
      <c r="B50" t="s">
        <v>28</v>
      </c>
      <c r="C50">
        <v>3.887</v>
      </c>
      <c r="D50">
        <v>7.0065999999999997</v>
      </c>
      <c r="E50">
        <v>5.6308999999999996</v>
      </c>
      <c r="F50">
        <v>9.2035999999999998</v>
      </c>
      <c r="G50" t="s">
        <v>110</v>
      </c>
      <c r="H50" t="s">
        <v>64</v>
      </c>
      <c r="I50">
        <v>84.712806666744996</v>
      </c>
      <c r="J50" t="s">
        <v>30</v>
      </c>
      <c r="K50" t="s">
        <v>246</v>
      </c>
      <c r="L50" s="7">
        <v>13663.4</v>
      </c>
      <c r="M50" t="s">
        <v>273</v>
      </c>
      <c r="N50">
        <f t="shared" si="0"/>
        <v>5.1280062063615206E-4</v>
      </c>
      <c r="O50">
        <f t="shared" si="1"/>
        <v>2.2250537959746648E-9</v>
      </c>
      <c r="P50">
        <v>112.212976</v>
      </c>
      <c r="Q50">
        <f t="shared" si="2"/>
        <v>2.4967990820641398E-4</v>
      </c>
      <c r="R50" t="str">
        <f t="shared" si="3"/>
        <v>Alkenes/Alkynes</v>
      </c>
      <c r="S50">
        <v>8</v>
      </c>
    </row>
    <row r="51" spans="2:19" x14ac:dyDescent="0.2">
      <c r="B51" t="s">
        <v>28</v>
      </c>
      <c r="C51">
        <v>3.9260000000000002</v>
      </c>
      <c r="D51">
        <v>35.2898</v>
      </c>
      <c r="E51">
        <v>25.504200000000001</v>
      </c>
      <c r="F51">
        <v>9.2676999999999996</v>
      </c>
      <c r="G51" t="s">
        <v>79</v>
      </c>
      <c r="H51" t="s">
        <v>64</v>
      </c>
      <c r="I51">
        <v>93.164741064511901</v>
      </c>
      <c r="J51" t="s">
        <v>30</v>
      </c>
      <c r="K51" t="s">
        <v>22</v>
      </c>
      <c r="L51" s="7">
        <v>13663.4</v>
      </c>
      <c r="M51" t="s">
        <v>273</v>
      </c>
      <c r="N51">
        <f t="shared" si="0"/>
        <v>2.5827978394835837E-3</v>
      </c>
      <c r="O51">
        <f t="shared" si="1"/>
        <v>1.1206819776951262E-8</v>
      </c>
      <c r="P51">
        <v>112.212976</v>
      </c>
      <c r="Q51">
        <f t="shared" si="2"/>
        <v>1.2575505986673573E-3</v>
      </c>
      <c r="R51" t="str">
        <f t="shared" si="3"/>
        <v>Cycloalkanes</v>
      </c>
      <c r="S51">
        <v>8</v>
      </c>
    </row>
    <row r="52" spans="2:19" x14ac:dyDescent="0.2">
      <c r="B52" t="s">
        <v>28</v>
      </c>
      <c r="C52">
        <v>3.9729999999999999</v>
      </c>
      <c r="D52">
        <v>62.775300000000001</v>
      </c>
      <c r="E52">
        <v>50.760899999999999</v>
      </c>
      <c r="F52">
        <v>9.3482000000000003</v>
      </c>
      <c r="G52" t="s">
        <v>83</v>
      </c>
      <c r="H52" t="s">
        <v>75</v>
      </c>
      <c r="I52">
        <v>93.214689248487602</v>
      </c>
      <c r="J52" t="s">
        <v>30</v>
      </c>
      <c r="K52" t="s">
        <v>243</v>
      </c>
      <c r="L52" s="7">
        <v>15365.41</v>
      </c>
      <c r="M52" t="s">
        <v>273</v>
      </c>
      <c r="N52">
        <f t="shared" si="0"/>
        <v>4.0854946272178873E-3</v>
      </c>
      <c r="O52">
        <f t="shared" si="1"/>
        <v>1.7727056019253944E-8</v>
      </c>
      <c r="P52">
        <v>128.25548000000001</v>
      </c>
      <c r="Q52">
        <f t="shared" si="2"/>
        <v>2.273592078736304E-3</v>
      </c>
      <c r="R52" t="str">
        <f t="shared" si="3"/>
        <v>Branched Alkanes</v>
      </c>
      <c r="S52">
        <v>9</v>
      </c>
    </row>
    <row r="53" spans="2:19" x14ac:dyDescent="0.2">
      <c r="B53" t="s">
        <v>28</v>
      </c>
      <c r="C53">
        <v>4.0380000000000003</v>
      </c>
      <c r="D53">
        <v>80.4101</v>
      </c>
      <c r="E53">
        <v>52.465899999999998</v>
      </c>
      <c r="F53">
        <v>9.4634999999999998</v>
      </c>
      <c r="G53" t="s">
        <v>80</v>
      </c>
      <c r="H53" t="s">
        <v>64</v>
      </c>
      <c r="I53">
        <v>97.751233862092803</v>
      </c>
      <c r="J53" t="s">
        <v>30</v>
      </c>
      <c r="K53" t="s">
        <v>22</v>
      </c>
      <c r="L53" s="7">
        <v>13663.4</v>
      </c>
      <c r="M53" t="s">
        <v>273</v>
      </c>
      <c r="N53">
        <f t="shared" si="0"/>
        <v>5.8850725295314489E-3</v>
      </c>
      <c r="O53">
        <f t="shared" si="1"/>
        <v>2.5535466308866266E-8</v>
      </c>
      <c r="P53">
        <v>112.212976</v>
      </c>
      <c r="Q53">
        <f t="shared" si="2"/>
        <v>2.8654106680656185E-3</v>
      </c>
      <c r="R53" t="str">
        <f t="shared" si="3"/>
        <v>Cycloalkanes</v>
      </c>
      <c r="S53">
        <v>8</v>
      </c>
    </row>
    <row r="54" spans="2:19" x14ac:dyDescent="0.2">
      <c r="B54" t="s">
        <v>28</v>
      </c>
      <c r="C54">
        <v>4.1230000000000002</v>
      </c>
      <c r="D54">
        <v>27.148099999999999</v>
      </c>
      <c r="E54">
        <v>15.754899999999999</v>
      </c>
      <c r="F54">
        <v>9.6068999999999996</v>
      </c>
      <c r="G54" t="s">
        <v>111</v>
      </c>
      <c r="H54" t="s">
        <v>67</v>
      </c>
      <c r="I54">
        <v>88.581164748855102</v>
      </c>
      <c r="J54" t="s">
        <v>30</v>
      </c>
      <c r="K54" t="s">
        <v>246</v>
      </c>
      <c r="L54" s="7">
        <v>13663.4</v>
      </c>
      <c r="M54" t="s">
        <v>273</v>
      </c>
      <c r="N54">
        <f t="shared" si="0"/>
        <v>1.9869212641070305E-3</v>
      </c>
      <c r="O54">
        <f t="shared" si="1"/>
        <v>8.6212974850141016E-9</v>
      </c>
      <c r="P54">
        <v>110.19709400000001</v>
      </c>
      <c r="Q54">
        <f t="shared" si="2"/>
        <v>9.5004192935806261E-4</v>
      </c>
      <c r="R54" t="str">
        <f t="shared" si="3"/>
        <v>Alkenes/Alkynes</v>
      </c>
      <c r="S54">
        <v>8</v>
      </c>
    </row>
    <row r="55" spans="2:19" x14ac:dyDescent="0.2">
      <c r="B55" t="s">
        <v>28</v>
      </c>
      <c r="C55">
        <v>4.1920000000000002</v>
      </c>
      <c r="D55">
        <v>16.790400000000002</v>
      </c>
      <c r="E55">
        <v>12.761799999999999</v>
      </c>
      <c r="F55">
        <v>9.7156000000000002</v>
      </c>
      <c r="G55" t="s">
        <v>112</v>
      </c>
      <c r="H55" t="s">
        <v>75</v>
      </c>
      <c r="I55">
        <v>95.554936426132997</v>
      </c>
      <c r="J55" t="s">
        <v>30</v>
      </c>
      <c r="K55" t="s">
        <v>243</v>
      </c>
      <c r="L55" s="7">
        <v>15365.41</v>
      </c>
      <c r="M55" t="s">
        <v>273</v>
      </c>
      <c r="N55">
        <f t="shared" si="0"/>
        <v>1.092740122131463E-3</v>
      </c>
      <c r="O55">
        <f t="shared" si="1"/>
        <v>4.7414247544126668E-9</v>
      </c>
      <c r="P55">
        <v>128.25548000000001</v>
      </c>
      <c r="Q55">
        <f t="shared" si="2"/>
        <v>6.0811370776107866E-4</v>
      </c>
      <c r="R55" t="str">
        <f t="shared" si="3"/>
        <v>Branched Alkanes</v>
      </c>
      <c r="S55">
        <v>9</v>
      </c>
    </row>
    <row r="56" spans="2:19" x14ac:dyDescent="0.2">
      <c r="B56" t="s">
        <v>28</v>
      </c>
      <c r="C56">
        <v>4.2430000000000003</v>
      </c>
      <c r="D56">
        <v>3.1438999999999999</v>
      </c>
      <c r="E56">
        <v>2.6543000000000001</v>
      </c>
      <c r="F56">
        <v>9.7995000000000001</v>
      </c>
      <c r="G56" t="s">
        <v>74</v>
      </c>
      <c r="H56" t="s">
        <v>75</v>
      </c>
      <c r="I56">
        <v>87.979066884234797</v>
      </c>
      <c r="J56" t="s">
        <v>30</v>
      </c>
      <c r="K56" t="s">
        <v>243</v>
      </c>
      <c r="L56" s="7">
        <v>15365.41</v>
      </c>
      <c r="M56" t="s">
        <v>273</v>
      </c>
      <c r="N56">
        <f t="shared" si="0"/>
        <v>2.0460892354971327E-4</v>
      </c>
      <c r="O56">
        <f t="shared" si="1"/>
        <v>8.8780286862719052E-10</v>
      </c>
      <c r="P56">
        <v>128.25548000000001</v>
      </c>
      <c r="Q56">
        <f t="shared" si="2"/>
        <v>1.1386558306115727E-4</v>
      </c>
      <c r="R56" t="str">
        <f t="shared" si="3"/>
        <v>Branched Alkanes</v>
      </c>
      <c r="S56">
        <v>9</v>
      </c>
    </row>
    <row r="57" spans="2:19" x14ac:dyDescent="0.2">
      <c r="B57" t="s">
        <v>28</v>
      </c>
      <c r="C57">
        <v>4.3040000000000003</v>
      </c>
      <c r="D57">
        <v>39.956600000000002</v>
      </c>
      <c r="E57">
        <v>30.1995</v>
      </c>
      <c r="F57">
        <v>9.8953000000000007</v>
      </c>
      <c r="G57" t="s">
        <v>83</v>
      </c>
      <c r="H57" t="s">
        <v>75</v>
      </c>
      <c r="I57">
        <v>97.5955063476936</v>
      </c>
      <c r="J57" t="s">
        <v>30</v>
      </c>
      <c r="K57" t="s">
        <v>243</v>
      </c>
      <c r="L57" s="7">
        <v>15365.41</v>
      </c>
      <c r="M57" t="s">
        <v>273</v>
      </c>
      <c r="N57">
        <f t="shared" si="0"/>
        <v>2.6004252408494146E-3</v>
      </c>
      <c r="O57">
        <f t="shared" si="1"/>
        <v>1.1283305480641627E-8</v>
      </c>
      <c r="P57">
        <v>128.25548000000001</v>
      </c>
      <c r="Q57">
        <f t="shared" si="2"/>
        <v>1.4471457604063227E-3</v>
      </c>
      <c r="R57" t="str">
        <f t="shared" si="3"/>
        <v>Branched Alkanes</v>
      </c>
      <c r="S57">
        <v>9</v>
      </c>
    </row>
    <row r="58" spans="2:19" x14ac:dyDescent="0.2">
      <c r="B58" t="s">
        <v>28</v>
      </c>
      <c r="C58">
        <v>4.3479999999999999</v>
      </c>
      <c r="D58">
        <v>7.3446999999999996</v>
      </c>
      <c r="E58">
        <v>5.0663</v>
      </c>
      <c r="F58">
        <v>9.9734999999999996</v>
      </c>
      <c r="G58" t="s">
        <v>113</v>
      </c>
      <c r="H58" t="s">
        <v>114</v>
      </c>
      <c r="I58">
        <v>83.031141275376996</v>
      </c>
      <c r="J58" t="s">
        <v>30</v>
      </c>
      <c r="K58" t="s">
        <v>22</v>
      </c>
      <c r="L58" s="7">
        <v>20471.47</v>
      </c>
      <c r="M58" t="s">
        <v>273</v>
      </c>
      <c r="N58">
        <f t="shared" si="0"/>
        <v>3.587773618601888E-4</v>
      </c>
      <c r="O58">
        <f t="shared" si="1"/>
        <v>1.5567433009859926E-9</v>
      </c>
      <c r="P58">
        <v>166.30358200000001</v>
      </c>
      <c r="Q58">
        <f t="shared" si="2"/>
        <v>2.5889198720847472E-4</v>
      </c>
      <c r="R58" t="str">
        <f t="shared" si="3"/>
        <v>Cycloalkanes</v>
      </c>
      <c r="S58">
        <v>12</v>
      </c>
    </row>
    <row r="59" spans="2:19" x14ac:dyDescent="0.2">
      <c r="B59" t="s">
        <v>28</v>
      </c>
      <c r="C59">
        <v>4.4029999999999996</v>
      </c>
      <c r="D59">
        <v>85.875799999999998</v>
      </c>
      <c r="E59">
        <v>56.785699999999999</v>
      </c>
      <c r="F59">
        <v>10.051399999999999</v>
      </c>
      <c r="G59" t="s">
        <v>84</v>
      </c>
      <c r="H59" t="s">
        <v>75</v>
      </c>
      <c r="I59">
        <v>91.234608356625003</v>
      </c>
      <c r="J59" t="s">
        <v>30</v>
      </c>
      <c r="K59" t="s">
        <v>243</v>
      </c>
      <c r="L59" s="7">
        <v>15365.41</v>
      </c>
      <c r="M59" t="s">
        <v>273</v>
      </c>
      <c r="N59">
        <f t="shared" si="0"/>
        <v>5.5889039081937937E-3</v>
      </c>
      <c r="O59">
        <f t="shared" si="1"/>
        <v>2.4250383786270203E-8</v>
      </c>
      <c r="P59">
        <v>128.25548000000001</v>
      </c>
      <c r="Q59">
        <f t="shared" si="2"/>
        <v>3.1102446126923026E-3</v>
      </c>
      <c r="R59" t="str">
        <f t="shared" si="3"/>
        <v>Branched Alkanes</v>
      </c>
      <c r="S59">
        <v>9</v>
      </c>
    </row>
    <row r="60" spans="2:19" x14ac:dyDescent="0.2">
      <c r="B60" t="s">
        <v>28</v>
      </c>
      <c r="C60">
        <v>4.4669999999999996</v>
      </c>
      <c r="D60">
        <v>19.102599999999999</v>
      </c>
      <c r="E60">
        <v>13.422499999999999</v>
      </c>
      <c r="F60">
        <v>10.163</v>
      </c>
      <c r="G60" t="s">
        <v>85</v>
      </c>
      <c r="H60" t="s">
        <v>64</v>
      </c>
      <c r="I60">
        <v>89.511758505325901</v>
      </c>
      <c r="J60" t="s">
        <v>30</v>
      </c>
      <c r="K60" t="s">
        <v>22</v>
      </c>
      <c r="L60" s="7">
        <v>13663.4</v>
      </c>
      <c r="M60" t="s">
        <v>273</v>
      </c>
      <c r="N60">
        <f t="shared" si="0"/>
        <v>1.398085396021488E-3</v>
      </c>
      <c r="O60">
        <f t="shared" si="1"/>
        <v>6.0663249854402462E-9</v>
      </c>
      <c r="P60">
        <v>112.212976</v>
      </c>
      <c r="Q60">
        <f t="shared" si="2"/>
        <v>6.8072037999940673E-4</v>
      </c>
      <c r="R60" t="str">
        <f t="shared" si="3"/>
        <v>Cycloalkanes</v>
      </c>
      <c r="S60">
        <v>8</v>
      </c>
    </row>
    <row r="61" spans="2:19" x14ac:dyDescent="0.2">
      <c r="B61" t="s">
        <v>28</v>
      </c>
      <c r="C61">
        <v>4.5069999999999997</v>
      </c>
      <c r="D61">
        <v>118.85769999999999</v>
      </c>
      <c r="E61">
        <v>85.876599999999996</v>
      </c>
      <c r="F61">
        <v>10.210000000000001</v>
      </c>
      <c r="G61" t="s">
        <v>86</v>
      </c>
      <c r="H61" t="s">
        <v>75</v>
      </c>
      <c r="I61">
        <v>96.727407706301406</v>
      </c>
      <c r="J61" t="s">
        <v>30</v>
      </c>
      <c r="K61" t="s">
        <v>243</v>
      </c>
      <c r="L61" s="7">
        <v>15365.41</v>
      </c>
      <c r="M61" t="s">
        <v>273</v>
      </c>
      <c r="N61">
        <f t="shared" si="0"/>
        <v>7.735406995322611E-3</v>
      </c>
      <c r="O61">
        <f t="shared" si="1"/>
        <v>3.3564110505559983E-8</v>
      </c>
      <c r="P61">
        <v>128.25548000000001</v>
      </c>
      <c r="Q61">
        <f t="shared" si="2"/>
        <v>4.304781103663639E-3</v>
      </c>
      <c r="R61" t="str">
        <f t="shared" si="3"/>
        <v>Branched Alkanes</v>
      </c>
      <c r="S61">
        <v>9</v>
      </c>
    </row>
    <row r="62" spans="2:19" x14ac:dyDescent="0.2">
      <c r="B62" t="s">
        <v>28</v>
      </c>
      <c r="C62">
        <v>4.5460000000000003</v>
      </c>
      <c r="D62">
        <v>18.810700000000001</v>
      </c>
      <c r="E62">
        <v>13.2593</v>
      </c>
      <c r="F62">
        <v>10.2881</v>
      </c>
      <c r="G62" t="s">
        <v>87</v>
      </c>
      <c r="H62" t="s">
        <v>88</v>
      </c>
      <c r="I62">
        <v>84.081600734846006</v>
      </c>
      <c r="J62" t="s">
        <v>30</v>
      </c>
      <c r="K62" t="s">
        <v>22</v>
      </c>
      <c r="L62" s="7">
        <v>15365.41</v>
      </c>
      <c r="M62" t="s">
        <v>273</v>
      </c>
      <c r="N62">
        <f t="shared" si="0"/>
        <v>1.2242237597304595E-3</v>
      </c>
      <c r="O62">
        <f t="shared" si="1"/>
        <v>5.3119353099289077E-9</v>
      </c>
      <c r="P62">
        <v>126.239598</v>
      </c>
      <c r="Q62">
        <f t="shared" si="2"/>
        <v>6.7057657812743079E-4</v>
      </c>
      <c r="R62" t="str">
        <f t="shared" si="3"/>
        <v>Cycloalkanes</v>
      </c>
      <c r="S62">
        <v>9</v>
      </c>
    </row>
    <row r="63" spans="2:19" x14ac:dyDescent="0.2">
      <c r="B63" t="s">
        <v>28</v>
      </c>
      <c r="C63">
        <v>4.6100000000000003</v>
      </c>
      <c r="D63">
        <v>11.859500000000001</v>
      </c>
      <c r="E63">
        <v>6.3402000000000003</v>
      </c>
      <c r="F63">
        <v>10.3782</v>
      </c>
      <c r="G63" t="s">
        <v>115</v>
      </c>
      <c r="H63" t="s">
        <v>116</v>
      </c>
      <c r="I63">
        <v>73.422320811830303</v>
      </c>
      <c r="J63" t="s">
        <v>30</v>
      </c>
      <c r="K63" t="s">
        <v>22</v>
      </c>
      <c r="L63">
        <v>26769.123</v>
      </c>
      <c r="M63" t="s">
        <v>273</v>
      </c>
      <c r="N63">
        <f t="shared" si="0"/>
        <v>4.4302908242455313E-4</v>
      </c>
      <c r="O63">
        <f t="shared" si="1"/>
        <v>1.9223134721503281E-9</v>
      </c>
      <c r="P63">
        <v>224.425952</v>
      </c>
      <c r="Q63">
        <f t="shared" si="2"/>
        <v>4.3141703102976282E-4</v>
      </c>
      <c r="R63" t="str">
        <f t="shared" si="3"/>
        <v>Cycloalkanes</v>
      </c>
      <c r="S63">
        <v>16</v>
      </c>
    </row>
    <row r="64" spans="2:19" x14ac:dyDescent="0.2">
      <c r="B64" t="s">
        <v>28</v>
      </c>
      <c r="C64">
        <v>4.6840000000000002</v>
      </c>
      <c r="D64">
        <v>5.1512000000000002</v>
      </c>
      <c r="E64">
        <v>2.39</v>
      </c>
      <c r="F64">
        <v>10.4818</v>
      </c>
      <c r="G64" t="s">
        <v>81</v>
      </c>
      <c r="H64" t="s">
        <v>82</v>
      </c>
      <c r="I64">
        <v>72.987225222641996</v>
      </c>
      <c r="J64" t="s">
        <v>30</v>
      </c>
      <c r="K64" t="s">
        <v>243</v>
      </c>
      <c r="L64" s="7">
        <v>17067.43</v>
      </c>
      <c r="M64" t="s">
        <v>273</v>
      </c>
      <c r="N64">
        <f t="shared" si="0"/>
        <v>3.0181462586927266E-4</v>
      </c>
      <c r="O64">
        <f t="shared" si="1"/>
        <v>1.3095806673127772E-9</v>
      </c>
      <c r="P64">
        <v>142.28210200000001</v>
      </c>
      <c r="Q64">
        <f t="shared" si="2"/>
        <v>1.8632989008382465E-4</v>
      </c>
      <c r="R64" t="str">
        <f t="shared" si="3"/>
        <v>Branched Alkanes</v>
      </c>
      <c r="S64">
        <v>10</v>
      </c>
    </row>
    <row r="65" spans="2:19" x14ac:dyDescent="0.2">
      <c r="B65" t="s">
        <v>28</v>
      </c>
      <c r="C65">
        <v>4.71</v>
      </c>
      <c r="D65">
        <v>2.0202</v>
      </c>
      <c r="E65">
        <v>1.7269000000000001</v>
      </c>
      <c r="F65">
        <v>10.5229</v>
      </c>
      <c r="G65" t="s">
        <v>118</v>
      </c>
      <c r="H65" t="s">
        <v>88</v>
      </c>
      <c r="I65">
        <v>74.111897492009106</v>
      </c>
      <c r="J65" t="s">
        <v>30</v>
      </c>
      <c r="K65" t="s">
        <v>22</v>
      </c>
      <c r="L65" s="7">
        <v>15365.41</v>
      </c>
      <c r="M65" t="s">
        <v>273</v>
      </c>
      <c r="N65">
        <f t="shared" si="0"/>
        <v>1.3147712947457959E-4</v>
      </c>
      <c r="O65">
        <f t="shared" si="1"/>
        <v>5.7048231661333074E-10</v>
      </c>
      <c r="P65">
        <v>126.239598</v>
      </c>
      <c r="Q65">
        <f t="shared" si="2"/>
        <v>7.2017458315375599E-5</v>
      </c>
      <c r="R65" t="str">
        <f t="shared" si="3"/>
        <v>Cycloalkanes</v>
      </c>
      <c r="S65">
        <v>9</v>
      </c>
    </row>
    <row r="66" spans="2:19" x14ac:dyDescent="0.2">
      <c r="B66" t="s">
        <v>28</v>
      </c>
      <c r="C66">
        <v>4.7469999999999999</v>
      </c>
      <c r="D66">
        <v>20.227399999999999</v>
      </c>
      <c r="E66">
        <v>13.5931</v>
      </c>
      <c r="F66">
        <v>10.587</v>
      </c>
      <c r="G66" t="s">
        <v>117</v>
      </c>
      <c r="H66" t="s">
        <v>88</v>
      </c>
      <c r="I66">
        <v>89.2805142251934</v>
      </c>
      <c r="J66" t="s">
        <v>30</v>
      </c>
      <c r="K66" t="s">
        <v>22</v>
      </c>
      <c r="L66" s="7">
        <v>15365.41</v>
      </c>
      <c r="M66" t="s">
        <v>273</v>
      </c>
      <c r="N66">
        <f t="shared" si="0"/>
        <v>1.3164243583477435E-3</v>
      </c>
      <c r="O66">
        <f t="shared" si="1"/>
        <v>5.7119958474727685E-9</v>
      </c>
      <c r="P66">
        <v>126.239598</v>
      </c>
      <c r="Q66">
        <f t="shared" si="2"/>
        <v>7.2108005956263166E-4</v>
      </c>
      <c r="R66" t="str">
        <f t="shared" si="3"/>
        <v>Cycloalkanes</v>
      </c>
      <c r="S66">
        <v>9</v>
      </c>
    </row>
    <row r="67" spans="2:19" x14ac:dyDescent="0.2">
      <c r="B67" t="s">
        <v>28</v>
      </c>
      <c r="C67">
        <v>4.8310000000000004</v>
      </c>
      <c r="D67">
        <v>24.301200000000001</v>
      </c>
      <c r="E67">
        <v>12.768700000000001</v>
      </c>
      <c r="F67">
        <v>10.6935</v>
      </c>
      <c r="G67" t="s">
        <v>89</v>
      </c>
      <c r="H67" t="s">
        <v>75</v>
      </c>
      <c r="I67">
        <v>94.225513782431804</v>
      </c>
      <c r="J67" t="s">
        <v>30</v>
      </c>
      <c r="K67" t="s">
        <v>243</v>
      </c>
      <c r="L67" s="7">
        <v>15365.41</v>
      </c>
      <c r="M67" t="s">
        <v>273</v>
      </c>
      <c r="N67">
        <f t="shared" si="0"/>
        <v>1.5815523308522195E-3</v>
      </c>
      <c r="O67">
        <f t="shared" si="1"/>
        <v>6.8623922742717918E-9</v>
      </c>
      <c r="P67">
        <v>128.25548000000001</v>
      </c>
      <c r="Q67">
        <f t="shared" si="2"/>
        <v>8.8013941508502044E-4</v>
      </c>
      <c r="R67" t="str">
        <f t="shared" si="3"/>
        <v>Branched Alkanes</v>
      </c>
      <c r="S67">
        <v>9</v>
      </c>
    </row>
    <row r="68" spans="2:19" x14ac:dyDescent="0.2">
      <c r="B68" t="s">
        <v>28</v>
      </c>
      <c r="C68">
        <v>4.8680000000000003</v>
      </c>
      <c r="D68">
        <v>4.4626999999999999</v>
      </c>
      <c r="E68">
        <v>2.7269000000000001</v>
      </c>
      <c r="F68">
        <v>10.7515</v>
      </c>
      <c r="G68" t="s">
        <v>119</v>
      </c>
      <c r="H68" t="s">
        <v>75</v>
      </c>
      <c r="I68">
        <v>74.881913459113207</v>
      </c>
      <c r="J68" t="s">
        <v>30</v>
      </c>
      <c r="K68" t="s">
        <v>243</v>
      </c>
      <c r="L68" s="7">
        <v>15365.41</v>
      </c>
      <c r="M68" t="s">
        <v>273</v>
      </c>
      <c r="N68">
        <f t="shared" si="0"/>
        <v>2.9043806836264049E-4</v>
      </c>
      <c r="O68">
        <f t="shared" si="1"/>
        <v>1.2602175202209239E-9</v>
      </c>
      <c r="P68">
        <v>128.25548000000001</v>
      </c>
      <c r="Q68">
        <f t="shared" si="2"/>
        <v>1.6162980296034431E-4</v>
      </c>
      <c r="R68" t="str">
        <f t="shared" si="3"/>
        <v>Branched Alkanes</v>
      </c>
      <c r="S68">
        <v>9</v>
      </c>
    </row>
    <row r="69" spans="2:19" x14ac:dyDescent="0.2">
      <c r="B69" t="s">
        <v>28</v>
      </c>
      <c r="C69">
        <v>4.9119999999999999</v>
      </c>
      <c r="D69">
        <v>9.8369999999999997</v>
      </c>
      <c r="E69">
        <v>5.9763000000000002</v>
      </c>
      <c r="F69">
        <v>10.837899999999999</v>
      </c>
      <c r="G69" t="s">
        <v>120</v>
      </c>
      <c r="H69" t="s">
        <v>91</v>
      </c>
      <c r="I69">
        <v>95.094936830812401</v>
      </c>
      <c r="J69" t="s">
        <v>30</v>
      </c>
      <c r="K69" t="s">
        <v>247</v>
      </c>
      <c r="L69" s="7">
        <v>13663.4</v>
      </c>
      <c r="M69" t="s">
        <v>273</v>
      </c>
      <c r="N69">
        <f t="shared" si="0"/>
        <v>7.1995257402989008E-4</v>
      </c>
      <c r="O69">
        <f t="shared" si="1"/>
        <v>3.1238909301234231E-9</v>
      </c>
      <c r="P69">
        <v>106.16533</v>
      </c>
      <c r="Q69">
        <f t="shared" si="2"/>
        <v>3.3164891148056012E-4</v>
      </c>
      <c r="R69" t="str">
        <f t="shared" si="3"/>
        <v>Aromatics</v>
      </c>
      <c r="S69">
        <v>8</v>
      </c>
    </row>
    <row r="70" spans="2:19" x14ac:dyDescent="0.2">
      <c r="B70" t="s">
        <v>28</v>
      </c>
      <c r="C70">
        <v>4.9690000000000003</v>
      </c>
      <c r="D70">
        <v>93.645300000000006</v>
      </c>
      <c r="E70">
        <v>58.698700000000002</v>
      </c>
      <c r="F70">
        <v>10.883900000000001</v>
      </c>
      <c r="G70" t="s">
        <v>84</v>
      </c>
      <c r="H70" t="s">
        <v>75</v>
      </c>
      <c r="I70">
        <v>97.462896435741598</v>
      </c>
      <c r="J70" t="s">
        <v>30</v>
      </c>
      <c r="K70" t="s">
        <v>243</v>
      </c>
      <c r="L70" s="7">
        <v>15365.41</v>
      </c>
      <c r="M70" t="s">
        <v>273</v>
      </c>
      <c r="N70">
        <f t="shared" si="0"/>
        <v>6.0945526347816305E-3</v>
      </c>
      <c r="O70">
        <f t="shared" si="1"/>
        <v>2.6444405347960769E-8</v>
      </c>
      <c r="P70">
        <v>128.25548000000001</v>
      </c>
      <c r="Q70">
        <f t="shared" si="2"/>
        <v>3.3916399012172754E-3</v>
      </c>
      <c r="R70" t="str">
        <f t="shared" si="3"/>
        <v>Branched Alkanes</v>
      </c>
      <c r="S70">
        <v>9</v>
      </c>
    </row>
    <row r="71" spans="2:19" x14ac:dyDescent="0.2">
      <c r="B71" t="s">
        <v>28</v>
      </c>
      <c r="C71">
        <v>5.0380000000000003</v>
      </c>
      <c r="D71">
        <v>72.962299999999999</v>
      </c>
      <c r="E71">
        <v>50.186100000000003</v>
      </c>
      <c r="F71">
        <v>11.0101</v>
      </c>
      <c r="G71" t="s">
        <v>90</v>
      </c>
      <c r="H71" t="s">
        <v>91</v>
      </c>
      <c r="I71">
        <v>97.542960994420994</v>
      </c>
      <c r="J71" t="s">
        <v>30</v>
      </c>
      <c r="K71" t="s">
        <v>247</v>
      </c>
      <c r="L71" s="7">
        <v>13663.4</v>
      </c>
      <c r="M71" t="s">
        <v>273</v>
      </c>
      <c r="N71">
        <f t="shared" si="0"/>
        <v>5.3399812638142774E-3</v>
      </c>
      <c r="O71">
        <f t="shared" si="1"/>
        <v>2.3170302654360499E-8</v>
      </c>
      <c r="P71">
        <v>106.16533</v>
      </c>
      <c r="Q71">
        <f t="shared" si="2"/>
        <v>2.4598828275000581E-3</v>
      </c>
      <c r="R71" t="str">
        <f t="shared" si="3"/>
        <v>Aromatics</v>
      </c>
      <c r="S71">
        <v>8</v>
      </c>
    </row>
    <row r="72" spans="2:19" x14ac:dyDescent="0.2">
      <c r="B72" t="s">
        <v>28</v>
      </c>
      <c r="C72">
        <v>5.077</v>
      </c>
      <c r="D72">
        <v>37.199100000000001</v>
      </c>
      <c r="E72">
        <v>27.613199999999999</v>
      </c>
      <c r="F72">
        <v>11.0358</v>
      </c>
      <c r="G72" t="s">
        <v>92</v>
      </c>
      <c r="H72" t="s">
        <v>75</v>
      </c>
      <c r="I72">
        <v>96.068530893825695</v>
      </c>
      <c r="J72" t="s">
        <v>30</v>
      </c>
      <c r="K72" t="s">
        <v>243</v>
      </c>
      <c r="L72" s="7">
        <v>15365.41</v>
      </c>
      <c r="M72" t="s">
        <v>273</v>
      </c>
      <c r="N72">
        <f t="shared" si="0"/>
        <v>2.4209637100474379E-3</v>
      </c>
      <c r="O72">
        <f t="shared" si="1"/>
        <v>1.0504617732863554E-8</v>
      </c>
      <c r="P72">
        <v>128.25548000000001</v>
      </c>
      <c r="Q72">
        <f t="shared" si="2"/>
        <v>1.3472747895449269E-3</v>
      </c>
      <c r="R72" t="str">
        <f t="shared" si="3"/>
        <v>Branched Alkanes</v>
      </c>
      <c r="S72">
        <v>9</v>
      </c>
    </row>
    <row r="73" spans="2:19" x14ac:dyDescent="0.2">
      <c r="B73" t="s">
        <v>28</v>
      </c>
      <c r="C73">
        <v>5.1120000000000001</v>
      </c>
      <c r="D73">
        <v>2.9762</v>
      </c>
      <c r="E73">
        <v>3.2082000000000002</v>
      </c>
      <c r="G73" t="s">
        <v>11</v>
      </c>
      <c r="J73" t="s">
        <v>30</v>
      </c>
      <c r="O73">
        <f t="shared" si="1"/>
        <v>0</v>
      </c>
      <c r="Q73">
        <f t="shared" si="2"/>
        <v>0</v>
      </c>
      <c r="R73" t="str">
        <f t="shared" si="3"/>
        <v>Unknown</v>
      </c>
    </row>
    <row r="74" spans="2:19" x14ac:dyDescent="0.2">
      <c r="B74" t="s">
        <v>28</v>
      </c>
      <c r="C74">
        <v>5.1369999999999996</v>
      </c>
      <c r="D74">
        <v>8.9301999999999992</v>
      </c>
      <c r="E74">
        <v>6.0270999999999999</v>
      </c>
      <c r="F74">
        <v>11.1699</v>
      </c>
      <c r="G74" t="s">
        <v>121</v>
      </c>
      <c r="H74" t="s">
        <v>82</v>
      </c>
      <c r="I74">
        <v>85.214547537827798</v>
      </c>
      <c r="J74" t="s">
        <v>30</v>
      </c>
      <c r="K74" t="s">
        <v>243</v>
      </c>
      <c r="L74" s="7">
        <v>17067.43</v>
      </c>
      <c r="M74" t="s">
        <v>273</v>
      </c>
      <c r="N74">
        <f t="shared" si="0"/>
        <v>5.2323050394816322E-4</v>
      </c>
      <c r="O74">
        <f t="shared" si="1"/>
        <v>2.2703093017620287E-9</v>
      </c>
      <c r="P74">
        <v>142.28210200000001</v>
      </c>
      <c r="Q74">
        <f t="shared" si="2"/>
        <v>3.2302437964485374E-4</v>
      </c>
      <c r="R74" t="str">
        <f t="shared" si="3"/>
        <v>Branched Alkanes</v>
      </c>
      <c r="S74">
        <v>10</v>
      </c>
    </row>
    <row r="75" spans="2:19" x14ac:dyDescent="0.2">
      <c r="B75" t="s">
        <v>28</v>
      </c>
      <c r="C75">
        <v>5.181</v>
      </c>
      <c r="D75">
        <v>10.9597</v>
      </c>
      <c r="E75">
        <v>5.5926999999999998</v>
      </c>
      <c r="F75">
        <v>11.2171</v>
      </c>
      <c r="G75" t="s">
        <v>117</v>
      </c>
      <c r="H75" t="s">
        <v>88</v>
      </c>
      <c r="I75">
        <v>88.227645862026506</v>
      </c>
      <c r="J75" t="s">
        <v>30</v>
      </c>
      <c r="K75" t="s">
        <v>22</v>
      </c>
      <c r="L75" s="7">
        <v>15365.41</v>
      </c>
      <c r="M75" t="s">
        <v>273</v>
      </c>
      <c r="N75">
        <f t="shared" si="0"/>
        <v>7.1327091174267399E-4</v>
      </c>
      <c r="O75">
        <f t="shared" si="1"/>
        <v>3.0948990423656667E-9</v>
      </c>
      <c r="P75">
        <v>126.239598</v>
      </c>
      <c r="Q75">
        <f t="shared" si="2"/>
        <v>3.9069881095882671E-4</v>
      </c>
      <c r="R75" t="str">
        <f t="shared" si="3"/>
        <v>Cycloalkanes</v>
      </c>
      <c r="S75">
        <v>9</v>
      </c>
    </row>
    <row r="76" spans="2:19" x14ac:dyDescent="0.2">
      <c r="B76" t="s">
        <v>28</v>
      </c>
      <c r="C76">
        <v>5.2290000000000001</v>
      </c>
      <c r="D76">
        <v>6.9318999999999997</v>
      </c>
      <c r="E76">
        <v>4.7782</v>
      </c>
      <c r="G76" t="s">
        <v>11</v>
      </c>
      <c r="J76" t="s">
        <v>30</v>
      </c>
      <c r="O76">
        <f t="shared" si="1"/>
        <v>0</v>
      </c>
      <c r="Q76">
        <f t="shared" si="2"/>
        <v>0</v>
      </c>
      <c r="R76" t="str">
        <f t="shared" si="3"/>
        <v>Unknown</v>
      </c>
    </row>
    <row r="77" spans="2:19" x14ac:dyDescent="0.2">
      <c r="B77" t="s">
        <v>28</v>
      </c>
      <c r="C77">
        <v>5.2830000000000004</v>
      </c>
      <c r="D77">
        <v>3.6627999999999998</v>
      </c>
      <c r="E77">
        <v>2.6631</v>
      </c>
      <c r="F77">
        <v>11.324999999999999</v>
      </c>
      <c r="G77" t="s">
        <v>122</v>
      </c>
      <c r="H77" t="s">
        <v>69</v>
      </c>
      <c r="I77">
        <v>76.952989664230898</v>
      </c>
      <c r="J77" t="s">
        <v>30</v>
      </c>
      <c r="K77" t="s">
        <v>243</v>
      </c>
      <c r="O77">
        <f t="shared" ref="O77:O140" si="8">N77/100*$I$3*$C$3/($C$4*$F$3)</f>
        <v>0</v>
      </c>
      <c r="P77">
        <v>156.30872400000001</v>
      </c>
      <c r="Q77">
        <f t="shared" ref="Q77:Q140" si="9">O77*P77*1000</f>
        <v>0</v>
      </c>
      <c r="R77" t="str">
        <f t="shared" ref="R77:R140" si="10">IF(K77="A","Aromatics",IF(K77="L","Linear Alkanes",IF(K77="B","Branched Alkanes", IF(K77="C","Cycloalkanes", IF(K77="E","Alkenes/Alkynes", IF(K77="O","Other","Unknown"))))))</f>
        <v>Branched Alkanes</v>
      </c>
      <c r="S77">
        <v>11</v>
      </c>
    </row>
    <row r="78" spans="2:19" x14ac:dyDescent="0.2">
      <c r="B78" t="s">
        <v>28</v>
      </c>
      <c r="C78">
        <v>5.3179999999999996</v>
      </c>
      <c r="D78">
        <v>8.7772000000000006</v>
      </c>
      <c r="E78">
        <v>5.7058999999999997</v>
      </c>
      <c r="F78">
        <v>11.392300000000001</v>
      </c>
      <c r="G78" t="s">
        <v>94</v>
      </c>
      <c r="H78" t="s">
        <v>88</v>
      </c>
      <c r="I78">
        <v>88.992466844849801</v>
      </c>
      <c r="J78" t="s">
        <v>30</v>
      </c>
      <c r="K78" t="s">
        <v>22</v>
      </c>
      <c r="L78" s="7">
        <v>15365.41</v>
      </c>
      <c r="M78" t="s">
        <v>273</v>
      </c>
      <c r="N78">
        <f t="shared" ref="N78:N108" si="11">D78/L78</f>
        <v>5.7123109633911502E-4</v>
      </c>
      <c r="O78">
        <f t="shared" si="8"/>
        <v>2.4785849863273574E-9</v>
      </c>
      <c r="P78">
        <v>126.239598</v>
      </c>
      <c r="Q78">
        <f t="shared" si="9"/>
        <v>3.1289557228280111E-4</v>
      </c>
      <c r="R78" t="str">
        <f t="shared" si="10"/>
        <v>Cycloalkanes</v>
      </c>
      <c r="S78">
        <v>9</v>
      </c>
    </row>
    <row r="79" spans="2:19" x14ac:dyDescent="0.2">
      <c r="B79" t="s">
        <v>28</v>
      </c>
      <c r="C79">
        <v>5.3490000000000002</v>
      </c>
      <c r="D79">
        <v>6.4508999999999999</v>
      </c>
      <c r="E79">
        <v>4.5027999999999997</v>
      </c>
      <c r="F79">
        <v>11.4346</v>
      </c>
      <c r="G79" t="s">
        <v>123</v>
      </c>
      <c r="H79" t="s">
        <v>88</v>
      </c>
      <c r="I79">
        <v>83.209685759255294</v>
      </c>
      <c r="J79" t="s">
        <v>30</v>
      </c>
      <c r="K79" t="s">
        <v>22</v>
      </c>
      <c r="L79" s="7">
        <v>15365.41</v>
      </c>
      <c r="M79" t="s">
        <v>273</v>
      </c>
      <c r="N79">
        <f t="shared" si="11"/>
        <v>4.1983259802374291E-4</v>
      </c>
      <c r="O79">
        <f t="shared" si="8"/>
        <v>1.821663387902651E-9</v>
      </c>
      <c r="P79">
        <v>126.239598</v>
      </c>
      <c r="Q79">
        <f t="shared" si="9"/>
        <v>2.2996605378014872E-4</v>
      </c>
      <c r="R79" t="str">
        <f t="shared" si="10"/>
        <v>Cycloalkanes</v>
      </c>
      <c r="S79">
        <v>9</v>
      </c>
    </row>
    <row r="80" spans="2:19" x14ac:dyDescent="0.2">
      <c r="B80" t="s">
        <v>28</v>
      </c>
      <c r="C80">
        <v>5.4109999999999996</v>
      </c>
      <c r="D80">
        <v>14.7597</v>
      </c>
      <c r="E80">
        <v>10.6638</v>
      </c>
      <c r="F80">
        <v>11.5273</v>
      </c>
      <c r="G80" t="s">
        <v>90</v>
      </c>
      <c r="H80" t="s">
        <v>91</v>
      </c>
      <c r="I80">
        <v>98.514255512552097</v>
      </c>
      <c r="J80" t="s">
        <v>30</v>
      </c>
      <c r="K80" t="s">
        <v>247</v>
      </c>
      <c r="L80" s="7">
        <v>13663.4</v>
      </c>
      <c r="M80" t="s">
        <v>273</v>
      </c>
      <c r="N80">
        <f t="shared" si="11"/>
        <v>1.080236251591844E-3</v>
      </c>
      <c r="O80">
        <f t="shared" si="8"/>
        <v>4.6871701699036998E-9</v>
      </c>
      <c r="P80">
        <v>106.16533</v>
      </c>
      <c r="Q80">
        <f t="shared" si="9"/>
        <v>4.9761496785398235E-4</v>
      </c>
      <c r="R80" t="str">
        <f t="shared" si="10"/>
        <v>Aromatics</v>
      </c>
      <c r="S80">
        <v>8</v>
      </c>
    </row>
    <row r="81" spans="2:19" x14ac:dyDescent="0.2">
      <c r="B81" t="s">
        <v>28</v>
      </c>
      <c r="C81">
        <v>5.4829999999999997</v>
      </c>
      <c r="D81">
        <v>3.7286000000000001</v>
      </c>
      <c r="E81">
        <v>2.0116999999999998</v>
      </c>
      <c r="G81" t="s">
        <v>11</v>
      </c>
      <c r="J81" t="s">
        <v>30</v>
      </c>
      <c r="O81">
        <f t="shared" si="8"/>
        <v>0</v>
      </c>
      <c r="Q81">
        <f t="shared" si="9"/>
        <v>0</v>
      </c>
      <c r="R81" t="str">
        <f t="shared" si="10"/>
        <v>Unknown</v>
      </c>
    </row>
    <row r="82" spans="2:19" x14ac:dyDescent="0.2">
      <c r="B82" t="s">
        <v>28</v>
      </c>
      <c r="C82">
        <v>5.5270000000000001</v>
      </c>
      <c r="D82">
        <v>7.2207999999999997</v>
      </c>
      <c r="E82">
        <v>5.0426000000000002</v>
      </c>
      <c r="F82">
        <v>11.6365</v>
      </c>
      <c r="G82" t="s">
        <v>95</v>
      </c>
      <c r="H82" t="s">
        <v>75</v>
      </c>
      <c r="I82">
        <v>92.139938163973596</v>
      </c>
      <c r="J82" t="s">
        <v>30</v>
      </c>
      <c r="K82" t="s">
        <v>245</v>
      </c>
      <c r="L82" s="7">
        <v>15365.41</v>
      </c>
      <c r="M82" t="s">
        <v>273</v>
      </c>
      <c r="N82">
        <f t="shared" si="11"/>
        <v>4.6993864791111981E-4</v>
      </c>
      <c r="O82">
        <f t="shared" si="8"/>
        <v>2.0390747014164632E-9</v>
      </c>
      <c r="P82">
        <v>128.25548000000001</v>
      </c>
      <c r="Q82">
        <f t="shared" si="9"/>
        <v>2.6152250458602512E-4</v>
      </c>
      <c r="R82" t="str">
        <f t="shared" si="10"/>
        <v>Linear Alkanes</v>
      </c>
      <c r="S82">
        <v>9</v>
      </c>
    </row>
    <row r="83" spans="2:19" x14ac:dyDescent="0.2">
      <c r="B83" t="s">
        <v>28</v>
      </c>
      <c r="C83">
        <v>5.5640000000000001</v>
      </c>
      <c r="D83">
        <v>1.9863</v>
      </c>
      <c r="E83">
        <v>1.4360999999999999</v>
      </c>
      <c r="G83" t="s">
        <v>11</v>
      </c>
      <c r="J83" t="s">
        <v>30</v>
      </c>
      <c r="O83">
        <f t="shared" si="8"/>
        <v>0</v>
      </c>
      <c r="Q83">
        <f t="shared" si="9"/>
        <v>0</v>
      </c>
      <c r="R83" t="str">
        <f t="shared" si="10"/>
        <v>Unknown</v>
      </c>
    </row>
    <row r="84" spans="2:19" x14ac:dyDescent="0.2">
      <c r="B84" t="s">
        <v>28</v>
      </c>
      <c r="C84">
        <v>5.593</v>
      </c>
      <c r="D84">
        <v>0.72109999999999996</v>
      </c>
      <c r="E84">
        <v>0.63449999999999995</v>
      </c>
      <c r="G84" t="s">
        <v>11</v>
      </c>
      <c r="J84" t="s">
        <v>30</v>
      </c>
      <c r="O84">
        <f t="shared" si="8"/>
        <v>0</v>
      </c>
      <c r="Q84">
        <f t="shared" si="9"/>
        <v>0</v>
      </c>
      <c r="R84" t="str">
        <f t="shared" si="10"/>
        <v>Unknown</v>
      </c>
    </row>
    <row r="85" spans="2:19" x14ac:dyDescent="0.2">
      <c r="B85" t="s">
        <v>28</v>
      </c>
      <c r="C85">
        <v>5.6280000000000001</v>
      </c>
      <c r="D85">
        <v>4.4858000000000002</v>
      </c>
      <c r="E85">
        <v>3.0935000000000001</v>
      </c>
      <c r="F85">
        <v>11.803900000000001</v>
      </c>
      <c r="G85" t="s">
        <v>123</v>
      </c>
      <c r="H85" t="s">
        <v>88</v>
      </c>
      <c r="I85">
        <v>85.178594023658903</v>
      </c>
      <c r="J85" t="s">
        <v>30</v>
      </c>
      <c r="K85" t="s">
        <v>22</v>
      </c>
      <c r="L85" s="7">
        <v>15365.41</v>
      </c>
      <c r="M85" t="s">
        <v>273</v>
      </c>
      <c r="N85">
        <f t="shared" si="11"/>
        <v>2.9194144510299433E-4</v>
      </c>
      <c r="O85">
        <f t="shared" si="8"/>
        <v>1.2667407067934258E-9</v>
      </c>
      <c r="P85">
        <v>126.239598</v>
      </c>
      <c r="Q85">
        <f t="shared" si="9"/>
        <v>1.5991283759583794E-4</v>
      </c>
      <c r="R85" t="str">
        <f t="shared" si="10"/>
        <v>Cycloalkanes</v>
      </c>
      <c r="S85">
        <v>9</v>
      </c>
    </row>
    <row r="86" spans="2:19" x14ac:dyDescent="0.2">
      <c r="B86" t="s">
        <v>28</v>
      </c>
      <c r="C86">
        <v>5.6769999999999996</v>
      </c>
      <c r="D86">
        <v>2.3433999999999999</v>
      </c>
      <c r="E86">
        <v>1.2257</v>
      </c>
      <c r="F86">
        <v>11.8698</v>
      </c>
      <c r="G86" t="s">
        <v>123</v>
      </c>
      <c r="H86" t="s">
        <v>88</v>
      </c>
      <c r="I86">
        <v>78.034516736174396</v>
      </c>
      <c r="J86" t="s">
        <v>30</v>
      </c>
      <c r="K86" t="s">
        <v>22</v>
      </c>
      <c r="L86" s="7">
        <v>15365.41</v>
      </c>
      <c r="M86" t="s">
        <v>273</v>
      </c>
      <c r="N86">
        <f t="shared" si="11"/>
        <v>1.5251138759069885E-4</v>
      </c>
      <c r="O86">
        <f t="shared" si="8"/>
        <v>6.6175045082253202E-10</v>
      </c>
      <c r="P86">
        <v>126.239598</v>
      </c>
      <c r="Q86">
        <f t="shared" si="9"/>
        <v>8.3539110888155213E-5</v>
      </c>
      <c r="R86" t="str">
        <f t="shared" si="10"/>
        <v>Cycloalkanes</v>
      </c>
      <c r="S86">
        <v>9</v>
      </c>
    </row>
    <row r="87" spans="2:19" x14ac:dyDescent="0.2">
      <c r="B87" t="s">
        <v>28</v>
      </c>
      <c r="C87">
        <v>5.7119999999999997</v>
      </c>
      <c r="D87">
        <v>1.5512999999999999</v>
      </c>
      <c r="E87">
        <v>0.99690000000000001</v>
      </c>
      <c r="G87" t="s">
        <v>11</v>
      </c>
      <c r="J87" t="s">
        <v>30</v>
      </c>
      <c r="O87">
        <f t="shared" si="8"/>
        <v>0</v>
      </c>
      <c r="Q87">
        <f t="shared" si="9"/>
        <v>0</v>
      </c>
      <c r="R87" t="str">
        <f t="shared" si="10"/>
        <v>Unknown</v>
      </c>
    </row>
    <row r="88" spans="2:19" x14ac:dyDescent="0.2">
      <c r="B88" t="s">
        <v>28</v>
      </c>
      <c r="C88">
        <v>5.7770000000000001</v>
      </c>
      <c r="D88">
        <v>3.7511000000000001</v>
      </c>
      <c r="E88">
        <v>2.7551000000000001</v>
      </c>
      <c r="F88">
        <v>11.980600000000001</v>
      </c>
      <c r="G88" t="s">
        <v>124</v>
      </c>
      <c r="H88" t="s">
        <v>102</v>
      </c>
      <c r="I88">
        <v>86.766336446304905</v>
      </c>
      <c r="J88" t="s">
        <v>30</v>
      </c>
      <c r="K88" t="s">
        <v>243</v>
      </c>
      <c r="L88">
        <v>21761.222999999998</v>
      </c>
      <c r="M88" t="s">
        <v>273</v>
      </c>
      <c r="N88">
        <f t="shared" si="11"/>
        <v>1.7237542209828927E-4</v>
      </c>
      <c r="O88">
        <f t="shared" si="8"/>
        <v>7.4794095763130994E-10</v>
      </c>
      <c r="P88">
        <v>184.36196799999999</v>
      </c>
      <c r="Q88">
        <f t="shared" si="9"/>
        <v>1.378918668967129E-4</v>
      </c>
      <c r="R88" t="str">
        <f t="shared" si="10"/>
        <v>Branched Alkanes</v>
      </c>
      <c r="S88">
        <v>13</v>
      </c>
    </row>
    <row r="89" spans="2:19" x14ac:dyDescent="0.2">
      <c r="B89" t="s">
        <v>28</v>
      </c>
      <c r="C89">
        <v>5.81</v>
      </c>
      <c r="D89">
        <v>6.0167000000000002</v>
      </c>
      <c r="E89">
        <v>3.4036</v>
      </c>
      <c r="F89">
        <v>11.9962</v>
      </c>
      <c r="G89" t="s">
        <v>96</v>
      </c>
      <c r="H89" t="s">
        <v>82</v>
      </c>
      <c r="I89">
        <v>76.168778869798899</v>
      </c>
      <c r="J89" t="s">
        <v>30</v>
      </c>
      <c r="K89" t="s">
        <v>243</v>
      </c>
      <c r="L89" s="7">
        <v>17067.43</v>
      </c>
      <c r="M89" t="s">
        <v>273</v>
      </c>
      <c r="N89">
        <f t="shared" si="11"/>
        <v>3.5252524838244538E-4</v>
      </c>
      <c r="O89">
        <f t="shared" si="8"/>
        <v>1.5296152354831468E-9</v>
      </c>
      <c r="P89">
        <v>142.28210200000001</v>
      </c>
      <c r="Q89">
        <f t="shared" si="9"/>
        <v>2.1763687095576714E-4</v>
      </c>
      <c r="R89" t="str">
        <f t="shared" si="10"/>
        <v>Branched Alkanes</v>
      </c>
      <c r="S89">
        <v>10</v>
      </c>
    </row>
    <row r="90" spans="2:19" x14ac:dyDescent="0.2">
      <c r="B90" t="s">
        <v>28</v>
      </c>
      <c r="C90">
        <v>5.9260000000000002</v>
      </c>
      <c r="D90">
        <v>9.6937999999999995</v>
      </c>
      <c r="E90">
        <v>5.7225000000000001</v>
      </c>
      <c r="F90">
        <v>12.144299999999999</v>
      </c>
      <c r="G90" t="s">
        <v>97</v>
      </c>
      <c r="H90" t="s">
        <v>82</v>
      </c>
      <c r="I90">
        <v>95.491467355099303</v>
      </c>
      <c r="J90" t="s">
        <v>30</v>
      </c>
      <c r="K90" t="s">
        <v>243</v>
      </c>
      <c r="L90" s="7">
        <v>17067.43</v>
      </c>
      <c r="M90" t="s">
        <v>273</v>
      </c>
      <c r="N90">
        <f t="shared" si="11"/>
        <v>5.679706903734188E-4</v>
      </c>
      <c r="O90">
        <f t="shared" si="8"/>
        <v>2.4644380091622528E-9</v>
      </c>
      <c r="P90">
        <v>142.28210200000001</v>
      </c>
      <c r="Q90">
        <f t="shared" si="9"/>
        <v>3.5064542019230062E-4</v>
      </c>
      <c r="R90" t="str">
        <f t="shared" si="10"/>
        <v>Branched Alkanes</v>
      </c>
      <c r="S90">
        <v>10</v>
      </c>
    </row>
    <row r="91" spans="2:19" x14ac:dyDescent="0.2">
      <c r="B91" t="s">
        <v>28</v>
      </c>
      <c r="C91">
        <v>5.9950000000000001</v>
      </c>
      <c r="D91">
        <v>7.5174000000000003</v>
      </c>
      <c r="E91">
        <v>4.1055000000000001</v>
      </c>
      <c r="F91">
        <v>12.2257</v>
      </c>
      <c r="G91" t="s">
        <v>98</v>
      </c>
      <c r="H91" t="s">
        <v>82</v>
      </c>
      <c r="I91">
        <v>90.181706521759693</v>
      </c>
      <c r="J91" t="s">
        <v>30</v>
      </c>
      <c r="K91" t="s">
        <v>243</v>
      </c>
      <c r="L91" s="7">
        <v>17067.43</v>
      </c>
      <c r="M91" t="s">
        <v>273</v>
      </c>
      <c r="N91">
        <f t="shared" si="11"/>
        <v>4.4045295630332161E-4</v>
      </c>
      <c r="O91">
        <f t="shared" si="8"/>
        <v>1.9111356011137353E-9</v>
      </c>
      <c r="P91">
        <v>142.28210200000001</v>
      </c>
      <c r="Q91">
        <f t="shared" si="9"/>
        <v>2.7192039053349583E-4</v>
      </c>
      <c r="R91" t="str">
        <f t="shared" si="10"/>
        <v>Branched Alkanes</v>
      </c>
      <c r="S91">
        <v>10</v>
      </c>
    </row>
    <row r="92" spans="2:19" x14ac:dyDescent="0.2">
      <c r="B92" t="s">
        <v>28</v>
      </c>
      <c r="C92">
        <v>6.069</v>
      </c>
      <c r="D92">
        <v>8.9855</v>
      </c>
      <c r="E92">
        <v>6.3570000000000002</v>
      </c>
      <c r="F92">
        <v>12.32</v>
      </c>
      <c r="G92" t="s">
        <v>99</v>
      </c>
      <c r="H92" t="s">
        <v>82</v>
      </c>
      <c r="I92">
        <v>96.938031041751799</v>
      </c>
      <c r="J92" t="s">
        <v>30</v>
      </c>
      <c r="K92" t="s">
        <v>243</v>
      </c>
      <c r="L92" s="7">
        <v>17067.43</v>
      </c>
      <c r="M92" t="s">
        <v>273</v>
      </c>
      <c r="N92">
        <f t="shared" si="11"/>
        <v>5.264705934050996E-4</v>
      </c>
      <c r="O92">
        <f t="shared" si="8"/>
        <v>2.284368125124041E-9</v>
      </c>
      <c r="P92">
        <v>142.28210200000001</v>
      </c>
      <c r="Q92">
        <f t="shared" si="9"/>
        <v>3.250246985844476E-4</v>
      </c>
      <c r="R92" t="str">
        <f t="shared" si="10"/>
        <v>Branched Alkanes</v>
      </c>
      <c r="S92">
        <v>10</v>
      </c>
    </row>
    <row r="93" spans="2:19" x14ac:dyDescent="0.2">
      <c r="B93" t="s">
        <v>28</v>
      </c>
      <c r="C93">
        <v>6.1580000000000004</v>
      </c>
      <c r="D93">
        <v>4.4234999999999998</v>
      </c>
      <c r="E93">
        <v>1.7838000000000001</v>
      </c>
      <c r="F93">
        <v>12.4261</v>
      </c>
      <c r="G93" t="s">
        <v>125</v>
      </c>
      <c r="H93" t="s">
        <v>102</v>
      </c>
      <c r="I93">
        <v>85.904313355234905</v>
      </c>
      <c r="J93" t="s">
        <v>30</v>
      </c>
      <c r="K93" t="s">
        <v>243</v>
      </c>
      <c r="L93">
        <v>21761.222999999998</v>
      </c>
      <c r="M93" t="s">
        <v>273</v>
      </c>
      <c r="N93">
        <f t="shared" si="11"/>
        <v>2.0327442074372383E-4</v>
      </c>
      <c r="O93">
        <f t="shared" si="8"/>
        <v>8.8201242997576682E-10</v>
      </c>
      <c r="P93">
        <v>184.36196799999999</v>
      </c>
      <c r="Q93">
        <f t="shared" si="9"/>
        <v>1.6260954739079456E-4</v>
      </c>
      <c r="R93" t="str">
        <f t="shared" si="10"/>
        <v>Branched Alkanes</v>
      </c>
      <c r="S93">
        <v>13</v>
      </c>
    </row>
    <row r="94" spans="2:19" x14ac:dyDescent="0.2">
      <c r="B94" t="s">
        <v>28</v>
      </c>
      <c r="C94">
        <v>6.2690000000000001</v>
      </c>
      <c r="D94">
        <v>2.1768000000000001</v>
      </c>
      <c r="E94">
        <v>0.75980000000000003</v>
      </c>
      <c r="G94" t="s">
        <v>11</v>
      </c>
      <c r="J94" t="s">
        <v>30</v>
      </c>
      <c r="O94">
        <f t="shared" si="8"/>
        <v>0</v>
      </c>
      <c r="Q94">
        <f t="shared" si="9"/>
        <v>0</v>
      </c>
      <c r="R94" t="str">
        <f t="shared" si="10"/>
        <v>Unknown</v>
      </c>
    </row>
    <row r="95" spans="2:19" x14ac:dyDescent="0.2">
      <c r="B95" t="s">
        <v>28</v>
      </c>
      <c r="C95">
        <v>6.3330000000000002</v>
      </c>
      <c r="D95">
        <v>1.1288</v>
      </c>
      <c r="E95">
        <v>0.41849999999999998</v>
      </c>
      <c r="G95" t="s">
        <v>11</v>
      </c>
      <c r="J95" t="s">
        <v>30</v>
      </c>
      <c r="O95">
        <f t="shared" si="8"/>
        <v>0</v>
      </c>
      <c r="Q95">
        <f t="shared" si="9"/>
        <v>0</v>
      </c>
      <c r="R95" t="str">
        <f t="shared" si="10"/>
        <v>Unknown</v>
      </c>
    </row>
    <row r="96" spans="2:19" x14ac:dyDescent="0.2">
      <c r="B96" t="s">
        <v>28</v>
      </c>
      <c r="C96">
        <v>6.3979999999999997</v>
      </c>
      <c r="D96">
        <v>2.7189999999999999</v>
      </c>
      <c r="E96">
        <v>1.4159999999999999</v>
      </c>
      <c r="G96" t="s">
        <v>11</v>
      </c>
      <c r="J96" t="s">
        <v>30</v>
      </c>
      <c r="O96">
        <f t="shared" si="8"/>
        <v>0</v>
      </c>
      <c r="Q96">
        <f t="shared" si="9"/>
        <v>0</v>
      </c>
      <c r="R96" t="str">
        <f t="shared" si="10"/>
        <v>Unknown</v>
      </c>
    </row>
    <row r="97" spans="2:19" x14ac:dyDescent="0.2">
      <c r="B97" t="s">
        <v>28</v>
      </c>
      <c r="C97">
        <v>6.52</v>
      </c>
      <c r="D97">
        <v>9.8135999999999992</v>
      </c>
      <c r="E97">
        <v>4.8963999999999999</v>
      </c>
      <c r="F97">
        <v>12.9072</v>
      </c>
      <c r="G97" t="s">
        <v>126</v>
      </c>
      <c r="H97" t="s">
        <v>100</v>
      </c>
      <c r="I97">
        <v>80.432635072909406</v>
      </c>
      <c r="J97" t="s">
        <v>30</v>
      </c>
      <c r="K97" t="s">
        <v>247</v>
      </c>
      <c r="L97" s="7">
        <v>15365.41</v>
      </c>
      <c r="M97" t="s">
        <v>273</v>
      </c>
      <c r="N97">
        <f t="shared" si="11"/>
        <v>6.3868129779810626E-4</v>
      </c>
      <c r="O97">
        <f t="shared" si="8"/>
        <v>2.7712529760996841E-9</v>
      </c>
      <c r="P97">
        <v>120.191952</v>
      </c>
      <c r="Q97">
        <f t="shared" si="9"/>
        <v>3.3308230468323037E-4</v>
      </c>
      <c r="R97" t="str">
        <f t="shared" si="10"/>
        <v>Aromatics</v>
      </c>
      <c r="S97">
        <v>9</v>
      </c>
    </row>
    <row r="98" spans="2:19" x14ac:dyDescent="0.2">
      <c r="B98" t="s">
        <v>28</v>
      </c>
      <c r="C98">
        <v>6.5590000000000002</v>
      </c>
      <c r="D98">
        <v>5.6082000000000001</v>
      </c>
      <c r="E98">
        <v>3.6375000000000002</v>
      </c>
      <c r="G98" t="s">
        <v>11</v>
      </c>
      <c r="J98" t="s">
        <v>30</v>
      </c>
      <c r="O98">
        <f t="shared" si="8"/>
        <v>0</v>
      </c>
      <c r="Q98">
        <f t="shared" si="9"/>
        <v>0</v>
      </c>
      <c r="R98" t="str">
        <f t="shared" si="10"/>
        <v>Unknown</v>
      </c>
    </row>
    <row r="99" spans="2:19" x14ac:dyDescent="0.2">
      <c r="B99" t="s">
        <v>28</v>
      </c>
      <c r="C99">
        <v>6.6269999999999998</v>
      </c>
      <c r="D99">
        <v>4.1215999999999999</v>
      </c>
      <c r="E99">
        <v>2.9819</v>
      </c>
      <c r="F99">
        <v>13.033099999999999</v>
      </c>
      <c r="G99" t="s">
        <v>101</v>
      </c>
      <c r="H99" t="s">
        <v>100</v>
      </c>
      <c r="I99">
        <v>92.637793547849697</v>
      </c>
      <c r="J99" t="s">
        <v>30</v>
      </c>
      <c r="K99" t="s">
        <v>247</v>
      </c>
      <c r="L99" s="7">
        <v>15365.41</v>
      </c>
      <c r="M99" t="s">
        <v>273</v>
      </c>
      <c r="N99">
        <f t="shared" si="11"/>
        <v>2.6823885597585748E-4</v>
      </c>
      <c r="O99">
        <f t="shared" si="8"/>
        <v>1.1638946223906069E-9</v>
      </c>
      <c r="P99">
        <v>120.191952</v>
      </c>
      <c r="Q99">
        <f t="shared" si="9"/>
        <v>1.3989076658742995E-4</v>
      </c>
      <c r="R99" t="str">
        <f t="shared" si="10"/>
        <v>Aromatics</v>
      </c>
      <c r="S99">
        <v>9</v>
      </c>
    </row>
    <row r="100" spans="2:19" x14ac:dyDescent="0.2">
      <c r="B100" t="s">
        <v>28</v>
      </c>
      <c r="C100">
        <v>6.6660000000000004</v>
      </c>
      <c r="D100">
        <v>3.1747999999999998</v>
      </c>
      <c r="E100">
        <v>1.9948999999999999</v>
      </c>
      <c r="G100" t="s">
        <v>11</v>
      </c>
      <c r="J100" t="s">
        <v>30</v>
      </c>
      <c r="O100">
        <f t="shared" si="8"/>
        <v>0</v>
      </c>
      <c r="Q100">
        <f t="shared" si="9"/>
        <v>0</v>
      </c>
      <c r="R100" t="str">
        <f t="shared" si="10"/>
        <v>Unknown</v>
      </c>
    </row>
    <row r="101" spans="2:19" x14ac:dyDescent="0.2">
      <c r="B101" t="s">
        <v>28</v>
      </c>
      <c r="C101">
        <v>6.718</v>
      </c>
      <c r="D101">
        <v>1.1698999999999999</v>
      </c>
      <c r="E101">
        <v>0.5081</v>
      </c>
      <c r="G101" t="s">
        <v>11</v>
      </c>
      <c r="J101" t="s">
        <v>30</v>
      </c>
      <c r="O101">
        <f t="shared" si="8"/>
        <v>0</v>
      </c>
      <c r="Q101">
        <f t="shared" si="9"/>
        <v>0</v>
      </c>
      <c r="R101" t="str">
        <f t="shared" si="10"/>
        <v>Unknown</v>
      </c>
    </row>
    <row r="102" spans="2:19" x14ac:dyDescent="0.2">
      <c r="B102" t="s">
        <v>28</v>
      </c>
      <c r="C102">
        <v>6.7560000000000002</v>
      </c>
      <c r="D102">
        <v>0.90739999999999998</v>
      </c>
      <c r="E102">
        <v>0.4899</v>
      </c>
      <c r="G102" t="s">
        <v>11</v>
      </c>
      <c r="J102" t="s">
        <v>30</v>
      </c>
      <c r="O102">
        <f t="shared" si="8"/>
        <v>0</v>
      </c>
      <c r="Q102">
        <f t="shared" si="9"/>
        <v>0</v>
      </c>
      <c r="R102" t="str">
        <f t="shared" si="10"/>
        <v>Unknown</v>
      </c>
    </row>
    <row r="103" spans="2:19" x14ac:dyDescent="0.2">
      <c r="B103" t="s">
        <v>28</v>
      </c>
      <c r="C103">
        <v>6.8109999999999999</v>
      </c>
      <c r="D103">
        <v>0.91349999999999998</v>
      </c>
      <c r="E103">
        <v>0.49559999999999998</v>
      </c>
      <c r="G103" t="s">
        <v>11</v>
      </c>
      <c r="J103" t="s">
        <v>30</v>
      </c>
      <c r="O103">
        <f t="shared" si="8"/>
        <v>0</v>
      </c>
      <c r="Q103">
        <f t="shared" si="9"/>
        <v>0</v>
      </c>
      <c r="R103" t="str">
        <f t="shared" si="10"/>
        <v>Unknown</v>
      </c>
    </row>
    <row r="104" spans="2:19" x14ac:dyDescent="0.2">
      <c r="B104" t="s">
        <v>28</v>
      </c>
      <c r="C104">
        <v>6.8449999999999998</v>
      </c>
      <c r="D104">
        <v>0.65759999999999996</v>
      </c>
      <c r="E104">
        <v>0.37640000000000001</v>
      </c>
      <c r="G104" t="s">
        <v>11</v>
      </c>
      <c r="J104" t="s">
        <v>30</v>
      </c>
      <c r="O104">
        <f t="shared" si="8"/>
        <v>0</v>
      </c>
      <c r="Q104">
        <f t="shared" si="9"/>
        <v>0</v>
      </c>
      <c r="R104" t="str">
        <f t="shared" si="10"/>
        <v>Unknown</v>
      </c>
    </row>
    <row r="105" spans="2:19" x14ac:dyDescent="0.2">
      <c r="B105" t="s">
        <v>28</v>
      </c>
      <c r="C105">
        <v>6.8959999999999999</v>
      </c>
      <c r="D105">
        <v>0.53639999999999999</v>
      </c>
      <c r="E105">
        <v>0.33910000000000001</v>
      </c>
      <c r="G105" t="s">
        <v>11</v>
      </c>
      <c r="J105" t="s">
        <v>30</v>
      </c>
      <c r="O105">
        <f t="shared" si="8"/>
        <v>0</v>
      </c>
      <c r="Q105">
        <f t="shared" si="9"/>
        <v>0</v>
      </c>
      <c r="R105" t="str">
        <f t="shared" si="10"/>
        <v>Unknown</v>
      </c>
    </row>
    <row r="106" spans="2:19" x14ac:dyDescent="0.2">
      <c r="B106" t="s">
        <v>28</v>
      </c>
      <c r="C106">
        <v>6.93</v>
      </c>
      <c r="D106">
        <v>0.37980000000000003</v>
      </c>
      <c r="E106">
        <v>0.25950000000000001</v>
      </c>
      <c r="G106" t="s">
        <v>11</v>
      </c>
      <c r="J106" t="s">
        <v>30</v>
      </c>
      <c r="O106">
        <f t="shared" si="8"/>
        <v>0</v>
      </c>
      <c r="Q106">
        <f t="shared" si="9"/>
        <v>0</v>
      </c>
      <c r="R106" t="str">
        <f t="shared" si="10"/>
        <v>Unknown</v>
      </c>
    </row>
    <row r="107" spans="2:19" x14ac:dyDescent="0.2">
      <c r="B107" t="s">
        <v>28</v>
      </c>
      <c r="C107">
        <v>6.968</v>
      </c>
      <c r="D107">
        <v>0.15329999999999999</v>
      </c>
      <c r="E107">
        <v>0.1051</v>
      </c>
      <c r="G107" t="s">
        <v>11</v>
      </c>
      <c r="J107" t="s">
        <v>30</v>
      </c>
      <c r="O107">
        <f t="shared" si="8"/>
        <v>0</v>
      </c>
      <c r="Q107">
        <f t="shared" si="9"/>
        <v>0</v>
      </c>
      <c r="R107" t="str">
        <f t="shared" si="10"/>
        <v>Unknown</v>
      </c>
    </row>
    <row r="108" spans="2:19" x14ac:dyDescent="0.2">
      <c r="B108" t="s">
        <v>28</v>
      </c>
      <c r="C108">
        <v>7.0250000000000004</v>
      </c>
      <c r="D108">
        <v>8.4992999999999999</v>
      </c>
      <c r="E108">
        <v>6.3193000000000001</v>
      </c>
      <c r="F108">
        <v>13.503889708707399</v>
      </c>
      <c r="G108" t="s">
        <v>127</v>
      </c>
      <c r="H108" t="s">
        <v>100</v>
      </c>
      <c r="I108">
        <v>91.336856256291099</v>
      </c>
      <c r="J108" t="s">
        <v>30</v>
      </c>
      <c r="K108" t="s">
        <v>247</v>
      </c>
      <c r="L108" s="7">
        <v>15365.41</v>
      </c>
      <c r="M108" t="s">
        <v>273</v>
      </c>
      <c r="N108">
        <f t="shared" si="11"/>
        <v>5.5314501858394927E-4</v>
      </c>
      <c r="O108">
        <f t="shared" si="8"/>
        <v>2.4001090751369575E-9</v>
      </c>
      <c r="P108">
        <v>120.191952</v>
      </c>
      <c r="Q108">
        <f t="shared" si="9"/>
        <v>2.8847379475362557E-4</v>
      </c>
      <c r="R108" t="str">
        <f t="shared" si="10"/>
        <v>Aromatics</v>
      </c>
      <c r="S108">
        <v>9</v>
      </c>
    </row>
    <row r="109" spans="2:19" x14ac:dyDescent="0.2">
      <c r="B109" t="s">
        <v>28</v>
      </c>
      <c r="C109">
        <v>7.125</v>
      </c>
      <c r="D109">
        <v>0.84250000000000003</v>
      </c>
      <c r="E109">
        <v>0.51480000000000004</v>
      </c>
      <c r="G109" t="s">
        <v>11</v>
      </c>
      <c r="J109" t="s">
        <v>30</v>
      </c>
      <c r="O109">
        <f t="shared" si="8"/>
        <v>0</v>
      </c>
      <c r="Q109">
        <f t="shared" si="9"/>
        <v>0</v>
      </c>
      <c r="R109" t="str">
        <f t="shared" si="10"/>
        <v>Unknown</v>
      </c>
    </row>
    <row r="110" spans="2:19" x14ac:dyDescent="0.2">
      <c r="B110" t="s">
        <v>28</v>
      </c>
      <c r="C110">
        <v>7.202</v>
      </c>
      <c r="D110">
        <v>0.21460000000000001</v>
      </c>
      <c r="E110">
        <v>0.10780000000000001</v>
      </c>
      <c r="G110" t="s">
        <v>11</v>
      </c>
      <c r="J110" t="s">
        <v>30</v>
      </c>
      <c r="O110">
        <f t="shared" si="8"/>
        <v>0</v>
      </c>
      <c r="Q110">
        <f t="shared" si="9"/>
        <v>0</v>
      </c>
      <c r="R110" t="str">
        <f t="shared" si="10"/>
        <v>Unknown</v>
      </c>
    </row>
    <row r="111" spans="2:19" x14ac:dyDescent="0.2">
      <c r="B111" t="s">
        <v>28</v>
      </c>
      <c r="C111">
        <v>7.25</v>
      </c>
      <c r="D111">
        <v>9.4600000000000004E-2</v>
      </c>
      <c r="E111">
        <v>4.7500000000000001E-2</v>
      </c>
      <c r="G111" t="s">
        <v>11</v>
      </c>
      <c r="J111" t="s">
        <v>30</v>
      </c>
      <c r="O111">
        <f t="shared" si="8"/>
        <v>0</v>
      </c>
      <c r="Q111">
        <f t="shared" si="9"/>
        <v>0</v>
      </c>
      <c r="R111" t="str">
        <f t="shared" si="10"/>
        <v>Unknown</v>
      </c>
    </row>
    <row r="112" spans="2:19" x14ac:dyDescent="0.2">
      <c r="B112" t="s">
        <v>28</v>
      </c>
      <c r="C112">
        <v>7.298</v>
      </c>
      <c r="D112">
        <v>7.8100000000000003E-2</v>
      </c>
      <c r="E112">
        <v>6.1400000000000003E-2</v>
      </c>
      <c r="G112" t="s">
        <v>11</v>
      </c>
      <c r="J112" t="s">
        <v>30</v>
      </c>
      <c r="O112">
        <f t="shared" si="8"/>
        <v>0</v>
      </c>
      <c r="Q112">
        <f t="shared" si="9"/>
        <v>0</v>
      </c>
      <c r="R112" t="str">
        <f t="shared" si="10"/>
        <v>Unknown</v>
      </c>
    </row>
    <row r="113" spans="2:18" x14ac:dyDescent="0.2">
      <c r="B113" t="s">
        <v>28</v>
      </c>
      <c r="C113">
        <v>7.3449999999999998</v>
      </c>
      <c r="D113">
        <v>0.65759999999999996</v>
      </c>
      <c r="E113">
        <v>0.2492</v>
      </c>
      <c r="G113" t="s">
        <v>11</v>
      </c>
      <c r="J113" t="s">
        <v>30</v>
      </c>
      <c r="O113">
        <f t="shared" si="8"/>
        <v>0</v>
      </c>
      <c r="Q113">
        <f t="shared" si="9"/>
        <v>0</v>
      </c>
      <c r="R113" t="str">
        <f t="shared" si="10"/>
        <v>Unknown</v>
      </c>
    </row>
    <row r="114" spans="2:18" x14ac:dyDescent="0.2">
      <c r="B114" t="s">
        <v>28</v>
      </c>
      <c r="C114">
        <v>7.4370000000000003</v>
      </c>
      <c r="D114">
        <v>0.60519999999999996</v>
      </c>
      <c r="E114">
        <v>0.35980000000000001</v>
      </c>
      <c r="G114" t="s">
        <v>11</v>
      </c>
      <c r="J114" t="s">
        <v>30</v>
      </c>
      <c r="O114">
        <f t="shared" si="8"/>
        <v>0</v>
      </c>
      <c r="Q114">
        <f t="shared" si="9"/>
        <v>0</v>
      </c>
      <c r="R114" t="str">
        <f t="shared" si="10"/>
        <v>Unknown</v>
      </c>
    </row>
    <row r="115" spans="2:18" x14ac:dyDescent="0.2">
      <c r="B115" t="s">
        <v>28</v>
      </c>
      <c r="C115">
        <v>7.4809999999999999</v>
      </c>
      <c r="D115">
        <v>1.5916999999999999</v>
      </c>
      <c r="E115">
        <v>1.1100000000000001</v>
      </c>
      <c r="G115" t="s">
        <v>11</v>
      </c>
      <c r="J115" t="s">
        <v>30</v>
      </c>
      <c r="O115">
        <f t="shared" si="8"/>
        <v>0</v>
      </c>
      <c r="Q115">
        <f t="shared" si="9"/>
        <v>0</v>
      </c>
      <c r="R115" t="str">
        <f t="shared" si="10"/>
        <v>Unknown</v>
      </c>
    </row>
    <row r="116" spans="2:18" x14ac:dyDescent="0.2">
      <c r="B116" t="s">
        <v>28</v>
      </c>
      <c r="C116">
        <v>7.5620000000000003</v>
      </c>
      <c r="D116">
        <v>0.4844</v>
      </c>
      <c r="E116">
        <v>0.29249999999999998</v>
      </c>
      <c r="G116" t="s">
        <v>11</v>
      </c>
      <c r="J116" t="s">
        <v>30</v>
      </c>
      <c r="O116">
        <f t="shared" si="8"/>
        <v>0</v>
      </c>
      <c r="Q116">
        <f t="shared" si="9"/>
        <v>0</v>
      </c>
      <c r="R116" t="str">
        <f t="shared" si="10"/>
        <v>Unknown</v>
      </c>
    </row>
    <row r="117" spans="2:18" x14ac:dyDescent="0.2">
      <c r="B117" t="s">
        <v>28</v>
      </c>
      <c r="C117">
        <v>7.6660000000000004</v>
      </c>
      <c r="D117">
        <v>0.4662</v>
      </c>
      <c r="E117">
        <v>0.30570000000000003</v>
      </c>
      <c r="G117" t="s">
        <v>11</v>
      </c>
      <c r="J117" t="s">
        <v>30</v>
      </c>
      <c r="O117">
        <f t="shared" si="8"/>
        <v>0</v>
      </c>
      <c r="Q117">
        <f t="shared" si="9"/>
        <v>0</v>
      </c>
      <c r="R117" t="str">
        <f t="shared" si="10"/>
        <v>Unknown</v>
      </c>
    </row>
    <row r="118" spans="2:18" x14ac:dyDescent="0.2">
      <c r="B118" t="s">
        <v>28</v>
      </c>
      <c r="C118">
        <v>7.734</v>
      </c>
      <c r="D118">
        <v>0.18310000000000001</v>
      </c>
      <c r="E118">
        <v>0.1153</v>
      </c>
      <c r="G118" t="s">
        <v>11</v>
      </c>
      <c r="J118" t="s">
        <v>30</v>
      </c>
      <c r="O118">
        <f t="shared" si="8"/>
        <v>0</v>
      </c>
      <c r="Q118">
        <f t="shared" si="9"/>
        <v>0</v>
      </c>
      <c r="R118" t="str">
        <f t="shared" si="10"/>
        <v>Unknown</v>
      </c>
    </row>
    <row r="119" spans="2:18" x14ac:dyDescent="0.2">
      <c r="B119" t="s">
        <v>28</v>
      </c>
      <c r="C119">
        <v>7.84</v>
      </c>
      <c r="D119">
        <v>5.7700000000000001E-2</v>
      </c>
      <c r="E119">
        <v>3.2899999999999999E-2</v>
      </c>
      <c r="G119" t="s">
        <v>11</v>
      </c>
      <c r="J119" t="s">
        <v>30</v>
      </c>
      <c r="O119">
        <f t="shared" si="8"/>
        <v>0</v>
      </c>
      <c r="Q119">
        <f t="shared" si="9"/>
        <v>0</v>
      </c>
      <c r="R119" t="str">
        <f t="shared" si="10"/>
        <v>Unknown</v>
      </c>
    </row>
    <row r="120" spans="2:18" x14ac:dyDescent="0.2">
      <c r="B120" t="s">
        <v>28</v>
      </c>
      <c r="C120">
        <v>7.9359999999999999</v>
      </c>
      <c r="D120">
        <v>0.6331</v>
      </c>
      <c r="E120">
        <v>0.27960000000000002</v>
      </c>
      <c r="G120" t="s">
        <v>11</v>
      </c>
      <c r="J120" t="s">
        <v>30</v>
      </c>
      <c r="O120">
        <f t="shared" si="8"/>
        <v>0</v>
      </c>
      <c r="Q120">
        <f t="shared" si="9"/>
        <v>0</v>
      </c>
      <c r="R120" t="str">
        <f t="shared" si="10"/>
        <v>Unknown</v>
      </c>
    </row>
    <row r="121" spans="2:18" x14ac:dyDescent="0.2">
      <c r="B121" t="s">
        <v>28</v>
      </c>
      <c r="C121">
        <v>8.016</v>
      </c>
      <c r="D121">
        <v>0.32869999999999999</v>
      </c>
      <c r="E121">
        <v>0.13420000000000001</v>
      </c>
      <c r="G121" t="s">
        <v>11</v>
      </c>
      <c r="J121" t="s">
        <v>30</v>
      </c>
      <c r="O121">
        <f t="shared" si="8"/>
        <v>0</v>
      </c>
      <c r="Q121">
        <f t="shared" si="9"/>
        <v>0</v>
      </c>
      <c r="R121" t="str">
        <f t="shared" si="10"/>
        <v>Unknown</v>
      </c>
    </row>
    <row r="122" spans="2:18" x14ac:dyDescent="0.2">
      <c r="B122" t="s">
        <v>28</v>
      </c>
      <c r="C122">
        <v>8.048</v>
      </c>
      <c r="D122">
        <v>0.60289999999999999</v>
      </c>
      <c r="E122">
        <v>0.34039999999999998</v>
      </c>
      <c r="G122" t="s">
        <v>11</v>
      </c>
      <c r="J122" t="s">
        <v>30</v>
      </c>
      <c r="O122">
        <f t="shared" si="8"/>
        <v>0</v>
      </c>
      <c r="Q122">
        <f t="shared" si="9"/>
        <v>0</v>
      </c>
      <c r="R122" t="str">
        <f t="shared" si="10"/>
        <v>Unknown</v>
      </c>
    </row>
    <row r="123" spans="2:18" x14ac:dyDescent="0.2">
      <c r="B123" t="s">
        <v>28</v>
      </c>
      <c r="C123">
        <v>8.1210000000000004</v>
      </c>
      <c r="D123">
        <v>0.28299999999999997</v>
      </c>
      <c r="E123">
        <v>0.1966</v>
      </c>
      <c r="G123" t="s">
        <v>11</v>
      </c>
      <c r="J123" t="s">
        <v>30</v>
      </c>
      <c r="O123">
        <f t="shared" si="8"/>
        <v>0</v>
      </c>
      <c r="Q123">
        <f t="shared" si="9"/>
        <v>0</v>
      </c>
      <c r="R123" t="str">
        <f t="shared" si="10"/>
        <v>Unknown</v>
      </c>
    </row>
    <row r="124" spans="2:18" x14ac:dyDescent="0.2">
      <c r="B124" t="s">
        <v>28</v>
      </c>
      <c r="C124">
        <v>8.1750000000000007</v>
      </c>
      <c r="D124">
        <v>6.83E-2</v>
      </c>
      <c r="E124">
        <v>3.8699999999999998E-2</v>
      </c>
      <c r="G124" t="s">
        <v>11</v>
      </c>
      <c r="J124" t="s">
        <v>30</v>
      </c>
      <c r="O124">
        <f t="shared" si="8"/>
        <v>0</v>
      </c>
      <c r="Q124">
        <f t="shared" si="9"/>
        <v>0</v>
      </c>
      <c r="R124" t="str">
        <f t="shared" si="10"/>
        <v>Unknown</v>
      </c>
    </row>
    <row r="125" spans="2:18" x14ac:dyDescent="0.2">
      <c r="B125" t="s">
        <v>28</v>
      </c>
      <c r="C125">
        <v>8.2200000000000006</v>
      </c>
      <c r="D125">
        <v>0.1885</v>
      </c>
      <c r="E125">
        <v>0.13009999999999999</v>
      </c>
      <c r="G125" t="s">
        <v>11</v>
      </c>
      <c r="J125" t="s">
        <v>30</v>
      </c>
      <c r="O125">
        <f t="shared" si="8"/>
        <v>0</v>
      </c>
      <c r="Q125">
        <f t="shared" si="9"/>
        <v>0</v>
      </c>
      <c r="R125" t="str">
        <f t="shared" si="10"/>
        <v>Unknown</v>
      </c>
    </row>
    <row r="126" spans="2:18" x14ac:dyDescent="0.2">
      <c r="B126" t="s">
        <v>28</v>
      </c>
      <c r="C126">
        <v>8.27</v>
      </c>
      <c r="D126">
        <v>4.8399999999999999E-2</v>
      </c>
      <c r="E126">
        <v>2.98E-2</v>
      </c>
      <c r="G126" t="s">
        <v>11</v>
      </c>
      <c r="J126" t="s">
        <v>30</v>
      </c>
      <c r="O126">
        <f t="shared" si="8"/>
        <v>0</v>
      </c>
      <c r="Q126">
        <f t="shared" si="9"/>
        <v>0</v>
      </c>
      <c r="R126" t="str">
        <f t="shared" si="10"/>
        <v>Unknown</v>
      </c>
    </row>
    <row r="127" spans="2:18" x14ac:dyDescent="0.2">
      <c r="B127" t="s">
        <v>28</v>
      </c>
      <c r="C127">
        <v>8.3350000000000009</v>
      </c>
      <c r="D127">
        <v>0.25240000000000001</v>
      </c>
      <c r="E127">
        <v>0.1807</v>
      </c>
      <c r="G127" t="s">
        <v>11</v>
      </c>
      <c r="J127" t="s">
        <v>30</v>
      </c>
      <c r="O127">
        <f t="shared" si="8"/>
        <v>0</v>
      </c>
      <c r="Q127">
        <f t="shared" si="9"/>
        <v>0</v>
      </c>
      <c r="R127" t="str">
        <f t="shared" si="10"/>
        <v>Unknown</v>
      </c>
    </row>
    <row r="128" spans="2:18" x14ac:dyDescent="0.2">
      <c r="B128" t="s">
        <v>28</v>
      </c>
      <c r="C128">
        <v>8.3580000000000005</v>
      </c>
      <c r="D128">
        <v>0.20150000000000001</v>
      </c>
      <c r="E128">
        <v>0.14849999999999999</v>
      </c>
      <c r="G128" t="s">
        <v>11</v>
      </c>
      <c r="J128" t="s">
        <v>30</v>
      </c>
      <c r="O128">
        <f t="shared" si="8"/>
        <v>0</v>
      </c>
      <c r="Q128">
        <f t="shared" si="9"/>
        <v>0</v>
      </c>
      <c r="R128" t="str">
        <f t="shared" si="10"/>
        <v>Unknown</v>
      </c>
    </row>
    <row r="129" spans="2:18" x14ac:dyDescent="0.2">
      <c r="B129" t="s">
        <v>28</v>
      </c>
      <c r="C129">
        <v>8.4580000000000002</v>
      </c>
      <c r="D129">
        <v>0.39200000000000002</v>
      </c>
      <c r="E129">
        <v>0.21940000000000001</v>
      </c>
      <c r="G129" t="s">
        <v>11</v>
      </c>
      <c r="J129" t="s">
        <v>30</v>
      </c>
      <c r="O129">
        <f t="shared" si="8"/>
        <v>0</v>
      </c>
      <c r="Q129">
        <f t="shared" si="9"/>
        <v>0</v>
      </c>
      <c r="R129" t="str">
        <f t="shared" si="10"/>
        <v>Unknown</v>
      </c>
    </row>
    <row r="130" spans="2:18" x14ac:dyDescent="0.2">
      <c r="B130" t="s">
        <v>28</v>
      </c>
      <c r="C130">
        <v>8.6639999999999997</v>
      </c>
      <c r="D130">
        <v>0.1026</v>
      </c>
      <c r="E130">
        <v>5.0099999999999999E-2</v>
      </c>
      <c r="G130" t="s">
        <v>11</v>
      </c>
      <c r="J130" t="s">
        <v>30</v>
      </c>
      <c r="O130">
        <f t="shared" si="8"/>
        <v>0</v>
      </c>
      <c r="Q130">
        <f t="shared" si="9"/>
        <v>0</v>
      </c>
      <c r="R130" t="str">
        <f t="shared" si="10"/>
        <v>Unknown</v>
      </c>
    </row>
    <row r="131" spans="2:18" x14ac:dyDescent="0.2">
      <c r="B131" t="s">
        <v>28</v>
      </c>
      <c r="C131">
        <v>8.6989999999999998</v>
      </c>
      <c r="D131">
        <v>6.0600000000000001E-2</v>
      </c>
      <c r="E131">
        <v>3.3700000000000001E-2</v>
      </c>
      <c r="G131" t="s">
        <v>11</v>
      </c>
      <c r="J131" t="s">
        <v>30</v>
      </c>
      <c r="O131">
        <f t="shared" si="8"/>
        <v>0</v>
      </c>
      <c r="Q131">
        <f t="shared" si="9"/>
        <v>0</v>
      </c>
      <c r="R131" t="str">
        <f t="shared" si="10"/>
        <v>Unknown</v>
      </c>
    </row>
    <row r="132" spans="2:18" x14ac:dyDescent="0.2">
      <c r="B132" t="s">
        <v>28</v>
      </c>
      <c r="C132">
        <v>8.7490000000000006</v>
      </c>
      <c r="D132">
        <v>6.0100000000000001E-2</v>
      </c>
      <c r="E132">
        <v>3.4200000000000001E-2</v>
      </c>
      <c r="G132" t="s">
        <v>11</v>
      </c>
      <c r="J132" t="s">
        <v>30</v>
      </c>
      <c r="O132">
        <f t="shared" si="8"/>
        <v>0</v>
      </c>
      <c r="Q132">
        <f t="shared" si="9"/>
        <v>0</v>
      </c>
      <c r="R132" t="str">
        <f t="shared" si="10"/>
        <v>Unknown</v>
      </c>
    </row>
    <row r="133" spans="2:18" x14ac:dyDescent="0.2">
      <c r="B133" t="s">
        <v>28</v>
      </c>
      <c r="C133">
        <v>8.7810000000000006</v>
      </c>
      <c r="D133">
        <v>4.1300000000000003E-2</v>
      </c>
      <c r="E133">
        <v>3.15E-2</v>
      </c>
      <c r="G133" t="s">
        <v>11</v>
      </c>
      <c r="J133" t="s">
        <v>30</v>
      </c>
      <c r="O133">
        <f t="shared" si="8"/>
        <v>0</v>
      </c>
      <c r="Q133">
        <f t="shared" si="9"/>
        <v>0</v>
      </c>
      <c r="R133" t="str">
        <f t="shared" si="10"/>
        <v>Unknown</v>
      </c>
    </row>
    <row r="134" spans="2:18" x14ac:dyDescent="0.2">
      <c r="B134" t="s">
        <v>28</v>
      </c>
      <c r="C134">
        <v>8.8360000000000003</v>
      </c>
      <c r="D134">
        <v>4.9200000000000001E-2</v>
      </c>
      <c r="E134">
        <v>2.0400000000000001E-2</v>
      </c>
      <c r="G134" t="s">
        <v>11</v>
      </c>
      <c r="J134" t="s">
        <v>30</v>
      </c>
      <c r="O134">
        <f t="shared" si="8"/>
        <v>0</v>
      </c>
      <c r="Q134">
        <f t="shared" si="9"/>
        <v>0</v>
      </c>
      <c r="R134" t="str">
        <f t="shared" si="10"/>
        <v>Unknown</v>
      </c>
    </row>
    <row r="135" spans="2:18" x14ac:dyDescent="0.2">
      <c r="B135" t="s">
        <v>28</v>
      </c>
      <c r="C135">
        <v>8.9190000000000005</v>
      </c>
      <c r="D135">
        <v>0.38829999999999998</v>
      </c>
      <c r="E135">
        <v>0.2462</v>
      </c>
      <c r="G135" t="s">
        <v>11</v>
      </c>
      <c r="J135" t="s">
        <v>30</v>
      </c>
      <c r="O135">
        <f t="shared" si="8"/>
        <v>0</v>
      </c>
      <c r="Q135">
        <f t="shared" si="9"/>
        <v>0</v>
      </c>
      <c r="R135" t="str">
        <f t="shared" si="10"/>
        <v>Unknown</v>
      </c>
    </row>
    <row r="136" spans="2:18" x14ac:dyDescent="0.2">
      <c r="B136" t="s">
        <v>28</v>
      </c>
      <c r="C136">
        <v>8.9849999999999994</v>
      </c>
      <c r="D136">
        <v>0.3538</v>
      </c>
      <c r="E136">
        <v>0.2147</v>
      </c>
      <c r="G136" t="s">
        <v>11</v>
      </c>
      <c r="J136" t="s">
        <v>30</v>
      </c>
      <c r="O136">
        <f t="shared" si="8"/>
        <v>0</v>
      </c>
      <c r="Q136">
        <f t="shared" si="9"/>
        <v>0</v>
      </c>
      <c r="R136" t="str">
        <f t="shared" si="10"/>
        <v>Unknown</v>
      </c>
    </row>
    <row r="137" spans="2:18" x14ac:dyDescent="0.2">
      <c r="B137" t="s">
        <v>28</v>
      </c>
      <c r="C137">
        <v>9.0739999999999998</v>
      </c>
      <c r="D137">
        <v>6.2600000000000003E-2</v>
      </c>
      <c r="E137">
        <v>3.15E-2</v>
      </c>
      <c r="G137" t="s">
        <v>11</v>
      </c>
      <c r="J137" t="s">
        <v>30</v>
      </c>
      <c r="O137">
        <f t="shared" si="8"/>
        <v>0</v>
      </c>
      <c r="Q137">
        <f t="shared" si="9"/>
        <v>0</v>
      </c>
      <c r="R137" t="str">
        <f t="shared" si="10"/>
        <v>Unknown</v>
      </c>
    </row>
    <row r="138" spans="2:18" x14ac:dyDescent="0.2">
      <c r="B138" t="s">
        <v>28</v>
      </c>
      <c r="C138">
        <v>9.1669999999999998</v>
      </c>
      <c r="D138">
        <v>5.7000000000000002E-2</v>
      </c>
      <c r="E138">
        <v>2.7099999999999999E-2</v>
      </c>
      <c r="G138" t="s">
        <v>11</v>
      </c>
      <c r="J138" t="s">
        <v>30</v>
      </c>
      <c r="O138">
        <f t="shared" si="8"/>
        <v>0</v>
      </c>
      <c r="Q138">
        <f t="shared" si="9"/>
        <v>0</v>
      </c>
      <c r="R138" t="str">
        <f t="shared" si="10"/>
        <v>Unknown</v>
      </c>
    </row>
    <row r="139" spans="2:18" x14ac:dyDescent="0.2">
      <c r="B139" t="s">
        <v>28</v>
      </c>
      <c r="C139">
        <v>9.2629999999999999</v>
      </c>
      <c r="D139">
        <v>6.6199999999999995E-2</v>
      </c>
      <c r="E139">
        <v>2.81E-2</v>
      </c>
      <c r="G139" t="s">
        <v>11</v>
      </c>
      <c r="J139" t="s">
        <v>30</v>
      </c>
      <c r="O139">
        <f t="shared" si="8"/>
        <v>0</v>
      </c>
      <c r="Q139">
        <f t="shared" si="9"/>
        <v>0</v>
      </c>
      <c r="R139" t="str">
        <f t="shared" si="10"/>
        <v>Unknown</v>
      </c>
    </row>
    <row r="140" spans="2:18" x14ac:dyDescent="0.2">
      <c r="B140" t="s">
        <v>28</v>
      </c>
      <c r="C140">
        <v>9.3369999999999997</v>
      </c>
      <c r="D140">
        <v>0.12540000000000001</v>
      </c>
      <c r="E140">
        <v>4.7800000000000002E-2</v>
      </c>
      <c r="G140" t="s">
        <v>11</v>
      </c>
      <c r="J140" t="s">
        <v>30</v>
      </c>
      <c r="O140">
        <f t="shared" si="8"/>
        <v>0</v>
      </c>
      <c r="Q140">
        <f t="shared" si="9"/>
        <v>0</v>
      </c>
      <c r="R140" t="str">
        <f t="shared" si="10"/>
        <v>Unknown</v>
      </c>
    </row>
    <row r="141" spans="2:18" x14ac:dyDescent="0.2">
      <c r="B141" t="s">
        <v>28</v>
      </c>
      <c r="C141">
        <v>9.4619999999999997</v>
      </c>
      <c r="D141">
        <v>0.1517</v>
      </c>
      <c r="E141">
        <v>6.5000000000000002E-2</v>
      </c>
      <c r="G141" t="s">
        <v>11</v>
      </c>
      <c r="J141" t="s">
        <v>30</v>
      </c>
      <c r="O141">
        <f t="shared" ref="O141:O188" si="12">N141/100*$I$3*$C$3/($C$4*$F$3)</f>
        <v>0</v>
      </c>
      <c r="Q141">
        <f t="shared" ref="Q141:Q188" si="13">O141*P141*1000</f>
        <v>0</v>
      </c>
      <c r="R141" t="str">
        <f t="shared" ref="R141:R188" si="14">IF(K141="A","Aromatics",IF(K141="L","Linear Alkanes",IF(K141="B","Branched Alkanes", IF(K141="C","Cycloalkanes", IF(K141="E","Alkenes/Alkynes", IF(K141="O","Other","Unknown"))))))</f>
        <v>Unknown</v>
      </c>
    </row>
    <row r="142" spans="2:18" x14ac:dyDescent="0.2">
      <c r="B142" t="s">
        <v>28</v>
      </c>
      <c r="C142">
        <v>9.609</v>
      </c>
      <c r="D142">
        <v>9.8299999999999998E-2</v>
      </c>
      <c r="E142">
        <v>2.9899999999999999E-2</v>
      </c>
      <c r="G142" t="s">
        <v>11</v>
      </c>
      <c r="J142" t="s">
        <v>30</v>
      </c>
      <c r="O142">
        <f t="shared" si="12"/>
        <v>0</v>
      </c>
      <c r="Q142">
        <f t="shared" si="13"/>
        <v>0</v>
      </c>
      <c r="R142" t="str">
        <f t="shared" si="14"/>
        <v>Unknown</v>
      </c>
    </row>
    <row r="143" spans="2:18" x14ac:dyDescent="0.2">
      <c r="B143" t="s">
        <v>28</v>
      </c>
      <c r="C143">
        <v>9.6470000000000002</v>
      </c>
      <c r="D143">
        <v>3.6999999999999998E-2</v>
      </c>
      <c r="E143">
        <v>2.01E-2</v>
      </c>
      <c r="G143" t="s">
        <v>11</v>
      </c>
      <c r="J143" t="s">
        <v>30</v>
      </c>
      <c r="O143">
        <f t="shared" si="12"/>
        <v>0</v>
      </c>
      <c r="Q143">
        <f t="shared" si="13"/>
        <v>0</v>
      </c>
      <c r="R143" t="str">
        <f t="shared" si="14"/>
        <v>Unknown</v>
      </c>
    </row>
    <row r="144" spans="2:18" x14ac:dyDescent="0.2">
      <c r="B144" t="s">
        <v>28</v>
      </c>
      <c r="C144">
        <v>9.7029999999999994</v>
      </c>
      <c r="D144">
        <v>3.6400000000000002E-2</v>
      </c>
      <c r="E144">
        <v>2.4E-2</v>
      </c>
      <c r="G144" t="s">
        <v>11</v>
      </c>
      <c r="J144" t="s">
        <v>30</v>
      </c>
      <c r="O144">
        <f t="shared" si="12"/>
        <v>0</v>
      </c>
      <c r="Q144">
        <f t="shared" si="13"/>
        <v>0</v>
      </c>
      <c r="R144" t="str">
        <f t="shared" si="14"/>
        <v>Unknown</v>
      </c>
    </row>
    <row r="145" spans="2:18" x14ac:dyDescent="0.2">
      <c r="B145" t="s">
        <v>28</v>
      </c>
      <c r="C145">
        <v>9.7889999999999997</v>
      </c>
      <c r="D145">
        <v>5.3600000000000002E-2</v>
      </c>
      <c r="E145">
        <v>3.0800000000000001E-2</v>
      </c>
      <c r="G145" t="s">
        <v>11</v>
      </c>
      <c r="J145" t="s">
        <v>30</v>
      </c>
      <c r="O145">
        <f t="shared" si="12"/>
        <v>0</v>
      </c>
      <c r="Q145">
        <f t="shared" si="13"/>
        <v>0</v>
      </c>
      <c r="R145" t="str">
        <f t="shared" si="14"/>
        <v>Unknown</v>
      </c>
    </row>
    <row r="146" spans="2:18" x14ac:dyDescent="0.2">
      <c r="B146" t="s">
        <v>28</v>
      </c>
      <c r="C146">
        <v>9.9749999999999996</v>
      </c>
      <c r="D146">
        <v>7.1599999999999997E-2</v>
      </c>
      <c r="E146">
        <v>2.98E-2</v>
      </c>
      <c r="G146" t="s">
        <v>11</v>
      </c>
      <c r="J146" t="s">
        <v>30</v>
      </c>
      <c r="O146">
        <f t="shared" si="12"/>
        <v>0</v>
      </c>
      <c r="Q146">
        <f t="shared" si="13"/>
        <v>0</v>
      </c>
      <c r="R146" t="str">
        <f t="shared" si="14"/>
        <v>Unknown</v>
      </c>
    </row>
    <row r="147" spans="2:18" x14ac:dyDescent="0.2">
      <c r="B147" t="s">
        <v>28</v>
      </c>
      <c r="C147">
        <v>10.125</v>
      </c>
      <c r="D147">
        <v>0.1915</v>
      </c>
      <c r="E147">
        <v>9.1700000000000004E-2</v>
      </c>
      <c r="G147" t="s">
        <v>11</v>
      </c>
      <c r="J147" t="s">
        <v>30</v>
      </c>
      <c r="O147">
        <f t="shared" si="12"/>
        <v>0</v>
      </c>
      <c r="Q147">
        <f t="shared" si="13"/>
        <v>0</v>
      </c>
      <c r="R147" t="str">
        <f t="shared" si="14"/>
        <v>Unknown</v>
      </c>
    </row>
    <row r="148" spans="2:18" x14ac:dyDescent="0.2">
      <c r="B148" t="s">
        <v>28</v>
      </c>
      <c r="C148">
        <v>10.292999999999999</v>
      </c>
      <c r="D148">
        <v>6.8900000000000003E-2</v>
      </c>
      <c r="E148">
        <v>2.2499999999999999E-2</v>
      </c>
      <c r="G148" t="s">
        <v>11</v>
      </c>
      <c r="J148" t="s">
        <v>30</v>
      </c>
      <c r="O148">
        <f t="shared" si="12"/>
        <v>0</v>
      </c>
      <c r="Q148">
        <f t="shared" si="13"/>
        <v>0</v>
      </c>
      <c r="R148" t="str">
        <f t="shared" si="14"/>
        <v>Unknown</v>
      </c>
    </row>
    <row r="149" spans="2:18" x14ac:dyDescent="0.2">
      <c r="B149" t="s">
        <v>28</v>
      </c>
      <c r="C149">
        <v>11.282</v>
      </c>
      <c r="D149">
        <v>5.91E-2</v>
      </c>
      <c r="E149">
        <v>2.6700000000000002E-2</v>
      </c>
      <c r="G149" t="s">
        <v>11</v>
      </c>
      <c r="J149" t="s">
        <v>30</v>
      </c>
      <c r="O149">
        <f t="shared" si="12"/>
        <v>0</v>
      </c>
      <c r="Q149">
        <f t="shared" si="13"/>
        <v>0</v>
      </c>
      <c r="R149" t="str">
        <f t="shared" si="14"/>
        <v>Unknown</v>
      </c>
    </row>
    <row r="150" spans="2:18" x14ac:dyDescent="0.2">
      <c r="B150" t="s">
        <v>28</v>
      </c>
      <c r="C150">
        <v>11.465999999999999</v>
      </c>
      <c r="D150">
        <v>0.1196</v>
      </c>
      <c r="E150">
        <v>3.39E-2</v>
      </c>
      <c r="G150" t="s">
        <v>11</v>
      </c>
      <c r="J150" t="s">
        <v>30</v>
      </c>
      <c r="O150">
        <f t="shared" si="12"/>
        <v>0</v>
      </c>
      <c r="Q150">
        <f t="shared" si="13"/>
        <v>0</v>
      </c>
      <c r="R150" t="str">
        <f t="shared" si="14"/>
        <v>Unknown</v>
      </c>
    </row>
    <row r="151" spans="2:18" x14ac:dyDescent="0.2">
      <c r="B151" t="s">
        <v>28</v>
      </c>
      <c r="C151">
        <v>13.629</v>
      </c>
      <c r="D151">
        <v>0.92110000000000003</v>
      </c>
      <c r="E151">
        <v>0.17929999999999999</v>
      </c>
      <c r="G151" t="s">
        <v>11</v>
      </c>
      <c r="J151" t="s">
        <v>30</v>
      </c>
      <c r="O151">
        <f t="shared" si="12"/>
        <v>0</v>
      </c>
      <c r="Q151">
        <f t="shared" si="13"/>
        <v>0</v>
      </c>
      <c r="R151" t="str">
        <f t="shared" si="14"/>
        <v>Unknown</v>
      </c>
    </row>
    <row r="152" spans="2:18" x14ac:dyDescent="0.2">
      <c r="B152" t="s">
        <v>28</v>
      </c>
      <c r="C152">
        <v>13.651</v>
      </c>
      <c r="D152">
        <v>0.39090000000000003</v>
      </c>
      <c r="E152">
        <v>0.1497</v>
      </c>
      <c r="G152" t="s">
        <v>11</v>
      </c>
      <c r="J152" t="s">
        <v>30</v>
      </c>
      <c r="O152">
        <f t="shared" si="12"/>
        <v>0</v>
      </c>
      <c r="Q152">
        <f t="shared" si="13"/>
        <v>0</v>
      </c>
      <c r="R152" t="str">
        <f t="shared" si="14"/>
        <v>Unknown</v>
      </c>
    </row>
    <row r="153" spans="2:18" x14ac:dyDescent="0.2">
      <c r="B153" t="s">
        <v>28</v>
      </c>
      <c r="C153">
        <v>13.754</v>
      </c>
      <c r="D153">
        <v>0.36359999999999998</v>
      </c>
      <c r="E153">
        <v>8.5199999999999998E-2</v>
      </c>
      <c r="G153" t="s">
        <v>11</v>
      </c>
      <c r="J153" t="s">
        <v>30</v>
      </c>
      <c r="O153">
        <f t="shared" si="12"/>
        <v>0</v>
      </c>
      <c r="Q153">
        <f t="shared" si="13"/>
        <v>0</v>
      </c>
      <c r="R153" t="str">
        <f t="shared" si="14"/>
        <v>Unknown</v>
      </c>
    </row>
    <row r="154" spans="2:18" x14ac:dyDescent="0.2">
      <c r="B154" t="s">
        <v>28</v>
      </c>
      <c r="C154">
        <v>13.811999999999999</v>
      </c>
      <c r="D154">
        <v>0.15859999999999999</v>
      </c>
      <c r="E154">
        <v>6.2199999999999998E-2</v>
      </c>
      <c r="G154" t="s">
        <v>11</v>
      </c>
      <c r="J154" t="s">
        <v>30</v>
      </c>
      <c r="O154">
        <f t="shared" si="12"/>
        <v>0</v>
      </c>
      <c r="Q154">
        <f t="shared" si="13"/>
        <v>0</v>
      </c>
      <c r="R154" t="str">
        <f t="shared" si="14"/>
        <v>Unknown</v>
      </c>
    </row>
    <row r="155" spans="2:18" x14ac:dyDescent="0.2">
      <c r="B155" t="s">
        <v>28</v>
      </c>
      <c r="C155">
        <v>13.872999999999999</v>
      </c>
      <c r="D155">
        <v>0.1205</v>
      </c>
      <c r="E155">
        <v>6.7100000000000007E-2</v>
      </c>
      <c r="G155" t="s">
        <v>11</v>
      </c>
      <c r="J155" t="s">
        <v>30</v>
      </c>
      <c r="O155">
        <f t="shared" si="12"/>
        <v>0</v>
      </c>
      <c r="Q155">
        <f t="shared" si="13"/>
        <v>0</v>
      </c>
      <c r="R155" t="str">
        <f t="shared" si="14"/>
        <v>Unknown</v>
      </c>
    </row>
    <row r="156" spans="2:18" x14ac:dyDescent="0.2">
      <c r="B156" t="s">
        <v>28</v>
      </c>
      <c r="C156">
        <v>13.942</v>
      </c>
      <c r="D156">
        <v>0.12870000000000001</v>
      </c>
      <c r="E156">
        <v>7.0800000000000002E-2</v>
      </c>
      <c r="G156" t="s">
        <v>11</v>
      </c>
      <c r="J156" t="s">
        <v>30</v>
      </c>
      <c r="O156">
        <f t="shared" si="12"/>
        <v>0</v>
      </c>
      <c r="Q156">
        <f t="shared" si="13"/>
        <v>0</v>
      </c>
      <c r="R156" t="str">
        <f t="shared" si="14"/>
        <v>Unknown</v>
      </c>
    </row>
    <row r="157" spans="2:18" x14ac:dyDescent="0.2">
      <c r="B157" t="s">
        <v>28</v>
      </c>
      <c r="C157">
        <v>13.971</v>
      </c>
      <c r="D157">
        <v>9.1399999999999995E-2</v>
      </c>
      <c r="E157">
        <v>6.88E-2</v>
      </c>
      <c r="G157" t="s">
        <v>11</v>
      </c>
      <c r="J157" t="s">
        <v>30</v>
      </c>
      <c r="O157">
        <f t="shared" si="12"/>
        <v>0</v>
      </c>
      <c r="Q157">
        <f t="shared" si="13"/>
        <v>0</v>
      </c>
      <c r="R157" t="str">
        <f t="shared" si="14"/>
        <v>Unknown</v>
      </c>
    </row>
    <row r="158" spans="2:18" x14ac:dyDescent="0.2">
      <c r="B158" t="s">
        <v>28</v>
      </c>
      <c r="C158">
        <v>13.989000000000001</v>
      </c>
      <c r="D158">
        <v>6.6299999999999998E-2</v>
      </c>
      <c r="E158">
        <v>5.2699999999999997E-2</v>
      </c>
      <c r="G158" t="s">
        <v>11</v>
      </c>
      <c r="J158" t="s">
        <v>30</v>
      </c>
      <c r="O158">
        <f t="shared" si="12"/>
        <v>0</v>
      </c>
      <c r="Q158">
        <f t="shared" si="13"/>
        <v>0</v>
      </c>
      <c r="R158" t="str">
        <f t="shared" si="14"/>
        <v>Unknown</v>
      </c>
    </row>
    <row r="159" spans="2:18" x14ac:dyDescent="0.2">
      <c r="B159" t="s">
        <v>28</v>
      </c>
      <c r="C159">
        <v>14.042999999999999</v>
      </c>
      <c r="D159">
        <v>5.1700000000000003E-2</v>
      </c>
      <c r="E159">
        <v>5.1799999999999999E-2</v>
      </c>
      <c r="G159" t="s">
        <v>11</v>
      </c>
      <c r="J159" t="s">
        <v>30</v>
      </c>
      <c r="O159">
        <f t="shared" si="12"/>
        <v>0</v>
      </c>
      <c r="Q159">
        <f t="shared" si="13"/>
        <v>0</v>
      </c>
      <c r="R159" t="str">
        <f t="shared" si="14"/>
        <v>Unknown</v>
      </c>
    </row>
    <row r="160" spans="2:18" x14ac:dyDescent="0.2">
      <c r="B160" t="s">
        <v>28</v>
      </c>
      <c r="C160">
        <v>14.079000000000001</v>
      </c>
      <c r="D160">
        <v>3.6799999999999999E-2</v>
      </c>
      <c r="E160">
        <v>2.4299999999999999E-2</v>
      </c>
      <c r="G160" t="s">
        <v>11</v>
      </c>
      <c r="J160" t="s">
        <v>30</v>
      </c>
      <c r="O160">
        <f t="shared" si="12"/>
        <v>0</v>
      </c>
      <c r="Q160">
        <f t="shared" si="13"/>
        <v>0</v>
      </c>
      <c r="R160" t="str">
        <f t="shared" si="14"/>
        <v>Unknown</v>
      </c>
    </row>
    <row r="161" spans="2:18" x14ac:dyDescent="0.2">
      <c r="B161" t="s">
        <v>28</v>
      </c>
      <c r="C161">
        <v>14.154999999999999</v>
      </c>
      <c r="D161">
        <v>0.33339999999999997</v>
      </c>
      <c r="E161">
        <v>9.4E-2</v>
      </c>
      <c r="G161" t="s">
        <v>11</v>
      </c>
      <c r="J161" t="s">
        <v>30</v>
      </c>
      <c r="O161">
        <f t="shared" si="12"/>
        <v>0</v>
      </c>
      <c r="Q161">
        <f t="shared" si="13"/>
        <v>0</v>
      </c>
      <c r="R161" t="str">
        <f t="shared" si="14"/>
        <v>Unknown</v>
      </c>
    </row>
    <row r="162" spans="2:18" x14ac:dyDescent="0.2">
      <c r="B162" t="s">
        <v>28</v>
      </c>
      <c r="C162">
        <v>14.253</v>
      </c>
      <c r="D162">
        <v>9.1200000000000003E-2</v>
      </c>
      <c r="E162">
        <v>4.0500000000000001E-2</v>
      </c>
      <c r="G162" t="s">
        <v>11</v>
      </c>
      <c r="J162" t="s">
        <v>30</v>
      </c>
      <c r="O162">
        <f t="shared" si="12"/>
        <v>0</v>
      </c>
      <c r="Q162">
        <f t="shared" si="13"/>
        <v>0</v>
      </c>
      <c r="R162" t="str">
        <f t="shared" si="14"/>
        <v>Unknown</v>
      </c>
    </row>
    <row r="163" spans="2:18" x14ac:dyDescent="0.2">
      <c r="B163" t="s">
        <v>28</v>
      </c>
      <c r="C163">
        <v>14.361000000000001</v>
      </c>
      <c r="D163">
        <v>0.1399</v>
      </c>
      <c r="E163">
        <v>7.2300000000000003E-2</v>
      </c>
      <c r="G163" t="s">
        <v>11</v>
      </c>
      <c r="J163" t="s">
        <v>30</v>
      </c>
      <c r="O163">
        <f t="shared" si="12"/>
        <v>0</v>
      </c>
      <c r="Q163">
        <f t="shared" si="13"/>
        <v>0</v>
      </c>
      <c r="R163" t="str">
        <f t="shared" si="14"/>
        <v>Unknown</v>
      </c>
    </row>
    <row r="164" spans="2:18" x14ac:dyDescent="0.2">
      <c r="B164" t="s">
        <v>28</v>
      </c>
      <c r="C164">
        <v>14.385999999999999</v>
      </c>
      <c r="D164">
        <v>7.6600000000000001E-2</v>
      </c>
      <c r="E164">
        <v>8.14E-2</v>
      </c>
      <c r="G164" t="s">
        <v>11</v>
      </c>
      <c r="J164" t="s">
        <v>30</v>
      </c>
      <c r="O164">
        <f t="shared" si="12"/>
        <v>0</v>
      </c>
      <c r="Q164">
        <f t="shared" si="13"/>
        <v>0</v>
      </c>
      <c r="R164" t="str">
        <f t="shared" si="14"/>
        <v>Unknown</v>
      </c>
    </row>
    <row r="165" spans="2:18" x14ac:dyDescent="0.2">
      <c r="B165" t="s">
        <v>28</v>
      </c>
      <c r="C165">
        <v>14.425000000000001</v>
      </c>
      <c r="D165">
        <v>0.3266</v>
      </c>
      <c r="E165">
        <v>9.3700000000000006E-2</v>
      </c>
      <c r="G165" t="s">
        <v>11</v>
      </c>
      <c r="J165" t="s">
        <v>30</v>
      </c>
      <c r="O165">
        <f t="shared" si="12"/>
        <v>0</v>
      </c>
      <c r="Q165">
        <f t="shared" si="13"/>
        <v>0</v>
      </c>
      <c r="R165" t="str">
        <f t="shared" si="14"/>
        <v>Unknown</v>
      </c>
    </row>
    <row r="166" spans="2:18" x14ac:dyDescent="0.2">
      <c r="B166" t="s">
        <v>28</v>
      </c>
      <c r="C166">
        <v>14.494</v>
      </c>
      <c r="D166">
        <v>0.29530000000000001</v>
      </c>
      <c r="E166">
        <v>0.1004</v>
      </c>
      <c r="G166" t="s">
        <v>11</v>
      </c>
      <c r="J166" t="s">
        <v>30</v>
      </c>
      <c r="O166">
        <f t="shared" si="12"/>
        <v>0</v>
      </c>
      <c r="Q166">
        <f t="shared" si="13"/>
        <v>0</v>
      </c>
      <c r="R166" t="str">
        <f t="shared" si="14"/>
        <v>Unknown</v>
      </c>
    </row>
    <row r="167" spans="2:18" x14ac:dyDescent="0.2">
      <c r="B167" t="s">
        <v>28</v>
      </c>
      <c r="C167">
        <v>14.643000000000001</v>
      </c>
      <c r="D167">
        <v>0.20530000000000001</v>
      </c>
      <c r="E167">
        <v>9.1300000000000006E-2</v>
      </c>
      <c r="G167" t="s">
        <v>11</v>
      </c>
      <c r="J167" t="s">
        <v>30</v>
      </c>
      <c r="O167">
        <f t="shared" si="12"/>
        <v>0</v>
      </c>
      <c r="Q167">
        <f t="shared" si="13"/>
        <v>0</v>
      </c>
      <c r="R167" t="str">
        <f t="shared" si="14"/>
        <v>Unknown</v>
      </c>
    </row>
    <row r="168" spans="2:18" x14ac:dyDescent="0.2">
      <c r="B168" t="s">
        <v>28</v>
      </c>
      <c r="C168">
        <v>14.667</v>
      </c>
      <c r="D168">
        <v>0.114</v>
      </c>
      <c r="E168">
        <v>7.7899999999999997E-2</v>
      </c>
      <c r="G168" t="s">
        <v>11</v>
      </c>
      <c r="J168" t="s">
        <v>30</v>
      </c>
      <c r="O168">
        <f t="shared" si="12"/>
        <v>0</v>
      </c>
      <c r="Q168">
        <f t="shared" si="13"/>
        <v>0</v>
      </c>
      <c r="R168" t="str">
        <f t="shared" si="14"/>
        <v>Unknown</v>
      </c>
    </row>
    <row r="169" spans="2:18" x14ac:dyDescent="0.2">
      <c r="B169" t="s">
        <v>28</v>
      </c>
      <c r="C169">
        <v>14.696</v>
      </c>
      <c r="D169">
        <v>8.5000000000000006E-2</v>
      </c>
      <c r="E169">
        <v>6.3799999999999996E-2</v>
      </c>
      <c r="G169" t="s">
        <v>11</v>
      </c>
      <c r="J169" t="s">
        <v>30</v>
      </c>
      <c r="O169">
        <f t="shared" si="12"/>
        <v>0</v>
      </c>
      <c r="Q169">
        <f t="shared" si="13"/>
        <v>0</v>
      </c>
      <c r="R169" t="str">
        <f t="shared" si="14"/>
        <v>Unknown</v>
      </c>
    </row>
    <row r="170" spans="2:18" x14ac:dyDescent="0.2">
      <c r="B170" t="s">
        <v>28</v>
      </c>
      <c r="C170">
        <v>14.741</v>
      </c>
      <c r="D170">
        <v>7.1499999999999994E-2</v>
      </c>
      <c r="E170">
        <v>4.7500000000000001E-2</v>
      </c>
      <c r="G170" t="s">
        <v>11</v>
      </c>
      <c r="J170" t="s">
        <v>30</v>
      </c>
      <c r="O170">
        <f t="shared" si="12"/>
        <v>0</v>
      </c>
      <c r="Q170">
        <f t="shared" si="13"/>
        <v>0</v>
      </c>
      <c r="R170" t="str">
        <f t="shared" si="14"/>
        <v>Unknown</v>
      </c>
    </row>
    <row r="171" spans="2:18" x14ac:dyDescent="0.2">
      <c r="B171" t="s">
        <v>28</v>
      </c>
      <c r="C171">
        <v>14.811999999999999</v>
      </c>
      <c r="D171">
        <v>0.22159999999999999</v>
      </c>
      <c r="E171">
        <v>9.2299999999999993E-2</v>
      </c>
      <c r="G171" t="s">
        <v>11</v>
      </c>
      <c r="J171" t="s">
        <v>30</v>
      </c>
      <c r="O171">
        <f t="shared" si="12"/>
        <v>0</v>
      </c>
      <c r="Q171">
        <f t="shared" si="13"/>
        <v>0</v>
      </c>
      <c r="R171" t="str">
        <f t="shared" si="14"/>
        <v>Unknown</v>
      </c>
    </row>
    <row r="172" spans="2:18" x14ac:dyDescent="0.2">
      <c r="B172" t="s">
        <v>28</v>
      </c>
      <c r="C172">
        <v>14.865</v>
      </c>
      <c r="D172">
        <v>0.26790000000000003</v>
      </c>
      <c r="E172">
        <v>0.1027</v>
      </c>
      <c r="G172" t="s">
        <v>11</v>
      </c>
      <c r="J172" t="s">
        <v>30</v>
      </c>
      <c r="O172">
        <f t="shared" si="12"/>
        <v>0</v>
      </c>
      <c r="Q172">
        <f t="shared" si="13"/>
        <v>0</v>
      </c>
      <c r="R172" t="str">
        <f t="shared" si="14"/>
        <v>Unknown</v>
      </c>
    </row>
    <row r="173" spans="2:18" x14ac:dyDescent="0.2">
      <c r="B173" t="s">
        <v>28</v>
      </c>
      <c r="C173">
        <v>14.957000000000001</v>
      </c>
      <c r="D173">
        <v>8.2299999999999998E-2</v>
      </c>
      <c r="E173">
        <v>3.6299999999999999E-2</v>
      </c>
      <c r="G173" t="s">
        <v>11</v>
      </c>
      <c r="J173" t="s">
        <v>30</v>
      </c>
      <c r="O173">
        <f t="shared" si="12"/>
        <v>0</v>
      </c>
      <c r="Q173">
        <f t="shared" si="13"/>
        <v>0</v>
      </c>
      <c r="R173" t="str">
        <f t="shared" si="14"/>
        <v>Unknown</v>
      </c>
    </row>
    <row r="174" spans="2:18" x14ac:dyDescent="0.2">
      <c r="B174" t="s">
        <v>28</v>
      </c>
      <c r="C174">
        <v>15</v>
      </c>
      <c r="D174">
        <v>0.18509999999999999</v>
      </c>
      <c r="E174">
        <v>9.5899999999999999E-2</v>
      </c>
      <c r="G174" t="s">
        <v>11</v>
      </c>
      <c r="J174" t="s">
        <v>30</v>
      </c>
      <c r="O174">
        <f t="shared" si="12"/>
        <v>0</v>
      </c>
      <c r="Q174">
        <f t="shared" si="13"/>
        <v>0</v>
      </c>
      <c r="R174" t="str">
        <f t="shared" si="14"/>
        <v>Unknown</v>
      </c>
    </row>
    <row r="175" spans="2:18" x14ac:dyDescent="0.2">
      <c r="B175" t="s">
        <v>28</v>
      </c>
      <c r="C175">
        <v>15.031000000000001</v>
      </c>
      <c r="D175">
        <v>0.52439999999999998</v>
      </c>
      <c r="E175">
        <v>0.1643</v>
      </c>
      <c r="G175" t="s">
        <v>11</v>
      </c>
      <c r="J175" t="s">
        <v>30</v>
      </c>
      <c r="O175">
        <f t="shared" si="12"/>
        <v>0</v>
      </c>
      <c r="Q175">
        <f t="shared" si="13"/>
        <v>0</v>
      </c>
      <c r="R175" t="str">
        <f t="shared" si="14"/>
        <v>Unknown</v>
      </c>
    </row>
    <row r="176" spans="2:18" x14ac:dyDescent="0.2">
      <c r="B176" t="s">
        <v>28</v>
      </c>
      <c r="C176">
        <v>15.090999999999999</v>
      </c>
      <c r="D176">
        <v>1.6930000000000001</v>
      </c>
      <c r="E176">
        <v>0.31609999999999999</v>
      </c>
      <c r="G176" t="s">
        <v>11</v>
      </c>
      <c r="J176" t="s">
        <v>30</v>
      </c>
      <c r="O176">
        <f t="shared" si="12"/>
        <v>0</v>
      </c>
      <c r="Q176">
        <f t="shared" si="13"/>
        <v>0</v>
      </c>
      <c r="R176" t="str">
        <f t="shared" si="14"/>
        <v>Unknown</v>
      </c>
    </row>
    <row r="177" spans="2:18" x14ac:dyDescent="0.2">
      <c r="B177" t="s">
        <v>28</v>
      </c>
      <c r="C177">
        <v>17.344999999999999</v>
      </c>
      <c r="D177">
        <v>1.0182</v>
      </c>
      <c r="E177">
        <v>9.06E-2</v>
      </c>
      <c r="G177" t="s">
        <v>11</v>
      </c>
      <c r="J177" t="s">
        <v>30</v>
      </c>
      <c r="O177">
        <f t="shared" si="12"/>
        <v>0</v>
      </c>
      <c r="Q177">
        <f t="shared" si="13"/>
        <v>0</v>
      </c>
      <c r="R177" t="str">
        <f t="shared" si="14"/>
        <v>Unknown</v>
      </c>
    </row>
    <row r="178" spans="2:18" x14ac:dyDescent="0.2">
      <c r="B178" t="s">
        <v>28</v>
      </c>
      <c r="C178">
        <v>18.422000000000001</v>
      </c>
      <c r="D178">
        <v>7.8600000000000003E-2</v>
      </c>
      <c r="E178">
        <v>6.6699999999999995E-2</v>
      </c>
      <c r="G178" t="s">
        <v>11</v>
      </c>
      <c r="J178" t="s">
        <v>30</v>
      </c>
      <c r="O178">
        <f t="shared" si="12"/>
        <v>0</v>
      </c>
      <c r="Q178">
        <f t="shared" si="13"/>
        <v>0</v>
      </c>
      <c r="R178" t="str">
        <f t="shared" si="14"/>
        <v>Unknown</v>
      </c>
    </row>
    <row r="179" spans="2:18" x14ac:dyDescent="0.2">
      <c r="B179" t="s">
        <v>0</v>
      </c>
      <c r="C179">
        <v>2.1179999999999999</v>
      </c>
      <c r="D179">
        <v>797.351</v>
      </c>
      <c r="E179">
        <v>131.26310000000001</v>
      </c>
      <c r="G179" t="s">
        <v>11</v>
      </c>
      <c r="J179" t="s">
        <v>30</v>
      </c>
      <c r="O179">
        <f t="shared" si="12"/>
        <v>0</v>
      </c>
      <c r="Q179">
        <f t="shared" si="13"/>
        <v>0</v>
      </c>
      <c r="R179" t="str">
        <f t="shared" si="14"/>
        <v>Unknown</v>
      </c>
    </row>
    <row r="180" spans="2:18" x14ac:dyDescent="0.2">
      <c r="B180" t="s">
        <v>0</v>
      </c>
      <c r="C180">
        <v>3.351</v>
      </c>
      <c r="D180">
        <v>98.250600000000006</v>
      </c>
      <c r="E180">
        <v>13.1349</v>
      </c>
      <c r="G180" t="s">
        <v>11</v>
      </c>
      <c r="J180" t="s">
        <v>30</v>
      </c>
      <c r="O180">
        <f t="shared" si="12"/>
        <v>0</v>
      </c>
      <c r="Q180">
        <f t="shared" si="13"/>
        <v>0</v>
      </c>
      <c r="R180" t="str">
        <f t="shared" si="14"/>
        <v>Unknown</v>
      </c>
    </row>
    <row r="181" spans="2:18" x14ac:dyDescent="0.2">
      <c r="B181" t="s">
        <v>0</v>
      </c>
      <c r="C181">
        <v>7.343</v>
      </c>
      <c r="D181">
        <v>1680.4247</v>
      </c>
      <c r="E181">
        <v>161.2029</v>
      </c>
      <c r="G181" t="s">
        <v>11</v>
      </c>
      <c r="J181" t="s">
        <v>30</v>
      </c>
      <c r="O181">
        <f t="shared" si="12"/>
        <v>0</v>
      </c>
      <c r="Q181">
        <f t="shared" si="13"/>
        <v>0</v>
      </c>
      <c r="R181" t="str">
        <f t="shared" si="14"/>
        <v>Unknown</v>
      </c>
    </row>
    <row r="182" spans="2:18" x14ac:dyDescent="0.2">
      <c r="B182" t="s">
        <v>0</v>
      </c>
      <c r="C182">
        <v>11.218</v>
      </c>
      <c r="D182">
        <v>224.81989999999999</v>
      </c>
      <c r="E182">
        <v>21.4907</v>
      </c>
      <c r="G182" t="s">
        <v>11</v>
      </c>
      <c r="J182" t="s">
        <v>30</v>
      </c>
      <c r="O182">
        <f t="shared" si="12"/>
        <v>0</v>
      </c>
      <c r="Q182">
        <f t="shared" si="13"/>
        <v>0</v>
      </c>
      <c r="R182" t="str">
        <f t="shared" si="14"/>
        <v>Unknown</v>
      </c>
    </row>
    <row r="183" spans="2:18" x14ac:dyDescent="0.2">
      <c r="B183" t="s">
        <v>0</v>
      </c>
      <c r="C183">
        <v>11.664999999999999</v>
      </c>
      <c r="D183">
        <v>2481.1199000000001</v>
      </c>
      <c r="E183">
        <v>215.46559999999999</v>
      </c>
      <c r="G183" t="s">
        <v>11</v>
      </c>
      <c r="J183" t="s">
        <v>30</v>
      </c>
      <c r="O183">
        <f t="shared" si="12"/>
        <v>0</v>
      </c>
      <c r="Q183">
        <f t="shared" si="13"/>
        <v>0</v>
      </c>
      <c r="R183" t="str">
        <f t="shared" si="14"/>
        <v>Unknown</v>
      </c>
    </row>
    <row r="184" spans="2:18" x14ac:dyDescent="0.2">
      <c r="B184" t="s">
        <v>0</v>
      </c>
      <c r="C184">
        <v>14.888</v>
      </c>
      <c r="D184">
        <v>40441.6875</v>
      </c>
      <c r="E184">
        <v>1954.7172</v>
      </c>
      <c r="G184" t="s">
        <v>11</v>
      </c>
      <c r="J184" t="s">
        <v>30</v>
      </c>
      <c r="O184">
        <f t="shared" si="12"/>
        <v>0</v>
      </c>
      <c r="Q184">
        <f t="shared" si="13"/>
        <v>0</v>
      </c>
      <c r="R184" t="str">
        <f t="shared" si="14"/>
        <v>Unknown</v>
      </c>
    </row>
    <row r="185" spans="2:18" x14ac:dyDescent="0.2">
      <c r="B185" t="s">
        <v>0</v>
      </c>
      <c r="C185">
        <v>16.047999999999998</v>
      </c>
      <c r="D185">
        <v>3054.8344999999999</v>
      </c>
      <c r="E185">
        <v>231.94560000000001</v>
      </c>
      <c r="G185" t="s">
        <v>11</v>
      </c>
      <c r="J185" t="s">
        <v>30</v>
      </c>
      <c r="O185">
        <f t="shared" si="12"/>
        <v>0</v>
      </c>
      <c r="Q185">
        <f t="shared" si="13"/>
        <v>0</v>
      </c>
      <c r="R185" t="str">
        <f t="shared" si="14"/>
        <v>Unknown</v>
      </c>
    </row>
    <row r="186" spans="2:18" x14ac:dyDescent="0.2">
      <c r="B186" t="s">
        <v>0</v>
      </c>
      <c r="C186">
        <v>18.414000000000001</v>
      </c>
      <c r="D186">
        <v>50.012099999999997</v>
      </c>
      <c r="E186">
        <v>79.4666</v>
      </c>
      <c r="G186" t="s">
        <v>11</v>
      </c>
      <c r="J186" t="s">
        <v>30</v>
      </c>
      <c r="O186">
        <f t="shared" si="12"/>
        <v>0</v>
      </c>
      <c r="Q186">
        <f t="shared" si="13"/>
        <v>0</v>
      </c>
      <c r="R186" t="str">
        <f t="shared" si="14"/>
        <v>Unknown</v>
      </c>
    </row>
    <row r="187" spans="2:18" x14ac:dyDescent="0.2">
      <c r="B187" t="s">
        <v>0</v>
      </c>
      <c r="C187">
        <v>18.766999999999999</v>
      </c>
      <c r="D187">
        <v>1263.8333</v>
      </c>
      <c r="E187">
        <v>92.549000000000007</v>
      </c>
      <c r="G187" t="s">
        <v>11</v>
      </c>
      <c r="J187" t="s">
        <v>30</v>
      </c>
      <c r="O187">
        <f t="shared" si="12"/>
        <v>0</v>
      </c>
      <c r="Q187">
        <f t="shared" si="13"/>
        <v>0</v>
      </c>
      <c r="R187" t="str">
        <f t="shared" si="14"/>
        <v>Unknown</v>
      </c>
    </row>
    <row r="188" spans="2:18" x14ac:dyDescent="0.2">
      <c r="B188" t="s">
        <v>0</v>
      </c>
      <c r="C188">
        <v>19.452999999999999</v>
      </c>
      <c r="D188">
        <v>140662.3125</v>
      </c>
      <c r="E188">
        <v>8982.8682000000008</v>
      </c>
      <c r="G188" t="s">
        <v>11</v>
      </c>
      <c r="J188" t="s">
        <v>30</v>
      </c>
      <c r="O188">
        <f t="shared" si="12"/>
        <v>0</v>
      </c>
      <c r="Q188">
        <f t="shared" si="13"/>
        <v>0</v>
      </c>
      <c r="R188" t="str">
        <f t="shared" si="14"/>
        <v>Unknown</v>
      </c>
    </row>
  </sheetData>
  <mergeCells count="2">
    <mergeCell ref="U5:W5"/>
    <mergeCell ref="U17:W1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3D8D-1DF9-9D40-A7D6-BFC09FA15567}">
  <dimension ref="B2:U294"/>
  <sheetViews>
    <sheetView tabSelected="1" workbookViewId="0">
      <selection activeCell="J5" sqref="J5"/>
    </sheetView>
  </sheetViews>
  <sheetFormatPr baseColWidth="10" defaultRowHeight="16" x14ac:dyDescent="0.2"/>
  <cols>
    <col min="10" max="10" width="32.83203125" bestFit="1" customWidth="1"/>
    <col min="12" max="12" width="13" customWidth="1"/>
  </cols>
  <sheetData>
    <row r="2" spans="2:21" x14ac:dyDescent="0.2">
      <c r="B2" t="s">
        <v>238</v>
      </c>
      <c r="C2">
        <v>155</v>
      </c>
      <c r="E2" t="s">
        <v>239</v>
      </c>
      <c r="F2">
        <v>15.4</v>
      </c>
      <c r="H2" t="s">
        <v>240</v>
      </c>
    </row>
    <row r="3" spans="2:21" x14ac:dyDescent="0.2">
      <c r="E3" t="s">
        <v>241</v>
      </c>
      <c r="F3" s="2">
        <f ca="1">SUM(O6:O1048576)</f>
        <v>24.158999398440631</v>
      </c>
    </row>
    <row r="5" spans="2:21" x14ac:dyDescent="0.2">
      <c r="B5" t="s">
        <v>1</v>
      </c>
      <c r="C5" t="s">
        <v>4</v>
      </c>
      <c r="D5" t="s">
        <v>2</v>
      </c>
      <c r="E5" t="s">
        <v>3</v>
      </c>
      <c r="F5" t="s">
        <v>61</v>
      </c>
      <c r="G5" t="s">
        <v>5</v>
      </c>
      <c r="H5" t="s">
        <v>6</v>
      </c>
      <c r="I5" t="s">
        <v>93</v>
      </c>
      <c r="J5" t="s">
        <v>29</v>
      </c>
      <c r="K5" t="s">
        <v>231</v>
      </c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237</v>
      </c>
      <c r="S5" s="11" t="s">
        <v>248</v>
      </c>
      <c r="T5" s="11"/>
      <c r="U5" s="11"/>
    </row>
    <row r="6" spans="2:21" x14ac:dyDescent="0.2">
      <c r="B6" t="s">
        <v>28</v>
      </c>
      <c r="C6">
        <v>2.3559999999999999</v>
      </c>
      <c r="D6">
        <v>0.1331</v>
      </c>
      <c r="E6">
        <v>6.4000000000000001E-2</v>
      </c>
      <c r="J6" t="s">
        <v>30</v>
      </c>
      <c r="L6">
        <v>1</v>
      </c>
      <c r="M6" t="s">
        <v>242</v>
      </c>
      <c r="N6" cm="1">
        <f t="array" aca="1" ref="N6" ca="1">D6/INDIRECT(_xlfn.CONCAT("D",$C$2))</f>
        <v>3.1154689705376352E-3</v>
      </c>
      <c r="O6">
        <f>IF(NOT(ISBLANK(G6)),N6*$F$2/L6,0)</f>
        <v>0</v>
      </c>
      <c r="P6" t="str">
        <f>IF(K6="A","Aromatics",IF(K6="L","Linear Alkanes",IF(K6="B","Branched Alkanes", IF(K6="C","Cycloalkanes", IF(K6="E","Alkenes/Alkynes", IF(K6="O","Other","Unknown"))))))</f>
        <v>Unknown</v>
      </c>
      <c r="S6" t="s">
        <v>236</v>
      </c>
      <c r="T6" t="s">
        <v>10</v>
      </c>
      <c r="U6" t="s">
        <v>249</v>
      </c>
    </row>
    <row r="7" spans="2:21" x14ac:dyDescent="0.2">
      <c r="B7" t="s">
        <v>28</v>
      </c>
      <c r="C7">
        <v>2.4460000000000002</v>
      </c>
      <c r="D7">
        <v>0.94830000000000003</v>
      </c>
      <c r="E7">
        <v>0.62360000000000004</v>
      </c>
      <c r="F7">
        <v>2.4434</v>
      </c>
      <c r="G7" t="s">
        <v>33</v>
      </c>
      <c r="H7" t="s">
        <v>12</v>
      </c>
      <c r="I7">
        <v>96.445762327960296</v>
      </c>
      <c r="J7" t="s">
        <v>30</v>
      </c>
      <c r="K7" t="s">
        <v>243</v>
      </c>
      <c r="L7">
        <v>1</v>
      </c>
      <c r="M7" t="s">
        <v>242</v>
      </c>
      <c r="N7" cm="1">
        <f t="array" aca="1" ref="N7" ca="1">D7/INDIRECT(_xlfn.CONCAT("D",$C$2))</f>
        <v>2.2196838653349659E-2</v>
      </c>
      <c r="O7">
        <f t="shared" ref="O7:O70" ca="1" si="0">IF(NOT(ISBLANK(G7)),N7*$F$2/L7,0)</f>
        <v>0.34183131526158478</v>
      </c>
      <c r="P7" t="str">
        <f t="shared" ref="P7:P70" si="1">IF(K7="A","Aromatics",IF(K7="L","Linear Alkanes",IF(K7="B","Branched Alkanes", IF(K7="C","Cycloalkanes", IF(K7="E","Alkenes/Alkynes", IF(K7="O","Other","Unknown"))))))</f>
        <v>Branched Alkanes</v>
      </c>
      <c r="Q7">
        <v>4</v>
      </c>
      <c r="S7" t="s">
        <v>250</v>
      </c>
      <c r="T7" s="2">
        <f ca="1">SUMIF($P$6:$P$1048576,S7,$O$6:$O$1048576)</f>
        <v>5.5148641341875333</v>
      </c>
      <c r="U7" s="3">
        <f ca="1">T7/$T$14</f>
        <v>0.22827369806315309</v>
      </c>
    </row>
    <row r="8" spans="2:21" x14ac:dyDescent="0.2">
      <c r="B8" t="s">
        <v>28</v>
      </c>
      <c r="C8">
        <v>2.4969999999999999</v>
      </c>
      <c r="D8">
        <v>0.16600000000000001</v>
      </c>
      <c r="E8">
        <v>8.1199999999999994E-2</v>
      </c>
      <c r="J8" t="s">
        <v>30</v>
      </c>
      <c r="O8">
        <f t="shared" si="0"/>
        <v>0</v>
      </c>
      <c r="P8" t="str">
        <f t="shared" si="1"/>
        <v>Unknown</v>
      </c>
      <c r="S8" t="s">
        <v>251</v>
      </c>
      <c r="T8" s="2">
        <f t="shared" ref="T8:T12" ca="1" si="2">SUMIF($P$6:$P$1048576,S8,$O$6:$O$1048576)</f>
        <v>0.86458126084035747</v>
      </c>
      <c r="U8" s="3">
        <f t="shared" ref="U8:U12" ca="1" si="3">T8/$T$14</f>
        <v>3.578713036004972E-2</v>
      </c>
    </row>
    <row r="9" spans="2:21" x14ac:dyDescent="0.2">
      <c r="B9" t="s">
        <v>28</v>
      </c>
      <c r="C9">
        <v>2.6749999999999998</v>
      </c>
      <c r="D9">
        <v>6.4682000000000004</v>
      </c>
      <c r="E9">
        <v>4.3135000000000003</v>
      </c>
      <c r="F9">
        <v>2.6724999999999999</v>
      </c>
      <c r="G9" t="s">
        <v>38</v>
      </c>
      <c r="H9" t="s">
        <v>34</v>
      </c>
      <c r="I9">
        <v>97.701184758423196</v>
      </c>
      <c r="J9" t="s">
        <v>30</v>
      </c>
      <c r="K9" t="s">
        <v>243</v>
      </c>
      <c r="L9">
        <v>1</v>
      </c>
      <c r="M9" t="s">
        <v>242</v>
      </c>
      <c r="N9" cm="1">
        <f t="array" aca="1" ref="N9" ca="1">D9/INDIRECT(_xlfn.CONCAT("D",$C$2))</f>
        <v>0.15140102475756223</v>
      </c>
      <c r="O9">
        <f t="shared" ca="1" si="0"/>
        <v>2.3315757812664586</v>
      </c>
      <c r="P9" t="str">
        <f t="shared" si="1"/>
        <v>Branched Alkanes</v>
      </c>
      <c r="Q9">
        <v>5</v>
      </c>
      <c r="S9" t="s">
        <v>252</v>
      </c>
      <c r="T9" s="2">
        <f ca="1">SUMIF($P$6:$P$1048576,S9,$O$6:$O$1048576)</f>
        <v>15.315975029434277</v>
      </c>
      <c r="U9" s="3">
        <f t="shared" ca="1" si="3"/>
        <v>0.63396561988502165</v>
      </c>
    </row>
    <row r="10" spans="2:21" x14ac:dyDescent="0.2">
      <c r="B10" t="s">
        <v>28</v>
      </c>
      <c r="C10">
        <v>2.77</v>
      </c>
      <c r="D10">
        <v>0.46050000000000002</v>
      </c>
      <c r="E10">
        <v>0.2452</v>
      </c>
      <c r="F10">
        <v>2.7675999999999998</v>
      </c>
      <c r="G10" t="s">
        <v>35</v>
      </c>
      <c r="H10" t="s">
        <v>34</v>
      </c>
      <c r="J10" t="s">
        <v>244</v>
      </c>
      <c r="K10" t="s">
        <v>245</v>
      </c>
      <c r="L10">
        <v>1</v>
      </c>
      <c r="M10" t="s">
        <v>242</v>
      </c>
      <c r="N10" cm="1">
        <f t="array" aca="1" ref="N10" ca="1">D10/INDIRECT(_xlfn.CONCAT("D",$C$2))</f>
        <v>1.0778914056593395E-2</v>
      </c>
      <c r="O10">
        <f t="shared" ca="1" si="0"/>
        <v>0.16599527647153831</v>
      </c>
      <c r="P10" t="str">
        <f t="shared" si="1"/>
        <v>Linear Alkanes</v>
      </c>
      <c r="Q10">
        <v>5</v>
      </c>
      <c r="S10" t="s">
        <v>253</v>
      </c>
      <c r="T10" s="2">
        <f t="shared" ca="1" si="2"/>
        <v>2.2976197442553428</v>
      </c>
      <c r="U10" s="3">
        <f t="shared" ca="1" si="3"/>
        <v>9.5104093773173623E-2</v>
      </c>
    </row>
    <row r="11" spans="2:21" x14ac:dyDescent="0.2">
      <c r="B11" t="s">
        <v>28</v>
      </c>
      <c r="C11">
        <v>2.875</v>
      </c>
      <c r="D11">
        <v>0.2898</v>
      </c>
      <c r="E11">
        <v>0.1588</v>
      </c>
      <c r="F11">
        <v>2.8731</v>
      </c>
      <c r="G11" t="s">
        <v>132</v>
      </c>
      <c r="H11" t="s">
        <v>88</v>
      </c>
      <c r="I11">
        <v>85.863359130411297</v>
      </c>
      <c r="J11" t="s">
        <v>30</v>
      </c>
      <c r="K11" t="s">
        <v>22</v>
      </c>
      <c r="L11">
        <v>1</v>
      </c>
      <c r="M11" t="s">
        <v>242</v>
      </c>
      <c r="N11" cm="1">
        <f t="array" aca="1" ref="N11" ca="1">D11/INDIRECT(_xlfn.CONCAT("D",$C$2))</f>
        <v>6.7833426571134985E-3</v>
      </c>
      <c r="O11">
        <f t="shared" ca="1" si="0"/>
        <v>0.10446347691954788</v>
      </c>
      <c r="P11" t="str">
        <f t="shared" si="1"/>
        <v>Cycloalkanes</v>
      </c>
      <c r="Q11">
        <v>9</v>
      </c>
      <c r="S11" t="s">
        <v>254</v>
      </c>
      <c r="T11" s="2">
        <f t="shared" ca="1" si="2"/>
        <v>0.16595922972311888</v>
      </c>
      <c r="U11" s="3">
        <f t="shared" ca="1" si="3"/>
        <v>6.8694579186019981E-3</v>
      </c>
    </row>
    <row r="12" spans="2:21" x14ac:dyDescent="0.2">
      <c r="B12" t="s">
        <v>28</v>
      </c>
      <c r="C12">
        <v>2.9430000000000001</v>
      </c>
      <c r="D12">
        <v>9.5500000000000002E-2</v>
      </c>
      <c r="E12">
        <v>4.1700000000000001E-2</v>
      </c>
      <c r="J12" t="s">
        <v>30</v>
      </c>
      <c r="O12">
        <f t="shared" si="0"/>
        <v>0</v>
      </c>
      <c r="P12" t="str">
        <f t="shared" si="1"/>
        <v>Unknown</v>
      </c>
      <c r="S12" t="s">
        <v>255</v>
      </c>
      <c r="T12" s="2">
        <f t="shared" si="2"/>
        <v>0</v>
      </c>
      <c r="U12" s="3">
        <f t="shared" ca="1" si="3"/>
        <v>0</v>
      </c>
    </row>
    <row r="13" spans="2:21" x14ac:dyDescent="0.2">
      <c r="B13" t="s">
        <v>28</v>
      </c>
      <c r="C13">
        <v>3.1640000000000001</v>
      </c>
      <c r="D13">
        <v>8.0410000000000004</v>
      </c>
      <c r="E13">
        <v>3.855</v>
      </c>
      <c r="F13">
        <v>3.161</v>
      </c>
      <c r="G13" t="s">
        <v>41</v>
      </c>
      <c r="H13" t="s">
        <v>40</v>
      </c>
      <c r="I13">
        <v>98.449957396772703</v>
      </c>
      <c r="J13" t="s">
        <v>30</v>
      </c>
      <c r="K13" t="s">
        <v>243</v>
      </c>
      <c r="L13">
        <v>1</v>
      </c>
      <c r="M13" t="s">
        <v>242</v>
      </c>
      <c r="N13" cm="1">
        <f t="array" aca="1" ref="N13" ca="1">D13/INDIRECT(_xlfn.CONCAT("D",$C$2))</f>
        <v>0.18821552210438111</v>
      </c>
      <c r="O13">
        <f t="shared" ca="1" si="0"/>
        <v>2.8985190404074692</v>
      </c>
      <c r="P13" t="str">
        <f t="shared" si="1"/>
        <v>Branched Alkanes</v>
      </c>
      <c r="Q13">
        <v>6</v>
      </c>
      <c r="T13" s="2"/>
    </row>
    <row r="14" spans="2:21" x14ac:dyDescent="0.2">
      <c r="B14" t="s">
        <v>28</v>
      </c>
      <c r="C14">
        <v>3.2850000000000001</v>
      </c>
      <c r="D14">
        <v>2.7361</v>
      </c>
      <c r="E14">
        <v>1.4479</v>
      </c>
      <c r="F14">
        <v>3.2826</v>
      </c>
      <c r="G14" t="s">
        <v>42</v>
      </c>
      <c r="H14" t="s">
        <v>40</v>
      </c>
      <c r="I14">
        <v>97.7871508795144</v>
      </c>
      <c r="J14" t="s">
        <v>30</v>
      </c>
      <c r="K14" t="s">
        <v>243</v>
      </c>
      <c r="L14">
        <v>1</v>
      </c>
      <c r="M14" t="s">
        <v>242</v>
      </c>
      <c r="N14" cm="1">
        <f t="array" aca="1" ref="N14" ca="1">D14/INDIRECT(_xlfn.CONCAT("D",$C$2))</f>
        <v>6.4043836591194767E-2</v>
      </c>
      <c r="O14">
        <f t="shared" ca="1" si="0"/>
        <v>0.98627508350439941</v>
      </c>
      <c r="P14" t="str">
        <f t="shared" si="1"/>
        <v>Branched Alkanes</v>
      </c>
      <c r="Q14">
        <v>6</v>
      </c>
      <c r="S14" t="s">
        <v>256</v>
      </c>
      <c r="T14" s="4">
        <f ca="1">SUM(T7:T12)</f>
        <v>24.158999398440628</v>
      </c>
      <c r="U14" s="5">
        <f ca="1">SUM(U7:U12)</f>
        <v>1.0000000000000002</v>
      </c>
    </row>
    <row r="15" spans="2:21" x14ac:dyDescent="0.2">
      <c r="B15" t="s">
        <v>28</v>
      </c>
      <c r="C15">
        <v>3.4359999999999999</v>
      </c>
      <c r="D15">
        <v>1.0566</v>
      </c>
      <c r="E15">
        <v>0.48809999999999998</v>
      </c>
      <c r="F15">
        <v>3.4342999999999999</v>
      </c>
      <c r="G15" t="s">
        <v>43</v>
      </c>
      <c r="H15" t="s">
        <v>40</v>
      </c>
      <c r="I15">
        <v>93.383319938957897</v>
      </c>
      <c r="J15" t="s">
        <v>30</v>
      </c>
      <c r="K15" t="s">
        <v>245</v>
      </c>
      <c r="L15">
        <v>1</v>
      </c>
      <c r="M15" t="s">
        <v>242</v>
      </c>
      <c r="N15" cm="1">
        <f t="array" aca="1" ref="N15" ca="1">D15/INDIRECT(_xlfn.CONCAT("D",$C$2))</f>
        <v>2.4731814532457288E-2</v>
      </c>
      <c r="O15">
        <f t="shared" ca="1" si="0"/>
        <v>0.38086994379984224</v>
      </c>
      <c r="P15" t="str">
        <f t="shared" si="1"/>
        <v>Linear Alkanes</v>
      </c>
      <c r="Q15">
        <v>6</v>
      </c>
    </row>
    <row r="16" spans="2:21" x14ac:dyDescent="0.2">
      <c r="B16" t="s">
        <v>28</v>
      </c>
      <c r="C16">
        <v>3.53</v>
      </c>
      <c r="D16">
        <v>0.26840000000000003</v>
      </c>
      <c r="E16">
        <v>7.0800000000000002E-2</v>
      </c>
      <c r="F16">
        <v>3.5251000000000001</v>
      </c>
      <c r="G16" t="s">
        <v>133</v>
      </c>
      <c r="H16" t="s">
        <v>45</v>
      </c>
      <c r="I16">
        <v>76.974700175843694</v>
      </c>
      <c r="J16" t="s">
        <v>30</v>
      </c>
      <c r="K16" t="s">
        <v>246</v>
      </c>
      <c r="L16">
        <v>1</v>
      </c>
      <c r="M16" t="s">
        <v>242</v>
      </c>
      <c r="N16" cm="1">
        <f t="array" aca="1" ref="N16" ca="1">D16/INDIRECT(_xlfn.CONCAT("D",$C$2))</f>
        <v>6.2824332959601908E-3</v>
      </c>
      <c r="O16">
        <f t="shared" ca="1" si="0"/>
        <v>9.6749472757786947E-2</v>
      </c>
      <c r="P16" t="str">
        <f t="shared" si="1"/>
        <v>Alkenes/Alkynes</v>
      </c>
      <c r="Q16">
        <v>6</v>
      </c>
    </row>
    <row r="17" spans="2:21" x14ac:dyDescent="0.2">
      <c r="B17" t="s">
        <v>28</v>
      </c>
      <c r="C17">
        <v>3.6880000000000002</v>
      </c>
      <c r="D17">
        <v>0.45400000000000001</v>
      </c>
      <c r="E17">
        <v>0.19789999999999999</v>
      </c>
      <c r="F17">
        <v>3.6859999999999999</v>
      </c>
      <c r="G17" t="s">
        <v>134</v>
      </c>
      <c r="H17" t="s">
        <v>48</v>
      </c>
      <c r="I17">
        <v>90.020247203725802</v>
      </c>
      <c r="J17" t="s">
        <v>30</v>
      </c>
      <c r="K17" t="s">
        <v>243</v>
      </c>
      <c r="L17">
        <v>1</v>
      </c>
      <c r="M17" t="s">
        <v>242</v>
      </c>
      <c r="N17" cm="1">
        <f t="array" aca="1" ref="N17" ca="1">D17/INDIRECT(_xlfn.CONCAT("D",$C$2))</f>
        <v>1.0626768689887952E-2</v>
      </c>
      <c r="O17">
        <f t="shared" ca="1" si="0"/>
        <v>0.16365223782427446</v>
      </c>
      <c r="P17" t="str">
        <f t="shared" si="1"/>
        <v>Branched Alkanes</v>
      </c>
      <c r="Q17">
        <v>7</v>
      </c>
      <c r="S17" t="s">
        <v>237</v>
      </c>
      <c r="T17" t="s">
        <v>10</v>
      </c>
      <c r="U17" t="s">
        <v>249</v>
      </c>
    </row>
    <row r="18" spans="2:21" x14ac:dyDescent="0.2">
      <c r="B18" t="s">
        <v>28</v>
      </c>
      <c r="C18">
        <v>3.7749999999999999</v>
      </c>
      <c r="D18">
        <v>3.2515999999999998</v>
      </c>
      <c r="E18">
        <v>0.98260000000000003</v>
      </c>
      <c r="F18">
        <v>3.7774000000000001</v>
      </c>
      <c r="G18" t="s">
        <v>128</v>
      </c>
      <c r="H18" t="s">
        <v>45</v>
      </c>
      <c r="I18">
        <v>88.468842184234305</v>
      </c>
      <c r="J18" t="s">
        <v>30</v>
      </c>
      <c r="K18" t="s">
        <v>22</v>
      </c>
      <c r="L18">
        <v>1</v>
      </c>
      <c r="M18" t="s">
        <v>242</v>
      </c>
      <c r="N18" cm="1">
        <f t="array" aca="1" ref="N18" ca="1">D18/INDIRECT(_xlfn.CONCAT("D",$C$2))</f>
        <v>7.6110134519911152E-2</v>
      </c>
      <c r="O18">
        <f t="shared" ca="1" si="0"/>
        <v>1.1720960716066318</v>
      </c>
      <c r="P18" t="str">
        <f t="shared" si="1"/>
        <v>Cycloalkanes</v>
      </c>
      <c r="Q18">
        <v>6</v>
      </c>
      <c r="S18">
        <v>4</v>
      </c>
      <c r="T18" s="6">
        <f ca="1">SUMIF($Q$6:$Q$1048576,S18,$O$6:$O$1048576)</f>
        <v>0.34183131526158478</v>
      </c>
      <c r="U18">
        <f t="shared" ref="U18:U38" ca="1" si="4">T18/$T$42</f>
        <v>1.4149233154236045E-2</v>
      </c>
    </row>
    <row r="19" spans="2:21" x14ac:dyDescent="0.2">
      <c r="B19" t="s">
        <v>28</v>
      </c>
      <c r="C19">
        <v>3.8450000000000002</v>
      </c>
      <c r="D19">
        <v>0.25640000000000002</v>
      </c>
      <c r="E19">
        <v>8.4599999999999995E-2</v>
      </c>
      <c r="J19" t="s">
        <v>30</v>
      </c>
      <c r="O19">
        <f t="shared" si="0"/>
        <v>0</v>
      </c>
      <c r="P19" t="str">
        <f t="shared" si="1"/>
        <v>Unknown</v>
      </c>
      <c r="S19">
        <v>5</v>
      </c>
      <c r="T19" s="6">
        <f ca="1">SUMIF($Q$6:$Q$1048576,S19,$O$6:$O$1048576)</f>
        <v>2.4975710577379968</v>
      </c>
      <c r="U19">
        <f t="shared" ca="1" si="4"/>
        <v>0.10338056707345279</v>
      </c>
    </row>
    <row r="20" spans="2:21" x14ac:dyDescent="0.2">
      <c r="B20" t="s">
        <v>28</v>
      </c>
      <c r="C20">
        <v>4.3920000000000003</v>
      </c>
      <c r="D20">
        <v>91532.890599999999</v>
      </c>
      <c r="E20">
        <v>16123.924800000001</v>
      </c>
      <c r="J20" t="s">
        <v>30</v>
      </c>
      <c r="O20">
        <f t="shared" si="0"/>
        <v>0</v>
      </c>
      <c r="P20" t="str">
        <f t="shared" si="1"/>
        <v>Unknown</v>
      </c>
      <c r="S20">
        <v>6</v>
      </c>
      <c r="T20" s="6">
        <f t="shared" ref="T20:T40" ca="1" si="5">SUMIF($Q$6:$Q$1048576,S20,$O$6:$O$1048576)</f>
        <v>5.5345096120761292</v>
      </c>
      <c r="U20">
        <f t="shared" ca="1" si="4"/>
        <v>0.22908687238236203</v>
      </c>
    </row>
    <row r="21" spans="2:21" x14ac:dyDescent="0.2">
      <c r="B21" t="s">
        <v>28</v>
      </c>
      <c r="C21">
        <v>4.4610000000000003</v>
      </c>
      <c r="D21">
        <v>10.357200000000001</v>
      </c>
      <c r="E21">
        <v>2.7385999999999999</v>
      </c>
      <c r="J21" t="s">
        <v>30</v>
      </c>
      <c r="O21">
        <f t="shared" si="0"/>
        <v>0</v>
      </c>
      <c r="P21" t="str">
        <f t="shared" si="1"/>
        <v>Unknown</v>
      </c>
      <c r="S21">
        <v>7</v>
      </c>
      <c r="T21" s="6">
        <f ca="1">SUMIF($Q$6:$Q$1048576,S21,$O$6:$O$1048576)</f>
        <v>1.1000746682645832</v>
      </c>
      <c r="U21">
        <f t="shared" ca="1" si="4"/>
        <v>4.5534777749760155E-2</v>
      </c>
    </row>
    <row r="22" spans="2:21" x14ac:dyDescent="0.2">
      <c r="B22" t="s">
        <v>28</v>
      </c>
      <c r="C22">
        <v>4.6059999999999999</v>
      </c>
      <c r="D22">
        <v>0.89449999999999996</v>
      </c>
      <c r="E22">
        <v>0.37459999999999999</v>
      </c>
      <c r="F22">
        <v>4.6032999999999999</v>
      </c>
      <c r="G22" t="s">
        <v>135</v>
      </c>
      <c r="H22" t="s">
        <v>136</v>
      </c>
      <c r="I22">
        <v>82.205807167865302</v>
      </c>
      <c r="J22" t="s">
        <v>30</v>
      </c>
      <c r="K22" t="s">
        <v>243</v>
      </c>
      <c r="L22">
        <v>1</v>
      </c>
      <c r="M22" t="s">
        <v>242</v>
      </c>
      <c r="N22" cm="1">
        <f t="array" aca="1" ref="N22" ca="1">D22/INDIRECT(_xlfn.CONCAT("D",$C$2))</f>
        <v>2.093754315661844E-2</v>
      </c>
      <c r="O22">
        <f t="shared" ca="1" si="0"/>
        <v>0.32243816461192398</v>
      </c>
      <c r="P22" t="str">
        <f t="shared" si="1"/>
        <v>Branched Alkanes</v>
      </c>
      <c r="Q22">
        <v>10</v>
      </c>
      <c r="S22">
        <v>8</v>
      </c>
      <c r="T22" s="6">
        <f ca="1">SUMIF($Q$6:$Q$1048576,S22,$O$6:$O$1048576)</f>
        <v>2.7319109692128003</v>
      </c>
      <c r="U22">
        <f t="shared" ca="1" si="4"/>
        <v>0.1130804684480904</v>
      </c>
    </row>
    <row r="23" spans="2:21" x14ac:dyDescent="0.2">
      <c r="B23" t="s">
        <v>28</v>
      </c>
      <c r="C23">
        <v>4.649</v>
      </c>
      <c r="D23">
        <v>0.21779999999999999</v>
      </c>
      <c r="E23">
        <v>0.16300000000000001</v>
      </c>
      <c r="J23" t="s">
        <v>30</v>
      </c>
      <c r="O23">
        <f t="shared" si="0"/>
        <v>0</v>
      </c>
      <c r="P23" t="str">
        <f t="shared" si="1"/>
        <v>Unknown</v>
      </c>
      <c r="S23">
        <v>9</v>
      </c>
      <c r="T23" s="6">
        <f t="shared" ca="1" si="5"/>
        <v>3.2332130994820032</v>
      </c>
      <c r="U23">
        <f t="shared" ca="1" si="4"/>
        <v>0.1338305881861438</v>
      </c>
    </row>
    <row r="24" spans="2:21" x14ac:dyDescent="0.2">
      <c r="B24" t="s">
        <v>28</v>
      </c>
      <c r="C24">
        <v>4.694</v>
      </c>
      <c r="D24">
        <v>0.72270000000000001</v>
      </c>
      <c r="E24">
        <v>0.45760000000000001</v>
      </c>
      <c r="F24">
        <v>4.6912000000000003</v>
      </c>
      <c r="G24" t="s">
        <v>137</v>
      </c>
      <c r="H24" t="s">
        <v>50</v>
      </c>
      <c r="I24">
        <v>85.100105792712199</v>
      </c>
      <c r="J24" t="s">
        <v>30</v>
      </c>
      <c r="K24" t="s">
        <v>22</v>
      </c>
      <c r="L24">
        <v>1</v>
      </c>
      <c r="M24" t="s">
        <v>242</v>
      </c>
      <c r="N24" cm="1">
        <f t="array" aca="1" ref="N24" ca="1">D24/INDIRECT(_xlfn.CONCAT("D",$C$2))</f>
        <v>1.6916224079696084E-2</v>
      </c>
      <c r="O24">
        <f t="shared" ca="1" si="0"/>
        <v>0.2605098508273197</v>
      </c>
      <c r="P24" t="str">
        <f t="shared" si="1"/>
        <v>Cycloalkanes</v>
      </c>
      <c r="Q24">
        <v>7</v>
      </c>
      <c r="S24">
        <v>10</v>
      </c>
      <c r="T24" s="6">
        <f t="shared" ca="1" si="5"/>
        <v>2.906701652298683</v>
      </c>
      <c r="U24">
        <f t="shared" ca="1" si="4"/>
        <v>0.12031548179459368</v>
      </c>
    </row>
    <row r="25" spans="2:21" x14ac:dyDescent="0.2">
      <c r="B25" t="s">
        <v>28</v>
      </c>
      <c r="C25">
        <v>4.8499999999999996</v>
      </c>
      <c r="D25">
        <v>0.45400000000000001</v>
      </c>
      <c r="E25">
        <v>0.26679999999999998</v>
      </c>
      <c r="F25">
        <v>4.8474000000000004</v>
      </c>
      <c r="G25" t="s">
        <v>54</v>
      </c>
      <c r="H25" t="s">
        <v>48</v>
      </c>
      <c r="I25">
        <v>96.011913148993898</v>
      </c>
      <c r="J25" t="s">
        <v>30</v>
      </c>
      <c r="K25" t="s">
        <v>245</v>
      </c>
      <c r="L25">
        <v>1</v>
      </c>
      <c r="M25" t="s">
        <v>242</v>
      </c>
      <c r="N25" cm="1">
        <f t="array" aca="1" ref="N25" ca="1">D25/INDIRECT(_xlfn.CONCAT("D",$C$2))</f>
        <v>1.0626768689887952E-2</v>
      </c>
      <c r="O25">
        <f t="shared" ca="1" si="0"/>
        <v>0.16365223782427446</v>
      </c>
      <c r="P25" t="str">
        <f t="shared" si="1"/>
        <v>Linear Alkanes</v>
      </c>
      <c r="Q25">
        <v>7</v>
      </c>
      <c r="S25">
        <v>11</v>
      </c>
      <c r="T25" s="6">
        <f t="shared" ca="1" si="5"/>
        <v>0.90001521453667055</v>
      </c>
      <c r="U25">
        <f t="shared" ca="1" si="4"/>
        <v>3.725382826056791E-2</v>
      </c>
    </row>
    <row r="26" spans="2:21" x14ac:dyDescent="0.2">
      <c r="B26" t="s">
        <v>28</v>
      </c>
      <c r="C26">
        <v>4.9379999999999997</v>
      </c>
      <c r="D26">
        <v>0.1835</v>
      </c>
      <c r="E26">
        <v>6.6100000000000006E-2</v>
      </c>
      <c r="J26" t="s">
        <v>30</v>
      </c>
      <c r="O26">
        <f t="shared" si="0"/>
        <v>0</v>
      </c>
      <c r="P26" t="str">
        <f t="shared" si="1"/>
        <v>Unknown</v>
      </c>
      <c r="S26">
        <v>12</v>
      </c>
      <c r="T26" s="6">
        <f t="shared" ca="1" si="5"/>
        <v>1.0317660800097375</v>
      </c>
      <c r="U26">
        <f t="shared" ca="1" si="4"/>
        <v>4.2707318419666587E-2</v>
      </c>
    </row>
    <row r="27" spans="2:21" x14ac:dyDescent="0.2">
      <c r="B27" t="s">
        <v>28</v>
      </c>
      <c r="C27">
        <v>5.085</v>
      </c>
      <c r="D27">
        <v>6.6699999999999995E-2</v>
      </c>
      <c r="E27">
        <v>3.3700000000000001E-2</v>
      </c>
      <c r="J27" t="s">
        <v>30</v>
      </c>
      <c r="O27">
        <f t="shared" si="0"/>
        <v>0</v>
      </c>
      <c r="P27" t="str">
        <f t="shared" si="1"/>
        <v>Unknown</v>
      </c>
      <c r="S27">
        <v>13</v>
      </c>
      <c r="T27" s="6">
        <f t="shared" ca="1" si="5"/>
        <v>1.4732306079026645</v>
      </c>
      <c r="U27">
        <f t="shared" ca="1" si="4"/>
        <v>6.0980613625817463E-2</v>
      </c>
    </row>
    <row r="28" spans="2:21" x14ac:dyDescent="0.2">
      <c r="B28" t="s">
        <v>28</v>
      </c>
      <c r="C28">
        <v>5.1710000000000003</v>
      </c>
      <c r="D28">
        <v>7.3499999999999996E-2</v>
      </c>
      <c r="E28">
        <v>3.2500000000000001E-2</v>
      </c>
      <c r="J28" t="s">
        <v>30</v>
      </c>
      <c r="O28">
        <f t="shared" si="0"/>
        <v>0</v>
      </c>
      <c r="P28" t="str">
        <f t="shared" si="1"/>
        <v>Unknown</v>
      </c>
      <c r="S28">
        <v>14</v>
      </c>
      <c r="T28" s="6">
        <f t="shared" ca="1" si="5"/>
        <v>0.84688230736641057</v>
      </c>
      <c r="U28">
        <f t="shared" ca="1" si="4"/>
        <v>3.5054527441276136E-2</v>
      </c>
    </row>
    <row r="29" spans="2:21" x14ac:dyDescent="0.2">
      <c r="B29" t="s">
        <v>28</v>
      </c>
      <c r="C29">
        <v>5.2539999999999996</v>
      </c>
      <c r="D29">
        <v>4.2999999999999997E-2</v>
      </c>
      <c r="E29">
        <v>2.2800000000000001E-2</v>
      </c>
      <c r="J29" t="s">
        <v>30</v>
      </c>
      <c r="O29">
        <f t="shared" si="0"/>
        <v>0</v>
      </c>
      <c r="P29" t="str">
        <f t="shared" si="1"/>
        <v>Unknown</v>
      </c>
      <c r="S29">
        <v>15</v>
      </c>
      <c r="T29" s="6">
        <f t="shared" ca="1" si="5"/>
        <v>0.96407028647802206</v>
      </c>
      <c r="U29">
        <f t="shared" ca="1" si="4"/>
        <v>3.9905224160080452E-2</v>
      </c>
    </row>
    <row r="30" spans="2:21" x14ac:dyDescent="0.2">
      <c r="B30" t="s">
        <v>28</v>
      </c>
      <c r="C30">
        <v>5.3410000000000002</v>
      </c>
      <c r="D30">
        <v>0.74229999999999996</v>
      </c>
      <c r="E30">
        <v>0.33639999999999998</v>
      </c>
      <c r="F30">
        <v>5.3391999999999999</v>
      </c>
      <c r="G30" t="s">
        <v>55</v>
      </c>
      <c r="H30" t="s">
        <v>50</v>
      </c>
      <c r="I30">
        <v>92.333626402303395</v>
      </c>
      <c r="J30" t="s">
        <v>30</v>
      </c>
      <c r="K30" t="s">
        <v>22</v>
      </c>
      <c r="L30">
        <v>1</v>
      </c>
      <c r="M30" t="s">
        <v>242</v>
      </c>
      <c r="N30" cm="1">
        <f t="array" aca="1" ref="N30" ca="1">D30/INDIRECT(_xlfn.CONCAT("D",$C$2))</f>
        <v>1.7375000877761733E-2</v>
      </c>
      <c r="O30">
        <f t="shared" ca="1" si="0"/>
        <v>0.26757501351753071</v>
      </c>
      <c r="P30" t="str">
        <f t="shared" si="1"/>
        <v>Cycloalkanes</v>
      </c>
      <c r="Q30">
        <v>7</v>
      </c>
      <c r="S30">
        <v>16</v>
      </c>
      <c r="T30" s="6">
        <f>SUMIF($Q$6:$Q$1048576,S30,$O$6:$O$1048576)</f>
        <v>0</v>
      </c>
      <c r="U30">
        <f t="shared" ca="1" si="4"/>
        <v>0</v>
      </c>
    </row>
    <row r="31" spans="2:21" x14ac:dyDescent="0.2">
      <c r="B31" t="s">
        <v>28</v>
      </c>
      <c r="C31">
        <v>5.4649999999999999</v>
      </c>
      <c r="D31">
        <v>1.3501000000000001</v>
      </c>
      <c r="E31">
        <v>0.71509999999999996</v>
      </c>
      <c r="F31">
        <v>5.4630000000000001</v>
      </c>
      <c r="G31" t="s">
        <v>56</v>
      </c>
      <c r="H31" t="s">
        <v>57</v>
      </c>
      <c r="I31">
        <v>92.281846283175298</v>
      </c>
      <c r="J31" t="s">
        <v>30</v>
      </c>
      <c r="K31" t="s">
        <v>243</v>
      </c>
      <c r="L31">
        <v>1</v>
      </c>
      <c r="M31" t="s">
        <v>242</v>
      </c>
      <c r="N31" cm="1">
        <f t="array" aca="1" ref="N31" ca="1">D31/INDIRECT(_xlfn.CONCAT("D",$C$2))</f>
        <v>3.1601763013695425E-2</v>
      </c>
      <c r="O31">
        <f t="shared" ca="1" si="0"/>
        <v>0.48666715041090958</v>
      </c>
      <c r="P31" t="str">
        <f t="shared" si="1"/>
        <v>Branched Alkanes</v>
      </c>
      <c r="Q31">
        <v>8</v>
      </c>
      <c r="S31">
        <v>17</v>
      </c>
      <c r="T31" s="6">
        <f t="shared" si="5"/>
        <v>0</v>
      </c>
      <c r="U31">
        <f t="shared" ca="1" si="4"/>
        <v>0</v>
      </c>
    </row>
    <row r="32" spans="2:21" x14ac:dyDescent="0.2">
      <c r="B32" t="s">
        <v>28</v>
      </c>
      <c r="C32">
        <v>5.5119999999999996</v>
      </c>
      <c r="D32">
        <v>1.0128999999999999</v>
      </c>
      <c r="E32">
        <v>0.52959999999999996</v>
      </c>
      <c r="F32">
        <v>5.5096999999999996</v>
      </c>
      <c r="G32" t="s">
        <v>81</v>
      </c>
      <c r="H32" t="s">
        <v>82</v>
      </c>
      <c r="I32">
        <v>90.721118328657099</v>
      </c>
      <c r="J32" t="s">
        <v>30</v>
      </c>
      <c r="K32" t="s">
        <v>243</v>
      </c>
      <c r="L32">
        <v>1</v>
      </c>
      <c r="M32" t="s">
        <v>242</v>
      </c>
      <c r="N32" cm="1">
        <f t="array" aca="1" ref="N32" ca="1">D32/INDIRECT(_xlfn.CONCAT("D",$C$2))</f>
        <v>2.3708929528606839E-2</v>
      </c>
      <c r="O32">
        <f t="shared" ca="1" si="0"/>
        <v>0.36511751474054532</v>
      </c>
      <c r="P32" t="str">
        <f t="shared" si="1"/>
        <v>Branched Alkanes</v>
      </c>
      <c r="Q32">
        <v>10</v>
      </c>
      <c r="S32">
        <v>18</v>
      </c>
      <c r="T32" s="6">
        <f t="shared" ca="1" si="5"/>
        <v>0.47650196735662642</v>
      </c>
      <c r="U32">
        <f t="shared" ca="1" si="4"/>
        <v>1.9723580413987793E-2</v>
      </c>
    </row>
    <row r="33" spans="2:21" x14ac:dyDescent="0.2">
      <c r="B33" t="s">
        <v>28</v>
      </c>
      <c r="C33">
        <v>5.5730000000000004</v>
      </c>
      <c r="D33">
        <v>8.5300000000000001E-2</v>
      </c>
      <c r="E33">
        <v>4.2200000000000001E-2</v>
      </c>
      <c r="J33" t="s">
        <v>30</v>
      </c>
      <c r="O33">
        <f t="shared" si="0"/>
        <v>0</v>
      </c>
      <c r="P33" t="str">
        <f t="shared" si="1"/>
        <v>Unknown</v>
      </c>
      <c r="S33">
        <v>19</v>
      </c>
      <c r="T33" s="6">
        <f t="shared" ca="1" si="5"/>
        <v>0.12072056045671697</v>
      </c>
      <c r="U33">
        <f t="shared" ca="1" si="4"/>
        <v>4.9969188899648314E-3</v>
      </c>
    </row>
    <row r="34" spans="2:21" x14ac:dyDescent="0.2">
      <c r="B34" t="s">
        <v>28</v>
      </c>
      <c r="C34">
        <v>5.6929999999999996</v>
      </c>
      <c r="D34">
        <v>0.16270000000000001</v>
      </c>
      <c r="E34">
        <v>6.83E-2</v>
      </c>
      <c r="J34" t="s">
        <v>30</v>
      </c>
      <c r="O34">
        <f t="shared" si="0"/>
        <v>0</v>
      </c>
      <c r="P34" t="str">
        <f t="shared" si="1"/>
        <v>Unknown</v>
      </c>
      <c r="S34">
        <v>20</v>
      </c>
      <c r="T34" s="6">
        <f t="shared" si="5"/>
        <v>0</v>
      </c>
      <c r="U34">
        <f t="shared" ca="1" si="4"/>
        <v>0</v>
      </c>
    </row>
    <row r="35" spans="2:21" x14ac:dyDescent="0.2">
      <c r="B35" t="s">
        <v>28</v>
      </c>
      <c r="C35">
        <v>5.8650000000000002</v>
      </c>
      <c r="D35">
        <v>0.1187</v>
      </c>
      <c r="E35">
        <v>2.6100000000000002E-2</v>
      </c>
      <c r="J35" t="s">
        <v>30</v>
      </c>
      <c r="O35">
        <f t="shared" si="0"/>
        <v>0</v>
      </c>
      <c r="P35" t="str">
        <f t="shared" si="1"/>
        <v>Unknown</v>
      </c>
      <c r="S35">
        <v>21</v>
      </c>
      <c r="T35" s="6">
        <f t="shared" si="5"/>
        <v>0</v>
      </c>
      <c r="U35">
        <f t="shared" ca="1" si="4"/>
        <v>0</v>
      </c>
    </row>
    <row r="36" spans="2:21" x14ac:dyDescent="0.2">
      <c r="B36" t="s">
        <v>28</v>
      </c>
      <c r="C36">
        <v>6.0490000000000004</v>
      </c>
      <c r="D36">
        <v>5.6300000000000003E-2</v>
      </c>
      <c r="E36">
        <v>2.06E-2</v>
      </c>
      <c r="J36" t="s">
        <v>30</v>
      </c>
      <c r="O36">
        <f t="shared" si="0"/>
        <v>0</v>
      </c>
      <c r="P36" t="str">
        <f t="shared" si="1"/>
        <v>Unknown</v>
      </c>
      <c r="S36">
        <v>22</v>
      </c>
      <c r="T36" s="6">
        <f t="shared" si="5"/>
        <v>0</v>
      </c>
      <c r="U36">
        <f t="shared" ca="1" si="4"/>
        <v>0</v>
      </c>
    </row>
    <row r="37" spans="2:21" x14ac:dyDescent="0.2">
      <c r="B37" t="s">
        <v>28</v>
      </c>
      <c r="C37">
        <v>6.1379999999999999</v>
      </c>
      <c r="D37">
        <v>0.43340000000000001</v>
      </c>
      <c r="E37">
        <v>0.1968</v>
      </c>
      <c r="F37">
        <v>6.1359000000000004</v>
      </c>
      <c r="G37" t="s">
        <v>72</v>
      </c>
      <c r="H37" t="s">
        <v>57</v>
      </c>
      <c r="I37">
        <v>95.056979165083604</v>
      </c>
      <c r="J37" t="s">
        <v>30</v>
      </c>
      <c r="K37" t="s">
        <v>243</v>
      </c>
      <c r="L37">
        <v>1</v>
      </c>
      <c r="M37" t="s">
        <v>242</v>
      </c>
      <c r="N37" cm="1">
        <f t="array" aca="1" ref="N37" ca="1">D37/INDIRECT(_xlfn.CONCAT("D",$C$2))</f>
        <v>1.014458491232916E-2</v>
      </c>
      <c r="O37">
        <f t="shared" ca="1" si="0"/>
        <v>0.15622660764986906</v>
      </c>
      <c r="P37" t="str">
        <f t="shared" si="1"/>
        <v>Branched Alkanes</v>
      </c>
      <c r="Q37">
        <v>8</v>
      </c>
      <c r="S37">
        <v>23</v>
      </c>
      <c r="T37" s="6">
        <f t="shared" si="5"/>
        <v>0</v>
      </c>
      <c r="U37">
        <f t="shared" ca="1" si="4"/>
        <v>0</v>
      </c>
    </row>
    <row r="38" spans="2:21" x14ac:dyDescent="0.2">
      <c r="B38" t="s">
        <v>28</v>
      </c>
      <c r="C38">
        <v>6.2619999999999996</v>
      </c>
      <c r="D38">
        <v>2.8887</v>
      </c>
      <c r="E38">
        <v>1.2808999999999999</v>
      </c>
      <c r="F38">
        <v>6.2590000000000003</v>
      </c>
      <c r="G38" t="s">
        <v>59</v>
      </c>
      <c r="H38" t="s">
        <v>57</v>
      </c>
      <c r="I38">
        <v>96.642663703213699</v>
      </c>
      <c r="J38" t="s">
        <v>30</v>
      </c>
      <c r="K38" t="s">
        <v>243</v>
      </c>
      <c r="L38">
        <v>1</v>
      </c>
      <c r="M38" t="s">
        <v>242</v>
      </c>
      <c r="N38" cm="1">
        <f t="array" aca="1" ref="N38" ca="1">D38/INDIRECT(_xlfn.CONCAT("D",$C$2))</f>
        <v>6.7615741661848736E-2</v>
      </c>
      <c r="O38">
        <f t="shared" ca="1" si="0"/>
        <v>1.0412824215924705</v>
      </c>
      <c r="P38" t="str">
        <f t="shared" si="1"/>
        <v>Branched Alkanes</v>
      </c>
      <c r="Q38">
        <v>8</v>
      </c>
      <c r="S38">
        <v>24</v>
      </c>
      <c r="T38" s="6">
        <f t="shared" si="5"/>
        <v>0</v>
      </c>
      <c r="U38">
        <f t="shared" ca="1" si="4"/>
        <v>0</v>
      </c>
    </row>
    <row r="39" spans="2:21" x14ac:dyDescent="0.2">
      <c r="B39" t="s">
        <v>28</v>
      </c>
      <c r="C39">
        <v>6.3520000000000003</v>
      </c>
      <c r="D39">
        <v>0.2301</v>
      </c>
      <c r="E39">
        <v>0.1055</v>
      </c>
      <c r="F39">
        <v>6.3460000000000001</v>
      </c>
      <c r="G39" t="s">
        <v>138</v>
      </c>
      <c r="H39" t="s">
        <v>139</v>
      </c>
      <c r="I39">
        <v>82.913584555142194</v>
      </c>
      <c r="J39" t="s">
        <v>30</v>
      </c>
      <c r="K39" t="s">
        <v>247</v>
      </c>
      <c r="L39">
        <v>1</v>
      </c>
      <c r="M39" t="s">
        <v>242</v>
      </c>
      <c r="N39" cm="1">
        <f t="array" aca="1" ref="N39" ca="1">D39/INDIRECT(_xlfn.CONCAT("D",$C$2))</f>
        <v>5.3859459813727258E-3</v>
      </c>
      <c r="O39">
        <f t="shared" ca="1" si="0"/>
        <v>8.2943568113139979E-2</v>
      </c>
      <c r="P39" t="str">
        <f t="shared" si="1"/>
        <v>Aromatics</v>
      </c>
      <c r="Q39">
        <v>7</v>
      </c>
      <c r="S39">
        <v>25</v>
      </c>
      <c r="T39" s="6">
        <f t="shared" si="5"/>
        <v>0</v>
      </c>
      <c r="U39">
        <f t="shared" ref="U39:U40" ca="1" si="6">T39/$T$42</f>
        <v>0</v>
      </c>
    </row>
    <row r="40" spans="2:21" x14ac:dyDescent="0.2">
      <c r="B40" t="s">
        <v>28</v>
      </c>
      <c r="C40">
        <v>6.45</v>
      </c>
      <c r="D40">
        <v>1.2965</v>
      </c>
      <c r="E40">
        <v>0.61609999999999998</v>
      </c>
      <c r="F40">
        <v>6.4470000000000001</v>
      </c>
      <c r="G40" t="s">
        <v>60</v>
      </c>
      <c r="H40" t="s">
        <v>57</v>
      </c>
      <c r="I40">
        <v>93.326179481672597</v>
      </c>
      <c r="J40" t="s">
        <v>30</v>
      </c>
      <c r="K40" t="s">
        <v>243</v>
      </c>
      <c r="L40">
        <v>1</v>
      </c>
      <c r="M40" t="s">
        <v>242</v>
      </c>
      <c r="N40" cm="1">
        <f t="array" aca="1" ref="N40" ca="1">D40/INDIRECT(_xlfn.CONCAT("D",$C$2))</f>
        <v>3.0347148912862838E-2</v>
      </c>
      <c r="O40">
        <f t="shared" ca="1" si="0"/>
        <v>0.46734609325808774</v>
      </c>
      <c r="P40" t="str">
        <f t="shared" si="1"/>
        <v>Branched Alkanes</v>
      </c>
      <c r="Q40">
        <v>8</v>
      </c>
      <c r="S40">
        <v>26</v>
      </c>
      <c r="T40" s="6">
        <f t="shared" si="5"/>
        <v>0</v>
      </c>
      <c r="U40">
        <f t="shared" ca="1" si="6"/>
        <v>0</v>
      </c>
    </row>
    <row r="41" spans="2:21" x14ac:dyDescent="0.2">
      <c r="B41" t="s">
        <v>28</v>
      </c>
      <c r="C41">
        <v>6.593</v>
      </c>
      <c r="D41">
        <v>0.4088</v>
      </c>
      <c r="E41">
        <v>0.19120000000000001</v>
      </c>
      <c r="F41">
        <v>6.5885999999999996</v>
      </c>
      <c r="G41" t="s">
        <v>73</v>
      </c>
      <c r="H41" t="s">
        <v>64</v>
      </c>
      <c r="I41">
        <v>84.5577560625308</v>
      </c>
      <c r="J41" t="s">
        <v>30</v>
      </c>
      <c r="K41" t="s">
        <v>22</v>
      </c>
      <c r="L41">
        <v>1</v>
      </c>
      <c r="M41" t="s">
        <v>242</v>
      </c>
      <c r="N41" cm="1">
        <f t="array" aca="1" ref="N41" ca="1">D41/INDIRECT(_xlfn.CONCAT("D",$C$2))</f>
        <v>9.5687732167977855E-3</v>
      </c>
      <c r="O41">
        <f t="shared" ca="1" si="0"/>
        <v>0.14735910753868589</v>
      </c>
      <c r="P41" t="str">
        <f t="shared" si="1"/>
        <v>Cycloalkanes</v>
      </c>
      <c r="Q41">
        <v>8</v>
      </c>
    </row>
    <row r="42" spans="2:21" x14ac:dyDescent="0.2">
      <c r="B42" t="s">
        <v>28</v>
      </c>
      <c r="C42">
        <v>6.6280000000000001</v>
      </c>
      <c r="D42">
        <v>0.3962</v>
      </c>
      <c r="E42">
        <v>0.1278</v>
      </c>
      <c r="F42">
        <v>6.6611000000000002</v>
      </c>
      <c r="G42" t="s">
        <v>143</v>
      </c>
      <c r="H42" t="s">
        <v>102</v>
      </c>
      <c r="I42">
        <v>73.249447261607401</v>
      </c>
      <c r="J42" t="s">
        <v>30</v>
      </c>
      <c r="K42" t="s">
        <v>243</v>
      </c>
      <c r="L42">
        <v>1</v>
      </c>
      <c r="M42" t="s">
        <v>242</v>
      </c>
      <c r="N42" cm="1">
        <f t="array" aca="1" ref="N42" ca="1">D42/INDIRECT(_xlfn.CONCAT("D",$C$2))</f>
        <v>9.2738452751841543E-3</v>
      </c>
      <c r="O42">
        <f t="shared" ca="1" si="0"/>
        <v>0.14281721723783597</v>
      </c>
      <c r="P42" t="str">
        <f t="shared" si="1"/>
        <v>Branched Alkanes</v>
      </c>
      <c r="Q42">
        <v>13</v>
      </c>
      <c r="S42" t="s">
        <v>256</v>
      </c>
      <c r="T42" s="4">
        <f ca="1">SUM(T18:T40)</f>
        <v>24.158999398440628</v>
      </c>
      <c r="U42" s="5">
        <f ca="1">SUM(U18:U40)</f>
        <v>1</v>
      </c>
    </row>
    <row r="43" spans="2:21" x14ac:dyDescent="0.2">
      <c r="B43" t="s">
        <v>28</v>
      </c>
      <c r="C43">
        <v>6.8259999999999996</v>
      </c>
      <c r="D43">
        <v>0.1542</v>
      </c>
      <c r="E43">
        <v>5.6399999999999999E-2</v>
      </c>
      <c r="J43" t="s">
        <v>30</v>
      </c>
      <c r="O43">
        <f t="shared" si="0"/>
        <v>0</v>
      </c>
      <c r="P43" t="str">
        <f t="shared" si="1"/>
        <v>Unknown</v>
      </c>
    </row>
    <row r="44" spans="2:21" x14ac:dyDescent="0.2">
      <c r="B44" t="s">
        <v>28</v>
      </c>
      <c r="C44">
        <v>6.883</v>
      </c>
      <c r="D44">
        <v>0.1368</v>
      </c>
      <c r="E44">
        <v>4.9000000000000002E-2</v>
      </c>
      <c r="J44" t="s">
        <v>30</v>
      </c>
      <c r="O44">
        <f t="shared" si="0"/>
        <v>0</v>
      </c>
      <c r="P44" t="str">
        <f t="shared" si="1"/>
        <v>Unknown</v>
      </c>
    </row>
    <row r="45" spans="2:21" x14ac:dyDescent="0.2">
      <c r="B45" t="s">
        <v>28</v>
      </c>
      <c r="C45">
        <v>7.085</v>
      </c>
      <c r="D45">
        <v>0.4274</v>
      </c>
      <c r="E45">
        <v>0.15290000000000001</v>
      </c>
      <c r="F45">
        <v>7.0843999999999996</v>
      </c>
      <c r="G45" t="s">
        <v>140</v>
      </c>
      <c r="H45" t="s">
        <v>57</v>
      </c>
      <c r="I45">
        <v>90.952078958644407</v>
      </c>
      <c r="J45" t="s">
        <v>30</v>
      </c>
      <c r="K45" t="s">
        <v>245</v>
      </c>
      <c r="L45">
        <v>1</v>
      </c>
      <c r="M45" t="s">
        <v>242</v>
      </c>
      <c r="N45" cm="1">
        <f t="array" aca="1" ref="N45" ca="1">D45/INDIRECT(_xlfn.CONCAT("D",$C$2))</f>
        <v>1.0004143035370287E-2</v>
      </c>
      <c r="O45">
        <f t="shared" ca="1" si="0"/>
        <v>0.15406380274470241</v>
      </c>
      <c r="P45" t="str">
        <f t="shared" si="1"/>
        <v>Linear Alkanes</v>
      </c>
      <c r="Q45">
        <v>8</v>
      </c>
    </row>
    <row r="46" spans="2:21" x14ac:dyDescent="0.2">
      <c r="B46" t="s">
        <v>28</v>
      </c>
      <c r="C46">
        <v>7.242</v>
      </c>
      <c r="D46">
        <v>0.26860000000000001</v>
      </c>
      <c r="E46">
        <v>0.13880000000000001</v>
      </c>
      <c r="F46">
        <v>7.2381000000000002</v>
      </c>
      <c r="G46" t="s">
        <v>141</v>
      </c>
      <c r="H46" t="s">
        <v>64</v>
      </c>
      <c r="I46">
        <v>89.199396652438693</v>
      </c>
      <c r="J46" t="s">
        <v>30</v>
      </c>
      <c r="K46" t="s">
        <v>22</v>
      </c>
      <c r="L46">
        <v>1</v>
      </c>
      <c r="M46" t="s">
        <v>242</v>
      </c>
      <c r="N46" cm="1">
        <f t="array" aca="1" ref="N46" ca="1">D46/INDIRECT(_xlfn.CONCAT("D",$C$2))</f>
        <v>6.2871146918588193E-3</v>
      </c>
      <c r="O46">
        <f t="shared" ca="1" si="0"/>
        <v>9.6821566254625818E-2</v>
      </c>
      <c r="P46" t="str">
        <f t="shared" si="1"/>
        <v>Cycloalkanes</v>
      </c>
      <c r="Q46">
        <v>8</v>
      </c>
    </row>
    <row r="47" spans="2:21" x14ac:dyDescent="0.2">
      <c r="B47" t="s">
        <v>28</v>
      </c>
      <c r="C47">
        <v>7.3559999999999999</v>
      </c>
      <c r="D47">
        <v>9.3700000000000006E-2</v>
      </c>
      <c r="E47">
        <v>2.5899999999999999E-2</v>
      </c>
      <c r="J47" t="s">
        <v>30</v>
      </c>
      <c r="L47">
        <v>1</v>
      </c>
      <c r="M47" t="s">
        <v>242</v>
      </c>
      <c r="N47" cm="1">
        <f t="array" aca="1" ref="N47" ca="1">D47/INDIRECT(_xlfn.CONCAT("D",$C$2))</f>
        <v>2.1932339785077117E-3</v>
      </c>
      <c r="O47">
        <f t="shared" si="0"/>
        <v>0</v>
      </c>
      <c r="P47" t="str">
        <f t="shared" si="1"/>
        <v>Unknown</v>
      </c>
    </row>
    <row r="48" spans="2:21" x14ac:dyDescent="0.2">
      <c r="B48" t="s">
        <v>28</v>
      </c>
      <c r="C48">
        <v>7.4480000000000004</v>
      </c>
      <c r="D48">
        <v>0.1231</v>
      </c>
      <c r="E48">
        <v>5.7099999999999998E-2</v>
      </c>
      <c r="F48">
        <v>7.4485999999999999</v>
      </c>
      <c r="G48" t="s">
        <v>142</v>
      </c>
      <c r="H48" t="s">
        <v>75</v>
      </c>
      <c r="I48">
        <v>76.482863260764802</v>
      </c>
      <c r="J48" t="s">
        <v>30</v>
      </c>
      <c r="K48" t="s">
        <v>243</v>
      </c>
      <c r="L48">
        <v>1</v>
      </c>
      <c r="M48" t="s">
        <v>242</v>
      </c>
      <c r="N48" cm="1">
        <f t="array" aca="1" ref="N48" ca="1">D48/INDIRECT(_xlfn.CONCAT("D",$C$2))</f>
        <v>2.8813991756061826E-3</v>
      </c>
      <c r="O48">
        <f t="shared" ca="1" si="0"/>
        <v>4.4373547304335216E-2</v>
      </c>
      <c r="P48" t="str">
        <f t="shared" si="1"/>
        <v>Branched Alkanes</v>
      </c>
      <c r="Q48">
        <v>9</v>
      </c>
    </row>
    <row r="49" spans="2:17" x14ac:dyDescent="0.2">
      <c r="B49" t="s">
        <v>28</v>
      </c>
      <c r="C49">
        <v>7.617</v>
      </c>
      <c r="D49">
        <v>0.38550000000000001</v>
      </c>
      <c r="E49">
        <v>0.17680000000000001</v>
      </c>
      <c r="F49">
        <v>7.6147</v>
      </c>
      <c r="G49" t="s">
        <v>83</v>
      </c>
      <c r="H49" t="s">
        <v>75</v>
      </c>
      <c r="I49">
        <v>92.192435444997798</v>
      </c>
      <c r="J49" t="s">
        <v>30</v>
      </c>
      <c r="K49" t="s">
        <v>243</v>
      </c>
      <c r="L49">
        <v>1</v>
      </c>
      <c r="M49" t="s">
        <v>242</v>
      </c>
      <c r="N49" cm="1">
        <f t="array" aca="1" ref="N49" ca="1">D49/INDIRECT(_xlfn.CONCAT("D",$C$2))</f>
        <v>9.0233905946075013E-3</v>
      </c>
      <c r="O49">
        <f t="shared" ca="1" si="0"/>
        <v>0.13896021515695553</v>
      </c>
      <c r="P49" t="str">
        <f t="shared" si="1"/>
        <v>Branched Alkanes</v>
      </c>
      <c r="Q49">
        <v>9</v>
      </c>
    </row>
    <row r="50" spans="2:17" x14ac:dyDescent="0.2">
      <c r="B50" t="s">
        <v>28</v>
      </c>
      <c r="C50">
        <v>7.77</v>
      </c>
      <c r="D50">
        <v>0.68169999999999997</v>
      </c>
      <c r="E50">
        <v>0.30399999999999999</v>
      </c>
      <c r="F50">
        <v>7.7666000000000004</v>
      </c>
      <c r="G50" t="s">
        <v>84</v>
      </c>
      <c r="H50" t="s">
        <v>75</v>
      </c>
      <c r="I50">
        <v>88.655815513444793</v>
      </c>
      <c r="J50" t="s">
        <v>30</v>
      </c>
      <c r="K50" t="s">
        <v>243</v>
      </c>
      <c r="L50">
        <v>1</v>
      </c>
      <c r="M50" t="s">
        <v>242</v>
      </c>
      <c r="N50" cm="1">
        <f t="array" aca="1" ref="N50" ca="1">D50/INDIRECT(_xlfn.CONCAT("D",$C$2))</f>
        <v>1.5956537920477128E-2</v>
      </c>
      <c r="O50">
        <f t="shared" ca="1" si="0"/>
        <v>0.24573068397534778</v>
      </c>
      <c r="P50" t="str">
        <f t="shared" si="1"/>
        <v>Branched Alkanes</v>
      </c>
      <c r="Q50">
        <v>9</v>
      </c>
    </row>
    <row r="51" spans="2:17" x14ac:dyDescent="0.2">
      <c r="B51" t="s">
        <v>28</v>
      </c>
      <c r="C51">
        <v>7.93</v>
      </c>
      <c r="D51">
        <v>1.3444</v>
      </c>
      <c r="E51">
        <v>0.56920000000000004</v>
      </c>
      <c r="F51">
        <v>7.9268999999999998</v>
      </c>
      <c r="G51" t="s">
        <v>144</v>
      </c>
      <c r="H51" t="s">
        <v>75</v>
      </c>
      <c r="I51">
        <v>92.9320704878225</v>
      </c>
      <c r="J51" t="s">
        <v>30</v>
      </c>
      <c r="K51" t="s">
        <v>243</v>
      </c>
      <c r="L51">
        <v>1</v>
      </c>
      <c r="M51" t="s">
        <v>242</v>
      </c>
      <c r="N51" cm="1">
        <f t="array" aca="1" ref="N51" ca="1">D51/INDIRECT(_xlfn.CONCAT("D",$C$2))</f>
        <v>3.1468343230584499E-2</v>
      </c>
      <c r="O51">
        <f t="shared" ca="1" si="0"/>
        <v>0.4846124857510013</v>
      </c>
      <c r="P51" t="str">
        <f t="shared" si="1"/>
        <v>Branched Alkanes</v>
      </c>
      <c r="Q51">
        <v>9</v>
      </c>
    </row>
    <row r="52" spans="2:17" x14ac:dyDescent="0.2">
      <c r="B52" t="s">
        <v>28</v>
      </c>
      <c r="C52">
        <v>8.0440000000000005</v>
      </c>
      <c r="D52">
        <v>0.12820000000000001</v>
      </c>
      <c r="E52">
        <v>6.3799999999999996E-2</v>
      </c>
      <c r="F52">
        <v>8.0388000000000002</v>
      </c>
      <c r="G52" t="s">
        <v>87</v>
      </c>
      <c r="H52" t="s">
        <v>88</v>
      </c>
      <c r="I52">
        <v>76.634859034701705</v>
      </c>
      <c r="J52" t="s">
        <v>30</v>
      </c>
      <c r="K52" t="s">
        <v>22</v>
      </c>
      <c r="L52">
        <v>1</v>
      </c>
      <c r="M52" t="s">
        <v>242</v>
      </c>
      <c r="N52" cm="1">
        <f t="array" aca="1" ref="N52" ca="1">D52/INDIRECT(_xlfn.CONCAT("D",$C$2))</f>
        <v>3.0007747710212233E-3</v>
      </c>
      <c r="O52">
        <f t="shared" ca="1" si="0"/>
        <v>4.621193147372684E-2</v>
      </c>
      <c r="P52" t="str">
        <f t="shared" si="1"/>
        <v>Cycloalkanes</v>
      </c>
      <c r="Q52">
        <v>9</v>
      </c>
    </row>
    <row r="53" spans="2:17" x14ac:dyDescent="0.2">
      <c r="B53" t="s">
        <v>28</v>
      </c>
      <c r="C53">
        <v>8.1259999999999994</v>
      </c>
      <c r="D53">
        <v>9.8400000000000001E-2</v>
      </c>
      <c r="E53">
        <v>3.44E-2</v>
      </c>
      <c r="J53" t="s">
        <v>30</v>
      </c>
      <c r="O53">
        <f t="shared" si="0"/>
        <v>0</v>
      </c>
      <c r="P53" t="str">
        <f t="shared" si="1"/>
        <v>Unknown</v>
      </c>
    </row>
    <row r="54" spans="2:17" x14ac:dyDescent="0.2">
      <c r="B54" t="s">
        <v>28</v>
      </c>
      <c r="C54">
        <v>8.3369999999999997</v>
      </c>
      <c r="D54">
        <v>0.2923</v>
      </c>
      <c r="E54">
        <v>9.1700000000000004E-2</v>
      </c>
      <c r="F54">
        <v>8.3348999999999993</v>
      </c>
      <c r="G54" t="s">
        <v>117</v>
      </c>
      <c r="H54" t="s">
        <v>88</v>
      </c>
      <c r="I54">
        <v>83.430336629156599</v>
      </c>
      <c r="J54" t="s">
        <v>30</v>
      </c>
      <c r="K54" t="s">
        <v>22</v>
      </c>
      <c r="L54">
        <v>1</v>
      </c>
      <c r="M54" t="s">
        <v>242</v>
      </c>
      <c r="N54" cm="1">
        <f t="array" aca="1" ref="N54" ca="1">D54/INDIRECT(_xlfn.CONCAT("D",$C$2))</f>
        <v>6.841860105846362E-3</v>
      </c>
      <c r="O54">
        <f t="shared" ca="1" si="0"/>
        <v>0.10536464563003398</v>
      </c>
      <c r="P54" t="str">
        <f t="shared" si="1"/>
        <v>Cycloalkanes</v>
      </c>
      <c r="Q54">
        <v>9</v>
      </c>
    </row>
    <row r="55" spans="2:17" x14ac:dyDescent="0.2">
      <c r="B55" t="s">
        <v>28</v>
      </c>
      <c r="C55">
        <v>8.4250000000000007</v>
      </c>
      <c r="D55">
        <v>0.42299999999999999</v>
      </c>
      <c r="E55">
        <v>0.1638</v>
      </c>
      <c r="F55">
        <v>8.4220000000000006</v>
      </c>
      <c r="G55" t="s">
        <v>89</v>
      </c>
      <c r="H55" t="s">
        <v>75</v>
      </c>
      <c r="I55">
        <v>83.2344052135726</v>
      </c>
      <c r="J55" t="s">
        <v>30</v>
      </c>
      <c r="K55" t="s">
        <v>243</v>
      </c>
      <c r="L55">
        <v>1</v>
      </c>
      <c r="M55" t="s">
        <v>242</v>
      </c>
      <c r="N55" cm="1">
        <f t="array" aca="1" ref="N55" ca="1">D55/INDIRECT(_xlfn.CONCAT("D",$C$2))</f>
        <v>9.9011523256004475E-3</v>
      </c>
      <c r="O55">
        <f t="shared" ca="1" si="0"/>
        <v>0.15247774581424689</v>
      </c>
      <c r="P55" t="str">
        <f t="shared" si="1"/>
        <v>Branched Alkanes</v>
      </c>
      <c r="Q55">
        <v>9</v>
      </c>
    </row>
    <row r="56" spans="2:17" x14ac:dyDescent="0.2">
      <c r="B56" t="s">
        <v>28</v>
      </c>
      <c r="C56">
        <v>8.609</v>
      </c>
      <c r="D56">
        <v>1.6269</v>
      </c>
      <c r="E56">
        <v>0.6875</v>
      </c>
      <c r="F56">
        <v>8.6060999999999996</v>
      </c>
      <c r="G56" t="s">
        <v>84</v>
      </c>
      <c r="H56" t="s">
        <v>75</v>
      </c>
      <c r="I56">
        <v>93.038582559171601</v>
      </c>
      <c r="J56" t="s">
        <v>30</v>
      </c>
      <c r="K56" t="s">
        <v>243</v>
      </c>
      <c r="L56">
        <v>1</v>
      </c>
      <c r="M56" t="s">
        <v>242</v>
      </c>
      <c r="N56" cm="1">
        <f t="array" aca="1" ref="N56" ca="1">D56/INDIRECT(_xlfn.CONCAT("D",$C$2))</f>
        <v>3.8080814937398039E-2</v>
      </c>
      <c r="O56">
        <f t="shared" ca="1" si="0"/>
        <v>0.58644455003592977</v>
      </c>
      <c r="P56" t="str">
        <f t="shared" si="1"/>
        <v>Branched Alkanes</v>
      </c>
      <c r="Q56">
        <v>9</v>
      </c>
    </row>
    <row r="57" spans="2:17" x14ac:dyDescent="0.2">
      <c r="B57" t="s">
        <v>28</v>
      </c>
      <c r="C57">
        <v>8.7650000000000006</v>
      </c>
      <c r="D57">
        <v>1.5674999999999999</v>
      </c>
      <c r="E57">
        <v>0.66969999999999996</v>
      </c>
      <c r="F57">
        <v>8.7614999999999998</v>
      </c>
      <c r="G57" t="s">
        <v>92</v>
      </c>
      <c r="H57" t="s">
        <v>75</v>
      </c>
      <c r="I57">
        <v>85.271368100570598</v>
      </c>
      <c r="J57" t="s">
        <v>30</v>
      </c>
      <c r="K57" t="s">
        <v>243</v>
      </c>
      <c r="L57">
        <v>1</v>
      </c>
      <c r="M57" t="s">
        <v>242</v>
      </c>
      <c r="N57" cm="1">
        <f t="array" aca="1" ref="N57" ca="1">D57/INDIRECT(_xlfn.CONCAT("D",$C$2))</f>
        <v>3.6690440355505206E-2</v>
      </c>
      <c r="O57">
        <f t="shared" ca="1" si="0"/>
        <v>0.5650327814747802</v>
      </c>
      <c r="P57" t="str">
        <f t="shared" si="1"/>
        <v>Branched Alkanes</v>
      </c>
      <c r="Q57">
        <v>9</v>
      </c>
    </row>
    <row r="58" spans="2:17" x14ac:dyDescent="0.2">
      <c r="B58" t="s">
        <v>28</v>
      </c>
      <c r="C58">
        <v>8.9030000000000005</v>
      </c>
      <c r="D58">
        <v>0.192</v>
      </c>
      <c r="E58">
        <v>0.1016</v>
      </c>
      <c r="F58">
        <v>8.8999000000000006</v>
      </c>
      <c r="G58" t="s">
        <v>145</v>
      </c>
      <c r="H58" t="s">
        <v>146</v>
      </c>
      <c r="I58">
        <v>81.433942623764494</v>
      </c>
      <c r="J58" t="s">
        <v>30</v>
      </c>
      <c r="K58" t="s">
        <v>246</v>
      </c>
      <c r="L58">
        <v>1</v>
      </c>
      <c r="M58" t="s">
        <v>242</v>
      </c>
      <c r="N58" cm="1">
        <f t="array" aca="1" ref="N58" ca="1">D58/INDIRECT(_xlfn.CONCAT("D",$C$2))</f>
        <v>4.4941400626838917E-3</v>
      </c>
      <c r="O58">
        <f t="shared" ca="1" si="0"/>
        <v>6.9209756965331937E-2</v>
      </c>
      <c r="P58" t="str">
        <f t="shared" si="1"/>
        <v>Alkenes/Alkynes</v>
      </c>
      <c r="Q58">
        <v>12</v>
      </c>
    </row>
    <row r="59" spans="2:17" x14ac:dyDescent="0.2">
      <c r="B59" t="s">
        <v>28</v>
      </c>
      <c r="C59">
        <v>8.9760000000000009</v>
      </c>
      <c r="D59">
        <v>7.5399999999999995E-2</v>
      </c>
      <c r="E59">
        <v>4.0599999999999997E-2</v>
      </c>
      <c r="J59" t="s">
        <v>30</v>
      </c>
      <c r="O59">
        <f t="shared" si="0"/>
        <v>0</v>
      </c>
      <c r="P59" t="str">
        <f t="shared" si="1"/>
        <v>Unknown</v>
      </c>
    </row>
    <row r="60" spans="2:17" x14ac:dyDescent="0.2">
      <c r="B60" t="s">
        <v>28</v>
      </c>
      <c r="C60">
        <v>9.0380000000000003</v>
      </c>
      <c r="D60">
        <v>0.1288</v>
      </c>
      <c r="E60">
        <v>5.4199999999999998E-2</v>
      </c>
      <c r="F60">
        <v>9.0344999999999995</v>
      </c>
      <c r="G60" t="s">
        <v>147</v>
      </c>
      <c r="H60" t="s">
        <v>146</v>
      </c>
      <c r="I60">
        <v>75.966502177794794</v>
      </c>
      <c r="J60" t="s">
        <v>30</v>
      </c>
      <c r="K60" t="s">
        <v>22</v>
      </c>
      <c r="L60">
        <v>1</v>
      </c>
      <c r="M60" t="s">
        <v>242</v>
      </c>
      <c r="N60" cm="1">
        <f t="array" aca="1" ref="N60" ca="1">D60/INDIRECT(_xlfn.CONCAT("D",$C$2))</f>
        <v>3.0148189587171103E-3</v>
      </c>
      <c r="O60">
        <f t="shared" ca="1" si="0"/>
        <v>4.6428211964243501E-2</v>
      </c>
      <c r="P60" t="str">
        <f t="shared" si="1"/>
        <v>Cycloalkanes</v>
      </c>
      <c r="Q60">
        <v>12</v>
      </c>
    </row>
    <row r="61" spans="2:17" x14ac:dyDescent="0.2">
      <c r="B61" t="s">
        <v>28</v>
      </c>
      <c r="C61">
        <v>9.1530000000000005</v>
      </c>
      <c r="D61">
        <v>0.1409</v>
      </c>
      <c r="E61">
        <v>6.88E-2</v>
      </c>
      <c r="F61">
        <v>9.1489999999999991</v>
      </c>
      <c r="G61" t="s">
        <v>94</v>
      </c>
      <c r="H61" t="s">
        <v>88</v>
      </c>
      <c r="I61">
        <v>89.247346345174407</v>
      </c>
      <c r="J61" t="s">
        <v>30</v>
      </c>
      <c r="K61" t="s">
        <v>22</v>
      </c>
      <c r="L61">
        <v>1</v>
      </c>
      <c r="M61" t="s">
        <v>242</v>
      </c>
      <c r="N61" cm="1">
        <f t="array" aca="1" ref="N61" ca="1">D61/INDIRECT(_xlfn.CONCAT("D",$C$2))</f>
        <v>3.2980434105841683E-3</v>
      </c>
      <c r="O61">
        <f t="shared" ca="1" si="0"/>
        <v>5.078986852299619E-2</v>
      </c>
      <c r="P61" t="str">
        <f t="shared" si="1"/>
        <v>Cycloalkanes</v>
      </c>
      <c r="Q61">
        <v>9</v>
      </c>
    </row>
    <row r="62" spans="2:17" x14ac:dyDescent="0.2">
      <c r="B62" t="s">
        <v>28</v>
      </c>
      <c r="C62">
        <v>9.1969999999999992</v>
      </c>
      <c r="D62">
        <v>9.3100000000000002E-2</v>
      </c>
      <c r="E62">
        <v>4.6199999999999998E-2</v>
      </c>
      <c r="J62" t="s">
        <v>30</v>
      </c>
      <c r="O62">
        <f t="shared" si="0"/>
        <v>0</v>
      </c>
      <c r="P62" t="str">
        <f t="shared" si="1"/>
        <v>Unknown</v>
      </c>
    </row>
    <row r="63" spans="2:17" x14ac:dyDescent="0.2">
      <c r="B63" t="s">
        <v>28</v>
      </c>
      <c r="C63">
        <v>9.2929999999999993</v>
      </c>
      <c r="D63">
        <v>0.2064</v>
      </c>
      <c r="E63">
        <v>9.0999999999999998E-2</v>
      </c>
      <c r="F63">
        <v>9.2903000000000002</v>
      </c>
      <c r="G63" t="s">
        <v>90</v>
      </c>
      <c r="H63" t="s">
        <v>91</v>
      </c>
      <c r="I63">
        <v>85.260502471452895</v>
      </c>
      <c r="J63" t="s">
        <v>30</v>
      </c>
      <c r="K63" t="s">
        <v>247</v>
      </c>
      <c r="L63">
        <v>1</v>
      </c>
      <c r="M63" t="s">
        <v>242</v>
      </c>
      <c r="N63" cm="1">
        <f t="array" aca="1" ref="N63" ca="1">D63/INDIRECT(_xlfn.CONCAT("D",$C$2))</f>
        <v>4.831200567385183E-3</v>
      </c>
      <c r="O63">
        <f t="shared" ca="1" si="0"/>
        <v>7.4400488737731821E-2</v>
      </c>
      <c r="P63" t="str">
        <f t="shared" si="1"/>
        <v>Aromatics</v>
      </c>
      <c r="Q63">
        <v>8</v>
      </c>
    </row>
    <row r="64" spans="2:17" x14ac:dyDescent="0.2">
      <c r="B64" t="s">
        <v>28</v>
      </c>
      <c r="C64">
        <v>9.3879999999999999</v>
      </c>
      <c r="D64">
        <v>0.2989</v>
      </c>
      <c r="E64">
        <v>0.1074</v>
      </c>
      <c r="F64">
        <v>9.3862000000000005</v>
      </c>
      <c r="G64" t="s">
        <v>148</v>
      </c>
      <c r="H64" t="s">
        <v>57</v>
      </c>
      <c r="I64">
        <v>90.378171435094103</v>
      </c>
      <c r="J64" t="s">
        <v>30</v>
      </c>
      <c r="K64" t="s">
        <v>243</v>
      </c>
      <c r="L64">
        <v>1</v>
      </c>
      <c r="M64" t="s">
        <v>242</v>
      </c>
      <c r="N64" cm="1">
        <f t="array" aca="1" ref="N64" ca="1">D64/INDIRECT(_xlfn.CONCAT("D",$C$2))</f>
        <v>6.9963461705011207E-3</v>
      </c>
      <c r="O64">
        <f t="shared" ca="1" si="0"/>
        <v>0.10774373102571726</v>
      </c>
      <c r="P64" t="str">
        <f t="shared" si="1"/>
        <v>Branched Alkanes</v>
      </c>
      <c r="Q64">
        <v>8</v>
      </c>
    </row>
    <row r="65" spans="2:17" x14ac:dyDescent="0.2">
      <c r="B65" t="s">
        <v>28</v>
      </c>
      <c r="C65">
        <v>9.577</v>
      </c>
      <c r="D65">
        <v>0.18679999999999999</v>
      </c>
      <c r="E65">
        <v>5.45E-2</v>
      </c>
      <c r="J65" t="s">
        <v>30</v>
      </c>
      <c r="O65">
        <f t="shared" si="0"/>
        <v>0</v>
      </c>
      <c r="P65" t="str">
        <f t="shared" si="1"/>
        <v>Unknown</v>
      </c>
    </row>
    <row r="66" spans="2:17" x14ac:dyDescent="0.2">
      <c r="B66" t="s">
        <v>28</v>
      </c>
      <c r="C66">
        <v>9.6460000000000008</v>
      </c>
      <c r="D66">
        <v>0.1167</v>
      </c>
      <c r="E66">
        <v>5.7700000000000001E-2</v>
      </c>
      <c r="J66" t="s">
        <v>30</v>
      </c>
      <c r="O66">
        <f t="shared" si="0"/>
        <v>0</v>
      </c>
      <c r="P66" t="str">
        <f t="shared" si="1"/>
        <v>Unknown</v>
      </c>
    </row>
    <row r="67" spans="2:17" x14ac:dyDescent="0.2">
      <c r="B67" t="s">
        <v>28</v>
      </c>
      <c r="C67">
        <v>9.7669999999999995</v>
      </c>
      <c r="D67">
        <v>0.39250000000000002</v>
      </c>
      <c r="E67">
        <v>0.13730000000000001</v>
      </c>
      <c r="F67" s="1">
        <v>9.7637</v>
      </c>
      <c r="G67" s="1" t="s">
        <v>149</v>
      </c>
      <c r="H67" s="1" t="s">
        <v>69</v>
      </c>
      <c r="I67" s="1">
        <v>89.391593299999997</v>
      </c>
      <c r="J67" t="s">
        <v>30</v>
      </c>
      <c r="K67" s="1" t="s">
        <v>243</v>
      </c>
      <c r="L67">
        <v>1</v>
      </c>
      <c r="M67" t="s">
        <v>242</v>
      </c>
      <c r="N67" cm="1">
        <f t="array" aca="1" ref="N67" ca="1">D67/INDIRECT(_xlfn.CONCAT("D",$C$2))</f>
        <v>9.1872394510595177E-3</v>
      </c>
      <c r="O67">
        <f t="shared" ca="1" si="0"/>
        <v>0.14148348754631657</v>
      </c>
      <c r="P67" t="str">
        <f t="shared" si="1"/>
        <v>Branched Alkanes</v>
      </c>
      <c r="Q67">
        <v>11</v>
      </c>
    </row>
    <row r="68" spans="2:17" x14ac:dyDescent="0.2">
      <c r="B68" t="s">
        <v>28</v>
      </c>
      <c r="C68">
        <v>9.9190000000000005</v>
      </c>
      <c r="D68">
        <v>0.4269</v>
      </c>
      <c r="E68">
        <v>0.21529999999999999</v>
      </c>
      <c r="F68">
        <v>9.9143000000000008</v>
      </c>
      <c r="G68" t="s">
        <v>150</v>
      </c>
      <c r="H68" t="s">
        <v>82</v>
      </c>
      <c r="I68">
        <v>91.713734904761793</v>
      </c>
      <c r="J68" t="s">
        <v>30</v>
      </c>
      <c r="K68" t="s">
        <v>243</v>
      </c>
      <c r="L68">
        <v>1</v>
      </c>
      <c r="M68" t="s">
        <v>242</v>
      </c>
      <c r="N68" cm="1">
        <f t="array" aca="1" ref="N68" ca="1">D68/INDIRECT(_xlfn.CONCAT("D",$C$2))</f>
        <v>9.9924395456237151E-3</v>
      </c>
      <c r="O68">
        <f t="shared" ca="1" si="0"/>
        <v>0.15388356900260522</v>
      </c>
      <c r="P68" t="str">
        <f t="shared" si="1"/>
        <v>Branched Alkanes</v>
      </c>
      <c r="Q68">
        <v>10</v>
      </c>
    </row>
    <row r="69" spans="2:17" x14ac:dyDescent="0.2">
      <c r="B69" t="s">
        <v>28</v>
      </c>
      <c r="C69">
        <v>10.005000000000001</v>
      </c>
      <c r="D69">
        <v>0.38800000000000001</v>
      </c>
      <c r="E69">
        <v>0.1358</v>
      </c>
      <c r="F69">
        <v>10.0032</v>
      </c>
      <c r="G69" t="s">
        <v>98</v>
      </c>
      <c r="H69" t="s">
        <v>82</v>
      </c>
      <c r="I69">
        <v>84.558519326372107</v>
      </c>
      <c r="J69" t="s">
        <v>30</v>
      </c>
      <c r="K69" t="s">
        <v>243</v>
      </c>
      <c r="L69">
        <v>1</v>
      </c>
      <c r="M69" t="s">
        <v>242</v>
      </c>
      <c r="N69" cm="1">
        <f t="array" aca="1" ref="N69" ca="1">D69/INDIRECT(_xlfn.CONCAT("D",$C$2))</f>
        <v>9.0819080433403639E-3</v>
      </c>
      <c r="O69">
        <f t="shared" ca="1" si="0"/>
        <v>0.1398613838674416</v>
      </c>
      <c r="P69" t="str">
        <f t="shared" si="1"/>
        <v>Branched Alkanes</v>
      </c>
      <c r="Q69">
        <v>10</v>
      </c>
    </row>
    <row r="70" spans="2:17" x14ac:dyDescent="0.2">
      <c r="B70" t="s">
        <v>28</v>
      </c>
      <c r="C70">
        <v>10.106</v>
      </c>
      <c r="D70">
        <v>0.58330000000000004</v>
      </c>
      <c r="E70">
        <v>0.2873</v>
      </c>
      <c r="F70">
        <v>10.103199999999999</v>
      </c>
      <c r="G70" t="s">
        <v>125</v>
      </c>
      <c r="H70" t="s">
        <v>102</v>
      </c>
      <c r="I70">
        <v>90.545966645143096</v>
      </c>
      <c r="J70" t="s">
        <v>30</v>
      </c>
      <c r="K70" t="s">
        <v>243</v>
      </c>
      <c r="L70">
        <v>1</v>
      </c>
      <c r="M70" t="s">
        <v>242</v>
      </c>
      <c r="N70" cm="1">
        <f t="array" aca="1" ref="N70" ca="1">D70/INDIRECT(_xlfn.CONCAT("D",$C$2))</f>
        <v>1.3653291138351635E-2</v>
      </c>
      <c r="O70">
        <f t="shared" ca="1" si="0"/>
        <v>0.21026068353061519</v>
      </c>
      <c r="P70" t="str">
        <f t="shared" si="1"/>
        <v>Branched Alkanes</v>
      </c>
      <c r="Q70">
        <v>13</v>
      </c>
    </row>
    <row r="71" spans="2:17" x14ac:dyDescent="0.2">
      <c r="B71" t="s">
        <v>28</v>
      </c>
      <c r="C71">
        <v>10.228</v>
      </c>
      <c r="D71">
        <v>0.29049999999999998</v>
      </c>
      <c r="E71">
        <v>9.8199999999999996E-2</v>
      </c>
      <c r="F71">
        <v>10.224299999999999</v>
      </c>
      <c r="G71" t="s">
        <v>99</v>
      </c>
      <c r="H71" t="s">
        <v>82</v>
      </c>
      <c r="I71">
        <v>83.413699253426401</v>
      </c>
      <c r="J71" t="s">
        <v>30</v>
      </c>
      <c r="K71" t="s">
        <v>243</v>
      </c>
      <c r="L71">
        <v>1</v>
      </c>
      <c r="M71" t="s">
        <v>242</v>
      </c>
      <c r="N71" cm="1">
        <f t="array" aca="1" ref="N71" ca="1">D71/INDIRECT(_xlfn.CONCAT("D",$C$2))</f>
        <v>6.7997275427587002E-3</v>
      </c>
      <c r="O71">
        <f t="shared" ref="O71:O134" ca="1" si="7">IF(NOT(ISBLANK(G71)),N71*$F$2/L71,0)</f>
        <v>0.10471580415848399</v>
      </c>
      <c r="P71" t="str">
        <f t="shared" ref="P71:P134" si="8">IF(K71="A","Aromatics",IF(K71="L","Linear Alkanes",IF(K71="B","Branched Alkanes", IF(K71="C","Cycloalkanes", IF(K71="E","Alkenes/Alkynes", IF(K71="O","Other","Unknown"))))))</f>
        <v>Branched Alkanes</v>
      </c>
      <c r="Q71">
        <v>10</v>
      </c>
    </row>
    <row r="72" spans="2:17" x14ac:dyDescent="0.2">
      <c r="B72" t="s">
        <v>28</v>
      </c>
      <c r="C72">
        <v>10.423999999999999</v>
      </c>
      <c r="D72">
        <v>0.15140000000000001</v>
      </c>
      <c r="E72">
        <v>3.9E-2</v>
      </c>
      <c r="J72" t="s">
        <v>30</v>
      </c>
      <c r="O72">
        <f t="shared" si="7"/>
        <v>0</v>
      </c>
      <c r="P72" t="str">
        <f t="shared" si="8"/>
        <v>Unknown</v>
      </c>
    </row>
    <row r="73" spans="2:17" x14ac:dyDescent="0.2">
      <c r="B73" t="s">
        <v>28</v>
      </c>
      <c r="C73">
        <v>10.532999999999999</v>
      </c>
      <c r="D73">
        <v>0.27279999999999999</v>
      </c>
      <c r="E73">
        <v>9.7699999999999995E-2</v>
      </c>
      <c r="F73">
        <v>10.5274</v>
      </c>
      <c r="G73" t="s">
        <v>151</v>
      </c>
      <c r="H73" t="s">
        <v>82</v>
      </c>
      <c r="I73">
        <v>90.309576116050394</v>
      </c>
      <c r="J73" t="s">
        <v>30</v>
      </c>
      <c r="K73" t="s">
        <v>243</v>
      </c>
      <c r="L73">
        <v>1</v>
      </c>
      <c r="M73" t="s">
        <v>242</v>
      </c>
      <c r="N73" cm="1">
        <f t="array" aca="1" ref="N73" ca="1">D73/INDIRECT(_xlfn.CONCAT("D",$C$2))</f>
        <v>6.3854240057300291E-3</v>
      </c>
      <c r="O73">
        <f t="shared" ca="1" si="7"/>
        <v>9.8335529688242454E-2</v>
      </c>
      <c r="P73" t="str">
        <f t="shared" si="8"/>
        <v>Branched Alkanes</v>
      </c>
      <c r="Q73">
        <v>10</v>
      </c>
    </row>
    <row r="74" spans="2:17" x14ac:dyDescent="0.2">
      <c r="B74" t="s">
        <v>28</v>
      </c>
      <c r="C74">
        <v>10.667</v>
      </c>
      <c r="D74">
        <v>0.46200000000000002</v>
      </c>
      <c r="E74">
        <v>0.1741</v>
      </c>
      <c r="F74">
        <v>10.662000000000001</v>
      </c>
      <c r="G74" t="s">
        <v>152</v>
      </c>
      <c r="H74" t="s">
        <v>82</v>
      </c>
      <c r="I74">
        <v>79.481010464543104</v>
      </c>
      <c r="J74" t="s">
        <v>30</v>
      </c>
      <c r="K74" t="s">
        <v>243</v>
      </c>
      <c r="L74">
        <v>1</v>
      </c>
      <c r="M74" t="s">
        <v>242</v>
      </c>
      <c r="N74" cm="1">
        <f t="array" aca="1" ref="N74" ca="1">D74/INDIRECT(_xlfn.CONCAT("D",$C$2))</f>
        <v>1.0814024525833113E-2</v>
      </c>
      <c r="O74">
        <f t="shared" ca="1" si="7"/>
        <v>0.16653597769782996</v>
      </c>
      <c r="P74" t="str">
        <f t="shared" si="8"/>
        <v>Branched Alkanes</v>
      </c>
      <c r="Q74">
        <v>10</v>
      </c>
    </row>
    <row r="75" spans="2:17" x14ac:dyDescent="0.2">
      <c r="B75" t="s">
        <v>28</v>
      </c>
      <c r="C75">
        <v>10.72</v>
      </c>
      <c r="D75">
        <v>0.96450000000000002</v>
      </c>
      <c r="E75">
        <v>0.42570000000000002</v>
      </c>
      <c r="F75">
        <v>10.7158</v>
      </c>
      <c r="G75" t="s">
        <v>153</v>
      </c>
      <c r="H75" t="s">
        <v>82</v>
      </c>
      <c r="I75">
        <v>88.339701910454593</v>
      </c>
      <c r="J75" t="s">
        <v>30</v>
      </c>
      <c r="K75" t="s">
        <v>243</v>
      </c>
      <c r="L75">
        <v>1</v>
      </c>
      <c r="M75" t="s">
        <v>242</v>
      </c>
      <c r="N75" cm="1">
        <f t="array" aca="1" ref="N75" ca="1">D75/INDIRECT(_xlfn.CONCAT("D",$C$2))</f>
        <v>2.2576031721138611E-2</v>
      </c>
      <c r="O75">
        <f t="shared" ca="1" si="7"/>
        <v>0.34767088850553463</v>
      </c>
      <c r="P75" t="str">
        <f t="shared" si="8"/>
        <v>Branched Alkanes</v>
      </c>
      <c r="Q75">
        <v>10</v>
      </c>
    </row>
    <row r="76" spans="2:17" x14ac:dyDescent="0.2">
      <c r="B76" t="s">
        <v>28</v>
      </c>
      <c r="C76">
        <v>10.853999999999999</v>
      </c>
      <c r="D76">
        <v>0.79820000000000002</v>
      </c>
      <c r="E76">
        <v>0.4269</v>
      </c>
      <c r="F76">
        <v>10.851599999999999</v>
      </c>
      <c r="G76" t="s">
        <v>154</v>
      </c>
      <c r="H76" t="s">
        <v>82</v>
      </c>
      <c r="I76">
        <v>88.0238669377717</v>
      </c>
      <c r="J76" t="s">
        <v>30</v>
      </c>
      <c r="K76" t="s">
        <v>243</v>
      </c>
      <c r="L76">
        <v>1</v>
      </c>
      <c r="M76" t="s">
        <v>242</v>
      </c>
      <c r="N76" cm="1">
        <f t="array" aca="1" ref="N76" ca="1">D76/INDIRECT(_xlfn.CONCAT("D",$C$2))</f>
        <v>1.8683451031428554E-2</v>
      </c>
      <c r="O76">
        <f t="shared" ca="1" si="7"/>
        <v>0.28772514588399972</v>
      </c>
      <c r="P76" t="str">
        <f t="shared" si="8"/>
        <v>Branched Alkanes</v>
      </c>
      <c r="Q76">
        <v>10</v>
      </c>
    </row>
    <row r="77" spans="2:17" x14ac:dyDescent="0.2">
      <c r="B77" t="s">
        <v>28</v>
      </c>
      <c r="C77">
        <v>10.962999999999999</v>
      </c>
      <c r="D77">
        <v>0.2616</v>
      </c>
      <c r="E77">
        <v>7.7499999999999999E-2</v>
      </c>
      <c r="F77">
        <v>10.9626</v>
      </c>
      <c r="G77" t="s">
        <v>134</v>
      </c>
      <c r="H77" t="s">
        <v>48</v>
      </c>
      <c r="I77">
        <v>82.177779981907506</v>
      </c>
      <c r="J77" t="s">
        <v>30</v>
      </c>
      <c r="K77" t="s">
        <v>243</v>
      </c>
      <c r="L77">
        <v>1</v>
      </c>
      <c r="M77" t="s">
        <v>242</v>
      </c>
      <c r="N77" cm="1">
        <f t="array" aca="1" ref="N77" ca="1">D77/INDIRECT(_xlfn.CONCAT("D",$C$2))</f>
        <v>6.123265835406802E-3</v>
      </c>
      <c r="O77">
        <f t="shared" ca="1" si="7"/>
        <v>9.4298293865264754E-2</v>
      </c>
      <c r="P77" t="str">
        <f t="shared" si="8"/>
        <v>Branched Alkanes</v>
      </c>
      <c r="Q77">
        <v>7</v>
      </c>
    </row>
    <row r="78" spans="2:17" x14ac:dyDescent="0.2">
      <c r="B78" t="s">
        <v>28</v>
      </c>
      <c r="C78">
        <v>11.055</v>
      </c>
      <c r="D78">
        <v>0.12470000000000001</v>
      </c>
      <c r="E78">
        <v>6.4100000000000004E-2</v>
      </c>
      <c r="F78">
        <v>11.0909</v>
      </c>
      <c r="G78" t="s">
        <v>155</v>
      </c>
      <c r="H78" t="s">
        <v>75</v>
      </c>
      <c r="I78">
        <v>60.860990128468003</v>
      </c>
      <c r="J78" t="s">
        <v>30</v>
      </c>
      <c r="K78" t="s">
        <v>243</v>
      </c>
      <c r="L78">
        <v>1</v>
      </c>
      <c r="M78" t="s">
        <v>242</v>
      </c>
      <c r="N78" cm="1">
        <f t="array" aca="1" ref="N78" ca="1">D78/INDIRECT(_xlfn.CONCAT("D",$C$2))</f>
        <v>2.9188503427952151E-3</v>
      </c>
      <c r="O78">
        <f t="shared" ca="1" si="7"/>
        <v>4.4950295279046315E-2</v>
      </c>
      <c r="P78" t="str">
        <f t="shared" si="8"/>
        <v>Branched Alkanes</v>
      </c>
      <c r="Q78">
        <v>9</v>
      </c>
    </row>
    <row r="79" spans="2:17" x14ac:dyDescent="0.2">
      <c r="B79" t="s">
        <v>28</v>
      </c>
      <c r="C79">
        <v>11.124000000000001</v>
      </c>
      <c r="D79">
        <v>8.4099999999999994E-2</v>
      </c>
      <c r="E79">
        <v>3.8899999999999997E-2</v>
      </c>
      <c r="J79" t="s">
        <v>30</v>
      </c>
      <c r="O79">
        <f t="shared" si="7"/>
        <v>0</v>
      </c>
      <c r="P79" t="str">
        <f t="shared" si="8"/>
        <v>Unknown</v>
      </c>
    </row>
    <row r="80" spans="2:17" x14ac:dyDescent="0.2">
      <c r="B80" t="s">
        <v>28</v>
      </c>
      <c r="C80">
        <v>11.183999999999999</v>
      </c>
      <c r="D80">
        <v>8.5900000000000004E-2</v>
      </c>
      <c r="E80">
        <v>2.2100000000000002E-2</v>
      </c>
      <c r="J80" t="s">
        <v>30</v>
      </c>
      <c r="O80">
        <f t="shared" si="7"/>
        <v>0</v>
      </c>
      <c r="P80" t="str">
        <f t="shared" si="8"/>
        <v>Unknown</v>
      </c>
    </row>
    <row r="81" spans="2:17" x14ac:dyDescent="0.2">
      <c r="B81" t="s">
        <v>28</v>
      </c>
      <c r="C81">
        <v>11.351000000000001</v>
      </c>
      <c r="D81">
        <v>1.3076000000000001</v>
      </c>
      <c r="E81">
        <v>0.50190000000000001</v>
      </c>
      <c r="F81">
        <v>11.3484</v>
      </c>
      <c r="G81" t="s">
        <v>101</v>
      </c>
      <c r="H81" t="s">
        <v>100</v>
      </c>
      <c r="I81">
        <v>95.437680932725698</v>
      </c>
      <c r="J81" t="s">
        <v>30</v>
      </c>
      <c r="K81" t="s">
        <v>243</v>
      </c>
      <c r="L81">
        <v>1</v>
      </c>
      <c r="M81" t="s">
        <v>242</v>
      </c>
      <c r="N81" cm="1">
        <f t="array" aca="1" ref="N81" ca="1">D81/INDIRECT(_xlfn.CONCAT("D",$C$2))</f>
        <v>3.0606966385236755E-2</v>
      </c>
      <c r="O81">
        <f t="shared" ca="1" si="7"/>
        <v>0.47134728233264606</v>
      </c>
      <c r="P81" t="str">
        <f t="shared" si="8"/>
        <v>Branched Alkanes</v>
      </c>
      <c r="Q81">
        <v>9</v>
      </c>
    </row>
    <row r="82" spans="2:17" x14ac:dyDescent="0.2">
      <c r="B82" t="s">
        <v>28</v>
      </c>
      <c r="C82">
        <v>11.661</v>
      </c>
      <c r="D82">
        <v>0.18709999999999999</v>
      </c>
      <c r="E82">
        <v>7.7499999999999999E-2</v>
      </c>
      <c r="F82">
        <v>11.6548</v>
      </c>
      <c r="G82" t="s">
        <v>134</v>
      </c>
      <c r="H82" t="s">
        <v>48</v>
      </c>
      <c r="I82">
        <v>83.112134221357394</v>
      </c>
      <c r="J82" t="s">
        <v>30</v>
      </c>
      <c r="K82" t="s">
        <v>243</v>
      </c>
      <c r="L82">
        <v>1</v>
      </c>
      <c r="M82" t="s">
        <v>242</v>
      </c>
      <c r="N82" cm="1">
        <f t="array" aca="1" ref="N82" ca="1">D82/INDIRECT(_xlfn.CONCAT("D",$C$2))</f>
        <v>4.3794458631674794E-3</v>
      </c>
      <c r="O82">
        <f t="shared" ca="1" si="7"/>
        <v>6.7443466292779183E-2</v>
      </c>
      <c r="P82" t="str">
        <f t="shared" si="8"/>
        <v>Branched Alkanes</v>
      </c>
      <c r="Q82">
        <v>7</v>
      </c>
    </row>
    <row r="83" spans="2:17" x14ac:dyDescent="0.2">
      <c r="B83" t="s">
        <v>28</v>
      </c>
      <c r="C83">
        <v>11.7</v>
      </c>
      <c r="D83">
        <v>4.2299999999999997E-2</v>
      </c>
      <c r="E83">
        <v>3.5400000000000001E-2</v>
      </c>
      <c r="J83" t="s">
        <v>30</v>
      </c>
      <c r="O83">
        <f t="shared" si="7"/>
        <v>0</v>
      </c>
      <c r="P83" t="str">
        <f t="shared" si="8"/>
        <v>Unknown</v>
      </c>
    </row>
    <row r="84" spans="2:17" x14ac:dyDescent="0.2">
      <c r="B84" t="s">
        <v>28</v>
      </c>
      <c r="C84">
        <v>11.763999999999999</v>
      </c>
      <c r="D84">
        <v>0.21260000000000001</v>
      </c>
      <c r="E84">
        <v>0.12570000000000001</v>
      </c>
      <c r="F84">
        <v>11.7616</v>
      </c>
      <c r="G84" t="s">
        <v>156</v>
      </c>
      <c r="H84" t="s">
        <v>82</v>
      </c>
      <c r="I84">
        <v>84.386958685558099</v>
      </c>
      <c r="J84" t="s">
        <v>30</v>
      </c>
      <c r="K84" t="s">
        <v>243</v>
      </c>
      <c r="L84">
        <v>1</v>
      </c>
      <c r="M84" t="s">
        <v>242</v>
      </c>
      <c r="N84" cm="1">
        <f t="array" aca="1" ref="N84" ca="1">D84/INDIRECT(_xlfn.CONCAT("D",$C$2))</f>
        <v>4.976323840242684E-3</v>
      </c>
      <c r="O84">
        <f t="shared" ca="1" si="7"/>
        <v>7.6635387139737332E-2</v>
      </c>
      <c r="P84" t="str">
        <f t="shared" si="8"/>
        <v>Branched Alkanes</v>
      </c>
      <c r="Q84">
        <v>10</v>
      </c>
    </row>
    <row r="85" spans="2:17" x14ac:dyDescent="0.2">
      <c r="B85" t="s">
        <v>28</v>
      </c>
      <c r="C85">
        <v>11.817</v>
      </c>
      <c r="D85">
        <v>0.1305</v>
      </c>
      <c r="E85">
        <v>8.6999999999999994E-2</v>
      </c>
      <c r="J85" t="s">
        <v>30</v>
      </c>
      <c r="O85">
        <f t="shared" si="7"/>
        <v>0</v>
      </c>
      <c r="P85" t="str">
        <f t="shared" si="8"/>
        <v>Unknown</v>
      </c>
    </row>
    <row r="86" spans="2:17" x14ac:dyDescent="0.2">
      <c r="B86" t="s">
        <v>28</v>
      </c>
      <c r="C86">
        <v>11.911</v>
      </c>
      <c r="D86">
        <v>0.48170000000000002</v>
      </c>
      <c r="E86">
        <v>0.19839999999999999</v>
      </c>
      <c r="F86">
        <v>11.911899999999999</v>
      </c>
      <c r="G86" t="s">
        <v>157</v>
      </c>
      <c r="H86" t="s">
        <v>69</v>
      </c>
      <c r="I86">
        <v>82.600290197590297</v>
      </c>
      <c r="J86" t="s">
        <v>30</v>
      </c>
      <c r="K86" t="s">
        <v>243</v>
      </c>
      <c r="L86">
        <v>1</v>
      </c>
      <c r="M86" t="s">
        <v>242</v>
      </c>
      <c r="N86" cm="1">
        <f t="array" aca="1" ref="N86" ca="1">D86/INDIRECT(_xlfn.CONCAT("D",$C$2))</f>
        <v>1.1275142021848076E-2</v>
      </c>
      <c r="O86">
        <f t="shared" ca="1" si="7"/>
        <v>0.17363718713646037</v>
      </c>
      <c r="P86" t="str">
        <f t="shared" si="8"/>
        <v>Branched Alkanes</v>
      </c>
      <c r="Q86">
        <v>11</v>
      </c>
    </row>
    <row r="87" spans="2:17" x14ac:dyDescent="0.2">
      <c r="B87" t="s">
        <v>28</v>
      </c>
      <c r="C87">
        <v>12.032999999999999</v>
      </c>
      <c r="D87">
        <v>0.29349999999999998</v>
      </c>
      <c r="E87">
        <v>0.1389</v>
      </c>
      <c r="F87">
        <v>12.028</v>
      </c>
      <c r="G87" t="s">
        <v>158</v>
      </c>
      <c r="H87" t="s">
        <v>159</v>
      </c>
      <c r="I87">
        <v>83.960421817728601</v>
      </c>
      <c r="J87" t="s">
        <v>30</v>
      </c>
      <c r="K87" t="s">
        <v>243</v>
      </c>
      <c r="L87">
        <v>1</v>
      </c>
      <c r="M87" t="s">
        <v>242</v>
      </c>
      <c r="N87" cm="1">
        <f t="array" aca="1" ref="N87" ca="1">D87/INDIRECT(_xlfn.CONCAT("D",$C$2))</f>
        <v>6.869948481238136E-3</v>
      </c>
      <c r="O87">
        <f t="shared" ca="1" si="7"/>
        <v>0.1057972066110673</v>
      </c>
      <c r="P87" t="str">
        <f t="shared" si="8"/>
        <v>Branched Alkanes</v>
      </c>
      <c r="Q87">
        <v>12</v>
      </c>
    </row>
    <row r="88" spans="2:17" x14ac:dyDescent="0.2">
      <c r="B88" t="s">
        <v>28</v>
      </c>
      <c r="C88">
        <v>12.114000000000001</v>
      </c>
      <c r="D88">
        <v>0.19489999999999999</v>
      </c>
      <c r="E88">
        <v>7.3700000000000002E-2</v>
      </c>
      <c r="F88">
        <v>12.109299999999999</v>
      </c>
      <c r="G88" t="s">
        <v>157</v>
      </c>
      <c r="H88" t="s">
        <v>69</v>
      </c>
      <c r="I88">
        <v>87.331575289982098</v>
      </c>
      <c r="J88" t="s">
        <v>30</v>
      </c>
      <c r="K88" t="s">
        <v>243</v>
      </c>
      <c r="L88">
        <v>1</v>
      </c>
      <c r="M88" t="s">
        <v>242</v>
      </c>
      <c r="N88" cm="1">
        <f t="array" aca="1" ref="N88" ca="1">D88/INDIRECT(_xlfn.CONCAT("D",$C$2))</f>
        <v>4.562020303214012E-3</v>
      </c>
      <c r="O88">
        <f t="shared" ca="1" si="7"/>
        <v>7.0255112669495787E-2</v>
      </c>
      <c r="P88" t="str">
        <f t="shared" si="8"/>
        <v>Branched Alkanes</v>
      </c>
      <c r="Q88">
        <v>11</v>
      </c>
    </row>
    <row r="89" spans="2:17" x14ac:dyDescent="0.2">
      <c r="B89" t="s">
        <v>28</v>
      </c>
      <c r="C89">
        <v>12.427</v>
      </c>
      <c r="D89">
        <v>0.44700000000000001</v>
      </c>
      <c r="E89">
        <v>9.9299999999999999E-2</v>
      </c>
      <c r="F89">
        <v>12.4247</v>
      </c>
      <c r="G89" t="s">
        <v>160</v>
      </c>
      <c r="H89" t="s">
        <v>75</v>
      </c>
      <c r="I89">
        <v>84.944913262637399</v>
      </c>
      <c r="J89" t="s">
        <v>30</v>
      </c>
      <c r="K89" t="s">
        <v>243</v>
      </c>
      <c r="L89">
        <v>1</v>
      </c>
      <c r="M89" t="s">
        <v>242</v>
      </c>
      <c r="N89" cm="1">
        <f t="array" aca="1" ref="N89" ca="1">D89/INDIRECT(_xlfn.CONCAT("D",$C$2))</f>
        <v>1.0462919833435934E-2</v>
      </c>
      <c r="O89">
        <f t="shared" ca="1" si="7"/>
        <v>0.1611289654349134</v>
      </c>
      <c r="P89" t="str">
        <f t="shared" si="8"/>
        <v>Branched Alkanes</v>
      </c>
      <c r="Q89">
        <v>9</v>
      </c>
    </row>
    <row r="90" spans="2:17" x14ac:dyDescent="0.2">
      <c r="B90" t="s">
        <v>28</v>
      </c>
      <c r="C90">
        <v>12.483000000000001</v>
      </c>
      <c r="D90">
        <v>0.21010000000000001</v>
      </c>
      <c r="E90">
        <v>0.1265</v>
      </c>
      <c r="F90">
        <v>12.478</v>
      </c>
      <c r="G90" t="s">
        <v>161</v>
      </c>
      <c r="H90" t="s">
        <v>102</v>
      </c>
      <c r="I90">
        <v>82.306584706169602</v>
      </c>
      <c r="J90" t="s">
        <v>30</v>
      </c>
      <c r="K90" t="s">
        <v>243</v>
      </c>
      <c r="L90">
        <v>1</v>
      </c>
      <c r="M90" t="s">
        <v>242</v>
      </c>
      <c r="N90" cm="1">
        <f t="array" aca="1" ref="N90" ca="1">D90/INDIRECT(_xlfn.CONCAT("D",$C$2))</f>
        <v>4.9178063915098214E-3</v>
      </c>
      <c r="O90">
        <f t="shared" ca="1" si="7"/>
        <v>7.5734218429251252E-2</v>
      </c>
      <c r="P90" t="str">
        <f t="shared" si="8"/>
        <v>Branched Alkanes</v>
      </c>
      <c r="Q90">
        <v>13</v>
      </c>
    </row>
    <row r="91" spans="2:17" x14ac:dyDescent="0.2">
      <c r="B91" t="s">
        <v>28</v>
      </c>
      <c r="C91">
        <v>12.52</v>
      </c>
      <c r="D91">
        <v>0.52780000000000005</v>
      </c>
      <c r="E91">
        <v>0.17080000000000001</v>
      </c>
      <c r="F91">
        <v>12.5139</v>
      </c>
      <c r="G91" t="s">
        <v>162</v>
      </c>
      <c r="H91" t="s">
        <v>103</v>
      </c>
      <c r="I91">
        <v>87.949098652880394</v>
      </c>
      <c r="J91" t="s">
        <v>30</v>
      </c>
      <c r="K91" t="s">
        <v>247</v>
      </c>
      <c r="L91">
        <v>1</v>
      </c>
      <c r="M91" t="s">
        <v>242</v>
      </c>
      <c r="N91" cm="1">
        <f t="array" aca="1" ref="N91" ca="1">D91/INDIRECT(_xlfn.CONCAT("D",$C$2))</f>
        <v>1.2354203776482074E-2</v>
      </c>
      <c r="O91">
        <f t="shared" ca="1" si="7"/>
        <v>0.19025473815782395</v>
      </c>
      <c r="P91" t="str">
        <f t="shared" si="8"/>
        <v>Aromatics</v>
      </c>
      <c r="Q91">
        <v>10</v>
      </c>
    </row>
    <row r="92" spans="2:17" x14ac:dyDescent="0.2">
      <c r="B92" t="s">
        <v>28</v>
      </c>
      <c r="C92">
        <v>12.657999999999999</v>
      </c>
      <c r="D92">
        <v>0.26019999999999999</v>
      </c>
      <c r="E92">
        <v>0.1396</v>
      </c>
      <c r="F92">
        <v>12.653</v>
      </c>
      <c r="G92" t="s">
        <v>163</v>
      </c>
      <c r="H92" t="s">
        <v>69</v>
      </c>
      <c r="I92">
        <v>88.860219367521594</v>
      </c>
      <c r="J92" t="s">
        <v>30</v>
      </c>
      <c r="K92" t="s">
        <v>243</v>
      </c>
      <c r="L92">
        <v>1</v>
      </c>
      <c r="M92" t="s">
        <v>242</v>
      </c>
      <c r="N92" cm="1">
        <f t="array" aca="1" ref="N92" ca="1">D92/INDIRECT(_xlfn.CONCAT("D",$C$2))</f>
        <v>6.0904960641163988E-3</v>
      </c>
      <c r="O92">
        <f t="shared" ca="1" si="7"/>
        <v>9.3793639387392547E-2</v>
      </c>
      <c r="P92" t="str">
        <f t="shared" si="8"/>
        <v>Branched Alkanes</v>
      </c>
      <c r="Q92">
        <v>11</v>
      </c>
    </row>
    <row r="93" spans="2:17" x14ac:dyDescent="0.2">
      <c r="B93" t="s">
        <v>28</v>
      </c>
      <c r="C93">
        <v>12.714</v>
      </c>
      <c r="D93">
        <v>7.6700000000000004E-2</v>
      </c>
      <c r="E93">
        <v>3.8300000000000001E-2</v>
      </c>
      <c r="J93" t="s">
        <v>30</v>
      </c>
      <c r="O93">
        <f t="shared" si="7"/>
        <v>0</v>
      </c>
      <c r="P93" t="str">
        <f t="shared" si="8"/>
        <v>Unknown</v>
      </c>
    </row>
    <row r="94" spans="2:17" x14ac:dyDescent="0.2">
      <c r="B94" t="s">
        <v>28</v>
      </c>
      <c r="C94">
        <v>12.805999999999999</v>
      </c>
      <c r="D94">
        <v>8.7300000000000003E-2</v>
      </c>
      <c r="E94">
        <v>3.2199999999999999E-2</v>
      </c>
      <c r="J94" t="s">
        <v>30</v>
      </c>
      <c r="O94">
        <f t="shared" si="7"/>
        <v>0</v>
      </c>
      <c r="P94" t="str">
        <f t="shared" si="8"/>
        <v>Unknown</v>
      </c>
    </row>
    <row r="95" spans="2:17" x14ac:dyDescent="0.2">
      <c r="B95" t="s">
        <v>28</v>
      </c>
      <c r="C95">
        <v>12.85</v>
      </c>
      <c r="D95">
        <v>9.4299999999999995E-2</v>
      </c>
      <c r="E95">
        <v>6.1199999999999997E-2</v>
      </c>
      <c r="J95" t="s">
        <v>30</v>
      </c>
      <c r="O95">
        <f t="shared" si="7"/>
        <v>0</v>
      </c>
      <c r="P95" t="str">
        <f t="shared" si="8"/>
        <v>Unknown</v>
      </c>
    </row>
    <row r="96" spans="2:17" x14ac:dyDescent="0.2">
      <c r="B96" t="s">
        <v>28</v>
      </c>
      <c r="C96">
        <v>12.881</v>
      </c>
      <c r="D96">
        <v>0.11269999999999999</v>
      </c>
      <c r="E96">
        <v>6.6100000000000006E-2</v>
      </c>
      <c r="F96">
        <v>12.877599999999999</v>
      </c>
      <c r="G96" t="s">
        <v>165</v>
      </c>
      <c r="H96" t="s">
        <v>166</v>
      </c>
      <c r="I96">
        <v>76.561997025074604</v>
      </c>
      <c r="J96" t="s">
        <v>30</v>
      </c>
      <c r="P96" t="str">
        <f t="shared" si="8"/>
        <v>Unknown</v>
      </c>
    </row>
    <row r="97" spans="2:17" x14ac:dyDescent="0.2">
      <c r="B97" t="s">
        <v>28</v>
      </c>
      <c r="C97">
        <v>12.991</v>
      </c>
      <c r="D97">
        <v>0.30309999999999998</v>
      </c>
      <c r="E97">
        <v>0.13070000000000001</v>
      </c>
      <c r="J97" t="s">
        <v>30</v>
      </c>
      <c r="O97">
        <f t="shared" si="7"/>
        <v>0</v>
      </c>
      <c r="P97" t="str">
        <f t="shared" si="8"/>
        <v>Unknown</v>
      </c>
    </row>
    <row r="98" spans="2:17" x14ac:dyDescent="0.2">
      <c r="B98" t="s">
        <v>28</v>
      </c>
      <c r="C98">
        <v>13.044</v>
      </c>
      <c r="D98">
        <v>4.8099999999999997E-2</v>
      </c>
      <c r="E98">
        <v>3.44E-2</v>
      </c>
      <c r="J98" t="s">
        <v>30</v>
      </c>
      <c r="O98">
        <f t="shared" si="7"/>
        <v>0</v>
      </c>
      <c r="P98" t="str">
        <f t="shared" si="8"/>
        <v>Unknown</v>
      </c>
    </row>
    <row r="99" spans="2:17" x14ac:dyDescent="0.2">
      <c r="B99" t="s">
        <v>28</v>
      </c>
      <c r="C99">
        <v>13.141999999999999</v>
      </c>
      <c r="D99">
        <v>0.13469999999999999</v>
      </c>
      <c r="E99">
        <v>6.88E-2</v>
      </c>
      <c r="J99" t="s">
        <v>30</v>
      </c>
      <c r="O99">
        <f t="shared" si="7"/>
        <v>0</v>
      </c>
      <c r="P99" t="str">
        <f t="shared" si="8"/>
        <v>Unknown</v>
      </c>
    </row>
    <row r="100" spans="2:17" x14ac:dyDescent="0.2">
      <c r="B100" t="s">
        <v>28</v>
      </c>
      <c r="C100">
        <v>13.243</v>
      </c>
      <c r="D100">
        <v>4.7300000000000002E-2</v>
      </c>
      <c r="E100">
        <v>2.3E-2</v>
      </c>
      <c r="J100" t="s">
        <v>30</v>
      </c>
      <c r="O100">
        <f t="shared" si="7"/>
        <v>0</v>
      </c>
      <c r="P100" t="str">
        <f t="shared" si="8"/>
        <v>Unknown</v>
      </c>
    </row>
    <row r="101" spans="2:17" x14ac:dyDescent="0.2">
      <c r="B101" t="s">
        <v>28</v>
      </c>
      <c r="C101">
        <v>13.352</v>
      </c>
      <c r="D101">
        <v>0.1774</v>
      </c>
      <c r="E101">
        <v>6.2E-2</v>
      </c>
      <c r="F101">
        <v>13.3482</v>
      </c>
      <c r="G101" t="s">
        <v>167</v>
      </c>
      <c r="H101" t="s">
        <v>103</v>
      </c>
      <c r="I101">
        <v>61.899229493011397</v>
      </c>
      <c r="J101" t="s">
        <v>30</v>
      </c>
      <c r="K101" t="s">
        <v>247</v>
      </c>
      <c r="L101">
        <v>1</v>
      </c>
      <c r="M101" t="s">
        <v>242</v>
      </c>
      <c r="N101" cm="1">
        <f t="array" aca="1" ref="N101" ca="1">D101/INDIRECT(_xlfn.CONCAT("D",$C$2))</f>
        <v>4.1523981620839702E-3</v>
      </c>
      <c r="O101">
        <f t="shared" ca="1" si="7"/>
        <v>6.394693169609314E-2</v>
      </c>
      <c r="P101" t="str">
        <f t="shared" si="8"/>
        <v>Aromatics</v>
      </c>
      <c r="Q101">
        <v>10</v>
      </c>
    </row>
    <row r="102" spans="2:17" x14ac:dyDescent="0.2">
      <c r="B102" t="s">
        <v>28</v>
      </c>
      <c r="C102">
        <v>13.420999999999999</v>
      </c>
      <c r="D102">
        <v>0.33350000000000002</v>
      </c>
      <c r="E102">
        <v>0.11210000000000001</v>
      </c>
      <c r="F102">
        <v>13.4169</v>
      </c>
      <c r="G102" t="s">
        <v>168</v>
      </c>
      <c r="H102" t="s">
        <v>102</v>
      </c>
      <c r="I102">
        <v>86.779559705191701</v>
      </c>
      <c r="J102" t="s">
        <v>30</v>
      </c>
      <c r="K102" t="s">
        <v>243</v>
      </c>
      <c r="L102">
        <v>1</v>
      </c>
      <c r="M102" t="s">
        <v>242</v>
      </c>
      <c r="N102" cm="1">
        <f t="array" aca="1" ref="N102" ca="1">D102/INDIRECT(_xlfn.CONCAT("D",$C$2))</f>
        <v>7.8062276609639474E-3</v>
      </c>
      <c r="O102">
        <f t="shared" ca="1" si="7"/>
        <v>0.12021590597884479</v>
      </c>
      <c r="P102" t="str">
        <f t="shared" si="8"/>
        <v>Branched Alkanes</v>
      </c>
      <c r="Q102">
        <v>13</v>
      </c>
    </row>
    <row r="103" spans="2:17" x14ac:dyDescent="0.2">
      <c r="B103" t="s">
        <v>28</v>
      </c>
      <c r="C103">
        <v>13.462999999999999</v>
      </c>
      <c r="D103">
        <v>6.0900000000000003E-2</v>
      </c>
      <c r="E103">
        <v>4.4699999999999997E-2</v>
      </c>
      <c r="J103" t="s">
        <v>30</v>
      </c>
      <c r="O103">
        <f t="shared" si="7"/>
        <v>0</v>
      </c>
      <c r="P103" t="str">
        <f t="shared" si="8"/>
        <v>Unknown</v>
      </c>
    </row>
    <row r="104" spans="2:17" x14ac:dyDescent="0.2">
      <c r="B104" t="s">
        <v>28</v>
      </c>
      <c r="C104">
        <v>13.510999999999999</v>
      </c>
      <c r="D104">
        <v>0.67620000000000002</v>
      </c>
      <c r="E104">
        <v>0.30480000000000002</v>
      </c>
      <c r="F104">
        <v>13.5069</v>
      </c>
      <c r="G104" t="s">
        <v>164</v>
      </c>
      <c r="H104" t="s">
        <v>103</v>
      </c>
      <c r="I104">
        <v>88.657710957043307</v>
      </c>
      <c r="J104" t="s">
        <v>30</v>
      </c>
      <c r="K104" t="s">
        <v>247</v>
      </c>
      <c r="L104">
        <v>1</v>
      </c>
      <c r="M104" t="s">
        <v>242</v>
      </c>
      <c r="N104" cm="1">
        <f t="array" aca="1" ref="N104" ca="1">D104/INDIRECT(_xlfn.CONCAT("D",$C$2))</f>
        <v>1.5827799533264832E-2</v>
      </c>
      <c r="O104">
        <f t="shared" ca="1" si="7"/>
        <v>0.2437481128122784</v>
      </c>
      <c r="P104" t="str">
        <f t="shared" si="8"/>
        <v>Aromatics</v>
      </c>
      <c r="Q104">
        <v>10</v>
      </c>
    </row>
    <row r="105" spans="2:17" x14ac:dyDescent="0.2">
      <c r="B105" t="s">
        <v>28</v>
      </c>
      <c r="C105">
        <v>13.584</v>
      </c>
      <c r="D105">
        <v>0.753</v>
      </c>
      <c r="E105">
        <v>0.3695</v>
      </c>
      <c r="F105">
        <v>13.580500000000001</v>
      </c>
      <c r="G105" t="s">
        <v>162</v>
      </c>
      <c r="H105" t="s">
        <v>103</v>
      </c>
      <c r="I105">
        <v>92.566964854260206</v>
      </c>
      <c r="J105" t="s">
        <v>30</v>
      </c>
      <c r="K105" t="s">
        <v>247</v>
      </c>
      <c r="L105">
        <v>1</v>
      </c>
      <c r="M105" t="s">
        <v>242</v>
      </c>
      <c r="N105" cm="1">
        <f t="array" aca="1" ref="N105" ca="1">D105/INDIRECT(_xlfn.CONCAT("D",$C$2))</f>
        <v>1.7625455558338388E-2</v>
      </c>
      <c r="O105">
        <f t="shared" ca="1" si="7"/>
        <v>0.27143201559841118</v>
      </c>
      <c r="P105" t="str">
        <f t="shared" si="8"/>
        <v>Aromatics</v>
      </c>
      <c r="Q105">
        <v>10</v>
      </c>
    </row>
    <row r="106" spans="2:17" x14ac:dyDescent="0.2">
      <c r="B106" t="s">
        <v>28</v>
      </c>
      <c r="C106">
        <v>13.692</v>
      </c>
      <c r="D106">
        <v>0.17560000000000001</v>
      </c>
      <c r="E106">
        <v>6.6600000000000006E-2</v>
      </c>
      <c r="J106" t="s">
        <v>30</v>
      </c>
      <c r="O106">
        <f t="shared" si="7"/>
        <v>0</v>
      </c>
      <c r="P106" t="str">
        <f t="shared" si="8"/>
        <v>Unknown</v>
      </c>
    </row>
    <row r="107" spans="2:17" x14ac:dyDescent="0.2">
      <c r="B107" t="s">
        <v>28</v>
      </c>
      <c r="C107">
        <v>13.801</v>
      </c>
      <c r="D107">
        <v>0.1143</v>
      </c>
      <c r="E107">
        <v>4.4600000000000001E-2</v>
      </c>
      <c r="J107" t="s">
        <v>30</v>
      </c>
      <c r="O107">
        <f t="shared" si="7"/>
        <v>0</v>
      </c>
      <c r="P107" t="str">
        <f t="shared" si="8"/>
        <v>Unknown</v>
      </c>
    </row>
    <row r="108" spans="2:17" x14ac:dyDescent="0.2">
      <c r="B108" t="s">
        <v>28</v>
      </c>
      <c r="C108">
        <v>13.942</v>
      </c>
      <c r="D108">
        <v>0.29389999999999999</v>
      </c>
      <c r="E108">
        <v>0.1109</v>
      </c>
      <c r="F108">
        <v>13.9383</v>
      </c>
      <c r="G108" t="s">
        <v>169</v>
      </c>
      <c r="H108" t="s">
        <v>170</v>
      </c>
      <c r="I108">
        <v>89.731935567853995</v>
      </c>
      <c r="J108" t="s">
        <v>30</v>
      </c>
      <c r="K108" t="s">
        <v>247</v>
      </c>
      <c r="L108">
        <v>1</v>
      </c>
      <c r="M108" t="s">
        <v>242</v>
      </c>
      <c r="N108" cm="1">
        <f t="array" aca="1" ref="N108" ca="1">D108/INDIRECT(_xlfn.CONCAT("D",$C$2))</f>
        <v>6.8793112730353937E-3</v>
      </c>
      <c r="O108">
        <f t="shared" ca="1" si="7"/>
        <v>0.10594139360474507</v>
      </c>
      <c r="P108" t="str">
        <f t="shared" si="8"/>
        <v>Aromatics</v>
      </c>
      <c r="Q108">
        <v>11</v>
      </c>
    </row>
    <row r="109" spans="2:17" x14ac:dyDescent="0.2">
      <c r="B109" t="s">
        <v>28</v>
      </c>
      <c r="C109">
        <v>14.023</v>
      </c>
      <c r="D109">
        <v>0.13819999999999999</v>
      </c>
      <c r="E109">
        <v>5.3100000000000001E-2</v>
      </c>
      <c r="F109">
        <v>14.019500000000001</v>
      </c>
      <c r="G109" t="s">
        <v>171</v>
      </c>
      <c r="H109" t="s">
        <v>159</v>
      </c>
      <c r="I109">
        <v>87.080253903038894</v>
      </c>
      <c r="J109" t="s">
        <v>30</v>
      </c>
      <c r="K109" t="s">
        <v>243</v>
      </c>
      <c r="L109">
        <v>1</v>
      </c>
      <c r="M109" t="s">
        <v>242</v>
      </c>
      <c r="N109" cm="1">
        <f t="array" aca="1" ref="N109" ca="1">D109/INDIRECT(_xlfn.CONCAT("D",$C$2))</f>
        <v>3.234844565952676E-3</v>
      </c>
      <c r="O109">
        <f t="shared" ca="1" si="7"/>
        <v>4.9816606315671211E-2</v>
      </c>
      <c r="P109" t="str">
        <f t="shared" si="8"/>
        <v>Branched Alkanes</v>
      </c>
      <c r="Q109">
        <v>12</v>
      </c>
    </row>
    <row r="110" spans="2:17" x14ac:dyDescent="0.2">
      <c r="B110" t="s">
        <v>28</v>
      </c>
      <c r="C110">
        <v>14.099</v>
      </c>
      <c r="D110">
        <v>0.2064</v>
      </c>
      <c r="E110">
        <v>7.2099999999999997E-2</v>
      </c>
      <c r="F110">
        <v>14.1069</v>
      </c>
      <c r="G110" t="s">
        <v>172</v>
      </c>
      <c r="H110" t="s">
        <v>103</v>
      </c>
      <c r="I110">
        <v>67.064217303049006</v>
      </c>
      <c r="J110" t="s">
        <v>30</v>
      </c>
      <c r="K110" t="s">
        <v>247</v>
      </c>
      <c r="L110">
        <v>1</v>
      </c>
      <c r="M110" t="s">
        <v>242</v>
      </c>
      <c r="N110" cm="1">
        <f t="array" aca="1" ref="N110" ca="1">D110/INDIRECT(_xlfn.CONCAT("D",$C$2))</f>
        <v>4.831200567385183E-3</v>
      </c>
      <c r="O110">
        <f t="shared" ca="1" si="7"/>
        <v>7.4400488737731821E-2</v>
      </c>
      <c r="P110" t="str">
        <f t="shared" si="8"/>
        <v>Aromatics</v>
      </c>
      <c r="Q110">
        <v>10</v>
      </c>
    </row>
    <row r="111" spans="2:17" x14ac:dyDescent="0.2">
      <c r="B111" t="s">
        <v>28</v>
      </c>
      <c r="C111">
        <v>14.154</v>
      </c>
      <c r="D111">
        <v>8.9300000000000004E-2</v>
      </c>
      <c r="E111">
        <v>5.7299999999999997E-2</v>
      </c>
      <c r="J111" t="s">
        <v>30</v>
      </c>
      <c r="O111">
        <f t="shared" si="7"/>
        <v>0</v>
      </c>
      <c r="P111" t="str">
        <f t="shared" si="8"/>
        <v>Unknown</v>
      </c>
    </row>
    <row r="112" spans="2:17" x14ac:dyDescent="0.2">
      <c r="B112" t="s">
        <v>28</v>
      </c>
      <c r="C112">
        <v>14.196999999999999</v>
      </c>
      <c r="D112">
        <v>3.9E-2</v>
      </c>
      <c r="E112">
        <v>3.09E-2</v>
      </c>
      <c r="J112" t="s">
        <v>30</v>
      </c>
      <c r="O112">
        <f t="shared" si="7"/>
        <v>0</v>
      </c>
      <c r="P112" t="str">
        <f t="shared" si="8"/>
        <v>Unknown</v>
      </c>
    </row>
    <row r="113" spans="2:17" x14ac:dyDescent="0.2">
      <c r="B113" t="s">
        <v>28</v>
      </c>
      <c r="C113">
        <v>14.263999999999999</v>
      </c>
      <c r="D113">
        <v>0.14099999999999999</v>
      </c>
      <c r="E113">
        <v>6.5000000000000002E-2</v>
      </c>
      <c r="F113">
        <v>14.261100000000001</v>
      </c>
      <c r="G113" t="s">
        <v>173</v>
      </c>
      <c r="H113" t="s">
        <v>174</v>
      </c>
      <c r="I113">
        <v>54.095168636157403</v>
      </c>
      <c r="J113" t="s">
        <v>30</v>
      </c>
      <c r="P113" t="str">
        <f t="shared" si="8"/>
        <v>Unknown</v>
      </c>
    </row>
    <row r="114" spans="2:17" x14ac:dyDescent="0.2">
      <c r="B114" t="s">
        <v>28</v>
      </c>
      <c r="C114">
        <v>14.337999999999999</v>
      </c>
      <c r="D114">
        <v>6.93E-2</v>
      </c>
      <c r="E114">
        <v>3.6999999999999998E-2</v>
      </c>
      <c r="J114" t="s">
        <v>30</v>
      </c>
      <c r="O114">
        <f t="shared" si="7"/>
        <v>0</v>
      </c>
      <c r="P114" t="str">
        <f t="shared" si="8"/>
        <v>Unknown</v>
      </c>
    </row>
    <row r="115" spans="2:17" x14ac:dyDescent="0.2">
      <c r="B115" t="s">
        <v>28</v>
      </c>
      <c r="C115">
        <v>14.427</v>
      </c>
      <c r="D115">
        <v>0.19719999999999999</v>
      </c>
      <c r="E115">
        <v>7.17E-2</v>
      </c>
      <c r="J115" t="s">
        <v>30</v>
      </c>
      <c r="O115">
        <f t="shared" si="7"/>
        <v>0</v>
      </c>
      <c r="P115" t="str">
        <f t="shared" si="8"/>
        <v>Unknown</v>
      </c>
    </row>
    <row r="116" spans="2:17" x14ac:dyDescent="0.2">
      <c r="B116" t="s">
        <v>28</v>
      </c>
      <c r="C116">
        <v>14.69</v>
      </c>
      <c r="D116">
        <v>0.56299999999999994</v>
      </c>
      <c r="E116">
        <v>9.3399999999999997E-2</v>
      </c>
      <c r="F116">
        <v>14.6828</v>
      </c>
      <c r="G116" t="s">
        <v>175</v>
      </c>
      <c r="H116" t="s">
        <v>176</v>
      </c>
      <c r="I116">
        <v>78.001641004700801</v>
      </c>
      <c r="J116" t="s">
        <v>30</v>
      </c>
      <c r="K116" t="s">
        <v>247</v>
      </c>
      <c r="L116">
        <v>1</v>
      </c>
      <c r="M116" t="s">
        <v>242</v>
      </c>
      <c r="N116" cm="1">
        <f t="array" aca="1" ref="N116" ca="1">D116/INDIRECT(_xlfn.CONCAT("D",$C$2))</f>
        <v>1.3178129454640784E-2</v>
      </c>
      <c r="O116">
        <f t="shared" ca="1" si="7"/>
        <v>0.20294319360146806</v>
      </c>
      <c r="P116" t="str">
        <f t="shared" si="8"/>
        <v>Aromatics</v>
      </c>
      <c r="Q116">
        <v>12</v>
      </c>
    </row>
    <row r="117" spans="2:17" x14ac:dyDescent="0.2">
      <c r="B117" t="s">
        <v>28</v>
      </c>
      <c r="C117">
        <v>14.786</v>
      </c>
      <c r="D117">
        <v>0.27410000000000001</v>
      </c>
      <c r="E117">
        <v>0.15659999999999999</v>
      </c>
      <c r="J117" t="s">
        <v>30</v>
      </c>
      <c r="O117">
        <f t="shared" si="7"/>
        <v>0</v>
      </c>
      <c r="P117" t="str">
        <f t="shared" si="8"/>
        <v>Unknown</v>
      </c>
    </row>
    <row r="118" spans="2:17" x14ac:dyDescent="0.2">
      <c r="B118" t="s">
        <v>28</v>
      </c>
      <c r="C118">
        <v>14.824999999999999</v>
      </c>
      <c r="D118">
        <v>0.22059999999999999</v>
      </c>
      <c r="E118">
        <v>0.1331</v>
      </c>
      <c r="F118">
        <v>14.824199999999999</v>
      </c>
      <c r="G118" t="s">
        <v>178</v>
      </c>
      <c r="H118" t="s">
        <v>179</v>
      </c>
      <c r="I118">
        <v>69.526025379610303</v>
      </c>
      <c r="J118" t="s">
        <v>30</v>
      </c>
      <c r="K118" t="s">
        <v>247</v>
      </c>
      <c r="L118">
        <v>1</v>
      </c>
      <c r="M118" t="s">
        <v>242</v>
      </c>
      <c r="N118" cm="1">
        <f t="array" aca="1" ref="N118" ca="1">D118/INDIRECT(_xlfn.CONCAT("D",$C$2))</f>
        <v>5.1635796761878459E-3</v>
      </c>
      <c r="O118">
        <f t="shared" ca="1" si="7"/>
        <v>7.9519127013292834E-2</v>
      </c>
      <c r="P118" t="str">
        <f t="shared" si="8"/>
        <v>Aromatics</v>
      </c>
      <c r="Q118">
        <v>11</v>
      </c>
    </row>
    <row r="119" spans="2:17" x14ac:dyDescent="0.2">
      <c r="B119" t="s">
        <v>28</v>
      </c>
      <c r="C119">
        <v>14.912000000000001</v>
      </c>
      <c r="D119">
        <v>8.6900000000000005E-2</v>
      </c>
      <c r="E119">
        <v>5.5199999999999999E-2</v>
      </c>
      <c r="F119">
        <v>14.908200000000001</v>
      </c>
      <c r="G119" t="s">
        <v>129</v>
      </c>
      <c r="H119" t="s">
        <v>75</v>
      </c>
      <c r="I119">
        <v>72.504886645918901</v>
      </c>
      <c r="J119" t="s">
        <v>30</v>
      </c>
      <c r="K119" t="s">
        <v>243</v>
      </c>
      <c r="L119">
        <v>1</v>
      </c>
      <c r="M119" t="s">
        <v>242</v>
      </c>
      <c r="N119" cm="1">
        <f t="array" aca="1" ref="N119" ca="1">D119/INDIRECT(_xlfn.CONCAT("D",$C$2))</f>
        <v>2.0340665179543237E-3</v>
      </c>
      <c r="O119">
        <f t="shared" ca="1" si="7"/>
        <v>3.1324624376496586E-2</v>
      </c>
      <c r="P119" t="str">
        <f t="shared" si="8"/>
        <v>Branched Alkanes</v>
      </c>
      <c r="Q119">
        <v>9</v>
      </c>
    </row>
    <row r="120" spans="2:17" x14ac:dyDescent="0.2">
      <c r="B120" t="s">
        <v>28</v>
      </c>
      <c r="C120">
        <v>14.967000000000001</v>
      </c>
      <c r="D120">
        <v>0.22359999999999999</v>
      </c>
      <c r="E120">
        <v>0.1061</v>
      </c>
      <c r="J120" t="s">
        <v>30</v>
      </c>
      <c r="O120">
        <f t="shared" si="7"/>
        <v>0</v>
      </c>
      <c r="P120" t="str">
        <f t="shared" si="8"/>
        <v>Unknown</v>
      </c>
    </row>
    <row r="121" spans="2:17" x14ac:dyDescent="0.2">
      <c r="B121" t="s">
        <v>28</v>
      </c>
      <c r="C121">
        <v>15.03</v>
      </c>
      <c r="D121">
        <v>0.18390000000000001</v>
      </c>
      <c r="E121">
        <v>6.7900000000000002E-2</v>
      </c>
      <c r="J121" t="s">
        <v>30</v>
      </c>
      <c r="O121">
        <f t="shared" si="7"/>
        <v>0</v>
      </c>
      <c r="P121" t="str">
        <f t="shared" si="8"/>
        <v>Unknown</v>
      </c>
    </row>
    <row r="122" spans="2:17" x14ac:dyDescent="0.2">
      <c r="B122" t="s">
        <v>28</v>
      </c>
      <c r="C122">
        <v>15.125999999999999</v>
      </c>
      <c r="D122">
        <v>0.16619999999999999</v>
      </c>
      <c r="E122">
        <v>6.2199999999999998E-2</v>
      </c>
      <c r="F122">
        <v>15.1257</v>
      </c>
      <c r="G122" t="s">
        <v>180</v>
      </c>
      <c r="H122" t="s">
        <v>181</v>
      </c>
      <c r="I122">
        <v>53.149339460914902</v>
      </c>
      <c r="J122" t="s">
        <v>30</v>
      </c>
      <c r="P122" t="str">
        <f t="shared" si="8"/>
        <v>Unknown</v>
      </c>
    </row>
    <row r="123" spans="2:17" x14ac:dyDescent="0.2">
      <c r="B123" t="s">
        <v>28</v>
      </c>
      <c r="C123">
        <v>15.188000000000001</v>
      </c>
      <c r="D123">
        <v>0.31419999999999998</v>
      </c>
      <c r="E123">
        <v>9.4200000000000006E-2</v>
      </c>
      <c r="F123">
        <v>15.182399999999999</v>
      </c>
      <c r="G123" t="s">
        <v>182</v>
      </c>
      <c r="H123" t="s">
        <v>176</v>
      </c>
      <c r="I123">
        <v>79.736541220899795</v>
      </c>
      <c r="J123" t="s">
        <v>30</v>
      </c>
      <c r="K123" t="s">
        <v>247</v>
      </c>
      <c r="L123">
        <v>1</v>
      </c>
      <c r="M123" t="s">
        <v>242</v>
      </c>
      <c r="N123" cm="1">
        <f t="array" aca="1" ref="N123" ca="1">D123/INDIRECT(_xlfn.CONCAT("D",$C$2))</f>
        <v>7.3544729567462429E-3</v>
      </c>
      <c r="O123">
        <f t="shared" ca="1" si="7"/>
        <v>0.11325888353389214</v>
      </c>
      <c r="P123" t="str">
        <f t="shared" si="8"/>
        <v>Aromatics</v>
      </c>
      <c r="Q123">
        <v>12</v>
      </c>
    </row>
    <row r="124" spans="2:17" x14ac:dyDescent="0.2">
      <c r="B124" t="s">
        <v>28</v>
      </c>
      <c r="C124">
        <v>15.304</v>
      </c>
      <c r="D124">
        <v>4.6199999999999998E-2</v>
      </c>
      <c r="E124">
        <v>3.0499999999999999E-2</v>
      </c>
      <c r="J124" t="s">
        <v>30</v>
      </c>
      <c r="O124">
        <f t="shared" si="7"/>
        <v>0</v>
      </c>
      <c r="P124" t="str">
        <f t="shared" si="8"/>
        <v>Unknown</v>
      </c>
    </row>
    <row r="125" spans="2:17" x14ac:dyDescent="0.2">
      <c r="B125" t="s">
        <v>28</v>
      </c>
      <c r="C125">
        <v>15.396000000000001</v>
      </c>
      <c r="D125">
        <v>0.15989999999999999</v>
      </c>
      <c r="E125">
        <v>5.5199999999999999E-2</v>
      </c>
      <c r="J125" t="s">
        <v>30</v>
      </c>
      <c r="O125">
        <f t="shared" si="7"/>
        <v>0</v>
      </c>
      <c r="P125" t="str">
        <f t="shared" si="8"/>
        <v>Unknown</v>
      </c>
    </row>
    <row r="126" spans="2:17" x14ac:dyDescent="0.2">
      <c r="B126" t="s">
        <v>28</v>
      </c>
      <c r="C126">
        <v>15.461</v>
      </c>
      <c r="D126">
        <v>0.18890000000000001</v>
      </c>
      <c r="E126">
        <v>7.2499999999999995E-2</v>
      </c>
      <c r="J126" t="s">
        <v>30</v>
      </c>
      <c r="O126">
        <f t="shared" si="7"/>
        <v>0</v>
      </c>
      <c r="P126" t="str">
        <f t="shared" si="8"/>
        <v>Unknown</v>
      </c>
    </row>
    <row r="127" spans="2:17" x14ac:dyDescent="0.2">
      <c r="B127" t="s">
        <v>28</v>
      </c>
      <c r="C127">
        <v>15.497</v>
      </c>
      <c r="D127">
        <v>0.20039999999999999</v>
      </c>
      <c r="E127">
        <v>8.2199999999999995E-2</v>
      </c>
      <c r="F127">
        <v>15.4985</v>
      </c>
      <c r="G127" t="s">
        <v>183</v>
      </c>
      <c r="H127" t="s">
        <v>184</v>
      </c>
      <c r="I127">
        <v>63.391327363054003</v>
      </c>
      <c r="J127" t="s">
        <v>30</v>
      </c>
      <c r="K127" t="s">
        <v>247</v>
      </c>
      <c r="L127">
        <v>1</v>
      </c>
      <c r="M127" t="s">
        <v>242</v>
      </c>
      <c r="N127" cm="1">
        <f t="array" aca="1" ref="N127" ca="1">D127/INDIRECT(_xlfn.CONCAT("D",$C$2))</f>
        <v>4.6907586904263113E-3</v>
      </c>
      <c r="O127">
        <f t="shared" ca="1" si="7"/>
        <v>7.2237683832565194E-2</v>
      </c>
      <c r="P127" t="str">
        <f t="shared" si="8"/>
        <v>Aromatics</v>
      </c>
      <c r="Q127">
        <v>12</v>
      </c>
    </row>
    <row r="128" spans="2:17" x14ac:dyDescent="0.2">
      <c r="B128" t="s">
        <v>28</v>
      </c>
      <c r="C128">
        <v>15.557</v>
      </c>
      <c r="D128">
        <v>0.13619999999999999</v>
      </c>
      <c r="E128">
        <v>6.6400000000000001E-2</v>
      </c>
      <c r="J128" t="s">
        <v>30</v>
      </c>
      <c r="O128">
        <f t="shared" si="7"/>
        <v>0</v>
      </c>
      <c r="P128" t="str">
        <f t="shared" si="8"/>
        <v>Unknown</v>
      </c>
    </row>
    <row r="129" spans="2:17" x14ac:dyDescent="0.2">
      <c r="B129" t="s">
        <v>28</v>
      </c>
      <c r="C129">
        <v>15.599</v>
      </c>
      <c r="D129">
        <v>0.22819999999999999</v>
      </c>
      <c r="E129">
        <v>5.2400000000000002E-2</v>
      </c>
      <c r="J129" t="s">
        <v>30</v>
      </c>
      <c r="O129">
        <f t="shared" si="7"/>
        <v>0</v>
      </c>
      <c r="P129" t="str">
        <f t="shared" si="8"/>
        <v>Unknown</v>
      </c>
    </row>
    <row r="130" spans="2:17" x14ac:dyDescent="0.2">
      <c r="B130" t="s">
        <v>28</v>
      </c>
      <c r="C130">
        <v>15.722</v>
      </c>
      <c r="D130">
        <v>8.7800000000000003E-2</v>
      </c>
      <c r="E130">
        <v>5.2600000000000001E-2</v>
      </c>
      <c r="J130" t="s">
        <v>30</v>
      </c>
      <c r="O130">
        <f t="shared" si="7"/>
        <v>0</v>
      </c>
      <c r="P130" t="str">
        <f t="shared" si="8"/>
        <v>Unknown</v>
      </c>
    </row>
    <row r="131" spans="2:17" x14ac:dyDescent="0.2">
      <c r="B131" t="s">
        <v>28</v>
      </c>
      <c r="C131">
        <v>15.755000000000001</v>
      </c>
      <c r="D131">
        <v>0.13389999999999999</v>
      </c>
      <c r="E131">
        <v>6.88E-2</v>
      </c>
      <c r="F131">
        <v>15.7479</v>
      </c>
      <c r="G131" t="s">
        <v>185</v>
      </c>
      <c r="H131" t="s">
        <v>186</v>
      </c>
      <c r="I131">
        <v>72.017869751836898</v>
      </c>
      <c r="J131" t="s">
        <v>30</v>
      </c>
      <c r="P131" t="str">
        <f t="shared" si="8"/>
        <v>Unknown</v>
      </c>
    </row>
    <row r="132" spans="2:17" x14ac:dyDescent="0.2">
      <c r="B132" t="s">
        <v>28</v>
      </c>
      <c r="C132">
        <v>15.801</v>
      </c>
      <c r="D132">
        <v>0.1062</v>
      </c>
      <c r="E132">
        <v>4.7699999999999999E-2</v>
      </c>
      <c r="J132" t="s">
        <v>30</v>
      </c>
      <c r="O132">
        <f t="shared" si="7"/>
        <v>0</v>
      </c>
      <c r="P132" t="str">
        <f t="shared" si="8"/>
        <v>Unknown</v>
      </c>
    </row>
    <row r="133" spans="2:17" x14ac:dyDescent="0.2">
      <c r="B133" t="s">
        <v>28</v>
      </c>
      <c r="C133">
        <v>15.851000000000001</v>
      </c>
      <c r="D133">
        <v>0.1172</v>
      </c>
      <c r="E133">
        <v>4.8899999999999999E-2</v>
      </c>
      <c r="J133" t="s">
        <v>30</v>
      </c>
      <c r="O133">
        <f t="shared" si="7"/>
        <v>0</v>
      </c>
      <c r="P133" t="str">
        <f t="shared" si="8"/>
        <v>Unknown</v>
      </c>
    </row>
    <row r="134" spans="2:17" x14ac:dyDescent="0.2">
      <c r="B134" t="s">
        <v>28</v>
      </c>
      <c r="C134">
        <v>15.923</v>
      </c>
      <c r="D134">
        <v>0.17080000000000001</v>
      </c>
      <c r="E134">
        <v>5.5199999999999999E-2</v>
      </c>
      <c r="J134" t="s">
        <v>30</v>
      </c>
      <c r="O134">
        <f t="shared" si="7"/>
        <v>0</v>
      </c>
      <c r="P134" t="str">
        <f t="shared" si="8"/>
        <v>Unknown</v>
      </c>
    </row>
    <row r="135" spans="2:17" x14ac:dyDescent="0.2">
      <c r="B135" t="s">
        <v>28</v>
      </c>
      <c r="C135">
        <v>16.027000000000001</v>
      </c>
      <c r="D135">
        <v>0.59230000000000005</v>
      </c>
      <c r="E135">
        <v>0.19220000000000001</v>
      </c>
      <c r="F135">
        <v>16.024799999999999</v>
      </c>
      <c r="G135" t="s">
        <v>177</v>
      </c>
      <c r="H135" t="s">
        <v>170</v>
      </c>
      <c r="I135">
        <v>87.877951523466393</v>
      </c>
      <c r="J135" t="s">
        <v>30</v>
      </c>
      <c r="K135" t="s">
        <v>247</v>
      </c>
      <c r="L135">
        <v>1</v>
      </c>
      <c r="M135" t="s">
        <v>242</v>
      </c>
      <c r="N135" cm="1">
        <f t="array" aca="1" ref="N135" ca="1">D135/INDIRECT(_xlfn.CONCAT("D",$C$2))</f>
        <v>1.3863953953789943E-2</v>
      </c>
      <c r="O135">
        <f t="shared" ref="O135:O198" ca="1" si="9">IF(NOT(ISBLANK(G135)),N135*$F$2/L135,0)</f>
        <v>0.21350489088836513</v>
      </c>
      <c r="P135" t="str">
        <f t="shared" ref="P135:P198" si="10">IF(K135="A","Aromatics",IF(K135="L","Linear Alkanes",IF(K135="B","Branched Alkanes", IF(K135="C","Cycloalkanes", IF(K135="E","Alkenes/Alkynes", IF(K135="O","Other","Unknown"))))))</f>
        <v>Aromatics</v>
      </c>
      <c r="Q135">
        <v>11</v>
      </c>
    </row>
    <row r="136" spans="2:17" x14ac:dyDescent="0.2">
      <c r="B136" t="s">
        <v>28</v>
      </c>
      <c r="C136">
        <v>16.113</v>
      </c>
      <c r="D136">
        <v>0.14419999999999999</v>
      </c>
      <c r="E136">
        <v>5.1999999999999998E-2</v>
      </c>
      <c r="J136" t="s">
        <v>30</v>
      </c>
      <c r="O136">
        <f t="shared" si="9"/>
        <v>0</v>
      </c>
      <c r="P136" t="str">
        <f t="shared" si="10"/>
        <v>Unknown</v>
      </c>
    </row>
    <row r="137" spans="2:17" x14ac:dyDescent="0.2">
      <c r="B137" t="s">
        <v>28</v>
      </c>
      <c r="C137">
        <v>16.213000000000001</v>
      </c>
      <c r="D137">
        <v>0.41020000000000001</v>
      </c>
      <c r="E137">
        <v>0.13189999999999999</v>
      </c>
      <c r="F137">
        <v>16.2117</v>
      </c>
      <c r="G137" t="s">
        <v>187</v>
      </c>
      <c r="H137" t="s">
        <v>184</v>
      </c>
      <c r="I137">
        <v>58.645115667636702</v>
      </c>
      <c r="J137" t="s">
        <v>30</v>
      </c>
      <c r="K137" t="s">
        <v>247</v>
      </c>
      <c r="L137">
        <v>1</v>
      </c>
      <c r="M137" t="s">
        <v>242</v>
      </c>
      <c r="N137" cm="1">
        <f t="array" aca="1" ref="N137" ca="1">D137/INDIRECT(_xlfn.CONCAT("D",$C$2))</f>
        <v>9.6015429880881888E-3</v>
      </c>
      <c r="O137">
        <f t="shared" ca="1" si="9"/>
        <v>0.1478637620165581</v>
      </c>
      <c r="P137" t="str">
        <f t="shared" si="10"/>
        <v>Aromatics</v>
      </c>
      <c r="Q137">
        <v>12</v>
      </c>
    </row>
    <row r="138" spans="2:17" x14ac:dyDescent="0.2">
      <c r="B138" t="s">
        <v>28</v>
      </c>
      <c r="C138">
        <v>16.286000000000001</v>
      </c>
      <c r="D138">
        <v>9.74E-2</v>
      </c>
      <c r="E138">
        <v>4.6699999999999998E-2</v>
      </c>
      <c r="J138" t="s">
        <v>30</v>
      </c>
      <c r="O138">
        <f t="shared" si="9"/>
        <v>0</v>
      </c>
      <c r="P138" t="str">
        <f t="shared" si="10"/>
        <v>Unknown</v>
      </c>
    </row>
    <row r="139" spans="2:17" x14ac:dyDescent="0.2">
      <c r="B139" t="s">
        <v>28</v>
      </c>
      <c r="C139">
        <v>16.353999999999999</v>
      </c>
      <c r="D139">
        <v>0.25729999999999997</v>
      </c>
      <c r="E139">
        <v>9.1399999999999995E-2</v>
      </c>
      <c r="F139">
        <v>16.349799999999998</v>
      </c>
      <c r="G139" t="s">
        <v>188</v>
      </c>
      <c r="H139" t="s">
        <v>189</v>
      </c>
      <c r="I139">
        <v>65.866856475849204</v>
      </c>
      <c r="J139" t="s">
        <v>30</v>
      </c>
      <c r="K139" t="s">
        <v>247</v>
      </c>
      <c r="L139">
        <v>1</v>
      </c>
      <c r="M139" t="s">
        <v>242</v>
      </c>
      <c r="N139" cm="1">
        <f t="array" aca="1" ref="N139" ca="1">D139/INDIRECT(_xlfn.CONCAT("D",$C$2))</f>
        <v>6.0226158235862767E-3</v>
      </c>
      <c r="O139">
        <f t="shared" ca="1" si="9"/>
        <v>9.2748283683228669E-2</v>
      </c>
      <c r="P139" t="str">
        <f t="shared" si="10"/>
        <v>Aromatics</v>
      </c>
      <c r="Q139">
        <v>15</v>
      </c>
    </row>
    <row r="140" spans="2:17" x14ac:dyDescent="0.2">
      <c r="B140" t="s">
        <v>28</v>
      </c>
      <c r="C140">
        <v>16.45</v>
      </c>
      <c r="D140">
        <v>9.6699999999999994E-2</v>
      </c>
      <c r="E140">
        <v>2.8299999999999999E-2</v>
      </c>
      <c r="J140" t="s">
        <v>30</v>
      </c>
      <c r="O140">
        <f t="shared" si="9"/>
        <v>0</v>
      </c>
      <c r="P140" t="str">
        <f t="shared" si="10"/>
        <v>Unknown</v>
      </c>
    </row>
    <row r="141" spans="2:17" x14ac:dyDescent="0.2">
      <c r="B141" t="s">
        <v>28</v>
      </c>
      <c r="C141">
        <v>16.523</v>
      </c>
      <c r="D141">
        <v>6.0699999999999997E-2</v>
      </c>
      <c r="E141">
        <v>3.8399999999999997E-2</v>
      </c>
      <c r="F141">
        <v>16.520399999999999</v>
      </c>
      <c r="G141" t="s">
        <v>190</v>
      </c>
      <c r="H141" t="s">
        <v>191</v>
      </c>
      <c r="I141">
        <v>55.412645373321197</v>
      </c>
      <c r="J141" t="s">
        <v>30</v>
      </c>
      <c r="K141" t="s">
        <v>247</v>
      </c>
      <c r="L141">
        <v>1</v>
      </c>
      <c r="M141" t="s">
        <v>242</v>
      </c>
      <c r="N141" cm="1">
        <f t="array" aca="1" ref="N141" ca="1">D141/INDIRECT(_xlfn.CONCAT("D",$C$2))</f>
        <v>1.4208036552339177E-3</v>
      </c>
      <c r="O141">
        <f t="shared" ca="1" si="9"/>
        <v>2.1880376290602334E-2</v>
      </c>
      <c r="P141" t="str">
        <f t="shared" si="10"/>
        <v>Aromatics</v>
      </c>
      <c r="Q141">
        <v>11</v>
      </c>
    </row>
    <row r="142" spans="2:17" x14ac:dyDescent="0.2">
      <c r="B142" t="s">
        <v>28</v>
      </c>
      <c r="C142">
        <v>16.581</v>
      </c>
      <c r="D142">
        <v>0.19359999999999999</v>
      </c>
      <c r="E142">
        <v>5.0999999999999997E-2</v>
      </c>
      <c r="J142" t="s">
        <v>30</v>
      </c>
      <c r="O142">
        <f t="shared" si="9"/>
        <v>0</v>
      </c>
      <c r="P142" t="str">
        <f t="shared" si="10"/>
        <v>Unknown</v>
      </c>
    </row>
    <row r="143" spans="2:17" x14ac:dyDescent="0.2">
      <c r="B143" t="s">
        <v>28</v>
      </c>
      <c r="C143">
        <v>16.696999999999999</v>
      </c>
      <c r="D143">
        <v>0.1159</v>
      </c>
      <c r="E143">
        <v>4.9000000000000002E-2</v>
      </c>
      <c r="J143" t="s">
        <v>30</v>
      </c>
      <c r="O143">
        <f t="shared" si="9"/>
        <v>0</v>
      </c>
      <c r="P143" t="str">
        <f t="shared" si="10"/>
        <v>Unknown</v>
      </c>
    </row>
    <row r="144" spans="2:17" x14ac:dyDescent="0.2">
      <c r="B144" t="s">
        <v>28</v>
      </c>
      <c r="C144">
        <v>16.817</v>
      </c>
      <c r="D144">
        <v>0.22559999999999999</v>
      </c>
      <c r="E144">
        <v>0.1103</v>
      </c>
      <c r="F144">
        <v>16.8157</v>
      </c>
      <c r="G144" t="s">
        <v>192</v>
      </c>
      <c r="H144" t="s">
        <v>193</v>
      </c>
      <c r="I144">
        <v>62.601789914940802</v>
      </c>
      <c r="J144" t="s">
        <v>30</v>
      </c>
      <c r="P144" t="str">
        <f t="shared" si="10"/>
        <v>Unknown</v>
      </c>
    </row>
    <row r="145" spans="2:17" x14ac:dyDescent="0.2">
      <c r="B145" t="s">
        <v>28</v>
      </c>
      <c r="C145">
        <v>16.905999999999999</v>
      </c>
      <c r="D145">
        <v>0.22140000000000001</v>
      </c>
      <c r="E145">
        <v>6.0600000000000001E-2</v>
      </c>
      <c r="J145" t="s">
        <v>30</v>
      </c>
      <c r="O145">
        <f t="shared" si="9"/>
        <v>0</v>
      </c>
      <c r="P145" t="str">
        <f t="shared" si="10"/>
        <v>Unknown</v>
      </c>
    </row>
    <row r="146" spans="2:17" x14ac:dyDescent="0.2">
      <c r="B146" t="s">
        <v>28</v>
      </c>
      <c r="C146">
        <v>16.963999999999999</v>
      </c>
      <c r="D146">
        <v>6.4199999999999993E-2</v>
      </c>
      <c r="E146">
        <v>3.4200000000000001E-2</v>
      </c>
      <c r="J146" t="s">
        <v>30</v>
      </c>
      <c r="O146">
        <f t="shared" si="9"/>
        <v>0</v>
      </c>
      <c r="P146" t="str">
        <f t="shared" si="10"/>
        <v>Unknown</v>
      </c>
    </row>
    <row r="147" spans="2:17" x14ac:dyDescent="0.2">
      <c r="B147" t="s">
        <v>28</v>
      </c>
      <c r="C147">
        <v>17.023</v>
      </c>
      <c r="D147">
        <v>6.6699999999999995E-2</v>
      </c>
      <c r="E147">
        <v>2.7900000000000001E-2</v>
      </c>
      <c r="J147" t="s">
        <v>30</v>
      </c>
      <c r="O147">
        <f t="shared" si="9"/>
        <v>0</v>
      </c>
      <c r="P147" t="str">
        <f t="shared" si="10"/>
        <v>Unknown</v>
      </c>
    </row>
    <row r="148" spans="2:17" x14ac:dyDescent="0.2">
      <c r="B148" t="s">
        <v>28</v>
      </c>
      <c r="C148">
        <v>17.091999999999999</v>
      </c>
      <c r="D148">
        <v>0.2054</v>
      </c>
      <c r="E148">
        <v>7.3499999999999996E-2</v>
      </c>
      <c r="F148">
        <v>17.09</v>
      </c>
      <c r="G148" t="s">
        <v>194</v>
      </c>
      <c r="H148" t="s">
        <v>176</v>
      </c>
      <c r="I148">
        <v>70.630201932161697</v>
      </c>
      <c r="J148" t="s">
        <v>30</v>
      </c>
      <c r="K148" t="s">
        <v>247</v>
      </c>
      <c r="L148">
        <v>1</v>
      </c>
      <c r="M148" t="s">
        <v>242</v>
      </c>
      <c r="N148" cm="1">
        <f t="array" aca="1" ref="N148" ca="1">D148/INDIRECT(_xlfn.CONCAT("D",$C$2))</f>
        <v>4.8077935878920383E-3</v>
      </c>
      <c r="O148">
        <f t="shared" ca="1" si="9"/>
        <v>7.4040021253537397E-2</v>
      </c>
      <c r="P148" t="str">
        <f t="shared" si="10"/>
        <v>Aromatics</v>
      </c>
      <c r="Q148">
        <v>12</v>
      </c>
    </row>
    <row r="149" spans="2:17" x14ac:dyDescent="0.2">
      <c r="B149" t="s">
        <v>28</v>
      </c>
      <c r="C149">
        <v>17.161000000000001</v>
      </c>
      <c r="D149">
        <v>0.10580000000000001</v>
      </c>
      <c r="E149">
        <v>3.2899999999999999E-2</v>
      </c>
      <c r="J149" t="s">
        <v>30</v>
      </c>
      <c r="O149">
        <f t="shared" si="9"/>
        <v>0</v>
      </c>
      <c r="P149" t="str">
        <f t="shared" si="10"/>
        <v>Unknown</v>
      </c>
    </row>
    <row r="150" spans="2:17" x14ac:dyDescent="0.2">
      <c r="B150" t="s">
        <v>28</v>
      </c>
      <c r="C150">
        <v>17.327000000000002</v>
      </c>
      <c r="D150">
        <v>0.36380000000000001</v>
      </c>
      <c r="E150">
        <v>9.2200000000000004E-2</v>
      </c>
      <c r="J150" t="s">
        <v>30</v>
      </c>
      <c r="O150">
        <f t="shared" si="9"/>
        <v>0</v>
      </c>
      <c r="P150" t="str">
        <f t="shared" si="10"/>
        <v>Unknown</v>
      </c>
    </row>
    <row r="151" spans="2:17" x14ac:dyDescent="0.2">
      <c r="B151" t="s">
        <v>28</v>
      </c>
      <c r="C151">
        <v>17.433</v>
      </c>
      <c r="D151">
        <v>0.105</v>
      </c>
      <c r="E151">
        <v>2.93E-2</v>
      </c>
      <c r="J151" t="s">
        <v>30</v>
      </c>
      <c r="O151">
        <f t="shared" si="9"/>
        <v>0</v>
      </c>
      <c r="P151" t="str">
        <f t="shared" si="10"/>
        <v>Unknown</v>
      </c>
    </row>
    <row r="152" spans="2:17" x14ac:dyDescent="0.2">
      <c r="B152" t="s">
        <v>28</v>
      </c>
      <c r="C152">
        <v>17.576000000000001</v>
      </c>
      <c r="D152">
        <v>0.1575</v>
      </c>
      <c r="E152">
        <v>6.4399999999999999E-2</v>
      </c>
      <c r="F152">
        <v>17.577100000000002</v>
      </c>
      <c r="G152" t="s">
        <v>195</v>
      </c>
      <c r="H152" t="s">
        <v>184</v>
      </c>
      <c r="I152">
        <v>56.486782429961501</v>
      </c>
      <c r="J152" t="s">
        <v>30</v>
      </c>
      <c r="K152" t="s">
        <v>247</v>
      </c>
      <c r="L152">
        <v>1</v>
      </c>
      <c r="M152" t="s">
        <v>242</v>
      </c>
      <c r="N152" cm="1">
        <f t="array" aca="1" ref="N152" ca="1">D152/INDIRECT(_xlfn.CONCAT("D",$C$2))</f>
        <v>3.6865992701703796E-3</v>
      </c>
      <c r="O152">
        <f t="shared" ca="1" si="9"/>
        <v>5.6773628760623848E-2</v>
      </c>
      <c r="P152" t="str">
        <f t="shared" si="10"/>
        <v>Aromatics</v>
      </c>
      <c r="Q152">
        <v>12</v>
      </c>
    </row>
    <row r="153" spans="2:17" x14ac:dyDescent="0.2">
      <c r="B153" t="s">
        <v>28</v>
      </c>
      <c r="C153">
        <v>17.658000000000001</v>
      </c>
      <c r="D153">
        <v>9.1300000000000006E-2</v>
      </c>
      <c r="E153">
        <v>3.9699999999999999E-2</v>
      </c>
      <c r="J153" t="s">
        <v>30</v>
      </c>
      <c r="O153">
        <f t="shared" si="9"/>
        <v>0</v>
      </c>
      <c r="P153" t="str">
        <f t="shared" si="10"/>
        <v>Unknown</v>
      </c>
    </row>
    <row r="154" spans="2:17" x14ac:dyDescent="0.2">
      <c r="B154" t="s">
        <v>28</v>
      </c>
      <c r="C154">
        <v>17.760000000000002</v>
      </c>
      <c r="D154">
        <v>0.2591</v>
      </c>
      <c r="E154">
        <v>6.0100000000000001E-2</v>
      </c>
      <c r="F154">
        <v>17.761500000000002</v>
      </c>
      <c r="G154" t="s">
        <v>196</v>
      </c>
      <c r="H154" t="s">
        <v>197</v>
      </c>
      <c r="I154">
        <v>81.945953965062102</v>
      </c>
      <c r="J154" t="s">
        <v>30</v>
      </c>
      <c r="K154" t="s">
        <v>247</v>
      </c>
      <c r="L154">
        <v>1</v>
      </c>
      <c r="M154" t="s">
        <v>242</v>
      </c>
      <c r="N154" cm="1">
        <f t="array" aca="1" ref="N154" ca="1">D154/INDIRECT(_xlfn.CONCAT("D",$C$2))</f>
        <v>6.0647483866739385E-3</v>
      </c>
      <c r="O154">
        <f t="shared" ca="1" si="9"/>
        <v>9.339712515477866E-2</v>
      </c>
      <c r="P154" t="str">
        <f t="shared" si="10"/>
        <v>Aromatics</v>
      </c>
      <c r="Q154">
        <v>12</v>
      </c>
    </row>
    <row r="155" spans="2:17" x14ac:dyDescent="0.2">
      <c r="B155" t="s">
        <v>28</v>
      </c>
      <c r="C155">
        <v>17.922999999999998</v>
      </c>
      <c r="D155">
        <v>42.722299999999997</v>
      </c>
      <c r="E155">
        <v>26.895700000000001</v>
      </c>
      <c r="F155">
        <v>17.922599999999999</v>
      </c>
      <c r="G155" t="s">
        <v>130</v>
      </c>
      <c r="H155" t="s">
        <v>131</v>
      </c>
      <c r="I155">
        <v>97.4195140319475</v>
      </c>
      <c r="J155" t="s">
        <v>30</v>
      </c>
      <c r="P155" t="str">
        <f t="shared" si="10"/>
        <v>Unknown</v>
      </c>
    </row>
    <row r="156" spans="2:17" x14ac:dyDescent="0.2">
      <c r="B156" t="s">
        <v>28</v>
      </c>
      <c r="C156">
        <v>18.042000000000002</v>
      </c>
      <c r="D156">
        <v>6.3799999999999996E-2</v>
      </c>
      <c r="E156">
        <v>2.8500000000000001E-2</v>
      </c>
      <c r="J156" t="s">
        <v>30</v>
      </c>
      <c r="O156">
        <f t="shared" si="9"/>
        <v>0</v>
      </c>
      <c r="P156" t="str">
        <f t="shared" si="10"/>
        <v>Unknown</v>
      </c>
    </row>
    <row r="157" spans="2:17" x14ac:dyDescent="0.2">
      <c r="B157" t="s">
        <v>28</v>
      </c>
      <c r="C157">
        <v>18.163</v>
      </c>
      <c r="D157">
        <v>0.13270000000000001</v>
      </c>
      <c r="E157">
        <v>3.3799999999999997E-2</v>
      </c>
      <c r="J157" t="s">
        <v>30</v>
      </c>
      <c r="O157">
        <f t="shared" si="9"/>
        <v>0</v>
      </c>
      <c r="P157" t="str">
        <f t="shared" si="10"/>
        <v>Unknown</v>
      </c>
    </row>
    <row r="158" spans="2:17" x14ac:dyDescent="0.2">
      <c r="B158" t="s">
        <v>28</v>
      </c>
      <c r="C158">
        <v>18.259</v>
      </c>
      <c r="D158">
        <v>0.1021</v>
      </c>
      <c r="E158">
        <v>0.03</v>
      </c>
      <c r="J158" t="s">
        <v>30</v>
      </c>
      <c r="O158">
        <f t="shared" si="9"/>
        <v>0</v>
      </c>
      <c r="P158" t="str">
        <f t="shared" si="10"/>
        <v>Unknown</v>
      </c>
    </row>
    <row r="159" spans="2:17" x14ac:dyDescent="0.2">
      <c r="B159" t="s">
        <v>28</v>
      </c>
      <c r="C159">
        <v>18.34</v>
      </c>
      <c r="D159">
        <v>4.5100000000000001E-2</v>
      </c>
      <c r="E159">
        <v>2.3199999999999998E-2</v>
      </c>
      <c r="J159" t="s">
        <v>30</v>
      </c>
      <c r="O159">
        <f t="shared" si="9"/>
        <v>0</v>
      </c>
      <c r="P159" t="str">
        <f t="shared" si="10"/>
        <v>Unknown</v>
      </c>
    </row>
    <row r="160" spans="2:17" x14ac:dyDescent="0.2">
      <c r="B160" t="s">
        <v>28</v>
      </c>
      <c r="C160">
        <v>18.442</v>
      </c>
      <c r="D160">
        <v>4.2700000000000002E-2</v>
      </c>
      <c r="E160">
        <v>2.5700000000000001E-2</v>
      </c>
      <c r="J160" t="s">
        <v>30</v>
      </c>
      <c r="O160">
        <f t="shared" si="9"/>
        <v>0</v>
      </c>
      <c r="P160" t="str">
        <f t="shared" si="10"/>
        <v>Unknown</v>
      </c>
    </row>
    <row r="161" spans="2:17" x14ac:dyDescent="0.2">
      <c r="B161" t="s">
        <v>28</v>
      </c>
      <c r="C161">
        <v>18.547000000000001</v>
      </c>
      <c r="D161">
        <v>0.15670000000000001</v>
      </c>
      <c r="E161">
        <v>6.1100000000000002E-2</v>
      </c>
      <c r="F161">
        <v>18.549299999999999</v>
      </c>
      <c r="G161" t="s">
        <v>198</v>
      </c>
      <c r="H161" t="s">
        <v>199</v>
      </c>
      <c r="I161">
        <v>57.205496889663898</v>
      </c>
      <c r="J161" t="s">
        <v>30</v>
      </c>
      <c r="K161" t="s">
        <v>247</v>
      </c>
      <c r="L161">
        <v>1</v>
      </c>
      <c r="M161" t="s">
        <v>242</v>
      </c>
      <c r="N161" cm="1">
        <f t="array" aca="1" ref="N161" ca="1">D161/INDIRECT(_xlfn.CONCAT("D",$C$2))</f>
        <v>3.6678736865758638E-3</v>
      </c>
      <c r="O161">
        <f t="shared" ca="1" si="9"/>
        <v>5.6485254773268302E-2</v>
      </c>
      <c r="P161" t="str">
        <f t="shared" si="10"/>
        <v>Aromatics</v>
      </c>
      <c r="Q161">
        <v>14</v>
      </c>
    </row>
    <row r="162" spans="2:17" x14ac:dyDescent="0.2">
      <c r="B162" t="s">
        <v>28</v>
      </c>
      <c r="C162">
        <v>18.649000000000001</v>
      </c>
      <c r="D162">
        <v>6.5500000000000003E-2</v>
      </c>
      <c r="E162">
        <v>2.2599999999999999E-2</v>
      </c>
      <c r="J162" t="s">
        <v>30</v>
      </c>
      <c r="O162">
        <f t="shared" si="9"/>
        <v>0</v>
      </c>
      <c r="P162" t="str">
        <f t="shared" si="10"/>
        <v>Unknown</v>
      </c>
    </row>
    <row r="163" spans="2:17" x14ac:dyDescent="0.2">
      <c r="B163" t="s">
        <v>28</v>
      </c>
      <c r="C163">
        <v>18.712</v>
      </c>
      <c r="D163">
        <v>7.8899999999999998E-2</v>
      </c>
      <c r="E163">
        <v>3.1399999999999997E-2</v>
      </c>
      <c r="J163" t="s">
        <v>30</v>
      </c>
      <c r="O163">
        <f t="shared" si="9"/>
        <v>0</v>
      </c>
      <c r="P163" t="str">
        <f t="shared" si="10"/>
        <v>Unknown</v>
      </c>
    </row>
    <row r="164" spans="2:17" x14ac:dyDescent="0.2">
      <c r="B164" t="s">
        <v>28</v>
      </c>
      <c r="C164">
        <v>18.818000000000001</v>
      </c>
      <c r="D164">
        <v>0.41220000000000001</v>
      </c>
      <c r="E164">
        <v>0.19939999999999999</v>
      </c>
      <c r="F164">
        <v>18.8187</v>
      </c>
      <c r="G164" t="s">
        <v>130</v>
      </c>
      <c r="H164" t="s">
        <v>131</v>
      </c>
      <c r="I164">
        <v>70.692649497056607</v>
      </c>
      <c r="J164" t="s">
        <v>30</v>
      </c>
      <c r="P164" t="str">
        <f t="shared" si="10"/>
        <v>Unknown</v>
      </c>
    </row>
    <row r="165" spans="2:17" x14ac:dyDescent="0.2">
      <c r="B165" t="s">
        <v>28</v>
      </c>
      <c r="C165">
        <v>18.893000000000001</v>
      </c>
      <c r="D165">
        <v>0.25829999999999997</v>
      </c>
      <c r="E165">
        <v>8.9399999999999993E-2</v>
      </c>
      <c r="F165">
        <v>18.889600000000002</v>
      </c>
      <c r="G165" t="s">
        <v>200</v>
      </c>
      <c r="H165" t="s">
        <v>201</v>
      </c>
      <c r="I165">
        <v>60.809031965726398</v>
      </c>
      <c r="J165" t="s">
        <v>30</v>
      </c>
      <c r="K165" t="s">
        <v>247</v>
      </c>
      <c r="L165">
        <v>1</v>
      </c>
      <c r="M165" t="s">
        <v>242</v>
      </c>
      <c r="N165" cm="1">
        <f t="array" aca="1" ref="N165" ca="1">D165/INDIRECT(_xlfn.CONCAT("D",$C$2))</f>
        <v>6.0460228030794223E-3</v>
      </c>
      <c r="O165">
        <f t="shared" ca="1" si="9"/>
        <v>9.3108751167423107E-2</v>
      </c>
      <c r="P165" t="str">
        <f t="shared" si="10"/>
        <v>Aromatics</v>
      </c>
      <c r="Q165">
        <v>14</v>
      </c>
    </row>
    <row r="166" spans="2:17" x14ac:dyDescent="0.2">
      <c r="B166" t="s">
        <v>28</v>
      </c>
      <c r="C166">
        <v>19.010999999999999</v>
      </c>
      <c r="D166">
        <v>0.35289999999999999</v>
      </c>
      <c r="E166">
        <v>7.6899999999999996E-2</v>
      </c>
      <c r="F166">
        <v>19.001999999999999</v>
      </c>
      <c r="G166" t="s">
        <v>202</v>
      </c>
      <c r="H166" t="s">
        <v>203</v>
      </c>
      <c r="I166">
        <v>71.318501852343402</v>
      </c>
      <c r="J166" t="s">
        <v>30</v>
      </c>
      <c r="K166" t="s">
        <v>247</v>
      </c>
      <c r="L166">
        <v>1</v>
      </c>
      <c r="M166" t="s">
        <v>242</v>
      </c>
      <c r="N166" cm="1">
        <f t="array" aca="1" ref="N166" ca="1">D166/INDIRECT(_xlfn.CONCAT("D",$C$2))</f>
        <v>8.260323063130964E-3</v>
      </c>
      <c r="O166">
        <f t="shared" ca="1" si="9"/>
        <v>0.12720897517221685</v>
      </c>
      <c r="P166" t="str">
        <f t="shared" si="10"/>
        <v>Aromatics</v>
      </c>
      <c r="Q166">
        <v>13</v>
      </c>
    </row>
    <row r="167" spans="2:17" x14ac:dyDescent="0.2">
      <c r="B167" t="s">
        <v>28</v>
      </c>
      <c r="C167">
        <v>19.149000000000001</v>
      </c>
      <c r="D167">
        <v>0.1195</v>
      </c>
      <c r="E167">
        <v>4.4600000000000001E-2</v>
      </c>
      <c r="J167" t="s">
        <v>30</v>
      </c>
      <c r="O167">
        <f t="shared" si="9"/>
        <v>0</v>
      </c>
      <c r="P167" t="str">
        <f t="shared" si="10"/>
        <v>Unknown</v>
      </c>
    </row>
    <row r="168" spans="2:17" x14ac:dyDescent="0.2">
      <c r="B168" t="s">
        <v>28</v>
      </c>
      <c r="C168">
        <v>19.265999999999998</v>
      </c>
      <c r="D168">
        <v>0.40939999999999999</v>
      </c>
      <c r="E168">
        <v>0.16170000000000001</v>
      </c>
      <c r="F168">
        <v>19.262499999999999</v>
      </c>
      <c r="G168" t="s">
        <v>204</v>
      </c>
      <c r="H168" t="s">
        <v>203</v>
      </c>
      <c r="I168">
        <v>81.514292966188506</v>
      </c>
      <c r="J168" t="s">
        <v>30</v>
      </c>
      <c r="K168" t="s">
        <v>247</v>
      </c>
      <c r="L168">
        <v>1</v>
      </c>
      <c r="M168" t="s">
        <v>242</v>
      </c>
      <c r="N168" cm="1">
        <f t="array" aca="1" ref="N168" ca="1">D168/INDIRECT(_xlfn.CONCAT("D",$C$2))</f>
        <v>9.5828174044936716E-3</v>
      </c>
      <c r="O168">
        <f t="shared" ca="1" si="9"/>
        <v>0.14757538802920256</v>
      </c>
      <c r="P168" t="str">
        <f t="shared" si="10"/>
        <v>Aromatics</v>
      </c>
      <c r="Q168">
        <v>13</v>
      </c>
    </row>
    <row r="169" spans="2:17" x14ac:dyDescent="0.2">
      <c r="B169" t="s">
        <v>28</v>
      </c>
      <c r="C169">
        <v>19.329999999999998</v>
      </c>
      <c r="D169">
        <v>0.55530000000000002</v>
      </c>
      <c r="E169">
        <v>0.193</v>
      </c>
      <c r="F169">
        <v>19.3261</v>
      </c>
      <c r="G169" t="s">
        <v>204</v>
      </c>
      <c r="H169" t="s">
        <v>203</v>
      </c>
      <c r="I169">
        <v>80.089731882298395</v>
      </c>
      <c r="J169" t="s">
        <v>30</v>
      </c>
      <c r="K169" t="s">
        <v>247</v>
      </c>
      <c r="L169">
        <v>1</v>
      </c>
      <c r="M169" t="s">
        <v>242</v>
      </c>
      <c r="N169" cm="1">
        <f t="array" aca="1" ref="N169" ca="1">D169/INDIRECT(_xlfn.CONCAT("D",$C$2))</f>
        <v>1.2997895712543568E-2</v>
      </c>
      <c r="O169">
        <f t="shared" ca="1" si="9"/>
        <v>0.20016759397317097</v>
      </c>
      <c r="P169" t="str">
        <f t="shared" si="10"/>
        <v>Aromatics</v>
      </c>
      <c r="Q169">
        <v>13</v>
      </c>
    </row>
    <row r="170" spans="2:17" x14ac:dyDescent="0.2">
      <c r="B170" t="s">
        <v>28</v>
      </c>
      <c r="C170">
        <v>19.527999999999999</v>
      </c>
      <c r="D170">
        <v>0.17169999999999999</v>
      </c>
      <c r="E170">
        <v>9.0399999999999994E-2</v>
      </c>
      <c r="F170">
        <v>19.5276</v>
      </c>
      <c r="G170" t="s">
        <v>204</v>
      </c>
      <c r="H170" t="s">
        <v>203</v>
      </c>
      <c r="I170">
        <v>77.945046911320901</v>
      </c>
      <c r="J170" t="s">
        <v>30</v>
      </c>
      <c r="K170" t="s">
        <v>247</v>
      </c>
      <c r="L170">
        <v>1</v>
      </c>
      <c r="M170" t="s">
        <v>242</v>
      </c>
      <c r="N170" cm="1">
        <f t="array" aca="1" ref="N170" ca="1">D170/INDIRECT(_xlfn.CONCAT("D",$C$2))</f>
        <v>4.0189783789730425E-3</v>
      </c>
      <c r="O170">
        <f t="shared" ca="1" si="9"/>
        <v>6.1892267036184855E-2</v>
      </c>
      <c r="P170" t="str">
        <f t="shared" si="10"/>
        <v>Aromatics</v>
      </c>
      <c r="Q170">
        <v>13</v>
      </c>
    </row>
    <row r="171" spans="2:17" x14ac:dyDescent="0.2">
      <c r="B171" t="s">
        <v>28</v>
      </c>
      <c r="C171">
        <v>19.567</v>
      </c>
      <c r="D171">
        <v>0.32579999999999998</v>
      </c>
      <c r="E171">
        <v>0.1145</v>
      </c>
      <c r="F171">
        <v>19.563300000000002</v>
      </c>
      <c r="G171" t="s">
        <v>204</v>
      </c>
      <c r="H171" t="s">
        <v>203</v>
      </c>
      <c r="I171">
        <v>76.428337341720606</v>
      </c>
      <c r="J171" t="s">
        <v>30</v>
      </c>
      <c r="K171" t="s">
        <v>247</v>
      </c>
      <c r="L171">
        <v>1</v>
      </c>
      <c r="M171" t="s">
        <v>242</v>
      </c>
      <c r="N171" cm="1">
        <f t="array" aca="1" ref="N171" ca="1">D171/INDIRECT(_xlfn.CONCAT("D",$C$2))</f>
        <v>7.6259939188667277E-3</v>
      </c>
      <c r="O171">
        <f t="shared" ca="1" si="9"/>
        <v>0.11744030635054761</v>
      </c>
      <c r="P171" t="str">
        <f t="shared" si="10"/>
        <v>Aromatics</v>
      </c>
      <c r="Q171">
        <v>13</v>
      </c>
    </row>
    <row r="172" spans="2:17" x14ac:dyDescent="0.2">
      <c r="B172" t="s">
        <v>28</v>
      </c>
      <c r="C172">
        <v>19.734000000000002</v>
      </c>
      <c r="D172">
        <v>0.74880000000000002</v>
      </c>
      <c r="E172">
        <v>0.1648</v>
      </c>
      <c r="F172">
        <v>19.7271</v>
      </c>
      <c r="G172" t="s">
        <v>204</v>
      </c>
      <c r="H172" t="s">
        <v>203</v>
      </c>
      <c r="I172">
        <v>81.413373595506499</v>
      </c>
      <c r="J172" t="s">
        <v>30</v>
      </c>
      <c r="K172" t="s">
        <v>247</v>
      </c>
      <c r="L172">
        <v>1</v>
      </c>
      <c r="M172" t="s">
        <v>242</v>
      </c>
      <c r="N172" cm="1">
        <f t="array" aca="1" ref="N172" ca="1">D172/INDIRECT(_xlfn.CONCAT("D",$C$2))</f>
        <v>1.7527146244467176E-2</v>
      </c>
      <c r="O172">
        <f t="shared" ca="1" si="9"/>
        <v>0.26991805216479453</v>
      </c>
      <c r="P172" t="str">
        <f t="shared" si="10"/>
        <v>Aromatics</v>
      </c>
      <c r="Q172">
        <v>13</v>
      </c>
    </row>
    <row r="173" spans="2:17" x14ac:dyDescent="0.2">
      <c r="B173" t="s">
        <v>28</v>
      </c>
      <c r="C173">
        <v>19.948</v>
      </c>
      <c r="D173">
        <v>0.30099999999999999</v>
      </c>
      <c r="E173">
        <v>6.5500000000000003E-2</v>
      </c>
      <c r="J173" t="s">
        <v>30</v>
      </c>
      <c r="O173">
        <f t="shared" si="9"/>
        <v>0</v>
      </c>
      <c r="P173" t="str">
        <f t="shared" si="10"/>
        <v>Unknown</v>
      </c>
    </row>
    <row r="174" spans="2:17" x14ac:dyDescent="0.2">
      <c r="B174" t="s">
        <v>28</v>
      </c>
      <c r="C174">
        <v>20.047000000000001</v>
      </c>
      <c r="D174">
        <v>0.1111</v>
      </c>
      <c r="E174">
        <v>4.58E-2</v>
      </c>
      <c r="J174" t="s">
        <v>30</v>
      </c>
      <c r="O174">
        <f t="shared" si="9"/>
        <v>0</v>
      </c>
      <c r="P174" t="str">
        <f t="shared" si="10"/>
        <v>Unknown</v>
      </c>
    </row>
    <row r="175" spans="2:17" x14ac:dyDescent="0.2">
      <c r="B175" t="s">
        <v>28</v>
      </c>
      <c r="C175">
        <v>20.228000000000002</v>
      </c>
      <c r="D175">
        <v>7.2599999999999998E-2</v>
      </c>
      <c r="E175">
        <v>3.73E-2</v>
      </c>
      <c r="J175" t="s">
        <v>30</v>
      </c>
      <c r="O175">
        <f t="shared" si="9"/>
        <v>0</v>
      </c>
      <c r="P175" t="str">
        <f t="shared" si="10"/>
        <v>Unknown</v>
      </c>
    </row>
    <row r="176" spans="2:17" x14ac:dyDescent="0.2">
      <c r="B176" t="s">
        <v>28</v>
      </c>
      <c r="C176">
        <v>20.326000000000001</v>
      </c>
      <c r="D176">
        <v>9.9900000000000003E-2</v>
      </c>
      <c r="E176">
        <v>5.21E-2</v>
      </c>
      <c r="J176" t="s">
        <v>30</v>
      </c>
      <c r="O176">
        <f t="shared" si="9"/>
        <v>0</v>
      </c>
      <c r="P176" t="str">
        <f t="shared" si="10"/>
        <v>Unknown</v>
      </c>
    </row>
    <row r="177" spans="2:17" x14ac:dyDescent="0.2">
      <c r="B177" t="s">
        <v>28</v>
      </c>
      <c r="C177">
        <v>20.382999999999999</v>
      </c>
      <c r="D177">
        <v>0.1239</v>
      </c>
      <c r="E177">
        <v>6.6799999999999998E-2</v>
      </c>
      <c r="J177" t="s">
        <v>30</v>
      </c>
      <c r="O177">
        <f t="shared" si="9"/>
        <v>0</v>
      </c>
      <c r="P177" t="str">
        <f t="shared" si="10"/>
        <v>Unknown</v>
      </c>
    </row>
    <row r="178" spans="2:17" x14ac:dyDescent="0.2">
      <c r="B178" t="s">
        <v>28</v>
      </c>
      <c r="C178">
        <v>20.425999999999998</v>
      </c>
      <c r="D178">
        <v>0.12959999999999999</v>
      </c>
      <c r="E178">
        <v>7.46E-2</v>
      </c>
      <c r="J178" t="s">
        <v>30</v>
      </c>
      <c r="O178">
        <f t="shared" si="9"/>
        <v>0</v>
      </c>
      <c r="P178" t="str">
        <f t="shared" si="10"/>
        <v>Unknown</v>
      </c>
    </row>
    <row r="179" spans="2:17" x14ac:dyDescent="0.2">
      <c r="B179" t="s">
        <v>28</v>
      </c>
      <c r="C179">
        <v>20.466999999999999</v>
      </c>
      <c r="D179">
        <v>0.17150000000000001</v>
      </c>
      <c r="E179">
        <v>0.08</v>
      </c>
      <c r="F179">
        <v>20.463999999999999</v>
      </c>
      <c r="G179" t="s">
        <v>205</v>
      </c>
      <c r="H179" t="s">
        <v>206</v>
      </c>
      <c r="I179">
        <v>54.955786921500597</v>
      </c>
      <c r="J179" t="s">
        <v>30</v>
      </c>
      <c r="K179" t="s">
        <v>247</v>
      </c>
      <c r="L179">
        <v>1</v>
      </c>
      <c r="M179" t="s">
        <v>242</v>
      </c>
      <c r="N179" cm="1">
        <f t="array" aca="1" ref="N179" ca="1">D179/INDIRECT(_xlfn.CONCAT("D",$C$2))</f>
        <v>4.0142969830744141E-3</v>
      </c>
      <c r="O179">
        <f t="shared" ca="1" si="9"/>
        <v>6.1820173539345977E-2</v>
      </c>
      <c r="P179" t="str">
        <f t="shared" si="10"/>
        <v>Aromatics</v>
      </c>
      <c r="Q179">
        <v>14</v>
      </c>
    </row>
    <row r="180" spans="2:17" x14ac:dyDescent="0.2">
      <c r="B180" t="s">
        <v>28</v>
      </c>
      <c r="C180">
        <v>20.559000000000001</v>
      </c>
      <c r="D180">
        <v>5.7599999999999998E-2</v>
      </c>
      <c r="E180">
        <v>2.86E-2</v>
      </c>
      <c r="J180" t="s">
        <v>30</v>
      </c>
      <c r="O180">
        <f t="shared" si="9"/>
        <v>0</v>
      </c>
      <c r="P180" t="str">
        <f t="shared" si="10"/>
        <v>Unknown</v>
      </c>
    </row>
    <row r="181" spans="2:17" x14ac:dyDescent="0.2">
      <c r="B181" t="s">
        <v>28</v>
      </c>
      <c r="C181">
        <v>20.613</v>
      </c>
      <c r="D181">
        <v>0.1162</v>
      </c>
      <c r="E181">
        <v>4.1799999999999997E-2</v>
      </c>
      <c r="J181" t="s">
        <v>30</v>
      </c>
      <c r="O181">
        <f t="shared" si="9"/>
        <v>0</v>
      </c>
      <c r="P181" t="str">
        <f t="shared" si="10"/>
        <v>Unknown</v>
      </c>
    </row>
    <row r="182" spans="2:17" x14ac:dyDescent="0.2">
      <c r="B182" t="s">
        <v>28</v>
      </c>
      <c r="C182">
        <v>20.695</v>
      </c>
      <c r="D182">
        <v>0.43070000000000003</v>
      </c>
      <c r="E182">
        <v>8.0399999999999999E-2</v>
      </c>
      <c r="F182">
        <v>20.694500000000001</v>
      </c>
      <c r="G182" t="s">
        <v>207</v>
      </c>
      <c r="H182" t="s">
        <v>208</v>
      </c>
      <c r="I182">
        <v>53.256947688084097</v>
      </c>
      <c r="J182" t="s">
        <v>30</v>
      </c>
      <c r="P182" t="str">
        <f t="shared" si="10"/>
        <v>Unknown</v>
      </c>
    </row>
    <row r="183" spans="2:17" x14ac:dyDescent="0.2">
      <c r="B183" t="s">
        <v>28</v>
      </c>
      <c r="C183">
        <v>20.835999999999999</v>
      </c>
      <c r="D183">
        <v>4.02E-2</v>
      </c>
      <c r="E183">
        <v>2.24E-2</v>
      </c>
      <c r="J183" t="s">
        <v>30</v>
      </c>
      <c r="O183">
        <f t="shared" si="9"/>
        <v>0</v>
      </c>
      <c r="P183" t="str">
        <f t="shared" si="10"/>
        <v>Unknown</v>
      </c>
    </row>
    <row r="184" spans="2:17" x14ac:dyDescent="0.2">
      <c r="B184" t="s">
        <v>28</v>
      </c>
      <c r="C184">
        <v>20.952000000000002</v>
      </c>
      <c r="D184">
        <v>0.65159999999999996</v>
      </c>
      <c r="E184">
        <v>0.17169999999999999</v>
      </c>
      <c r="F184">
        <v>20.950099999999999</v>
      </c>
      <c r="G184" t="s">
        <v>209</v>
      </c>
      <c r="H184" t="s">
        <v>206</v>
      </c>
      <c r="I184">
        <v>85.485003908485595</v>
      </c>
      <c r="J184" t="s">
        <v>30</v>
      </c>
      <c r="K184" t="s">
        <v>247</v>
      </c>
      <c r="L184">
        <v>1</v>
      </c>
      <c r="M184" t="s">
        <v>242</v>
      </c>
      <c r="N184" cm="1">
        <f t="array" aca="1" ref="N184" ca="1">D184/INDIRECT(_xlfn.CONCAT("D",$C$2))</f>
        <v>1.5251987837733455E-2</v>
      </c>
      <c r="O184">
        <f t="shared" ca="1" si="9"/>
        <v>0.23488061270109523</v>
      </c>
      <c r="P184" t="str">
        <f t="shared" si="10"/>
        <v>Aromatics</v>
      </c>
      <c r="Q184">
        <v>14</v>
      </c>
    </row>
    <row r="185" spans="2:17" x14ac:dyDescent="0.2">
      <c r="B185" t="s">
        <v>28</v>
      </c>
      <c r="C185">
        <v>21.140999999999998</v>
      </c>
      <c r="D185">
        <v>0.4698</v>
      </c>
      <c r="E185">
        <v>0.24060000000000001</v>
      </c>
      <c r="F185">
        <v>21.139199999999999</v>
      </c>
      <c r="G185" t="s">
        <v>210</v>
      </c>
      <c r="H185" t="s">
        <v>206</v>
      </c>
      <c r="I185">
        <v>87.624185307224593</v>
      </c>
      <c r="J185" t="s">
        <v>30</v>
      </c>
      <c r="K185" t="s">
        <v>247</v>
      </c>
      <c r="L185">
        <v>1</v>
      </c>
      <c r="M185" t="s">
        <v>242</v>
      </c>
      <c r="N185" cm="1">
        <f t="array" aca="1" ref="N185" ca="1">D185/INDIRECT(_xlfn.CONCAT("D",$C$2))</f>
        <v>1.0996598965879647E-2</v>
      </c>
      <c r="O185">
        <f t="shared" ca="1" si="9"/>
        <v>0.16934762407454657</v>
      </c>
      <c r="P185" t="str">
        <f t="shared" si="10"/>
        <v>Aromatics</v>
      </c>
      <c r="Q185">
        <v>14</v>
      </c>
    </row>
    <row r="186" spans="2:17" x14ac:dyDescent="0.2">
      <c r="B186" t="s">
        <v>28</v>
      </c>
      <c r="C186">
        <v>21.19</v>
      </c>
      <c r="D186">
        <v>0.17480000000000001</v>
      </c>
      <c r="E186">
        <v>9.7199999999999995E-2</v>
      </c>
      <c r="J186" t="s">
        <v>30</v>
      </c>
      <c r="O186">
        <f t="shared" si="9"/>
        <v>0</v>
      </c>
      <c r="P186" t="str">
        <f t="shared" si="10"/>
        <v>Unknown</v>
      </c>
    </row>
    <row r="187" spans="2:17" x14ac:dyDescent="0.2">
      <c r="B187" t="s">
        <v>28</v>
      </c>
      <c r="C187">
        <v>21.253</v>
      </c>
      <c r="D187">
        <v>6.0699999999999997E-2</v>
      </c>
      <c r="E187">
        <v>3.3300000000000003E-2</v>
      </c>
      <c r="J187" t="s">
        <v>30</v>
      </c>
      <c r="O187">
        <f t="shared" si="9"/>
        <v>0</v>
      </c>
      <c r="P187" t="str">
        <f t="shared" si="10"/>
        <v>Unknown</v>
      </c>
    </row>
    <row r="188" spans="2:17" x14ac:dyDescent="0.2">
      <c r="B188" t="s">
        <v>28</v>
      </c>
      <c r="C188">
        <v>21.321000000000002</v>
      </c>
      <c r="D188">
        <v>9.8000000000000004E-2</v>
      </c>
      <c r="E188">
        <v>5.1200000000000002E-2</v>
      </c>
      <c r="F188">
        <v>21.318000000000001</v>
      </c>
      <c r="G188" t="s">
        <v>211</v>
      </c>
      <c r="H188" t="s">
        <v>212</v>
      </c>
      <c r="I188">
        <v>52.765533040712803</v>
      </c>
      <c r="J188" t="s">
        <v>30</v>
      </c>
      <c r="P188" t="str">
        <f t="shared" si="10"/>
        <v>Unknown</v>
      </c>
    </row>
    <row r="189" spans="2:17" x14ac:dyDescent="0.2">
      <c r="B189" t="s">
        <v>28</v>
      </c>
      <c r="C189">
        <v>21.38</v>
      </c>
      <c r="D189">
        <v>0.27460000000000001</v>
      </c>
      <c r="E189">
        <v>0.1484</v>
      </c>
      <c r="F189">
        <v>21.3766</v>
      </c>
      <c r="G189" t="s">
        <v>209</v>
      </c>
      <c r="H189" t="s">
        <v>206</v>
      </c>
      <c r="I189">
        <v>81.170604413771002</v>
      </c>
      <c r="J189" t="s">
        <v>30</v>
      </c>
      <c r="K189" t="s">
        <v>247</v>
      </c>
      <c r="L189">
        <v>1</v>
      </c>
      <c r="M189" t="s">
        <v>242</v>
      </c>
      <c r="N189" cm="1">
        <f t="array" aca="1" ref="N189" ca="1">D189/INDIRECT(_xlfn.CONCAT("D",$C$2))</f>
        <v>6.4275565688176909E-3</v>
      </c>
      <c r="O189">
        <f t="shared" ca="1" si="9"/>
        <v>9.8984371159792445E-2</v>
      </c>
      <c r="P189" t="str">
        <f t="shared" si="10"/>
        <v>Aromatics</v>
      </c>
      <c r="Q189">
        <v>14</v>
      </c>
    </row>
    <row r="190" spans="2:17" x14ac:dyDescent="0.2">
      <c r="B190" t="s">
        <v>28</v>
      </c>
      <c r="C190">
        <v>21.425999999999998</v>
      </c>
      <c r="D190">
        <v>0.18329999999999999</v>
      </c>
      <c r="E190">
        <v>9.8299999999999998E-2</v>
      </c>
      <c r="J190" t="s">
        <v>30</v>
      </c>
      <c r="O190">
        <f t="shared" si="9"/>
        <v>0</v>
      </c>
      <c r="P190" t="str">
        <f t="shared" si="10"/>
        <v>Unknown</v>
      </c>
    </row>
    <row r="191" spans="2:17" x14ac:dyDescent="0.2">
      <c r="B191" t="s">
        <v>28</v>
      </c>
      <c r="C191">
        <v>21.494</v>
      </c>
      <c r="D191">
        <v>0.3669</v>
      </c>
      <c r="E191">
        <v>9.7600000000000006E-2</v>
      </c>
      <c r="F191">
        <v>21.492699999999999</v>
      </c>
      <c r="G191" t="s">
        <v>209</v>
      </c>
      <c r="H191" t="s">
        <v>206</v>
      </c>
      <c r="I191">
        <v>53.456331906228399</v>
      </c>
      <c r="J191" t="s">
        <v>30</v>
      </c>
      <c r="K191" t="s">
        <v>247</v>
      </c>
      <c r="L191">
        <v>1</v>
      </c>
      <c r="M191" t="s">
        <v>242</v>
      </c>
      <c r="N191" cm="1">
        <f t="array" aca="1" ref="N191" ca="1">D191/INDIRECT(_xlfn.CONCAT("D",$C$2))</f>
        <v>8.5880207760349984E-3</v>
      </c>
      <c r="O191">
        <f t="shared" ca="1" si="9"/>
        <v>0.13225551995093898</v>
      </c>
      <c r="P191" t="str">
        <f t="shared" si="10"/>
        <v>Aromatics</v>
      </c>
      <c r="Q191">
        <v>14</v>
      </c>
    </row>
    <row r="192" spans="2:17" x14ac:dyDescent="0.2">
      <c r="B192" t="s">
        <v>28</v>
      </c>
      <c r="C192">
        <v>21.623000000000001</v>
      </c>
      <c r="D192">
        <v>0.1037</v>
      </c>
      <c r="E192">
        <v>6.0100000000000001E-2</v>
      </c>
      <c r="J192" t="s">
        <v>30</v>
      </c>
      <c r="O192">
        <f t="shared" si="9"/>
        <v>0</v>
      </c>
      <c r="P192" t="str">
        <f t="shared" si="10"/>
        <v>Unknown</v>
      </c>
    </row>
    <row r="193" spans="2:17" x14ac:dyDescent="0.2">
      <c r="B193" t="s">
        <v>28</v>
      </c>
      <c r="C193">
        <v>21.683</v>
      </c>
      <c r="D193">
        <v>0.21859999999999999</v>
      </c>
      <c r="E193">
        <v>0.10290000000000001</v>
      </c>
      <c r="J193" t="s">
        <v>30</v>
      </c>
      <c r="O193">
        <f t="shared" si="9"/>
        <v>0</v>
      </c>
      <c r="P193" t="str">
        <f t="shared" si="10"/>
        <v>Unknown</v>
      </c>
    </row>
    <row r="194" spans="2:17" x14ac:dyDescent="0.2">
      <c r="B194" t="s">
        <v>28</v>
      </c>
      <c r="C194">
        <v>21.751999999999999</v>
      </c>
      <c r="D194">
        <v>6.3899999999999998E-2</v>
      </c>
      <c r="E194">
        <v>3.0099999999999998E-2</v>
      </c>
      <c r="J194" t="s">
        <v>30</v>
      </c>
      <c r="O194">
        <f t="shared" si="9"/>
        <v>0</v>
      </c>
      <c r="P194" t="str">
        <f t="shared" si="10"/>
        <v>Unknown</v>
      </c>
    </row>
    <row r="195" spans="2:17" x14ac:dyDescent="0.2">
      <c r="B195" t="s">
        <v>28</v>
      </c>
      <c r="C195">
        <v>21.808</v>
      </c>
      <c r="D195">
        <v>0.1118</v>
      </c>
      <c r="E195">
        <v>0.05</v>
      </c>
      <c r="J195" t="s">
        <v>30</v>
      </c>
      <c r="O195">
        <f t="shared" si="9"/>
        <v>0</v>
      </c>
      <c r="P195" t="str">
        <f t="shared" si="10"/>
        <v>Unknown</v>
      </c>
    </row>
    <row r="196" spans="2:17" x14ac:dyDescent="0.2">
      <c r="B196" t="s">
        <v>28</v>
      </c>
      <c r="C196">
        <v>21.898</v>
      </c>
      <c r="D196">
        <v>0.1371</v>
      </c>
      <c r="E196">
        <v>6.4399999999999999E-2</v>
      </c>
      <c r="J196" t="s">
        <v>30</v>
      </c>
      <c r="O196">
        <f t="shared" si="9"/>
        <v>0</v>
      </c>
      <c r="P196" t="str">
        <f t="shared" si="10"/>
        <v>Unknown</v>
      </c>
    </row>
    <row r="197" spans="2:17" x14ac:dyDescent="0.2">
      <c r="B197" t="s">
        <v>28</v>
      </c>
      <c r="C197">
        <v>21.97</v>
      </c>
      <c r="D197">
        <v>0.4138</v>
      </c>
      <c r="E197">
        <v>0.11219999999999999</v>
      </c>
      <c r="F197">
        <v>21.970099999999999</v>
      </c>
      <c r="G197" t="s">
        <v>213</v>
      </c>
      <c r="H197" t="s">
        <v>214</v>
      </c>
      <c r="I197">
        <v>67.763364602938907</v>
      </c>
      <c r="J197" t="s">
        <v>30</v>
      </c>
      <c r="K197" t="s">
        <v>247</v>
      </c>
      <c r="L197">
        <v>1</v>
      </c>
      <c r="M197" t="s">
        <v>242</v>
      </c>
      <c r="N197" cm="1">
        <f t="array" aca="1" ref="N197" ca="1">D197/INDIRECT(_xlfn.CONCAT("D",$C$2))</f>
        <v>9.6858081142635125E-3</v>
      </c>
      <c r="O197">
        <f t="shared" ca="1" si="9"/>
        <v>0.14916144495965811</v>
      </c>
      <c r="P197" t="str">
        <f t="shared" si="10"/>
        <v>Aromatics</v>
      </c>
      <c r="Q197">
        <v>15</v>
      </c>
    </row>
    <row r="198" spans="2:17" x14ac:dyDescent="0.2">
      <c r="B198" t="s">
        <v>28</v>
      </c>
      <c r="C198">
        <v>22.097999999999999</v>
      </c>
      <c r="D198">
        <v>0.28470000000000001</v>
      </c>
      <c r="E198">
        <v>0.1096</v>
      </c>
      <c r="F198">
        <v>22.096900000000002</v>
      </c>
      <c r="G198" t="s">
        <v>213</v>
      </c>
      <c r="H198" t="s">
        <v>214</v>
      </c>
      <c r="I198">
        <v>71.851341902296099</v>
      </c>
      <c r="J198" t="s">
        <v>30</v>
      </c>
      <c r="K198" t="s">
        <v>247</v>
      </c>
      <c r="L198">
        <v>1</v>
      </c>
      <c r="M198" t="s">
        <v>242</v>
      </c>
      <c r="N198" cm="1">
        <f t="array" aca="1" ref="N198" ca="1">D198/INDIRECT(_xlfn.CONCAT("D",$C$2))</f>
        <v>6.6639670616984578E-3</v>
      </c>
      <c r="O198">
        <f t="shared" ca="1" si="9"/>
        <v>0.10262509275015626</v>
      </c>
      <c r="P198" t="str">
        <f t="shared" si="10"/>
        <v>Aromatics</v>
      </c>
      <c r="Q198">
        <v>15</v>
      </c>
    </row>
    <row r="199" spans="2:17" x14ac:dyDescent="0.2">
      <c r="B199" t="s">
        <v>28</v>
      </c>
      <c r="C199">
        <v>22.204000000000001</v>
      </c>
      <c r="D199">
        <v>0.14299999999999999</v>
      </c>
      <c r="E199">
        <v>4.9500000000000002E-2</v>
      </c>
      <c r="F199">
        <v>22.205200000000001</v>
      </c>
      <c r="G199" t="s">
        <v>213</v>
      </c>
      <c r="H199" t="s">
        <v>214</v>
      </c>
      <c r="I199">
        <v>60.166671976462403</v>
      </c>
      <c r="J199" t="s">
        <v>30</v>
      </c>
      <c r="K199" t="s">
        <v>247</v>
      </c>
      <c r="L199">
        <v>1</v>
      </c>
      <c r="M199" t="s">
        <v>242</v>
      </c>
      <c r="N199" cm="1">
        <f t="array" aca="1" ref="N199" ca="1">D199/INDIRECT(_xlfn.CONCAT("D",$C$2))</f>
        <v>3.3471980675197732E-3</v>
      </c>
      <c r="O199">
        <f t="shared" ref="O199:O262" ca="1" si="11">IF(NOT(ISBLANK(G199)),N199*$F$2/L199,0)</f>
        <v>5.1546850239804508E-2</v>
      </c>
      <c r="P199" t="str">
        <f t="shared" ref="P199:P262" si="12">IF(K199="A","Aromatics",IF(K199="L","Linear Alkanes",IF(K199="B","Branched Alkanes", IF(K199="C","Cycloalkanes", IF(K199="E","Alkenes/Alkynes", IF(K199="O","Other","Unknown"))))))</f>
        <v>Aromatics</v>
      </c>
      <c r="Q199">
        <v>15</v>
      </c>
    </row>
    <row r="200" spans="2:17" x14ac:dyDescent="0.2">
      <c r="B200" t="s">
        <v>28</v>
      </c>
      <c r="C200">
        <v>22.268000000000001</v>
      </c>
      <c r="D200">
        <v>3.8300000000000001E-2</v>
      </c>
      <c r="E200">
        <v>2.7099999999999999E-2</v>
      </c>
      <c r="J200" t="s">
        <v>30</v>
      </c>
      <c r="O200">
        <f t="shared" si="11"/>
        <v>0</v>
      </c>
      <c r="P200" t="str">
        <f t="shared" si="12"/>
        <v>Unknown</v>
      </c>
    </row>
    <row r="201" spans="2:17" x14ac:dyDescent="0.2">
      <c r="B201" t="s">
        <v>28</v>
      </c>
      <c r="C201">
        <v>22.334</v>
      </c>
      <c r="D201">
        <v>0.1053</v>
      </c>
      <c r="E201">
        <v>5.21E-2</v>
      </c>
      <c r="J201" t="s">
        <v>30</v>
      </c>
      <c r="O201">
        <f t="shared" si="11"/>
        <v>0</v>
      </c>
      <c r="P201" t="str">
        <f t="shared" si="12"/>
        <v>Unknown</v>
      </c>
    </row>
    <row r="202" spans="2:17" x14ac:dyDescent="0.2">
      <c r="B202" t="s">
        <v>28</v>
      </c>
      <c r="C202">
        <v>22.437999999999999</v>
      </c>
      <c r="D202">
        <v>8.6699999999999999E-2</v>
      </c>
      <c r="E202">
        <v>4.2000000000000003E-2</v>
      </c>
      <c r="J202" t="s">
        <v>30</v>
      </c>
      <c r="O202">
        <f t="shared" si="11"/>
        <v>0</v>
      </c>
      <c r="P202" t="str">
        <f t="shared" si="12"/>
        <v>Unknown</v>
      </c>
    </row>
    <row r="203" spans="2:17" x14ac:dyDescent="0.2">
      <c r="B203" t="s">
        <v>28</v>
      </c>
      <c r="C203">
        <v>22.545000000000002</v>
      </c>
      <c r="D203">
        <v>0.21970000000000001</v>
      </c>
      <c r="E203">
        <v>8.2400000000000001E-2</v>
      </c>
      <c r="F203">
        <v>22.542200000000001</v>
      </c>
      <c r="G203" t="s">
        <v>215</v>
      </c>
      <c r="H203" t="s">
        <v>216</v>
      </c>
      <c r="I203">
        <v>71.060026758460495</v>
      </c>
      <c r="J203" t="s">
        <v>30</v>
      </c>
      <c r="P203" t="str">
        <f t="shared" si="12"/>
        <v>Unknown</v>
      </c>
    </row>
    <row r="204" spans="2:17" x14ac:dyDescent="0.2">
      <c r="B204" t="s">
        <v>28</v>
      </c>
      <c r="C204">
        <v>22.634</v>
      </c>
      <c r="D204">
        <v>0.54479999999999995</v>
      </c>
      <c r="E204">
        <v>0.24610000000000001</v>
      </c>
      <c r="F204">
        <v>22.631599999999999</v>
      </c>
      <c r="G204" t="s">
        <v>213</v>
      </c>
      <c r="H204" t="s">
        <v>214</v>
      </c>
      <c r="I204">
        <v>82.208561767668698</v>
      </c>
      <c r="J204" t="s">
        <v>30</v>
      </c>
      <c r="K204" t="s">
        <v>247</v>
      </c>
      <c r="L204">
        <v>1</v>
      </c>
      <c r="M204" t="s">
        <v>242</v>
      </c>
      <c r="N204" cm="1">
        <f t="array" aca="1" ref="N204" ca="1">D204/INDIRECT(_xlfn.CONCAT("D",$C$2))</f>
        <v>1.2752122427865541E-2</v>
      </c>
      <c r="O204">
        <f t="shared" ca="1" si="11"/>
        <v>0.19638268538912934</v>
      </c>
      <c r="P204" t="str">
        <f t="shared" si="12"/>
        <v>Aromatics</v>
      </c>
      <c r="Q204">
        <v>15</v>
      </c>
    </row>
    <row r="205" spans="2:17" x14ac:dyDescent="0.2">
      <c r="B205" t="s">
        <v>28</v>
      </c>
      <c r="C205">
        <v>22.73</v>
      </c>
      <c r="D205">
        <v>0.14280000000000001</v>
      </c>
      <c r="E205">
        <v>8.6300000000000002E-2</v>
      </c>
      <c r="F205">
        <v>22.727900000000002</v>
      </c>
      <c r="G205" t="s">
        <v>213</v>
      </c>
      <c r="H205" t="s">
        <v>214</v>
      </c>
      <c r="I205">
        <v>66.157386090721701</v>
      </c>
      <c r="J205" t="s">
        <v>30</v>
      </c>
      <c r="K205" t="s">
        <v>247</v>
      </c>
      <c r="L205">
        <v>1</v>
      </c>
      <c r="M205" t="s">
        <v>242</v>
      </c>
      <c r="N205" cm="1">
        <f t="array" aca="1" ref="N205" ca="1">D205/INDIRECT(_xlfn.CONCAT("D",$C$2))</f>
        <v>3.3425166716211444E-3</v>
      </c>
      <c r="O205">
        <f t="shared" ca="1" si="11"/>
        <v>5.1474756742965623E-2</v>
      </c>
      <c r="P205" t="str">
        <f t="shared" si="12"/>
        <v>Aromatics</v>
      </c>
      <c r="Q205">
        <v>15</v>
      </c>
    </row>
    <row r="206" spans="2:17" x14ac:dyDescent="0.2">
      <c r="B206" t="s">
        <v>28</v>
      </c>
      <c r="C206">
        <v>22.774999999999999</v>
      </c>
      <c r="D206">
        <v>0.10290000000000001</v>
      </c>
      <c r="E206">
        <v>5.3100000000000001E-2</v>
      </c>
      <c r="J206" t="s">
        <v>30</v>
      </c>
      <c r="O206">
        <f t="shared" si="11"/>
        <v>0</v>
      </c>
      <c r="P206" t="str">
        <f t="shared" si="12"/>
        <v>Unknown</v>
      </c>
    </row>
    <row r="207" spans="2:17" x14ac:dyDescent="0.2">
      <c r="B207" t="s">
        <v>28</v>
      </c>
      <c r="C207">
        <v>22.846</v>
      </c>
      <c r="D207">
        <v>9.9699999999999997E-2</v>
      </c>
      <c r="E207">
        <v>4.2999999999999997E-2</v>
      </c>
      <c r="J207" t="s">
        <v>30</v>
      </c>
      <c r="O207">
        <f t="shared" si="11"/>
        <v>0</v>
      </c>
      <c r="P207" t="str">
        <f t="shared" si="12"/>
        <v>Unknown</v>
      </c>
    </row>
    <row r="208" spans="2:17" x14ac:dyDescent="0.2">
      <c r="B208" t="s">
        <v>28</v>
      </c>
      <c r="C208">
        <v>22.896999999999998</v>
      </c>
      <c r="D208">
        <v>0.15090000000000001</v>
      </c>
      <c r="E208">
        <v>6.25E-2</v>
      </c>
      <c r="J208" t="s">
        <v>30</v>
      </c>
      <c r="O208">
        <f t="shared" si="11"/>
        <v>0</v>
      </c>
      <c r="P208" t="str">
        <f t="shared" si="12"/>
        <v>Unknown</v>
      </c>
    </row>
    <row r="209" spans="2:17" x14ac:dyDescent="0.2">
      <c r="B209" t="s">
        <v>28</v>
      </c>
      <c r="C209">
        <v>22.995999999999999</v>
      </c>
      <c r="D209">
        <v>0.43569999999999998</v>
      </c>
      <c r="E209">
        <v>0.15240000000000001</v>
      </c>
      <c r="F209">
        <v>22.995200000000001</v>
      </c>
      <c r="G209" t="s">
        <v>213</v>
      </c>
      <c r="H209" t="s">
        <v>214</v>
      </c>
      <c r="I209">
        <v>73.743002094513798</v>
      </c>
      <c r="J209" t="s">
        <v>30</v>
      </c>
      <c r="K209" t="s">
        <v>247</v>
      </c>
      <c r="L209">
        <v>1</v>
      </c>
      <c r="M209" t="s">
        <v>242</v>
      </c>
      <c r="N209" cm="1">
        <f t="array" aca="1" ref="N209" ca="1">D209/INDIRECT(_xlfn.CONCAT("D",$C$2))</f>
        <v>1.0198420965163393E-2</v>
      </c>
      <c r="O209">
        <f t="shared" ca="1" si="11"/>
        <v>0.15705568286351626</v>
      </c>
      <c r="P209" t="str">
        <f t="shared" si="12"/>
        <v>Aromatics</v>
      </c>
      <c r="Q209">
        <v>15</v>
      </c>
    </row>
    <row r="210" spans="2:17" x14ac:dyDescent="0.2">
      <c r="B210" t="s">
        <v>28</v>
      </c>
      <c r="C210">
        <v>23.07</v>
      </c>
      <c r="D210">
        <v>0.14649999999999999</v>
      </c>
      <c r="E210">
        <v>5.6899999999999999E-2</v>
      </c>
      <c r="J210" t="s">
        <v>30</v>
      </c>
      <c r="O210">
        <f t="shared" si="11"/>
        <v>0</v>
      </c>
      <c r="P210" t="str">
        <f t="shared" si="12"/>
        <v>Unknown</v>
      </c>
    </row>
    <row r="211" spans="2:17" x14ac:dyDescent="0.2">
      <c r="B211" t="s">
        <v>28</v>
      </c>
      <c r="C211">
        <v>23.212</v>
      </c>
      <c r="D211">
        <v>0.45240000000000002</v>
      </c>
      <c r="E211">
        <v>0.1283</v>
      </c>
      <c r="F211">
        <v>23.211099999999998</v>
      </c>
      <c r="G211" t="s">
        <v>213</v>
      </c>
      <c r="H211" t="s">
        <v>214</v>
      </c>
      <c r="I211">
        <v>82.418161055052295</v>
      </c>
      <c r="J211" t="s">
        <v>30</v>
      </c>
      <c r="K211" t="s">
        <v>247</v>
      </c>
      <c r="L211">
        <v>1</v>
      </c>
      <c r="M211" t="s">
        <v>242</v>
      </c>
      <c r="N211" cm="1">
        <f t="array" aca="1" ref="N211" ca="1">D211/INDIRECT(_xlfn.CONCAT("D",$C$2))</f>
        <v>1.058931752269892E-2</v>
      </c>
      <c r="O211">
        <f t="shared" ca="1" si="11"/>
        <v>0.16307548984956335</v>
      </c>
      <c r="P211" t="str">
        <f t="shared" si="12"/>
        <v>Aromatics</v>
      </c>
      <c r="Q211">
        <v>15</v>
      </c>
    </row>
    <row r="212" spans="2:17" x14ac:dyDescent="0.2">
      <c r="B212" t="s">
        <v>28</v>
      </c>
      <c r="C212">
        <v>23.382000000000001</v>
      </c>
      <c r="D212">
        <v>0.40970000000000001</v>
      </c>
      <c r="E212">
        <v>0.1042</v>
      </c>
      <c r="F212">
        <v>23.3857</v>
      </c>
      <c r="G212" t="s">
        <v>217</v>
      </c>
      <c r="H212" t="s">
        <v>218</v>
      </c>
      <c r="I212">
        <v>80.897189531136902</v>
      </c>
      <c r="J212" t="s">
        <v>30</v>
      </c>
      <c r="P212" t="str">
        <f t="shared" si="12"/>
        <v>Unknown</v>
      </c>
    </row>
    <row r="213" spans="2:17" x14ac:dyDescent="0.2">
      <c r="B213" t="s">
        <v>28</v>
      </c>
      <c r="C213">
        <v>23.574000000000002</v>
      </c>
      <c r="D213">
        <v>0.32729999999999998</v>
      </c>
      <c r="E213">
        <v>6.0699999999999997E-2</v>
      </c>
      <c r="J213" t="s">
        <v>30</v>
      </c>
      <c r="O213">
        <f t="shared" si="11"/>
        <v>0</v>
      </c>
      <c r="P213" t="str">
        <f t="shared" si="12"/>
        <v>Unknown</v>
      </c>
    </row>
    <row r="214" spans="2:17" x14ac:dyDescent="0.2">
      <c r="B214" t="s">
        <v>28</v>
      </c>
      <c r="C214">
        <v>23.681999999999999</v>
      </c>
      <c r="D214">
        <v>0.25829999999999997</v>
      </c>
      <c r="E214">
        <v>4.7600000000000003E-2</v>
      </c>
      <c r="J214" t="s">
        <v>30</v>
      </c>
      <c r="O214">
        <f t="shared" si="11"/>
        <v>0</v>
      </c>
      <c r="P214" t="str">
        <f t="shared" si="12"/>
        <v>Unknown</v>
      </c>
    </row>
    <row r="215" spans="2:17" x14ac:dyDescent="0.2">
      <c r="B215" t="s">
        <v>28</v>
      </c>
      <c r="C215">
        <v>23.754999999999999</v>
      </c>
      <c r="D215">
        <v>0.1313</v>
      </c>
      <c r="E215">
        <v>6.3E-2</v>
      </c>
      <c r="J215" t="s">
        <v>30</v>
      </c>
      <c r="O215">
        <f t="shared" si="11"/>
        <v>0</v>
      </c>
      <c r="P215" t="str">
        <f t="shared" si="12"/>
        <v>Unknown</v>
      </c>
    </row>
    <row r="216" spans="2:17" x14ac:dyDescent="0.2">
      <c r="B216" t="s">
        <v>28</v>
      </c>
      <c r="C216">
        <v>23.829000000000001</v>
      </c>
      <c r="D216">
        <v>0.17749999999999999</v>
      </c>
      <c r="E216">
        <v>6.4399999999999999E-2</v>
      </c>
      <c r="F216">
        <v>23.824999999999999</v>
      </c>
      <c r="G216" t="s">
        <v>217</v>
      </c>
      <c r="H216" t="s">
        <v>218</v>
      </c>
      <c r="I216">
        <v>60.247619097884296</v>
      </c>
      <c r="J216" t="s">
        <v>30</v>
      </c>
      <c r="P216" t="str">
        <f t="shared" si="12"/>
        <v>Unknown</v>
      </c>
    </row>
    <row r="217" spans="2:17" x14ac:dyDescent="0.2">
      <c r="B217" t="s">
        <v>28</v>
      </c>
      <c r="C217">
        <v>24.023</v>
      </c>
      <c r="D217">
        <v>0.26250000000000001</v>
      </c>
      <c r="E217">
        <v>5.9299999999999999E-2</v>
      </c>
      <c r="J217" t="s">
        <v>30</v>
      </c>
      <c r="O217">
        <f t="shared" si="11"/>
        <v>0</v>
      </c>
      <c r="P217" t="str">
        <f t="shared" si="12"/>
        <v>Unknown</v>
      </c>
    </row>
    <row r="218" spans="2:17" x14ac:dyDescent="0.2">
      <c r="B218" t="s">
        <v>28</v>
      </c>
      <c r="C218">
        <v>24.117000000000001</v>
      </c>
      <c r="D218">
        <v>0.35470000000000002</v>
      </c>
      <c r="E218">
        <v>5.7500000000000002E-2</v>
      </c>
      <c r="J218" t="s">
        <v>30</v>
      </c>
      <c r="O218">
        <f t="shared" si="11"/>
        <v>0</v>
      </c>
      <c r="P218" t="str">
        <f t="shared" si="12"/>
        <v>Unknown</v>
      </c>
    </row>
    <row r="219" spans="2:17" x14ac:dyDescent="0.2">
      <c r="B219" t="s">
        <v>28</v>
      </c>
      <c r="C219">
        <v>24.244</v>
      </c>
      <c r="D219">
        <v>0.22919999999999999</v>
      </c>
      <c r="E219">
        <v>5.0599999999999999E-2</v>
      </c>
      <c r="J219" t="s">
        <v>30</v>
      </c>
      <c r="O219">
        <f t="shared" si="11"/>
        <v>0</v>
      </c>
      <c r="P219" t="str">
        <f t="shared" si="12"/>
        <v>Unknown</v>
      </c>
    </row>
    <row r="220" spans="2:17" x14ac:dyDescent="0.2">
      <c r="B220" t="s">
        <v>28</v>
      </c>
      <c r="C220">
        <v>24.35</v>
      </c>
      <c r="D220">
        <v>0.12759999999999999</v>
      </c>
      <c r="E220">
        <v>5.3400000000000003E-2</v>
      </c>
      <c r="J220" t="s">
        <v>30</v>
      </c>
      <c r="O220">
        <f t="shared" si="11"/>
        <v>0</v>
      </c>
      <c r="P220" t="str">
        <f t="shared" si="12"/>
        <v>Unknown</v>
      </c>
    </row>
    <row r="221" spans="2:17" x14ac:dyDescent="0.2">
      <c r="B221" t="s">
        <v>28</v>
      </c>
      <c r="C221">
        <v>24.445</v>
      </c>
      <c r="D221">
        <v>9.4799999999999995E-2</v>
      </c>
      <c r="E221">
        <v>2.4400000000000002E-2</v>
      </c>
      <c r="J221" t="s">
        <v>30</v>
      </c>
      <c r="O221">
        <f t="shared" si="11"/>
        <v>0</v>
      </c>
      <c r="P221" t="str">
        <f t="shared" si="12"/>
        <v>Unknown</v>
      </c>
    </row>
    <row r="222" spans="2:17" x14ac:dyDescent="0.2">
      <c r="B222" t="s">
        <v>28</v>
      </c>
      <c r="C222">
        <v>24.640999999999998</v>
      </c>
      <c r="D222">
        <v>0.51970000000000005</v>
      </c>
      <c r="E222">
        <v>0.1009</v>
      </c>
      <c r="F222">
        <v>24.635999999999999</v>
      </c>
      <c r="G222" t="s">
        <v>217</v>
      </c>
      <c r="H222" t="s">
        <v>218</v>
      </c>
      <c r="I222">
        <v>82.702676255197602</v>
      </c>
      <c r="J222" t="s">
        <v>30</v>
      </c>
      <c r="P222" t="str">
        <f t="shared" si="12"/>
        <v>Unknown</v>
      </c>
    </row>
    <row r="223" spans="2:17" x14ac:dyDescent="0.2">
      <c r="B223" t="s">
        <v>28</v>
      </c>
      <c r="C223">
        <v>24.907</v>
      </c>
      <c r="D223">
        <v>0.33250000000000002</v>
      </c>
      <c r="E223">
        <v>6.5699999999999995E-2</v>
      </c>
      <c r="J223" t="s">
        <v>30</v>
      </c>
      <c r="O223">
        <f t="shared" si="11"/>
        <v>0</v>
      </c>
      <c r="P223" t="str">
        <f t="shared" si="12"/>
        <v>Unknown</v>
      </c>
    </row>
    <row r="224" spans="2:17" x14ac:dyDescent="0.2">
      <c r="B224" t="s">
        <v>28</v>
      </c>
      <c r="C224">
        <v>25.094000000000001</v>
      </c>
      <c r="D224">
        <v>0.2326</v>
      </c>
      <c r="E224">
        <v>5.04E-2</v>
      </c>
      <c r="J224" t="s">
        <v>30</v>
      </c>
      <c r="O224">
        <f t="shared" si="11"/>
        <v>0</v>
      </c>
      <c r="P224" t="str">
        <f t="shared" si="12"/>
        <v>Unknown</v>
      </c>
    </row>
    <row r="225" spans="2:16" x14ac:dyDescent="0.2">
      <c r="B225" t="s">
        <v>28</v>
      </c>
      <c r="C225">
        <v>25.201000000000001</v>
      </c>
      <c r="D225">
        <v>0.12790000000000001</v>
      </c>
      <c r="E225">
        <v>4.1000000000000002E-2</v>
      </c>
      <c r="J225" t="s">
        <v>30</v>
      </c>
      <c r="O225">
        <f t="shared" si="11"/>
        <v>0</v>
      </c>
      <c r="P225" t="str">
        <f t="shared" si="12"/>
        <v>Unknown</v>
      </c>
    </row>
    <row r="226" spans="2:16" x14ac:dyDescent="0.2">
      <c r="B226" t="s">
        <v>28</v>
      </c>
      <c r="C226">
        <v>25.305</v>
      </c>
      <c r="D226">
        <v>0.19670000000000001</v>
      </c>
      <c r="E226">
        <v>5.4399999999999997E-2</v>
      </c>
      <c r="J226" t="s">
        <v>30</v>
      </c>
      <c r="O226">
        <f t="shared" si="11"/>
        <v>0</v>
      </c>
      <c r="P226" t="str">
        <f t="shared" si="12"/>
        <v>Unknown</v>
      </c>
    </row>
    <row r="227" spans="2:16" x14ac:dyDescent="0.2">
      <c r="B227" t="s">
        <v>28</v>
      </c>
      <c r="C227">
        <v>25.370999999999999</v>
      </c>
      <c r="D227">
        <v>6.1899999999999997E-2</v>
      </c>
      <c r="E227">
        <v>3.1300000000000001E-2</v>
      </c>
      <c r="J227" t="s">
        <v>30</v>
      </c>
      <c r="O227">
        <f t="shared" si="11"/>
        <v>0</v>
      </c>
      <c r="P227" t="str">
        <f t="shared" si="12"/>
        <v>Unknown</v>
      </c>
    </row>
    <row r="228" spans="2:16" x14ac:dyDescent="0.2">
      <c r="B228" t="s">
        <v>28</v>
      </c>
      <c r="C228">
        <v>25.477</v>
      </c>
      <c r="D228">
        <v>8.1900000000000001E-2</v>
      </c>
      <c r="E228">
        <v>2.3199999999999998E-2</v>
      </c>
      <c r="J228" t="s">
        <v>30</v>
      </c>
      <c r="O228">
        <f t="shared" si="11"/>
        <v>0</v>
      </c>
      <c r="P228" t="str">
        <f t="shared" si="12"/>
        <v>Unknown</v>
      </c>
    </row>
    <row r="229" spans="2:16" x14ac:dyDescent="0.2">
      <c r="B229" t="s">
        <v>28</v>
      </c>
      <c r="C229">
        <v>25.763999999999999</v>
      </c>
      <c r="D229">
        <v>0.1623</v>
      </c>
      <c r="E229">
        <v>3.8699999999999998E-2</v>
      </c>
      <c r="J229" t="s">
        <v>30</v>
      </c>
      <c r="O229">
        <f t="shared" si="11"/>
        <v>0</v>
      </c>
      <c r="P229" t="str">
        <f t="shared" si="12"/>
        <v>Unknown</v>
      </c>
    </row>
    <row r="230" spans="2:16" x14ac:dyDescent="0.2">
      <c r="B230" t="s">
        <v>28</v>
      </c>
      <c r="C230">
        <v>25.846</v>
      </c>
      <c r="D230">
        <v>0.34739999999999999</v>
      </c>
      <c r="E230">
        <v>7.3599999999999999E-2</v>
      </c>
      <c r="J230" t="s">
        <v>30</v>
      </c>
      <c r="O230">
        <f t="shared" si="11"/>
        <v>0</v>
      </c>
      <c r="P230" t="str">
        <f t="shared" si="12"/>
        <v>Unknown</v>
      </c>
    </row>
    <row r="231" spans="2:16" x14ac:dyDescent="0.2">
      <c r="B231" t="s">
        <v>28</v>
      </c>
      <c r="C231">
        <v>25.977</v>
      </c>
      <c r="D231">
        <v>0.39460000000000001</v>
      </c>
      <c r="E231">
        <v>6.3799999999999996E-2</v>
      </c>
      <c r="J231" t="s">
        <v>30</v>
      </c>
      <c r="O231">
        <f t="shared" si="11"/>
        <v>0</v>
      </c>
      <c r="P231" t="str">
        <f t="shared" si="12"/>
        <v>Unknown</v>
      </c>
    </row>
    <row r="232" spans="2:16" x14ac:dyDescent="0.2">
      <c r="B232" t="s">
        <v>28</v>
      </c>
      <c r="C232">
        <v>26.12</v>
      </c>
      <c r="D232">
        <v>8.1199999999999994E-2</v>
      </c>
      <c r="E232">
        <v>3.4200000000000001E-2</v>
      </c>
      <c r="J232" t="s">
        <v>30</v>
      </c>
      <c r="O232">
        <f t="shared" si="11"/>
        <v>0</v>
      </c>
      <c r="P232" t="str">
        <f t="shared" si="12"/>
        <v>Unknown</v>
      </c>
    </row>
    <row r="233" spans="2:16" x14ac:dyDescent="0.2">
      <c r="B233" t="s">
        <v>28</v>
      </c>
      <c r="C233">
        <v>26.254999999999999</v>
      </c>
      <c r="D233">
        <v>0.1658</v>
      </c>
      <c r="E233">
        <v>3.7600000000000001E-2</v>
      </c>
      <c r="F233">
        <v>26.302700000000002</v>
      </c>
      <c r="G233" t="s">
        <v>219</v>
      </c>
      <c r="H233" t="s">
        <v>220</v>
      </c>
      <c r="I233">
        <v>59.582137650095397</v>
      </c>
      <c r="J233" t="s">
        <v>30</v>
      </c>
      <c r="P233" t="str">
        <f t="shared" si="12"/>
        <v>Unknown</v>
      </c>
    </row>
    <row r="234" spans="2:16" x14ac:dyDescent="0.2">
      <c r="B234" t="s">
        <v>28</v>
      </c>
      <c r="C234">
        <v>26.497</v>
      </c>
      <c r="D234">
        <v>0.1678</v>
      </c>
      <c r="E234">
        <v>3.5099999999999999E-2</v>
      </c>
      <c r="J234" t="s">
        <v>30</v>
      </c>
      <c r="O234">
        <f t="shared" si="11"/>
        <v>0</v>
      </c>
      <c r="P234" t="str">
        <f t="shared" si="12"/>
        <v>Unknown</v>
      </c>
    </row>
    <row r="235" spans="2:16" x14ac:dyDescent="0.2">
      <c r="B235" t="s">
        <v>28</v>
      </c>
      <c r="C235">
        <v>26.59</v>
      </c>
      <c r="D235">
        <v>5.0200000000000002E-2</v>
      </c>
      <c r="E235">
        <v>3.56E-2</v>
      </c>
      <c r="J235" t="s">
        <v>30</v>
      </c>
      <c r="O235">
        <f t="shared" si="11"/>
        <v>0</v>
      </c>
      <c r="P235" t="str">
        <f t="shared" si="12"/>
        <v>Unknown</v>
      </c>
    </row>
    <row r="236" spans="2:16" x14ac:dyDescent="0.2">
      <c r="B236" t="s">
        <v>28</v>
      </c>
      <c r="C236">
        <v>26.640999999999998</v>
      </c>
      <c r="D236">
        <v>3.6900000000000002E-2</v>
      </c>
      <c r="E236">
        <v>3.1E-2</v>
      </c>
      <c r="J236" t="s">
        <v>30</v>
      </c>
      <c r="O236">
        <f t="shared" si="11"/>
        <v>0</v>
      </c>
      <c r="P236" t="str">
        <f t="shared" si="12"/>
        <v>Unknown</v>
      </c>
    </row>
    <row r="237" spans="2:16" x14ac:dyDescent="0.2">
      <c r="B237" t="s">
        <v>28</v>
      </c>
      <c r="C237">
        <v>26.731000000000002</v>
      </c>
      <c r="D237">
        <v>0.22370000000000001</v>
      </c>
      <c r="E237">
        <v>6.08E-2</v>
      </c>
      <c r="J237" t="s">
        <v>30</v>
      </c>
      <c r="O237">
        <f t="shared" si="11"/>
        <v>0</v>
      </c>
      <c r="P237" t="str">
        <f t="shared" si="12"/>
        <v>Unknown</v>
      </c>
    </row>
    <row r="238" spans="2:16" x14ac:dyDescent="0.2">
      <c r="B238" t="s">
        <v>28</v>
      </c>
      <c r="C238">
        <v>26.861000000000001</v>
      </c>
      <c r="D238">
        <v>0.15690000000000001</v>
      </c>
      <c r="E238">
        <v>5.4300000000000001E-2</v>
      </c>
      <c r="J238" t="s">
        <v>30</v>
      </c>
      <c r="O238">
        <f t="shared" si="11"/>
        <v>0</v>
      </c>
      <c r="P238" t="str">
        <f t="shared" si="12"/>
        <v>Unknown</v>
      </c>
    </row>
    <row r="239" spans="2:16" x14ac:dyDescent="0.2">
      <c r="B239" t="s">
        <v>28</v>
      </c>
      <c r="C239">
        <v>26.917000000000002</v>
      </c>
      <c r="D239">
        <v>9.4899999999999998E-2</v>
      </c>
      <c r="E239">
        <v>4.9099999999999998E-2</v>
      </c>
      <c r="J239" t="s">
        <v>30</v>
      </c>
      <c r="O239">
        <f t="shared" si="11"/>
        <v>0</v>
      </c>
      <c r="P239" t="str">
        <f t="shared" si="12"/>
        <v>Unknown</v>
      </c>
    </row>
    <row r="240" spans="2:16" x14ac:dyDescent="0.2">
      <c r="B240" t="s">
        <v>28</v>
      </c>
      <c r="C240">
        <v>27.041</v>
      </c>
      <c r="D240">
        <v>0.21759999999999999</v>
      </c>
      <c r="E240">
        <v>5.3400000000000003E-2</v>
      </c>
      <c r="J240" t="s">
        <v>30</v>
      </c>
      <c r="O240">
        <f t="shared" si="11"/>
        <v>0</v>
      </c>
      <c r="P240" t="str">
        <f t="shared" si="12"/>
        <v>Unknown</v>
      </c>
    </row>
    <row r="241" spans="2:17" x14ac:dyDescent="0.2">
      <c r="B241" t="s">
        <v>28</v>
      </c>
      <c r="C241">
        <v>27.138000000000002</v>
      </c>
      <c r="D241">
        <v>0.32650000000000001</v>
      </c>
      <c r="E241">
        <v>8.7499999999999994E-2</v>
      </c>
      <c r="F241">
        <v>27.1463</v>
      </c>
      <c r="G241" t="s">
        <v>221</v>
      </c>
      <c r="H241" t="s">
        <v>222</v>
      </c>
      <c r="I241">
        <v>68.269300554491096</v>
      </c>
      <c r="J241" t="s">
        <v>30</v>
      </c>
      <c r="K241" t="s">
        <v>247</v>
      </c>
      <c r="L241">
        <v>1</v>
      </c>
      <c r="M241" t="s">
        <v>242</v>
      </c>
      <c r="N241" cm="1">
        <f t="array" aca="1" ref="N241" ca="1">D241/INDIRECT(_xlfn.CONCAT("D",$C$2))</f>
        <v>7.6423788045119302E-3</v>
      </c>
      <c r="O241">
        <f t="shared" ca="1" si="11"/>
        <v>0.11769263358948373</v>
      </c>
      <c r="P241" t="str">
        <f t="shared" si="12"/>
        <v>Aromatics</v>
      </c>
      <c r="Q241">
        <v>18</v>
      </c>
    </row>
    <row r="242" spans="2:17" x14ac:dyDescent="0.2">
      <c r="B242" t="s">
        <v>28</v>
      </c>
      <c r="C242">
        <v>27.393000000000001</v>
      </c>
      <c r="D242">
        <v>0.99539999999999995</v>
      </c>
      <c r="E242">
        <v>0.11459999999999999</v>
      </c>
      <c r="F242">
        <v>27.388999999999999</v>
      </c>
      <c r="G242" t="s">
        <v>221</v>
      </c>
      <c r="H242" t="s">
        <v>222</v>
      </c>
      <c r="I242">
        <v>57.828054407680199</v>
      </c>
      <c r="J242" t="s">
        <v>30</v>
      </c>
      <c r="K242" t="s">
        <v>247</v>
      </c>
      <c r="L242">
        <v>1</v>
      </c>
      <c r="M242" t="s">
        <v>242</v>
      </c>
      <c r="N242" cm="1">
        <f t="array" aca="1" ref="N242" ca="1">D242/INDIRECT(_xlfn.CONCAT("D",$C$2))</f>
        <v>2.3299307387476799E-2</v>
      </c>
      <c r="O242">
        <f t="shared" ca="1" si="11"/>
        <v>0.35880933376714269</v>
      </c>
      <c r="P242" t="str">
        <f t="shared" si="12"/>
        <v>Aromatics</v>
      </c>
      <c r="Q242">
        <v>18</v>
      </c>
    </row>
    <row r="243" spans="2:17" x14ac:dyDescent="0.2">
      <c r="B243" t="s">
        <v>28</v>
      </c>
      <c r="C243">
        <v>27.58</v>
      </c>
      <c r="D243">
        <v>0.35599999999999998</v>
      </c>
      <c r="E243">
        <v>4.2500000000000003E-2</v>
      </c>
      <c r="F243">
        <v>27.5932</v>
      </c>
      <c r="G243" t="s">
        <v>223</v>
      </c>
      <c r="H243" t="s">
        <v>224</v>
      </c>
      <c r="I243">
        <v>57.247380286171698</v>
      </c>
      <c r="J243" t="s">
        <v>30</v>
      </c>
      <c r="P243" t="str">
        <f t="shared" si="12"/>
        <v>Unknown</v>
      </c>
    </row>
    <row r="244" spans="2:17" x14ac:dyDescent="0.2">
      <c r="B244" t="s">
        <v>28</v>
      </c>
      <c r="C244">
        <v>27.67</v>
      </c>
      <c r="D244">
        <v>0.31759999999999999</v>
      </c>
      <c r="E244">
        <v>9.4E-2</v>
      </c>
      <c r="J244" t="s">
        <v>30</v>
      </c>
      <c r="O244">
        <f t="shared" si="11"/>
        <v>0</v>
      </c>
      <c r="P244" t="str">
        <f t="shared" si="12"/>
        <v>Unknown</v>
      </c>
    </row>
    <row r="245" spans="2:17" x14ac:dyDescent="0.2">
      <c r="B245" t="s">
        <v>28</v>
      </c>
      <c r="C245">
        <v>27.768000000000001</v>
      </c>
      <c r="D245">
        <v>0.1875</v>
      </c>
      <c r="E245">
        <v>5.0599999999999999E-2</v>
      </c>
      <c r="J245" t="s">
        <v>30</v>
      </c>
      <c r="O245">
        <f t="shared" si="11"/>
        <v>0</v>
      </c>
      <c r="P245" t="str">
        <f t="shared" si="12"/>
        <v>Unknown</v>
      </c>
    </row>
    <row r="246" spans="2:17" x14ac:dyDescent="0.2">
      <c r="B246" t="s">
        <v>28</v>
      </c>
      <c r="C246">
        <v>27.931999999999999</v>
      </c>
      <c r="D246">
        <v>0.34710000000000002</v>
      </c>
      <c r="E246">
        <v>3.44E-2</v>
      </c>
      <c r="J246" t="s">
        <v>30</v>
      </c>
      <c r="O246">
        <f t="shared" si="11"/>
        <v>0</v>
      </c>
      <c r="P246" t="str">
        <f t="shared" si="12"/>
        <v>Unknown</v>
      </c>
    </row>
    <row r="247" spans="2:17" x14ac:dyDescent="0.2">
      <c r="B247" t="s">
        <v>28</v>
      </c>
      <c r="C247">
        <v>27.997</v>
      </c>
      <c r="D247">
        <v>6.6500000000000004E-2</v>
      </c>
      <c r="E247">
        <v>4.0800000000000003E-2</v>
      </c>
      <c r="J247" t="s">
        <v>30</v>
      </c>
      <c r="O247">
        <f t="shared" si="11"/>
        <v>0</v>
      </c>
      <c r="P247" t="str">
        <f t="shared" si="12"/>
        <v>Unknown</v>
      </c>
    </row>
    <row r="248" spans="2:17" x14ac:dyDescent="0.2">
      <c r="B248" t="s">
        <v>28</v>
      </c>
      <c r="C248">
        <v>28.120999999999999</v>
      </c>
      <c r="D248">
        <v>0.47760000000000002</v>
      </c>
      <c r="E248">
        <v>0.1095</v>
      </c>
      <c r="J248" t="s">
        <v>30</v>
      </c>
      <c r="O248">
        <f t="shared" si="11"/>
        <v>0</v>
      </c>
      <c r="P248" t="str">
        <f t="shared" si="12"/>
        <v>Unknown</v>
      </c>
    </row>
    <row r="249" spans="2:17" x14ac:dyDescent="0.2">
      <c r="B249" t="s">
        <v>28</v>
      </c>
      <c r="C249">
        <v>28.370999999999999</v>
      </c>
      <c r="D249">
        <v>0.3826</v>
      </c>
      <c r="E249">
        <v>6.93E-2</v>
      </c>
      <c r="J249" t="s">
        <v>30</v>
      </c>
      <c r="O249">
        <f t="shared" si="11"/>
        <v>0</v>
      </c>
      <c r="P249" t="str">
        <f t="shared" si="12"/>
        <v>Unknown</v>
      </c>
    </row>
    <row r="250" spans="2:17" x14ac:dyDescent="0.2">
      <c r="B250" t="s">
        <v>28</v>
      </c>
      <c r="C250">
        <v>28.544</v>
      </c>
      <c r="D250">
        <v>0.23569999999999999</v>
      </c>
      <c r="E250">
        <v>7.8899999999999998E-2</v>
      </c>
      <c r="J250" t="s">
        <v>30</v>
      </c>
      <c r="O250">
        <f t="shared" si="11"/>
        <v>0</v>
      </c>
      <c r="P250" t="str">
        <f t="shared" si="12"/>
        <v>Unknown</v>
      </c>
    </row>
    <row r="251" spans="2:17" x14ac:dyDescent="0.2">
      <c r="B251" t="s">
        <v>28</v>
      </c>
      <c r="C251">
        <v>28.626999999999999</v>
      </c>
      <c r="D251">
        <v>0.33489999999999998</v>
      </c>
      <c r="E251">
        <v>0.1028</v>
      </c>
      <c r="F251">
        <v>28.6282</v>
      </c>
      <c r="G251" t="s">
        <v>225</v>
      </c>
      <c r="H251" t="s">
        <v>226</v>
      </c>
      <c r="I251">
        <v>53.383263323005501</v>
      </c>
      <c r="J251" t="s">
        <v>30</v>
      </c>
      <c r="K251" t="s">
        <v>247</v>
      </c>
      <c r="L251">
        <v>1</v>
      </c>
      <c r="M251" t="s">
        <v>242</v>
      </c>
      <c r="N251" cm="1">
        <f t="array" aca="1" ref="N251" ca="1">D251/INDIRECT(_xlfn.CONCAT("D",$C$2))</f>
        <v>7.838997432254349E-3</v>
      </c>
      <c r="O251">
        <f t="shared" ca="1" si="11"/>
        <v>0.12072056045671697</v>
      </c>
      <c r="P251" t="str">
        <f t="shared" si="12"/>
        <v>Aromatics</v>
      </c>
      <c r="Q251">
        <v>19</v>
      </c>
    </row>
    <row r="252" spans="2:17" x14ac:dyDescent="0.2">
      <c r="B252" t="s">
        <v>28</v>
      </c>
      <c r="C252">
        <v>28.661999999999999</v>
      </c>
      <c r="D252">
        <v>0.1193</v>
      </c>
      <c r="E252">
        <v>9.8100000000000007E-2</v>
      </c>
      <c r="J252" t="s">
        <v>30</v>
      </c>
      <c r="O252">
        <f t="shared" si="11"/>
        <v>0</v>
      </c>
      <c r="P252" t="str">
        <f t="shared" si="12"/>
        <v>Unknown</v>
      </c>
    </row>
    <row r="253" spans="2:17" x14ac:dyDescent="0.2">
      <c r="B253" t="s">
        <v>28</v>
      </c>
      <c r="C253">
        <v>28.882999999999999</v>
      </c>
      <c r="D253">
        <v>0.4143</v>
      </c>
      <c r="E253">
        <v>0.10009999999999999</v>
      </c>
      <c r="J253" t="s">
        <v>30</v>
      </c>
      <c r="O253">
        <f t="shared" si="11"/>
        <v>0</v>
      </c>
      <c r="P253" t="str">
        <f t="shared" si="12"/>
        <v>Unknown</v>
      </c>
    </row>
    <row r="254" spans="2:17" x14ac:dyDescent="0.2">
      <c r="B254" t="s">
        <v>28</v>
      </c>
      <c r="C254">
        <v>29.803999999999998</v>
      </c>
      <c r="D254">
        <v>0.35160000000000002</v>
      </c>
      <c r="E254">
        <v>0.13109999999999999</v>
      </c>
      <c r="J254" t="s">
        <v>30</v>
      </c>
      <c r="O254">
        <f t="shared" si="11"/>
        <v>0</v>
      </c>
      <c r="P254" t="str">
        <f t="shared" si="12"/>
        <v>Unknown</v>
      </c>
    </row>
    <row r="255" spans="2:17" x14ac:dyDescent="0.2">
      <c r="B255" t="s">
        <v>28</v>
      </c>
      <c r="C255">
        <v>29.91</v>
      </c>
      <c r="D255">
        <v>0.41539999999999999</v>
      </c>
      <c r="E255">
        <v>0.14530000000000001</v>
      </c>
      <c r="J255" t="s">
        <v>30</v>
      </c>
      <c r="O255">
        <f t="shared" si="11"/>
        <v>0</v>
      </c>
      <c r="P255" t="str">
        <f t="shared" si="12"/>
        <v>Unknown</v>
      </c>
    </row>
    <row r="256" spans="2:17" x14ac:dyDescent="0.2">
      <c r="B256" t="s">
        <v>28</v>
      </c>
      <c r="C256">
        <v>30.297999999999998</v>
      </c>
      <c r="D256">
        <v>3.9687999999999999</v>
      </c>
      <c r="E256">
        <v>0.26939999999999997</v>
      </c>
      <c r="J256" t="s">
        <v>30</v>
      </c>
      <c r="O256">
        <f t="shared" si="11"/>
        <v>0</v>
      </c>
      <c r="P256" t="str">
        <f t="shared" si="12"/>
        <v>Unknown</v>
      </c>
    </row>
    <row r="257" spans="2:16" x14ac:dyDescent="0.2">
      <c r="B257" t="s">
        <v>28</v>
      </c>
      <c r="C257">
        <v>31.061</v>
      </c>
      <c r="D257">
        <v>15.1563</v>
      </c>
      <c r="E257">
        <v>0.38750000000000001</v>
      </c>
      <c r="J257" t="s">
        <v>30</v>
      </c>
      <c r="O257">
        <f t="shared" si="11"/>
        <v>0</v>
      </c>
      <c r="P257" t="str">
        <f t="shared" si="12"/>
        <v>Unknown</v>
      </c>
    </row>
    <row r="258" spans="2:16" x14ac:dyDescent="0.2">
      <c r="B258" t="s">
        <v>28</v>
      </c>
      <c r="C258">
        <v>31.408000000000001</v>
      </c>
      <c r="D258">
        <v>4.5484</v>
      </c>
      <c r="E258">
        <v>0.22989999999999999</v>
      </c>
      <c r="J258" t="s">
        <v>30</v>
      </c>
      <c r="O258">
        <f t="shared" si="11"/>
        <v>0</v>
      </c>
      <c r="P258" t="str">
        <f t="shared" si="12"/>
        <v>Unknown</v>
      </c>
    </row>
    <row r="259" spans="2:16" x14ac:dyDescent="0.2">
      <c r="B259" t="s">
        <v>28</v>
      </c>
      <c r="C259">
        <v>31.753</v>
      </c>
      <c r="D259">
        <v>0.17580000000000001</v>
      </c>
      <c r="E259">
        <v>7.9799999999999996E-2</v>
      </c>
      <c r="J259" t="s">
        <v>30</v>
      </c>
      <c r="O259">
        <f t="shared" si="11"/>
        <v>0</v>
      </c>
      <c r="P259" t="str">
        <f t="shared" si="12"/>
        <v>Unknown</v>
      </c>
    </row>
    <row r="260" spans="2:16" x14ac:dyDescent="0.2">
      <c r="B260" t="s">
        <v>28</v>
      </c>
      <c r="C260">
        <v>31.774000000000001</v>
      </c>
      <c r="D260">
        <v>0.1361</v>
      </c>
      <c r="E260">
        <v>0.15890000000000001</v>
      </c>
      <c r="J260" t="s">
        <v>30</v>
      </c>
      <c r="O260">
        <f t="shared" si="11"/>
        <v>0</v>
      </c>
      <c r="P260" t="str">
        <f t="shared" si="12"/>
        <v>Unknown</v>
      </c>
    </row>
    <row r="261" spans="2:16" x14ac:dyDescent="0.2">
      <c r="B261" t="s">
        <v>28</v>
      </c>
      <c r="C261">
        <v>31.908000000000001</v>
      </c>
      <c r="D261">
        <v>3.4799999999999998E-2</v>
      </c>
      <c r="E261">
        <v>0.15790000000000001</v>
      </c>
      <c r="J261" t="s">
        <v>30</v>
      </c>
      <c r="O261">
        <f t="shared" si="11"/>
        <v>0</v>
      </c>
      <c r="P261" t="str">
        <f t="shared" si="12"/>
        <v>Unknown</v>
      </c>
    </row>
    <row r="262" spans="2:16" x14ac:dyDescent="0.2">
      <c r="B262" t="s">
        <v>28</v>
      </c>
      <c r="C262">
        <v>32.247999999999998</v>
      </c>
      <c r="D262">
        <v>9.9299999999999999E-2</v>
      </c>
      <c r="E262">
        <v>0.15060000000000001</v>
      </c>
      <c r="J262" t="s">
        <v>30</v>
      </c>
      <c r="O262">
        <f t="shared" si="11"/>
        <v>0</v>
      </c>
      <c r="P262" t="str">
        <f t="shared" si="12"/>
        <v>Unknown</v>
      </c>
    </row>
    <row r="263" spans="2:16" x14ac:dyDescent="0.2">
      <c r="B263" t="s">
        <v>28</v>
      </c>
      <c r="C263">
        <v>32.475000000000001</v>
      </c>
      <c r="D263">
        <v>0.17499999999999999</v>
      </c>
      <c r="E263">
        <v>0.16689999999999999</v>
      </c>
      <c r="J263" t="s">
        <v>30</v>
      </c>
      <c r="O263">
        <f t="shared" ref="O263:O294" si="13">IF(NOT(ISBLANK(G263)),N263*$F$2/L263,0)</f>
        <v>0</v>
      </c>
      <c r="P263" t="str">
        <f t="shared" ref="P263:P294" si="14">IF(K263="A","Aromatics",IF(K263="L","Linear Alkanes",IF(K263="B","Branched Alkanes", IF(K263="C","Cycloalkanes", IF(K263="E","Alkenes/Alkynes", IF(K263="O","Other","Unknown"))))))</f>
        <v>Unknown</v>
      </c>
    </row>
    <row r="264" spans="2:16" x14ac:dyDescent="0.2">
      <c r="B264" t="s">
        <v>28</v>
      </c>
      <c r="C264">
        <v>32.741</v>
      </c>
      <c r="D264">
        <v>0.38750000000000001</v>
      </c>
      <c r="E264">
        <v>0.1573</v>
      </c>
      <c r="J264" t="s">
        <v>30</v>
      </c>
      <c r="O264">
        <f t="shared" si="13"/>
        <v>0</v>
      </c>
      <c r="P264" t="str">
        <f t="shared" si="14"/>
        <v>Unknown</v>
      </c>
    </row>
    <row r="265" spans="2:16" x14ac:dyDescent="0.2">
      <c r="B265" t="s">
        <v>28</v>
      </c>
      <c r="C265">
        <v>32.887999999999998</v>
      </c>
      <c r="D265">
        <v>6.4600000000000005E-2</v>
      </c>
      <c r="E265">
        <v>0.14779999999999999</v>
      </c>
      <c r="J265" t="s">
        <v>30</v>
      </c>
      <c r="O265">
        <f t="shared" si="13"/>
        <v>0</v>
      </c>
      <c r="P265" t="str">
        <f t="shared" si="14"/>
        <v>Unknown</v>
      </c>
    </row>
    <row r="266" spans="2:16" x14ac:dyDescent="0.2">
      <c r="B266" t="s">
        <v>28</v>
      </c>
      <c r="C266">
        <v>32.962000000000003</v>
      </c>
      <c r="D266">
        <v>0.1072</v>
      </c>
      <c r="E266">
        <v>0.16200000000000001</v>
      </c>
      <c r="J266" t="s">
        <v>30</v>
      </c>
      <c r="O266">
        <f t="shared" si="13"/>
        <v>0</v>
      </c>
      <c r="P266" t="str">
        <f t="shared" si="14"/>
        <v>Unknown</v>
      </c>
    </row>
    <row r="267" spans="2:16" x14ac:dyDescent="0.2">
      <c r="B267" t="s">
        <v>28</v>
      </c>
      <c r="C267">
        <v>33.000999999999998</v>
      </c>
      <c r="D267">
        <v>0.47220000000000001</v>
      </c>
      <c r="E267">
        <v>0.16439999999999999</v>
      </c>
      <c r="J267" t="s">
        <v>30</v>
      </c>
      <c r="O267">
        <f t="shared" si="13"/>
        <v>0</v>
      </c>
      <c r="P267" t="str">
        <f t="shared" si="14"/>
        <v>Unknown</v>
      </c>
    </row>
    <row r="268" spans="2:16" x14ac:dyDescent="0.2">
      <c r="B268" t="s">
        <v>28</v>
      </c>
      <c r="C268">
        <v>33.113999999999997</v>
      </c>
      <c r="D268">
        <v>0.1694</v>
      </c>
      <c r="E268">
        <v>0.15479999999999999</v>
      </c>
      <c r="F268">
        <v>33.107700000000001</v>
      </c>
      <c r="G268" t="s">
        <v>227</v>
      </c>
      <c r="H268" t="s">
        <v>228</v>
      </c>
      <c r="I268">
        <v>50.4058243312302</v>
      </c>
      <c r="J268" t="s">
        <v>30</v>
      </c>
      <c r="P268" t="str">
        <f t="shared" si="14"/>
        <v>Unknown</v>
      </c>
    </row>
    <row r="269" spans="2:16" x14ac:dyDescent="0.2">
      <c r="B269" t="s">
        <v>28</v>
      </c>
      <c r="C269">
        <v>33.243000000000002</v>
      </c>
      <c r="D269">
        <v>0.1008</v>
      </c>
      <c r="E269">
        <v>0.1116</v>
      </c>
      <c r="J269" t="s">
        <v>30</v>
      </c>
      <c r="O269">
        <f t="shared" si="13"/>
        <v>0</v>
      </c>
      <c r="P269" t="str">
        <f t="shared" si="14"/>
        <v>Unknown</v>
      </c>
    </row>
    <row r="270" spans="2:16" x14ac:dyDescent="0.2">
      <c r="B270" t="s">
        <v>28</v>
      </c>
      <c r="C270">
        <v>33.274999999999999</v>
      </c>
      <c r="D270">
        <v>0.39419999999999999</v>
      </c>
      <c r="E270">
        <v>0.122</v>
      </c>
      <c r="J270" t="s">
        <v>30</v>
      </c>
      <c r="O270">
        <f t="shared" si="13"/>
        <v>0</v>
      </c>
      <c r="P270" t="str">
        <f t="shared" si="14"/>
        <v>Unknown</v>
      </c>
    </row>
    <row r="271" spans="2:16" x14ac:dyDescent="0.2">
      <c r="B271" t="s">
        <v>28</v>
      </c>
      <c r="C271">
        <v>33.728999999999999</v>
      </c>
      <c r="D271">
        <v>0.38779999999999998</v>
      </c>
      <c r="E271">
        <v>0.1188</v>
      </c>
      <c r="J271" t="s">
        <v>30</v>
      </c>
      <c r="O271">
        <f t="shared" si="13"/>
        <v>0</v>
      </c>
      <c r="P271" t="str">
        <f t="shared" si="14"/>
        <v>Unknown</v>
      </c>
    </row>
    <row r="272" spans="2:16" x14ac:dyDescent="0.2">
      <c r="B272" t="s">
        <v>28</v>
      </c>
      <c r="C272">
        <v>33.814</v>
      </c>
      <c r="D272">
        <v>0.13469999999999999</v>
      </c>
      <c r="E272">
        <v>0.16350000000000001</v>
      </c>
      <c r="J272" t="s">
        <v>30</v>
      </c>
      <c r="O272">
        <f t="shared" si="13"/>
        <v>0</v>
      </c>
      <c r="P272" t="str">
        <f t="shared" si="14"/>
        <v>Unknown</v>
      </c>
    </row>
    <row r="273" spans="2:16" x14ac:dyDescent="0.2">
      <c r="B273" t="s">
        <v>28</v>
      </c>
      <c r="C273">
        <v>33.954999999999998</v>
      </c>
      <c r="D273">
        <v>0.93810000000000004</v>
      </c>
      <c r="E273">
        <v>0.1618</v>
      </c>
      <c r="J273" t="s">
        <v>30</v>
      </c>
      <c r="O273">
        <f t="shared" si="13"/>
        <v>0</v>
      </c>
      <c r="P273" t="str">
        <f t="shared" si="14"/>
        <v>Unknown</v>
      </c>
    </row>
    <row r="274" spans="2:16" x14ac:dyDescent="0.2">
      <c r="B274" t="s">
        <v>28</v>
      </c>
      <c r="C274">
        <v>34.149000000000001</v>
      </c>
      <c r="D274">
        <v>0.45279999999999998</v>
      </c>
      <c r="E274">
        <v>0.12590000000000001</v>
      </c>
      <c r="J274" t="s">
        <v>30</v>
      </c>
      <c r="O274">
        <f t="shared" si="13"/>
        <v>0</v>
      </c>
      <c r="P274" t="str">
        <f t="shared" si="14"/>
        <v>Unknown</v>
      </c>
    </row>
    <row r="275" spans="2:16" x14ac:dyDescent="0.2">
      <c r="B275" t="s">
        <v>28</v>
      </c>
      <c r="C275">
        <v>34.533000000000001</v>
      </c>
      <c r="D275">
        <v>0.3579</v>
      </c>
      <c r="E275">
        <v>8.6900000000000005E-2</v>
      </c>
      <c r="J275" t="s">
        <v>30</v>
      </c>
      <c r="O275">
        <f t="shared" si="13"/>
        <v>0</v>
      </c>
      <c r="P275" t="str">
        <f t="shared" si="14"/>
        <v>Unknown</v>
      </c>
    </row>
    <row r="276" spans="2:16" x14ac:dyDescent="0.2">
      <c r="B276" t="s">
        <v>28</v>
      </c>
      <c r="C276">
        <v>34.593000000000004</v>
      </c>
      <c r="D276">
        <v>0.1087</v>
      </c>
      <c r="E276">
        <v>7.51E-2</v>
      </c>
      <c r="J276" t="s">
        <v>30</v>
      </c>
      <c r="O276">
        <f t="shared" si="13"/>
        <v>0</v>
      </c>
      <c r="P276" t="str">
        <f t="shared" si="14"/>
        <v>Unknown</v>
      </c>
    </row>
    <row r="277" spans="2:16" x14ac:dyDescent="0.2">
      <c r="B277" t="s">
        <v>28</v>
      </c>
      <c r="C277">
        <v>34.636000000000003</v>
      </c>
      <c r="D277">
        <v>6.8000000000000005E-2</v>
      </c>
      <c r="E277">
        <v>0.1135</v>
      </c>
      <c r="F277">
        <v>33.695999999999998</v>
      </c>
      <c r="G277" t="s">
        <v>229</v>
      </c>
      <c r="H277" t="s">
        <v>230</v>
      </c>
      <c r="I277">
        <v>51.649841448616101</v>
      </c>
      <c r="J277" t="s">
        <v>30</v>
      </c>
      <c r="P277" t="str">
        <f t="shared" si="14"/>
        <v>Unknown</v>
      </c>
    </row>
    <row r="278" spans="2:16" x14ac:dyDescent="0.2">
      <c r="B278" t="s">
        <v>28</v>
      </c>
      <c r="C278">
        <v>34.909999999999997</v>
      </c>
      <c r="D278">
        <v>0.3049</v>
      </c>
      <c r="E278">
        <v>0.11650000000000001</v>
      </c>
      <c r="J278" t="s">
        <v>30</v>
      </c>
      <c r="O278">
        <f t="shared" si="13"/>
        <v>0</v>
      </c>
      <c r="P278" t="str">
        <f t="shared" si="14"/>
        <v>Unknown</v>
      </c>
    </row>
    <row r="279" spans="2:16" x14ac:dyDescent="0.2">
      <c r="B279" t="s">
        <v>28</v>
      </c>
      <c r="C279">
        <v>35.167999999999999</v>
      </c>
      <c r="D279">
        <v>0.24660000000000001</v>
      </c>
      <c r="E279">
        <v>0.16309999999999999</v>
      </c>
      <c r="J279" t="s">
        <v>30</v>
      </c>
      <c r="O279">
        <f t="shared" si="13"/>
        <v>0</v>
      </c>
      <c r="P279" t="str">
        <f t="shared" si="14"/>
        <v>Unknown</v>
      </c>
    </row>
    <row r="280" spans="2:16" x14ac:dyDescent="0.2">
      <c r="B280" t="s">
        <v>28</v>
      </c>
      <c r="C280">
        <v>35.600999999999999</v>
      </c>
      <c r="D280">
        <v>0.2387</v>
      </c>
      <c r="E280">
        <v>0.14879999999999999</v>
      </c>
      <c r="J280" t="s">
        <v>30</v>
      </c>
      <c r="O280">
        <f t="shared" si="13"/>
        <v>0</v>
      </c>
      <c r="P280" t="str">
        <f t="shared" si="14"/>
        <v>Unknown</v>
      </c>
    </row>
    <row r="281" spans="2:16" x14ac:dyDescent="0.2">
      <c r="B281" t="s">
        <v>28</v>
      </c>
      <c r="C281">
        <v>35.725000000000001</v>
      </c>
      <c r="D281">
        <v>6.5000000000000002E-2</v>
      </c>
      <c r="E281">
        <v>1.8599999999999998E-2</v>
      </c>
      <c r="J281" t="s">
        <v>30</v>
      </c>
      <c r="O281">
        <f t="shared" si="13"/>
        <v>0</v>
      </c>
      <c r="P281" t="str">
        <f t="shared" si="14"/>
        <v>Unknown</v>
      </c>
    </row>
    <row r="282" spans="2:16" x14ac:dyDescent="0.2">
      <c r="B282" t="s">
        <v>28</v>
      </c>
      <c r="C282">
        <v>35.869</v>
      </c>
      <c r="D282">
        <v>0.13389999999999999</v>
      </c>
      <c r="E282">
        <v>0.11260000000000001</v>
      </c>
      <c r="J282" t="s">
        <v>30</v>
      </c>
      <c r="O282">
        <f t="shared" si="13"/>
        <v>0</v>
      </c>
      <c r="P282" t="str">
        <f t="shared" si="14"/>
        <v>Unknown</v>
      </c>
    </row>
    <row r="283" spans="2:16" x14ac:dyDescent="0.2">
      <c r="B283" t="s">
        <v>28</v>
      </c>
      <c r="C283">
        <v>35.936</v>
      </c>
      <c r="D283">
        <v>0.30509999999999998</v>
      </c>
      <c r="E283">
        <v>0.1052</v>
      </c>
      <c r="J283" t="s">
        <v>30</v>
      </c>
      <c r="O283">
        <f t="shared" si="13"/>
        <v>0</v>
      </c>
      <c r="P283" t="str">
        <f t="shared" si="14"/>
        <v>Unknown</v>
      </c>
    </row>
    <row r="284" spans="2:16" x14ac:dyDescent="0.2">
      <c r="B284" t="s">
        <v>28</v>
      </c>
      <c r="C284">
        <v>36.082999999999998</v>
      </c>
      <c r="D284">
        <v>6.3100000000000003E-2</v>
      </c>
      <c r="E284">
        <v>0.1066</v>
      </c>
      <c r="J284" t="s">
        <v>30</v>
      </c>
      <c r="O284">
        <f t="shared" si="13"/>
        <v>0</v>
      </c>
      <c r="P284" t="str">
        <f t="shared" si="14"/>
        <v>Unknown</v>
      </c>
    </row>
    <row r="285" spans="2:16" x14ac:dyDescent="0.2">
      <c r="B285" t="s">
        <v>28</v>
      </c>
      <c r="C285">
        <v>36.237000000000002</v>
      </c>
      <c r="D285">
        <v>6.2799999999999995E-2</v>
      </c>
      <c r="E285">
        <v>0.1129</v>
      </c>
      <c r="J285" t="s">
        <v>30</v>
      </c>
      <c r="O285">
        <f t="shared" si="13"/>
        <v>0</v>
      </c>
      <c r="P285" t="str">
        <f t="shared" si="14"/>
        <v>Unknown</v>
      </c>
    </row>
    <row r="286" spans="2:16" x14ac:dyDescent="0.2">
      <c r="B286" t="s">
        <v>28</v>
      </c>
      <c r="C286">
        <v>36.448</v>
      </c>
      <c r="D286">
        <v>3.0700000000000002E-2</v>
      </c>
      <c r="E286">
        <v>0.14130000000000001</v>
      </c>
      <c r="J286" t="s">
        <v>30</v>
      </c>
      <c r="O286">
        <f t="shared" si="13"/>
        <v>0</v>
      </c>
      <c r="P286" t="str">
        <f t="shared" si="14"/>
        <v>Unknown</v>
      </c>
    </row>
    <row r="287" spans="2:16" x14ac:dyDescent="0.2">
      <c r="B287" t="s">
        <v>28</v>
      </c>
      <c r="C287">
        <v>37.113999999999997</v>
      </c>
      <c r="D287">
        <v>9.6500000000000002E-2</v>
      </c>
      <c r="E287">
        <v>0.1522</v>
      </c>
      <c r="J287" t="s">
        <v>30</v>
      </c>
      <c r="O287">
        <f t="shared" si="13"/>
        <v>0</v>
      </c>
      <c r="P287" t="str">
        <f t="shared" si="14"/>
        <v>Unknown</v>
      </c>
    </row>
    <row r="288" spans="2:16" x14ac:dyDescent="0.2">
      <c r="B288" t="s">
        <v>28</v>
      </c>
      <c r="C288">
        <v>37.234000000000002</v>
      </c>
      <c r="D288">
        <v>0.16489999999999999</v>
      </c>
      <c r="E288">
        <v>0.158</v>
      </c>
      <c r="J288" t="s">
        <v>30</v>
      </c>
      <c r="O288">
        <f t="shared" si="13"/>
        <v>0</v>
      </c>
      <c r="P288" t="str">
        <f t="shared" si="14"/>
        <v>Unknown</v>
      </c>
    </row>
    <row r="289" spans="2:16" x14ac:dyDescent="0.2">
      <c r="B289" t="s">
        <v>28</v>
      </c>
      <c r="C289">
        <v>37.363</v>
      </c>
      <c r="D289">
        <v>3.2599999999999997E-2</v>
      </c>
      <c r="E289">
        <v>0.10680000000000001</v>
      </c>
      <c r="J289" t="s">
        <v>30</v>
      </c>
      <c r="O289">
        <f t="shared" si="13"/>
        <v>0</v>
      </c>
      <c r="P289" t="str">
        <f t="shared" si="14"/>
        <v>Unknown</v>
      </c>
    </row>
    <row r="290" spans="2:16" x14ac:dyDescent="0.2">
      <c r="B290" t="s">
        <v>28</v>
      </c>
      <c r="C290">
        <v>38.265999999999998</v>
      </c>
      <c r="D290">
        <v>0.2994</v>
      </c>
      <c r="E290">
        <v>8.0299999999999996E-2</v>
      </c>
      <c r="J290" t="s">
        <v>30</v>
      </c>
      <c r="O290">
        <f t="shared" si="13"/>
        <v>0</v>
      </c>
      <c r="P290" t="str">
        <f t="shared" si="14"/>
        <v>Unknown</v>
      </c>
    </row>
    <row r="291" spans="2:16" x14ac:dyDescent="0.2">
      <c r="B291" t="s">
        <v>28</v>
      </c>
      <c r="C291">
        <v>38.96</v>
      </c>
      <c r="D291">
        <v>0.33329999999999999</v>
      </c>
      <c r="E291">
        <v>7.3800000000000004E-2</v>
      </c>
      <c r="J291" t="s">
        <v>30</v>
      </c>
      <c r="O291">
        <f t="shared" si="13"/>
        <v>0</v>
      </c>
      <c r="P291" t="str">
        <f t="shared" si="14"/>
        <v>Unknown</v>
      </c>
    </row>
    <row r="292" spans="2:16" x14ac:dyDescent="0.2">
      <c r="B292" t="s">
        <v>28</v>
      </c>
      <c r="C292">
        <v>39.448</v>
      </c>
      <c r="D292">
        <v>6.3399999999999998E-2</v>
      </c>
      <c r="E292">
        <v>0.1477</v>
      </c>
      <c r="J292" t="s">
        <v>30</v>
      </c>
      <c r="O292">
        <f t="shared" si="13"/>
        <v>0</v>
      </c>
      <c r="P292" t="str">
        <f t="shared" si="14"/>
        <v>Unknown</v>
      </c>
    </row>
    <row r="293" spans="2:16" x14ac:dyDescent="0.2">
      <c r="B293" t="s">
        <v>28</v>
      </c>
      <c r="C293">
        <v>39.503999999999998</v>
      </c>
      <c r="D293">
        <v>0.1255</v>
      </c>
      <c r="E293">
        <v>0.10630000000000001</v>
      </c>
      <c r="J293" t="s">
        <v>30</v>
      </c>
      <c r="O293">
        <f t="shared" si="13"/>
        <v>0</v>
      </c>
      <c r="P293" t="str">
        <f t="shared" si="14"/>
        <v>Unknown</v>
      </c>
    </row>
    <row r="294" spans="2:16" x14ac:dyDescent="0.2">
      <c r="B294" t="s">
        <v>28</v>
      </c>
      <c r="C294">
        <v>39.552999999999997</v>
      </c>
      <c r="D294">
        <v>0.1696</v>
      </c>
      <c r="E294">
        <v>7.8100000000000003E-2</v>
      </c>
      <c r="J294" t="s">
        <v>30</v>
      </c>
      <c r="O294">
        <f t="shared" si="13"/>
        <v>0</v>
      </c>
      <c r="P294" t="str">
        <f t="shared" si="14"/>
        <v>Unknown</v>
      </c>
    </row>
  </sheetData>
  <mergeCells count="1">
    <mergeCell ref="S5:U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96AB-785B-C749-B218-9CB1A9C100E8}">
  <dimension ref="B2:P41"/>
  <sheetViews>
    <sheetView workbookViewId="0">
      <selection activeCell="B15" sqref="B15:C30"/>
    </sheetView>
  </sheetViews>
  <sheetFormatPr baseColWidth="10" defaultRowHeight="16" x14ac:dyDescent="0.2"/>
  <sheetData>
    <row r="2" spans="2:16" x14ac:dyDescent="0.2">
      <c r="B2" t="s">
        <v>283</v>
      </c>
      <c r="C2" t="s">
        <v>298</v>
      </c>
    </row>
    <row r="4" spans="2:16" x14ac:dyDescent="0.2">
      <c r="B4" s="12" t="s">
        <v>284</v>
      </c>
      <c r="C4" s="12"/>
      <c r="D4" s="12"/>
      <c r="F4" s="12" t="s">
        <v>285</v>
      </c>
      <c r="G4" s="12"/>
      <c r="H4" s="12"/>
      <c r="J4" s="12" t="s">
        <v>286</v>
      </c>
      <c r="K4" s="12"/>
      <c r="L4" s="12"/>
      <c r="N4" t="s">
        <v>287</v>
      </c>
      <c r="O4" s="2">
        <f>SUM(K13,G13,C10)</f>
        <v>28.870431890624605</v>
      </c>
      <c r="P4" t="s">
        <v>288</v>
      </c>
    </row>
    <row r="5" spans="2:16" x14ac:dyDescent="0.2">
      <c r="B5" s="8" t="s">
        <v>5</v>
      </c>
      <c r="C5" s="8" t="s">
        <v>10</v>
      </c>
      <c r="D5" s="8" t="s">
        <v>237</v>
      </c>
      <c r="F5" s="9" t="s">
        <v>236</v>
      </c>
      <c r="G5" s="9" t="s">
        <v>10</v>
      </c>
      <c r="H5" s="9" t="s">
        <v>249</v>
      </c>
      <c r="J5" s="9" t="s">
        <v>236</v>
      </c>
      <c r="K5" s="9" t="s">
        <v>10</v>
      </c>
      <c r="L5" s="9" t="s">
        <v>249</v>
      </c>
      <c r="N5" t="s">
        <v>289</v>
      </c>
      <c r="O5">
        <v>30.6617</v>
      </c>
      <c r="P5" t="s">
        <v>290</v>
      </c>
    </row>
    <row r="6" spans="2:16" x14ac:dyDescent="0.2">
      <c r="B6" t="s">
        <v>276</v>
      </c>
      <c r="C6">
        <v>0.16031049819470503</v>
      </c>
      <c r="D6">
        <v>3</v>
      </c>
      <c r="F6" t="s">
        <v>250</v>
      </c>
      <c r="G6">
        <v>4.0505935728588861E-3</v>
      </c>
      <c r="H6">
        <v>2.6406282672684473E-3</v>
      </c>
      <c r="J6" t="s">
        <v>250</v>
      </c>
      <c r="K6" s="2">
        <v>5.5148641341875333</v>
      </c>
      <c r="L6" s="3">
        <v>0.22827369806315309</v>
      </c>
      <c r="N6" t="s">
        <v>291</v>
      </c>
      <c r="O6">
        <v>30.599699999999999</v>
      </c>
      <c r="P6" t="s">
        <v>290</v>
      </c>
    </row>
    <row r="7" spans="2:16" x14ac:dyDescent="0.2">
      <c r="B7" t="s">
        <v>275</v>
      </c>
      <c r="C7">
        <v>2.8115589131578895</v>
      </c>
      <c r="D7">
        <v>4</v>
      </c>
      <c r="F7" t="s">
        <v>251</v>
      </c>
      <c r="G7">
        <v>4.9705067626913596E-2</v>
      </c>
      <c r="H7">
        <v>3.2403301946060337E-2</v>
      </c>
      <c r="J7" t="s">
        <v>251</v>
      </c>
      <c r="K7" s="2">
        <v>0.86458126084035747</v>
      </c>
      <c r="L7" s="3">
        <v>3.578713036004972E-2</v>
      </c>
      <c r="N7" t="s">
        <v>292</v>
      </c>
      <c r="O7">
        <f>1000*(O5-O6)</f>
        <v>62.000000000001165</v>
      </c>
      <c r="P7" t="s">
        <v>288</v>
      </c>
    </row>
    <row r="8" spans="2:16" x14ac:dyDescent="0.2">
      <c r="B8" t="s">
        <v>278</v>
      </c>
      <c r="C8">
        <v>0.20561238316315258</v>
      </c>
      <c r="D8">
        <v>4</v>
      </c>
      <c r="F8" t="s">
        <v>252</v>
      </c>
      <c r="G8">
        <v>1.3396537388204284</v>
      </c>
      <c r="H8">
        <v>0.8733355908093039</v>
      </c>
      <c r="J8" t="s">
        <v>252</v>
      </c>
      <c r="K8" s="2">
        <v>15.315975029434277</v>
      </c>
      <c r="L8" s="3">
        <v>0.63396561988502165</v>
      </c>
      <c r="N8" t="s">
        <v>293</v>
      </c>
      <c r="O8">
        <v>30.1</v>
      </c>
      <c r="P8" t="s">
        <v>288</v>
      </c>
    </row>
    <row r="9" spans="2:16" x14ac:dyDescent="0.2">
      <c r="F9" t="s">
        <v>253</v>
      </c>
      <c r="G9">
        <v>9.2959215566960518E-2</v>
      </c>
      <c r="H9">
        <v>6.0601175584240399E-2</v>
      </c>
      <c r="J9" t="s">
        <v>253</v>
      </c>
      <c r="K9" s="2">
        <v>2.2976197442553428</v>
      </c>
      <c r="L9" s="3">
        <v>9.5104093773173623E-2</v>
      </c>
      <c r="N9" t="s">
        <v>294</v>
      </c>
      <c r="O9">
        <f>O7-O8</f>
        <v>31.900000000001164</v>
      </c>
      <c r="P9" t="s">
        <v>288</v>
      </c>
    </row>
    <row r="10" spans="2:16" x14ac:dyDescent="0.2">
      <c r="B10" t="s">
        <v>256</v>
      </c>
      <c r="C10">
        <f>SUM(C6:C8)</f>
        <v>3.1774817945157472</v>
      </c>
      <c r="F10" t="s">
        <v>254</v>
      </c>
      <c r="G10">
        <v>4.7582082081069538E-2</v>
      </c>
      <c r="H10">
        <v>3.1019303393126904E-2</v>
      </c>
      <c r="J10" t="s">
        <v>254</v>
      </c>
      <c r="K10" s="2">
        <v>0.16595922972311888</v>
      </c>
      <c r="L10" s="3">
        <v>6.8694579186019981E-3</v>
      </c>
      <c r="N10" t="s">
        <v>295</v>
      </c>
      <c r="O10">
        <v>299.7</v>
      </c>
      <c r="P10" t="s">
        <v>288</v>
      </c>
    </row>
    <row r="11" spans="2:16" x14ac:dyDescent="0.2">
      <c r="F11" t="s">
        <v>255</v>
      </c>
      <c r="G11">
        <v>0</v>
      </c>
      <c r="H11">
        <v>0</v>
      </c>
      <c r="J11" t="s">
        <v>255</v>
      </c>
      <c r="K11" s="2">
        <v>0</v>
      </c>
      <c r="L11" s="3">
        <v>0</v>
      </c>
    </row>
    <row r="12" spans="2:16" x14ac:dyDescent="0.2">
      <c r="K12" s="2"/>
      <c r="N12" t="s">
        <v>296</v>
      </c>
      <c r="O12" s="2">
        <f>O10-O9-O4</f>
        <v>238.9295681093742</v>
      </c>
      <c r="P12" t="s">
        <v>288</v>
      </c>
    </row>
    <row r="13" spans="2:16" x14ac:dyDescent="0.2">
      <c r="F13" t="s">
        <v>256</v>
      </c>
      <c r="G13">
        <v>1.5339506976682309</v>
      </c>
      <c r="H13">
        <v>0.99999999999999989</v>
      </c>
      <c r="J13" t="s">
        <v>256</v>
      </c>
      <c r="K13" s="2">
        <v>24.158999398440628</v>
      </c>
      <c r="L13" s="5">
        <v>1.0000000000000002</v>
      </c>
      <c r="N13" t="s">
        <v>297</v>
      </c>
      <c r="O13" s="10">
        <f>1-O12/O10</f>
        <v>0.20277087717926523</v>
      </c>
    </row>
    <row r="15" spans="2:16" x14ac:dyDescent="0.2">
      <c r="B15">
        <v>1</v>
      </c>
      <c r="C15">
        <v>0</v>
      </c>
    </row>
    <row r="16" spans="2:16" x14ac:dyDescent="0.2">
      <c r="B16">
        <v>2</v>
      </c>
      <c r="C16">
        <v>0</v>
      </c>
      <c r="F16" s="9" t="s">
        <v>237</v>
      </c>
      <c r="G16" s="9" t="s">
        <v>10</v>
      </c>
      <c r="H16" s="9" t="s">
        <v>249</v>
      </c>
      <c r="J16" s="9" t="s">
        <v>237</v>
      </c>
      <c r="K16" s="9" t="s">
        <v>10</v>
      </c>
      <c r="L16" s="9" t="s">
        <v>249</v>
      </c>
    </row>
    <row r="17" spans="2:12" x14ac:dyDescent="0.2">
      <c r="B17">
        <v>3</v>
      </c>
      <c r="C17">
        <v>0.16031049819470503</v>
      </c>
      <c r="F17">
        <v>5</v>
      </c>
      <c r="G17">
        <v>4.02571125168966E-2</v>
      </c>
      <c r="H17">
        <v>2.6244071975775822E-2</v>
      </c>
      <c r="J17">
        <v>4</v>
      </c>
      <c r="K17">
        <v>0.34183131526158478</v>
      </c>
      <c r="L17">
        <v>1.4149233154236045E-2</v>
      </c>
    </row>
    <row r="18" spans="2:12" x14ac:dyDescent="0.2">
      <c r="B18">
        <v>4</v>
      </c>
      <c r="C18">
        <f>SUM(C7:C8)</f>
        <v>3.0171712963210422</v>
      </c>
      <c r="F18">
        <v>6</v>
      </c>
      <c r="G18">
        <v>0.94493615152686261</v>
      </c>
      <c r="H18">
        <v>0.61601468219497946</v>
      </c>
      <c r="J18">
        <v>5</v>
      </c>
      <c r="K18">
        <v>2.4975710577379968</v>
      </c>
      <c r="L18">
        <v>0.10338056707345279</v>
      </c>
    </row>
    <row r="19" spans="2:12" x14ac:dyDescent="0.2">
      <c r="B19">
        <v>5</v>
      </c>
      <c r="C19">
        <f>G17</f>
        <v>4.02571125168966E-2</v>
      </c>
      <c r="F19">
        <v>7</v>
      </c>
      <c r="G19">
        <v>0.41217279041801003</v>
      </c>
      <c r="H19">
        <v>0.26870015512529616</v>
      </c>
      <c r="J19">
        <v>6</v>
      </c>
      <c r="K19">
        <v>5.5345096120761292</v>
      </c>
      <c r="L19">
        <v>0.22908687238236203</v>
      </c>
    </row>
    <row r="20" spans="2:12" x14ac:dyDescent="0.2">
      <c r="B20">
        <v>6</v>
      </c>
      <c r="C20">
        <f t="shared" ref="C20:C30" si="0">G18</f>
        <v>0.94493615152686261</v>
      </c>
      <c r="F20">
        <v>8</v>
      </c>
      <c r="G20">
        <v>0.11118789268811592</v>
      </c>
      <c r="H20">
        <v>7.2484658638073171E-2</v>
      </c>
      <c r="J20">
        <v>7</v>
      </c>
      <c r="K20">
        <v>1.1000746682645832</v>
      </c>
      <c r="L20">
        <v>4.5534777749760155E-2</v>
      </c>
    </row>
    <row r="21" spans="2:12" x14ac:dyDescent="0.2">
      <c r="B21">
        <v>7</v>
      </c>
      <c r="C21">
        <f t="shared" si="0"/>
        <v>0.41217279041801003</v>
      </c>
      <c r="F21">
        <v>9</v>
      </c>
      <c r="G21">
        <v>2.273135843582557E-2</v>
      </c>
      <c r="H21">
        <v>1.4818832489453317E-2</v>
      </c>
      <c r="J21">
        <v>8</v>
      </c>
      <c r="K21">
        <v>2.7319109692128003</v>
      </c>
      <c r="L21">
        <v>0.1130804684480904</v>
      </c>
    </row>
    <row r="22" spans="2:12" x14ac:dyDescent="0.2">
      <c r="B22">
        <v>8</v>
      </c>
      <c r="C22">
        <f t="shared" si="0"/>
        <v>0.11118789268811592</v>
      </c>
      <c r="F22">
        <v>10</v>
      </c>
      <c r="G22">
        <v>1.6745816499946897E-3</v>
      </c>
      <c r="H22">
        <v>1.0916789258874045E-3</v>
      </c>
      <c r="J22">
        <v>9</v>
      </c>
      <c r="K22">
        <v>3.2332130994820032</v>
      </c>
      <c r="L22">
        <v>0.1338305881861438</v>
      </c>
    </row>
    <row r="23" spans="2:12" x14ac:dyDescent="0.2">
      <c r="B23">
        <v>9</v>
      </c>
      <c r="C23">
        <f t="shared" si="0"/>
        <v>2.273135843582557E-2</v>
      </c>
      <c r="F23">
        <v>11</v>
      </c>
      <c r="G23">
        <v>0</v>
      </c>
      <c r="H23">
        <v>0</v>
      </c>
      <c r="J23">
        <v>10</v>
      </c>
      <c r="K23">
        <v>2.906701652298683</v>
      </c>
      <c r="L23">
        <v>0.12031548179459368</v>
      </c>
    </row>
    <row r="24" spans="2:12" x14ac:dyDescent="0.2">
      <c r="B24">
        <v>10</v>
      </c>
      <c r="C24">
        <f t="shared" si="0"/>
        <v>1.6745816499946897E-3</v>
      </c>
      <c r="F24">
        <v>12</v>
      </c>
      <c r="G24">
        <v>2.5889198720847472E-4</v>
      </c>
      <c r="H24">
        <v>1.6877464680059023E-4</v>
      </c>
      <c r="J24">
        <v>11</v>
      </c>
      <c r="K24">
        <v>0.90001521453667055</v>
      </c>
      <c r="L24">
        <v>3.725382826056791E-2</v>
      </c>
    </row>
    <row r="25" spans="2:12" x14ac:dyDescent="0.2">
      <c r="B25">
        <v>11</v>
      </c>
      <c r="C25">
        <f t="shared" si="0"/>
        <v>0</v>
      </c>
      <c r="F25">
        <v>13</v>
      </c>
      <c r="G25">
        <v>3.0050141428750746E-4</v>
      </c>
      <c r="H25">
        <v>1.9590030810266696E-4</v>
      </c>
      <c r="J25">
        <v>12</v>
      </c>
      <c r="K25">
        <v>1.0317660800097375</v>
      </c>
      <c r="L25">
        <v>4.2707318419666587E-2</v>
      </c>
    </row>
    <row r="26" spans="2:12" x14ac:dyDescent="0.2">
      <c r="B26">
        <v>12</v>
      </c>
      <c r="C26">
        <f t="shared" si="0"/>
        <v>2.5889198720847472E-4</v>
      </c>
      <c r="F26">
        <v>14</v>
      </c>
      <c r="G26">
        <v>0</v>
      </c>
      <c r="H26">
        <v>0</v>
      </c>
      <c r="J26">
        <v>13</v>
      </c>
      <c r="K26">
        <v>1.4732306079026645</v>
      </c>
      <c r="L26">
        <v>6.0980613625817463E-2</v>
      </c>
    </row>
    <row r="27" spans="2:12" x14ac:dyDescent="0.2">
      <c r="B27">
        <v>13</v>
      </c>
      <c r="C27">
        <f t="shared" si="0"/>
        <v>3.0050141428750746E-4</v>
      </c>
      <c r="F27">
        <v>15</v>
      </c>
      <c r="G27">
        <v>0</v>
      </c>
      <c r="H27">
        <v>0</v>
      </c>
      <c r="J27">
        <v>14</v>
      </c>
      <c r="K27">
        <v>0.84688230736641057</v>
      </c>
      <c r="L27">
        <v>3.5054527441276136E-2</v>
      </c>
    </row>
    <row r="28" spans="2:12" x14ac:dyDescent="0.2">
      <c r="B28">
        <v>14</v>
      </c>
      <c r="C28">
        <f t="shared" si="0"/>
        <v>0</v>
      </c>
      <c r="F28">
        <v>16</v>
      </c>
      <c r="G28">
        <v>4.3141703102976282E-4</v>
      </c>
      <c r="H28">
        <v>2.8124569563126294E-4</v>
      </c>
      <c r="J28">
        <v>15</v>
      </c>
      <c r="K28">
        <v>0.96407028647802206</v>
      </c>
      <c r="L28">
        <v>3.9905224160080452E-2</v>
      </c>
    </row>
    <row r="29" spans="2:12" x14ac:dyDescent="0.2">
      <c r="B29">
        <v>15</v>
      </c>
      <c r="C29">
        <f t="shared" si="0"/>
        <v>0</v>
      </c>
      <c r="J29">
        <v>16</v>
      </c>
      <c r="K29">
        <v>0</v>
      </c>
      <c r="L29">
        <v>0</v>
      </c>
    </row>
    <row r="30" spans="2:12" x14ac:dyDescent="0.2">
      <c r="B30">
        <v>16</v>
      </c>
      <c r="C30">
        <f t="shared" si="0"/>
        <v>4.3141703102976282E-4</v>
      </c>
      <c r="F30" t="s">
        <v>256</v>
      </c>
      <c r="G30">
        <v>1.5339506976682313</v>
      </c>
      <c r="H30">
        <v>0.99999999999999989</v>
      </c>
      <c r="J30">
        <v>17</v>
      </c>
      <c r="K30">
        <v>0</v>
      </c>
      <c r="L30">
        <v>0</v>
      </c>
    </row>
    <row r="31" spans="2:12" x14ac:dyDescent="0.2">
      <c r="J31">
        <v>18</v>
      </c>
      <c r="K31">
        <v>0.47650196735662642</v>
      </c>
      <c r="L31">
        <v>1.9723580413987793E-2</v>
      </c>
    </row>
    <row r="32" spans="2:12" x14ac:dyDescent="0.2">
      <c r="J32">
        <v>19</v>
      </c>
      <c r="K32">
        <v>0.12072056045671697</v>
      </c>
      <c r="L32">
        <v>4.9969188899648314E-3</v>
      </c>
    </row>
    <row r="33" spans="10:12" x14ac:dyDescent="0.2">
      <c r="J33">
        <v>20</v>
      </c>
      <c r="K33">
        <v>0</v>
      </c>
      <c r="L33">
        <v>0</v>
      </c>
    </row>
    <row r="34" spans="10:12" x14ac:dyDescent="0.2">
      <c r="J34">
        <v>21</v>
      </c>
      <c r="K34">
        <v>0</v>
      </c>
      <c r="L34">
        <v>0</v>
      </c>
    </row>
    <row r="35" spans="10:12" x14ac:dyDescent="0.2">
      <c r="J35">
        <v>22</v>
      </c>
      <c r="K35">
        <v>0</v>
      </c>
      <c r="L35">
        <v>0</v>
      </c>
    </row>
    <row r="36" spans="10:12" x14ac:dyDescent="0.2">
      <c r="J36">
        <v>23</v>
      </c>
      <c r="K36">
        <v>0</v>
      </c>
      <c r="L36">
        <v>0</v>
      </c>
    </row>
    <row r="37" spans="10:12" x14ac:dyDescent="0.2">
      <c r="J37">
        <v>24</v>
      </c>
      <c r="K37">
        <v>0</v>
      </c>
      <c r="L37">
        <v>0</v>
      </c>
    </row>
    <row r="38" spans="10:12" x14ac:dyDescent="0.2">
      <c r="J38">
        <v>25</v>
      </c>
      <c r="K38">
        <v>0</v>
      </c>
      <c r="L38">
        <v>0</v>
      </c>
    </row>
    <row r="39" spans="10:12" x14ac:dyDescent="0.2">
      <c r="J39">
        <v>26</v>
      </c>
      <c r="K39">
        <v>0</v>
      </c>
      <c r="L39">
        <v>0</v>
      </c>
    </row>
    <row r="41" spans="10:12" x14ac:dyDescent="0.2">
      <c r="J41" t="s">
        <v>256</v>
      </c>
      <c r="K41">
        <v>24.158999398440628</v>
      </c>
      <c r="L41">
        <v>1</v>
      </c>
    </row>
  </sheetData>
  <mergeCells count="3">
    <mergeCell ref="B4:D4"/>
    <mergeCell ref="F4:H4"/>
    <mergeCell ref="J4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TCD</vt:lpstr>
      <vt:lpstr>Gas FID</vt:lpstr>
      <vt:lpstr>Liquid FID</vt:lpstr>
      <vt:lpstr>Summary (12psi)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Hancock</dc:creator>
  <cp:lastModifiedBy>Julia Hancock</cp:lastModifiedBy>
  <dcterms:created xsi:type="dcterms:W3CDTF">2023-12-06T00:37:07Z</dcterms:created>
  <dcterms:modified xsi:type="dcterms:W3CDTF">2024-02-05T18:56:19Z</dcterms:modified>
</cp:coreProperties>
</file>