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ards/Desktop/University/PhD/MBPR/Breakdowns/"/>
    </mc:Choice>
  </mc:AlternateContent>
  <xr:revisionPtr revIDLastSave="0" documentId="13_ncr:1_{6FA0A174-5395-B24B-AEE2-2D9EE208B53D}" xr6:coauthVersionLast="47" xr6:coauthVersionMax="47" xr10:uidLastSave="{00000000-0000-0000-0000-000000000000}"/>
  <bookViews>
    <workbookView xWindow="1340" yWindow="500" windowWidth="27460" windowHeight="15520" activeTab="3" xr2:uid="{93258960-9D3D-1F4C-A280-DE3064181C61}"/>
  </bookViews>
  <sheets>
    <sheet name="Liquids" sheetId="2" r:id="rId1"/>
    <sheet name="Gas FID" sheetId="3" r:id="rId2"/>
    <sheet name="Gas TCD" sheetId="4" r:id="rId3"/>
    <sheet name="Overall" sheetId="5" r:id="rId4"/>
  </sheets>
  <definedNames>
    <definedName name="_xlnm._FilterDatabase" localSheetId="0" hidden="1">Liquids!$B$4:$G$225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0" i="5" l="1"/>
  <c r="O51" i="5"/>
  <c r="O49" i="5"/>
  <c r="O31" i="5"/>
  <c r="V9" i="2"/>
  <c r="R6" i="2"/>
  <c r="O93" i="2"/>
  <c r="O92" i="2"/>
  <c r="O88" i="2"/>
  <c r="O86" i="2"/>
  <c r="O70" i="2"/>
  <c r="O65" i="2"/>
  <c r="O52" i="2"/>
  <c r="O51" i="2"/>
  <c r="O50" i="2"/>
  <c r="O37" i="2"/>
  <c r="O36" i="2"/>
  <c r="O32" i="2"/>
  <c r="O26" i="2"/>
  <c r="O27" i="2"/>
  <c r="O24" i="2"/>
  <c r="O20" i="2"/>
  <c r="O18" i="2"/>
  <c r="O17" i="2"/>
  <c r="O13" i="2"/>
  <c r="O11" i="2"/>
  <c r="O9" i="2"/>
  <c r="O7" i="2"/>
  <c r="I93" i="2" l="1"/>
  <c r="K93" i="2" s="1"/>
  <c r="I92" i="2"/>
  <c r="K92" i="2" s="1"/>
  <c r="K88" i="2"/>
  <c r="I88" i="2"/>
  <c r="I86" i="2"/>
  <c r="K86" i="2" s="1"/>
  <c r="I70" i="2"/>
  <c r="K70" i="2" s="1"/>
  <c r="I65" i="2"/>
  <c r="K65" i="2" s="1"/>
  <c r="I52" i="2"/>
  <c r="K52" i="2" s="1"/>
  <c r="I51" i="2"/>
  <c r="K51" i="2" s="1"/>
  <c r="I50" i="2"/>
  <c r="K50" i="2" s="1"/>
  <c r="I37" i="2"/>
  <c r="K37" i="2" s="1"/>
  <c r="I36" i="2"/>
  <c r="K36" i="2" s="1"/>
  <c r="I32" i="2"/>
  <c r="K32" i="2" s="1"/>
  <c r="I27" i="2"/>
  <c r="K27" i="2" s="1"/>
  <c r="I26" i="2"/>
  <c r="K26" i="2" s="1"/>
  <c r="K24" i="2"/>
  <c r="I24" i="2"/>
  <c r="I20" i="2"/>
  <c r="K20" i="2" s="1"/>
  <c r="I18" i="2"/>
  <c r="K18" i="2" s="1"/>
  <c r="I17" i="2"/>
  <c r="K17" i="2" s="1"/>
  <c r="K13" i="2"/>
  <c r="I13" i="2"/>
  <c r="K11" i="2"/>
  <c r="I11" i="2"/>
  <c r="I9" i="2"/>
  <c r="K9" i="2" s="1"/>
  <c r="K7" i="2"/>
  <c r="I7" i="2"/>
  <c r="O52" i="5"/>
  <c r="D39" i="5"/>
  <c r="V10" i="2"/>
  <c r="V11" i="2"/>
  <c r="V12" i="2"/>
  <c r="V13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E17" i="4"/>
  <c r="I7" i="4" s="1"/>
  <c r="E8" i="5" l="1"/>
  <c r="I14" i="4"/>
  <c r="I15" i="4"/>
  <c r="I13" i="4"/>
  <c r="I9" i="4"/>
  <c r="I10" i="4"/>
  <c r="I12" i="4"/>
  <c r="I8" i="4"/>
  <c r="I6" i="4"/>
  <c r="I11" i="4"/>
  <c r="G7" i="5" l="1"/>
  <c r="G4" i="5"/>
  <c r="R33" i="2" l="1"/>
  <c r="U14" i="2"/>
  <c r="V14" i="2" s="1"/>
  <c r="O37" i="5" l="1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8" i="5"/>
  <c r="G5" i="5"/>
  <c r="G6" i="5"/>
  <c r="M3" i="4"/>
  <c r="F3" i="4"/>
  <c r="C3" i="4"/>
  <c r="G33" i="5" l="1"/>
  <c r="J6" i="4"/>
  <c r="K6" i="4" s="1"/>
  <c r="M6" i="4" s="1"/>
  <c r="J13" i="4"/>
  <c r="K13" i="4" s="1"/>
  <c r="M13" i="4" s="1"/>
  <c r="J8" i="4"/>
  <c r="K8" i="4" s="1"/>
  <c r="M8" i="4" s="1"/>
  <c r="J14" i="4"/>
  <c r="K14" i="4" s="1"/>
  <c r="M14" i="4" s="1"/>
  <c r="J9" i="4"/>
  <c r="K9" i="4" s="1"/>
  <c r="M9" i="4" s="1"/>
  <c r="J15" i="4"/>
  <c r="K15" i="4" s="1"/>
  <c r="M15" i="4" s="1"/>
  <c r="J12" i="4"/>
  <c r="K12" i="4" s="1"/>
  <c r="M12" i="4" s="1"/>
  <c r="J7" i="4"/>
  <c r="K7" i="4" s="1"/>
  <c r="J10" i="4"/>
  <c r="K10" i="4" s="1"/>
  <c r="J11" i="4"/>
  <c r="K11" i="4" s="1"/>
  <c r="M11" i="4" s="1"/>
  <c r="M17" i="4" l="1"/>
  <c r="M18" i="4" s="1"/>
  <c r="V17" i="2"/>
  <c r="O42" i="5" l="1"/>
  <c r="O45" i="5"/>
  <c r="O43" i="5"/>
  <c r="O44" i="5"/>
  <c r="O46" i="5"/>
  <c r="K37" i="5"/>
  <c r="O41" i="5"/>
  <c r="O48" i="5" l="1"/>
  <c r="P46" i="5" s="1"/>
  <c r="P42" i="5" l="1"/>
  <c r="P45" i="5"/>
  <c r="P41" i="5"/>
  <c r="O53" i="5"/>
  <c r="O55" i="5" s="1"/>
  <c r="P44" i="5"/>
  <c r="P43" i="5"/>
</calcChain>
</file>

<file path=xl/sharedStrings.xml><?xml version="1.0" encoding="utf-8"?>
<sst xmlns="http://schemas.openxmlformats.org/spreadsheetml/2006/main" count="733" uniqueCount="138">
  <si>
    <t>Compound Name</t>
  </si>
  <si>
    <t>Formula</t>
  </si>
  <si>
    <t>Match Factor</t>
  </si>
  <si>
    <t>No Match</t>
  </si>
  <si>
    <t>4,4'-bi-4H-pyran, 2,2',6,6'-tetrakis(1,1-dimethylethyl)-4,4'-dimethyl-</t>
  </si>
  <si>
    <t>C28H46O2</t>
  </si>
  <si>
    <t>Benzene, 1,3,5-tri-tert-butyl-</t>
  </si>
  <si>
    <t>C18H30</t>
  </si>
  <si>
    <t>C9H20</t>
  </si>
  <si>
    <t>C8H18</t>
  </si>
  <si>
    <t>C7H16</t>
  </si>
  <si>
    <t>FID RT</t>
  </si>
  <si>
    <t>FID Area</t>
  </si>
  <si>
    <t>MS RT</t>
  </si>
  <si>
    <t>No match</t>
  </si>
  <si>
    <t>TTBB Area:</t>
  </si>
  <si>
    <t>TTBB RT:</t>
  </si>
  <si>
    <t>Area Species/Area TTBB</t>
  </si>
  <si>
    <t>TTBB Mass:</t>
  </si>
  <si>
    <t>mg</t>
  </si>
  <si>
    <t>Response Factor</t>
  </si>
  <si>
    <t>Carbon number</t>
  </si>
  <si>
    <t>Yield</t>
  </si>
  <si>
    <t>TCD2B</t>
  </si>
  <si>
    <t>Sample Name</t>
  </si>
  <si>
    <t>Signal Name</t>
  </si>
  <si>
    <t>RT</t>
  </si>
  <si>
    <t>Area</t>
  </si>
  <si>
    <t>Height</t>
  </si>
  <si>
    <t>Compound</t>
  </si>
  <si>
    <t>CO2</t>
  </si>
  <si>
    <t>N2</t>
  </si>
  <si>
    <t>n-butane</t>
  </si>
  <si>
    <t>methane</t>
  </si>
  <si>
    <t>nitrogen</t>
  </si>
  <si>
    <t>carbon dioxide</t>
  </si>
  <si>
    <t>ethane</t>
  </si>
  <si>
    <t>propane</t>
  </si>
  <si>
    <t>isobutane</t>
  </si>
  <si>
    <t>CH4</t>
  </si>
  <si>
    <t>Pressure:</t>
  </si>
  <si>
    <t>psi</t>
  </si>
  <si>
    <t>Temperature:</t>
  </si>
  <si>
    <t>C</t>
  </si>
  <si>
    <t>Ideal gas constant:</t>
  </si>
  <si>
    <t>K</t>
  </si>
  <si>
    <t>Pa</t>
  </si>
  <si>
    <t>m^3*Pa/K*mol</t>
  </si>
  <si>
    <t>J/K*mol</t>
  </si>
  <si>
    <t>Total Area:</t>
  </si>
  <si>
    <t>Area Fraction</t>
  </si>
  <si>
    <t>Partial pressure (Pa)</t>
  </si>
  <si>
    <t>Reactor volume:</t>
  </si>
  <si>
    <t>mL</t>
  </si>
  <si>
    <t>m^3</t>
  </si>
  <si>
    <t>Mass (mg)</t>
  </si>
  <si>
    <t>Moles (mol)</t>
  </si>
  <si>
    <t>Molar mass (g/mol)</t>
  </si>
  <si>
    <t>n/a</t>
  </si>
  <si>
    <t>Total mass:</t>
  </si>
  <si>
    <t>Total Mass:</t>
  </si>
  <si>
    <t>Name</t>
  </si>
  <si>
    <t>Yield (mg)</t>
  </si>
  <si>
    <t>From Gas TCD</t>
  </si>
  <si>
    <t>From Liquid FID/MS</t>
  </si>
  <si>
    <t>Overall</t>
  </si>
  <si>
    <t>Total Yield:</t>
  </si>
  <si>
    <t>Compound Type</t>
  </si>
  <si>
    <t>B</t>
  </si>
  <si>
    <t>L</t>
  </si>
  <si>
    <t>Linear Alkanes</t>
  </si>
  <si>
    <t>Branched Alkanes</t>
  </si>
  <si>
    <t>Cycloalkanes</t>
  </si>
  <si>
    <t>Alkenes/Alkynes</t>
  </si>
  <si>
    <t>Other</t>
  </si>
  <si>
    <t>Type Breakdown (Liquid)</t>
  </si>
  <si>
    <t>Type Breakdown (Gas)</t>
  </si>
  <si>
    <t>Compound Types: A=Aromatics, L=Linear Alkanes, B=Branched Alkanes, C=Cycloalkanes, E=Alkenes/Alkynes, O=Other</t>
  </si>
  <si>
    <t>Type Breakdown (Overall)</t>
  </si>
  <si>
    <t>Yield (%)</t>
  </si>
  <si>
    <t>Aromatics</t>
  </si>
  <si>
    <t>Total Unaccounted:</t>
  </si>
  <si>
    <t>Mass Species (mg)</t>
  </si>
  <si>
    <t>Total:</t>
  </si>
  <si>
    <t>Compound Type Letter</t>
  </si>
  <si>
    <t>Total mass product:</t>
  </si>
  <si>
    <t>Total Catalyst In:</t>
  </si>
  <si>
    <t>Total Plastic In:</t>
  </si>
  <si>
    <t>Total Solid Out:</t>
  </si>
  <si>
    <t>Total "Plastic" Out:</t>
  </si>
  <si>
    <t>Fraction accounted:</t>
  </si>
  <si>
    <t>C4H10</t>
  </si>
  <si>
    <t>Butane, 2-methyl-</t>
  </si>
  <si>
    <t>C5H12</t>
  </si>
  <si>
    <t>Pentane, 2-methyl-</t>
  </si>
  <si>
    <t>C6H14</t>
  </si>
  <si>
    <t>n-Hexane</t>
  </si>
  <si>
    <t>Hexane, 3,4-dimethyl-</t>
  </si>
  <si>
    <t>Octane, 2,7-dimethyl-</t>
  </si>
  <si>
    <t>C10H22</t>
  </si>
  <si>
    <t>Heptane, 2-methyl-</t>
  </si>
  <si>
    <t>2-Pentene, 2,4,4-trimethyl-</t>
  </si>
  <si>
    <t>C8H16</t>
  </si>
  <si>
    <t>Heptane, 3,5-dimethyl-</t>
  </si>
  <si>
    <t>Hexane, 2-phenyl-3-propyl-</t>
  </si>
  <si>
    <t>C15H24</t>
  </si>
  <si>
    <t>C9H12</t>
  </si>
  <si>
    <t>C10H14</t>
  </si>
  <si>
    <t>Benzene, pentamethyl-</t>
  </si>
  <si>
    <t>C11H16</t>
  </si>
  <si>
    <t>A</t>
  </si>
  <si>
    <t>hydrogen</t>
  </si>
  <si>
    <t>H2</t>
  </si>
  <si>
    <t>C2H6</t>
  </si>
  <si>
    <t>C3H8</t>
  </si>
  <si>
    <t>Heptane</t>
  </si>
  <si>
    <t>Heptane, 3,3,4-trimethyl-</t>
  </si>
  <si>
    <t>Benzene, 1,2,4-trimethyl-</t>
  </si>
  <si>
    <t>Benzene, 1,2,4,5-tetramethyl-</t>
  </si>
  <si>
    <t>Butane, 2,2-dimethyl-</t>
  </si>
  <si>
    <t>Naphthalene, 1,4,6-trimethyl-</t>
  </si>
  <si>
    <t>C13H14</t>
  </si>
  <si>
    <t>C14H16</t>
  </si>
  <si>
    <t>E</t>
  </si>
  <si>
    <t>9,10-Anthracenedione, 1-phenyl-</t>
  </si>
  <si>
    <t>C20H12O2</t>
  </si>
  <si>
    <t>5-Benzofuranpropanol, 2-(1,3-benzodioxol-5-yl)-7-methoxy-</t>
  </si>
  <si>
    <t>C19H18O5</t>
  </si>
  <si>
    <t>3,4-Dimethoxy-6-methylpyrocatechol</t>
  </si>
  <si>
    <t>C9H12O4</t>
  </si>
  <si>
    <t>1,4,5,8-Tetramethylnaphthalene</t>
  </si>
  <si>
    <t>Naphthalene, 2,3,6-trimethyl-</t>
  </si>
  <si>
    <t>Benzene, 1,2,3-trimethyl-</t>
  </si>
  <si>
    <t>Heptane, 2,3-dimethyl-</t>
  </si>
  <si>
    <t>Heptane, 3-methyl-</t>
  </si>
  <si>
    <t>Cyclobutane, ethyl-</t>
  </si>
  <si>
    <t>C6H12</t>
  </si>
  <si>
    <t>MBPR031_01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</si>
</sst>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1" fillId="0" borderId="0" xfId="0" applyFont="1"/>
    <xf numFmtId="10" fontId="0" fillId="0" borderId="0" xfId="1" applyNumberFormat="1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164" fontId="0" fillId="0" borderId="0" xfId="1" applyNumberFormat="1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ED6374"/>
      <color rgb="FFC5B433"/>
      <color rgb="FFCD5B00"/>
      <color rgb="FF857A23"/>
      <color rgb="FF045588"/>
      <color rgb="FF719AB4"/>
      <color rgb="FF0A9E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2000" b="1" baseline="0">
                <a:solidFill>
                  <a:schemeClr val="tx1"/>
                </a:solidFill>
              </a:rPr>
              <a:t>Ru/C + BEA + PE4k (MBPR031)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Overall!$F$4:$F$21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cat>
          <c:val>
            <c:numRef>
              <c:f>Overall!$G$4:$G$21</c:f>
              <c:numCache>
                <c:formatCode>General</c:formatCode>
                <c:ptCount val="18"/>
                <c:pt idx="0">
                  <c:v>3.0429860170908714</c:v>
                </c:pt>
                <c:pt idx="1">
                  <c:v>0.87952137300444211</c:v>
                </c:pt>
                <c:pt idx="2">
                  <c:v>5.8379320128087011</c:v>
                </c:pt>
                <c:pt idx="3">
                  <c:v>32.188612422240652</c:v>
                </c:pt>
                <c:pt idx="4">
                  <c:v>0.5056359826658412</c:v>
                </c:pt>
                <c:pt idx="5">
                  <c:v>2.1803704938330402</c:v>
                </c:pt>
                <c:pt idx="6">
                  <c:v>0.3876136958902805</c:v>
                </c:pt>
                <c:pt idx="7">
                  <c:v>3.4040478118005617</c:v>
                </c:pt>
                <c:pt idx="8">
                  <c:v>2.2910924329729987</c:v>
                </c:pt>
                <c:pt idx="9">
                  <c:v>1.0390828134673078</c:v>
                </c:pt>
                <c:pt idx="10">
                  <c:v>0.17642506786037432</c:v>
                </c:pt>
                <c:pt idx="11">
                  <c:v>0</c:v>
                </c:pt>
                <c:pt idx="12">
                  <c:v>0.51154578789466165</c:v>
                </c:pt>
                <c:pt idx="13">
                  <c:v>0.77870374779751417</c:v>
                </c:pt>
                <c:pt idx="14">
                  <c:v>0.77835611219581879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47-DA47-9415-281E0BFFF8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685407"/>
        <c:axId val="153687135"/>
      </c:barChart>
      <c:catAx>
        <c:axId val="153685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400" b="1">
                    <a:solidFill>
                      <a:schemeClr val="tx1"/>
                    </a:solidFill>
                  </a:rPr>
                  <a:t>Carbon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53687135"/>
        <c:crosses val="autoZero"/>
        <c:auto val="1"/>
        <c:lblAlgn val="ctr"/>
        <c:lblOffset val="100"/>
        <c:noMultiLvlLbl val="0"/>
      </c:catAx>
      <c:valAx>
        <c:axId val="153687135"/>
        <c:scaling>
          <c:orientation val="minMax"/>
          <c:max val="17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400" b="1">
                    <a:solidFill>
                      <a:schemeClr val="tx1"/>
                    </a:solidFill>
                  </a:rPr>
                  <a:t>Liquid Yield (mg)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53685407"/>
        <c:crosses val="autoZero"/>
        <c:crossBetween val="between"/>
        <c:majorUnit val="1"/>
        <c:minorUnit val="0.5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Roboto" panose="02000000000000000000" pitchFamily="2" charset="0"/>
                <a:cs typeface="Arial" panose="020B0604020202020204" pitchFamily="34" charset="0"/>
              </a:defRPr>
            </a:pPr>
            <a:r>
              <a:rPr lang="en-US" sz="2000" b="1">
                <a:solidFill>
                  <a:schemeClr val="tx1"/>
                </a:solidFill>
                <a:latin typeface="Arial" panose="020B0604020202020204" pitchFamily="34" charset="0"/>
                <a:ea typeface="Roboto" panose="02000000000000000000" pitchFamily="2" charset="0"/>
                <a:cs typeface="Arial" panose="020B0604020202020204" pitchFamily="34" charset="0"/>
              </a:rPr>
              <a:t>MBPR031 Compound Breakdown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Roboto" panose="02000000000000000000" pitchFamily="2" charset="0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4"/>
          <c:order val="0"/>
          <c:tx>
            <c:v>Alkenes/Alkynes</c:v>
          </c:tx>
          <c:spPr>
            <a:solidFill>
              <a:srgbClr val="ED6374"/>
            </a:solidFill>
            <a:ln w="19050">
              <a:solidFill>
                <a:schemeClr val="tx1"/>
              </a:solidFill>
            </a:ln>
            <a:effectLst/>
          </c:spPr>
          <c:invertIfNegative val="0"/>
          <c:dLbls>
            <c:dLbl>
              <c:idx val="0"/>
              <c:layout>
                <c:manualLayout>
                  <c:x val="0.20660330757213263"/>
                  <c:y val="-3.2744107206904904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B31-634F-9ADA-34ADE7A2E4E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12700" cap="flat" cmpd="sng" algn="ctr">
                      <a:solidFill>
                        <a:schemeClr val="tx1"/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Overall!$P$45</c:f>
              <c:numCache>
                <c:formatCode>0.00%</c:formatCode>
                <c:ptCount val="1"/>
                <c:pt idx="0">
                  <c:v>5.9965002794391351E-3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B31-634F-9ADA-34ADE7A2E4E8}"/>
            </c:ext>
          </c:extLst>
        </c:ser>
        <c:ser>
          <c:idx val="3"/>
          <c:order val="1"/>
          <c:tx>
            <c:v>Aromatics</c:v>
          </c:tx>
          <c:spPr>
            <a:solidFill>
              <a:srgbClr val="C5B433"/>
            </a:solidFill>
            <a:ln w="19050">
              <a:solidFill>
                <a:schemeClr val="tx1"/>
              </a:solidFill>
            </a:ln>
            <a:effectLst/>
          </c:spPr>
          <c:invertIfNegative val="0"/>
          <c:dLbls>
            <c:dLbl>
              <c:idx val="0"/>
              <c:layout>
                <c:manualLayout>
                  <c:x val="0.20119377216566636"/>
                  <c:y val="-6.844944904442756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9B31-634F-9ADA-34ADE7A2E4E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12700" cap="flat" cmpd="sng" algn="ctr">
                      <a:solidFill>
                        <a:schemeClr val="tx1"/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Overall!$P$44</c:f>
              <c:numCache>
                <c:formatCode>0.00%</c:formatCode>
                <c:ptCount val="1"/>
                <c:pt idx="0">
                  <c:v>6.4403636119859192E-2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B31-634F-9ADA-34ADE7A2E4E8}"/>
            </c:ext>
          </c:extLst>
        </c:ser>
        <c:ser>
          <c:idx val="2"/>
          <c:order val="2"/>
          <c:tx>
            <c:v>Cycloalkanes</c:v>
          </c:tx>
          <c:spPr>
            <a:solidFill>
              <a:srgbClr val="857A23"/>
            </a:solidFill>
            <a:ln w="19050">
              <a:solidFill>
                <a:schemeClr val="tx1"/>
              </a:solidFill>
            </a:ln>
            <a:effectLst/>
          </c:spPr>
          <c:invertIfNegative val="0"/>
          <c:dLbls>
            <c:dLbl>
              <c:idx val="0"/>
              <c:layout>
                <c:manualLayout>
                  <c:x val="0.19598329325806968"/>
                  <c:y val="-9.077715815928645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9B31-634F-9ADA-34ADE7A2E4E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12700" cap="flat" cmpd="sng" algn="ctr">
                      <a:solidFill>
                        <a:schemeClr val="tx1"/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Overall!$P$43</c:f>
              <c:numCache>
                <c:formatCode>0.00%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9B31-634F-9ADA-34ADE7A2E4E8}"/>
            </c:ext>
          </c:extLst>
        </c:ser>
        <c:ser>
          <c:idx val="1"/>
          <c:order val="3"/>
          <c:tx>
            <c:v>Branched Alkanes</c:v>
          </c:tx>
          <c:spPr>
            <a:solidFill>
              <a:srgbClr val="045588"/>
            </a:solidFill>
            <a:ln w="19050">
              <a:solidFill>
                <a:schemeClr val="tx1"/>
              </a:solidFill>
            </a:ln>
            <a:effectLst/>
          </c:spPr>
          <c:invertIfNegative val="0"/>
          <c:dLbls>
            <c:dLbl>
              <c:idx val="0"/>
              <c:layout>
                <c:manualLayout>
                  <c:x val="0.20780397070792694"/>
                  <c:y val="0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9B31-634F-9ADA-34ADE7A2E4E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12700" cap="flat" cmpd="sng" algn="ctr">
                      <a:solidFill>
                        <a:schemeClr val="tx1"/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Overall!$P$42</c:f>
              <c:numCache>
                <c:formatCode>0.00%</c:formatCode>
                <c:ptCount val="1"/>
                <c:pt idx="0">
                  <c:v>0.64752808232354375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9B31-634F-9ADA-34ADE7A2E4E8}"/>
            </c:ext>
          </c:extLst>
        </c:ser>
        <c:ser>
          <c:idx val="0"/>
          <c:order val="4"/>
          <c:tx>
            <c:v>Linear Alkanes</c:v>
          </c:tx>
          <c:spPr>
            <a:solidFill>
              <a:srgbClr val="719AB4"/>
            </a:solidFill>
            <a:ln w="19050">
              <a:solidFill>
                <a:schemeClr val="tx1"/>
              </a:solidFill>
            </a:ln>
            <a:effectLst/>
          </c:spPr>
          <c:invertIfNegative val="0"/>
          <c:dLbls>
            <c:dLbl>
              <c:idx val="0"/>
              <c:layout>
                <c:manualLayout>
                  <c:x val="0.19988456723633383"/>
                  <c:y val="-3.4871090564003292E-4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9B31-634F-9ADA-34ADE7A2E4E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12700" cap="flat" cmpd="sng" algn="ctr">
                      <a:solidFill>
                        <a:schemeClr val="tx1"/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Overall!$P$41</c:f>
              <c:numCache>
                <c:formatCode>0.00%</c:formatCode>
                <c:ptCount val="1"/>
                <c:pt idx="0">
                  <c:v>0.28207178127715804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9B31-634F-9ADA-34ADE7A2E4E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70567663"/>
        <c:axId val="156075631"/>
      </c:barChart>
      <c:catAx>
        <c:axId val="17056766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56075631"/>
        <c:crosses val="autoZero"/>
        <c:auto val="1"/>
        <c:lblAlgn val="ctr"/>
        <c:lblOffset val="100"/>
        <c:noMultiLvlLbl val="0"/>
      </c:catAx>
      <c:valAx>
        <c:axId val="15607563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70567663"/>
        <c:crosses val="autoZero"/>
        <c:crossBetween val="between"/>
        <c:majorUnit val="0.1"/>
        <c:minorUnit val="0.05"/>
      </c:valAx>
      <c:spPr>
        <a:noFill/>
        <a:ln w="12700">
          <a:solidFill>
            <a:schemeClr val="tx1"/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807571</xdr:colOff>
      <xdr:row>1</xdr:row>
      <xdr:rowOff>89647</xdr:rowOff>
    </xdr:from>
    <xdr:to>
      <xdr:col>15</xdr:col>
      <xdr:colOff>673100</xdr:colOff>
      <xdr:row>25</xdr:row>
      <xdr:rowOff>41740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EC94FE-631B-AF40-B38B-C4DA5053D4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244928</xdr:colOff>
      <xdr:row>39</xdr:row>
      <xdr:rowOff>47171</xdr:rowOff>
    </xdr:from>
    <xdr:to>
      <xdr:col>11</xdr:col>
      <xdr:colOff>708991</xdr:colOff>
      <xdr:row>58</xdr:row>
      <xdr:rowOff>89565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89DD234-2ADB-0A40-B0F6-DBD70BB1B2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5D559-6229-7245-8CA7-7656F15F773E}">
  <dimension ref="B2:W152"/>
  <sheetViews>
    <sheetView topLeftCell="K1" zoomScaleNormal="94" workbookViewId="0">
      <selection activeCell="V9" sqref="V9:V14"/>
    </sheetView>
  </sheetViews>
  <sheetFormatPr baseColWidth="10" defaultRowHeight="16" x14ac:dyDescent="0.2"/>
  <cols>
    <col min="5" max="5" width="35" customWidth="1"/>
    <col min="9" max="10" width="21.5" bestFit="1" customWidth="1"/>
    <col min="11" max="11" width="16.83203125" bestFit="1" customWidth="1"/>
    <col min="13" max="13" width="14.33203125" bestFit="1" customWidth="1"/>
    <col min="14" max="14" width="37.5" customWidth="1"/>
    <col min="15" max="15" width="15" bestFit="1" customWidth="1"/>
    <col min="16" max="16" width="13.6640625" bestFit="1" customWidth="1"/>
    <col min="17" max="17" width="14.33203125" bestFit="1" customWidth="1"/>
    <col min="21" max="21" width="15" bestFit="1" customWidth="1"/>
  </cols>
  <sheetData>
    <row r="2" spans="2:23" x14ac:dyDescent="0.2">
      <c r="B2" t="s">
        <v>16</v>
      </c>
      <c r="C2">
        <v>17.933</v>
      </c>
      <c r="D2" t="s">
        <v>15</v>
      </c>
      <c r="E2">
        <v>8.3995999999999995</v>
      </c>
      <c r="F2" t="s">
        <v>18</v>
      </c>
      <c r="G2">
        <v>14.6</v>
      </c>
      <c r="H2" t="s">
        <v>19</v>
      </c>
      <c r="N2" t="s">
        <v>77</v>
      </c>
    </row>
    <row r="4" spans="2:23" x14ac:dyDescent="0.2">
      <c r="B4" t="s">
        <v>11</v>
      </c>
      <c r="C4" t="s">
        <v>12</v>
      </c>
      <c r="D4" t="s">
        <v>13</v>
      </c>
      <c r="E4" t="s">
        <v>0</v>
      </c>
      <c r="F4" t="s">
        <v>1</v>
      </c>
      <c r="G4" t="s">
        <v>2</v>
      </c>
      <c r="I4" s="5" t="s">
        <v>17</v>
      </c>
      <c r="J4" s="5" t="s">
        <v>20</v>
      </c>
      <c r="K4" s="5" t="s">
        <v>82</v>
      </c>
      <c r="M4" s="5" t="s">
        <v>21</v>
      </c>
      <c r="N4" s="5" t="s">
        <v>84</v>
      </c>
      <c r="O4" t="s">
        <v>67</v>
      </c>
      <c r="Q4" t="s">
        <v>21</v>
      </c>
      <c r="R4" t="s">
        <v>22</v>
      </c>
      <c r="U4" t="s">
        <v>67</v>
      </c>
      <c r="V4" t="s">
        <v>22</v>
      </c>
    </row>
    <row r="5" spans="2:23" x14ac:dyDescent="0.2">
      <c r="B5">
        <v>2.3559999999999999</v>
      </c>
      <c r="C5">
        <v>0.15920000000000001</v>
      </c>
      <c r="D5" t="s">
        <v>14</v>
      </c>
      <c r="E5" t="s">
        <v>14</v>
      </c>
      <c r="F5" t="s">
        <v>14</v>
      </c>
      <c r="G5" t="s">
        <v>14</v>
      </c>
    </row>
    <row r="6" spans="2:23" x14ac:dyDescent="0.2">
      <c r="B6">
        <v>2.4470000000000001</v>
      </c>
      <c r="C6">
        <v>4.5199999999999997E-2</v>
      </c>
      <c r="D6" t="s">
        <v>14</v>
      </c>
      <c r="E6" t="s">
        <v>14</v>
      </c>
      <c r="F6" t="s">
        <v>14</v>
      </c>
      <c r="G6" t="s">
        <v>14</v>
      </c>
      <c r="Q6">
        <v>4</v>
      </c>
      <c r="R6">
        <f>SUMIF($M$5:$M$140,Q6,$K$5:$K$140)</f>
        <v>0</v>
      </c>
    </row>
    <row r="7" spans="2:23" x14ac:dyDescent="0.2">
      <c r="B7">
        <v>2.677</v>
      </c>
      <c r="C7">
        <v>0.29089999999999999</v>
      </c>
      <c r="D7">
        <v>2.6749999999999998</v>
      </c>
      <c r="E7" t="s">
        <v>92</v>
      </c>
      <c r="F7" t="s">
        <v>93</v>
      </c>
      <c r="G7">
        <v>92.185413280259596</v>
      </c>
      <c r="I7">
        <f>C7/$E$2</f>
        <v>3.4632601552454879E-2</v>
      </c>
      <c r="J7">
        <v>1</v>
      </c>
      <c r="K7">
        <f>I7/J7*$G$2</f>
        <v>0.5056359826658412</v>
      </c>
      <c r="M7">
        <v>5</v>
      </c>
      <c r="N7" t="s">
        <v>68</v>
      </c>
      <c r="O7" t="str">
        <f>IF(N7="A","Aromatics",IF(N7="L","Linear Alkanes",IF(N7="B","Branched Alkanes", IF(N7="C","Cycloalkanes", IF(N7="E","Alkenes/Alkynes", IF(N7="O","Other","Unknown"))))))</f>
        <v>Branched Alkanes</v>
      </c>
      <c r="Q7">
        <v>5</v>
      </c>
      <c r="R7">
        <f t="shared" ref="R7:R30" si="0">SUMIF($M$5:$M$140,Q7,$K$5:$K$140)</f>
        <v>0.5056359826658412</v>
      </c>
    </row>
    <row r="8" spans="2:23" x14ac:dyDescent="0.2">
      <c r="B8">
        <v>2.7730000000000001</v>
      </c>
      <c r="C8">
        <v>0.1222</v>
      </c>
      <c r="D8" t="s">
        <v>14</v>
      </c>
      <c r="E8" t="s">
        <v>14</v>
      </c>
      <c r="F8" t="s">
        <v>14</v>
      </c>
      <c r="G8" t="s">
        <v>14</v>
      </c>
      <c r="Q8">
        <v>6</v>
      </c>
      <c r="R8">
        <f t="shared" si="0"/>
        <v>2.1803704938330402</v>
      </c>
    </row>
    <row r="9" spans="2:23" x14ac:dyDescent="0.2">
      <c r="B9">
        <v>3.1669999999999998</v>
      </c>
      <c r="C9">
        <v>0.71250000000000002</v>
      </c>
      <c r="D9">
        <v>3.1640000000000001</v>
      </c>
      <c r="E9" t="s">
        <v>94</v>
      </c>
      <c r="F9" t="s">
        <v>95</v>
      </c>
      <c r="G9">
        <v>92.456508607864393</v>
      </c>
      <c r="I9">
        <f>C9/$E$2</f>
        <v>8.4825467879422842E-2</v>
      </c>
      <c r="J9">
        <v>1</v>
      </c>
      <c r="K9">
        <f>I9/J9*$G$2</f>
        <v>1.2384518310395736</v>
      </c>
      <c r="M9">
        <v>6</v>
      </c>
      <c r="N9" t="s">
        <v>68</v>
      </c>
      <c r="O9" t="str">
        <f>IF(N9="A","Aromatics",IF(N9="L","Linear Alkanes",IF(N9="B","Branched Alkanes", IF(N9="C","Cycloalkanes", IF(N9="E","Alkenes/Alkynes", IF(N9="O","Other","Unknown"))))))</f>
        <v>Branched Alkanes</v>
      </c>
      <c r="Q9">
        <v>7</v>
      </c>
      <c r="R9">
        <f t="shared" si="0"/>
        <v>0.3876136958902805</v>
      </c>
      <c r="S9" t="s">
        <v>19</v>
      </c>
      <c r="U9" t="s">
        <v>70</v>
      </c>
      <c r="V9">
        <f>SUMIF($O$5:$O$140,U9,$K$5:$K$140)</f>
        <v>0.85344540216200782</v>
      </c>
      <c r="W9" t="s">
        <v>19</v>
      </c>
    </row>
    <row r="10" spans="2:23" x14ac:dyDescent="0.2">
      <c r="B10">
        <v>3.2879999999999998</v>
      </c>
      <c r="C10">
        <v>0.25319999999999998</v>
      </c>
      <c r="D10" t="s">
        <v>14</v>
      </c>
      <c r="E10" t="s">
        <v>14</v>
      </c>
      <c r="F10" t="s">
        <v>14</v>
      </c>
      <c r="G10" t="s">
        <v>14</v>
      </c>
      <c r="Q10">
        <v>8</v>
      </c>
      <c r="R10">
        <f t="shared" si="0"/>
        <v>3.4040478118005617</v>
      </c>
      <c r="U10" t="s">
        <v>71</v>
      </c>
      <c r="V10">
        <f t="shared" ref="V10:V14" si="1">SUMIF($O$5:$O$140,U10,$K$5:$K$140)</f>
        <v>7.3976856040763854</v>
      </c>
      <c r="W10" t="s">
        <v>19</v>
      </c>
    </row>
    <row r="11" spans="2:23" x14ac:dyDescent="0.2">
      <c r="B11">
        <v>3.4380000000000002</v>
      </c>
      <c r="C11">
        <v>0.26800000000000002</v>
      </c>
      <c r="D11">
        <v>3.4359000000000002</v>
      </c>
      <c r="E11" t="s">
        <v>96</v>
      </c>
      <c r="F11" t="s">
        <v>95</v>
      </c>
      <c r="G11">
        <v>89.172866810279004</v>
      </c>
      <c r="I11">
        <f>C11/$E$2</f>
        <v>3.1906281251488172E-2</v>
      </c>
      <c r="J11">
        <v>1</v>
      </c>
      <c r="K11">
        <f>I11/J11*$G$2</f>
        <v>0.46583170627172732</v>
      </c>
      <c r="M11">
        <v>6</v>
      </c>
      <c r="N11" t="s">
        <v>69</v>
      </c>
      <c r="O11" t="str">
        <f>IF(N11="A","Aromatics",IF(N11="L","Linear Alkanes",IF(N11="B","Branched Alkanes", IF(N11="C","Cycloalkanes", IF(N11="E","Alkenes/Alkynes", IF(N11="O","Other","Unknown"))))))</f>
        <v>Linear Alkanes</v>
      </c>
      <c r="Q11">
        <v>9</v>
      </c>
      <c r="R11">
        <f t="shared" si="0"/>
        <v>2.2910924329729987</v>
      </c>
      <c r="U11" t="s">
        <v>72</v>
      </c>
      <c r="V11">
        <f t="shared" si="1"/>
        <v>0</v>
      </c>
      <c r="W11" t="s">
        <v>19</v>
      </c>
    </row>
    <row r="12" spans="2:23" x14ac:dyDescent="0.2">
      <c r="B12">
        <v>3.69</v>
      </c>
      <c r="C12">
        <v>0.2707</v>
      </c>
      <c r="D12" t="s">
        <v>14</v>
      </c>
      <c r="E12" t="s">
        <v>14</v>
      </c>
      <c r="F12" t="s">
        <v>14</v>
      </c>
      <c r="G12" t="s">
        <v>14</v>
      </c>
      <c r="Q12">
        <v>10</v>
      </c>
      <c r="R12">
        <f t="shared" si="0"/>
        <v>1.0390828134673078</v>
      </c>
      <c r="U12" t="s">
        <v>80</v>
      </c>
      <c r="V12">
        <f t="shared" si="1"/>
        <v>3.4779203771608174</v>
      </c>
      <c r="W12" t="s">
        <v>19</v>
      </c>
    </row>
    <row r="13" spans="2:23" x14ac:dyDescent="0.2">
      <c r="B13">
        <v>3.762</v>
      </c>
      <c r="C13">
        <v>0.73970000000000002</v>
      </c>
      <c r="D13">
        <v>3.7572999999999999</v>
      </c>
      <c r="E13" t="s">
        <v>97</v>
      </c>
      <c r="F13" t="s">
        <v>9</v>
      </c>
      <c r="G13">
        <v>87.054472012316495</v>
      </c>
      <c r="I13">
        <f>C13/$E$2</f>
        <v>8.8063717319872378E-2</v>
      </c>
      <c r="J13">
        <v>1</v>
      </c>
      <c r="K13">
        <f>I13/J13*$G$2</f>
        <v>1.2857302728701367</v>
      </c>
      <c r="M13">
        <v>8</v>
      </c>
      <c r="N13" t="s">
        <v>68</v>
      </c>
      <c r="O13" t="str">
        <f>IF(N13="A","Aromatics",IF(N13="L","Linear Alkanes",IF(N13="B","Branched Alkanes", IF(N13="C","Cycloalkanes", IF(N13="E","Alkenes/Alkynes", IF(N13="O","Other","Unknown"))))))</f>
        <v>Branched Alkanes</v>
      </c>
      <c r="Q13">
        <v>11</v>
      </c>
      <c r="R13">
        <f t="shared" si="0"/>
        <v>0.17642506786037432</v>
      </c>
      <c r="U13" t="s">
        <v>73</v>
      </c>
      <c r="V13">
        <f t="shared" si="1"/>
        <v>0.32382256297918949</v>
      </c>
      <c r="W13" t="s">
        <v>19</v>
      </c>
    </row>
    <row r="14" spans="2:23" x14ac:dyDescent="0.2">
      <c r="B14">
        <v>3.85</v>
      </c>
      <c r="C14">
        <v>0.12959999999999999</v>
      </c>
      <c r="D14" t="s">
        <v>14</v>
      </c>
      <c r="E14" t="s">
        <v>14</v>
      </c>
      <c r="F14" t="s">
        <v>14</v>
      </c>
      <c r="G14" t="s">
        <v>14</v>
      </c>
      <c r="Q14">
        <v>12</v>
      </c>
      <c r="R14">
        <f t="shared" si="0"/>
        <v>0</v>
      </c>
      <c r="S14" t="s">
        <v>19</v>
      </c>
      <c r="U14" t="str">
        <f>"Other"</f>
        <v>Other</v>
      </c>
      <c r="V14">
        <f t="shared" si="1"/>
        <v>0</v>
      </c>
      <c r="W14" t="s">
        <v>19</v>
      </c>
    </row>
    <row r="15" spans="2:23" x14ac:dyDescent="0.2">
      <c r="B15">
        <v>4.1280000000000001</v>
      </c>
      <c r="C15">
        <v>0.24399999999999999</v>
      </c>
      <c r="D15" t="s">
        <v>14</v>
      </c>
      <c r="E15" t="s">
        <v>14</v>
      </c>
      <c r="F15" t="s">
        <v>14</v>
      </c>
      <c r="G15" t="s">
        <v>14</v>
      </c>
      <c r="Q15">
        <v>13</v>
      </c>
      <c r="R15">
        <f t="shared" si="0"/>
        <v>0.51154578789466165</v>
      </c>
    </row>
    <row r="16" spans="2:23" x14ac:dyDescent="0.2">
      <c r="B16">
        <v>4.3570000000000002</v>
      </c>
      <c r="C16">
        <v>55369.445299999999</v>
      </c>
      <c r="D16">
        <v>4.3475999999999999</v>
      </c>
      <c r="E16" t="s">
        <v>135</v>
      </c>
      <c r="F16" t="s">
        <v>136</v>
      </c>
      <c r="G16">
        <v>88.7668158412271</v>
      </c>
      <c r="Q16">
        <v>14</v>
      </c>
      <c r="R16">
        <f t="shared" si="0"/>
        <v>0.77870374779751417</v>
      </c>
    </row>
    <row r="17" spans="2:23" x14ac:dyDescent="0.2">
      <c r="B17">
        <v>4.4429999999999996</v>
      </c>
      <c r="C17">
        <v>0.1895</v>
      </c>
      <c r="D17">
        <v>4.4428000000000001</v>
      </c>
      <c r="E17" t="s">
        <v>116</v>
      </c>
      <c r="F17" t="s">
        <v>99</v>
      </c>
      <c r="G17">
        <v>79.681715411431995</v>
      </c>
      <c r="I17">
        <f>C17/$E$2</f>
        <v>2.2560598123720178E-2</v>
      </c>
      <c r="J17">
        <v>1</v>
      </c>
      <c r="K17">
        <f>I17/J17*$G$2</f>
        <v>0.32938473260631457</v>
      </c>
      <c r="M17">
        <v>10</v>
      </c>
      <c r="N17" t="s">
        <v>68</v>
      </c>
      <c r="O17" t="str">
        <f>IF(N17="A","Aromatics",IF(N17="L","Linear Alkanes",IF(N17="B","Branched Alkanes", IF(N17="C","Cycloalkanes", IF(N17="E","Alkenes/Alkynes", IF(N17="O","Other","Unknown"))))))</f>
        <v>Branched Alkanes</v>
      </c>
      <c r="Q17">
        <v>15</v>
      </c>
      <c r="R17">
        <f t="shared" si="0"/>
        <v>0.77835611219581879</v>
      </c>
      <c r="S17" t="s">
        <v>19</v>
      </c>
      <c r="U17" t="s">
        <v>60</v>
      </c>
      <c r="V17">
        <f>SUM(V6:V14)</f>
        <v>12.052873946378401</v>
      </c>
      <c r="W17" t="s">
        <v>19</v>
      </c>
    </row>
    <row r="18" spans="2:23" x14ac:dyDescent="0.2">
      <c r="B18">
        <v>4.8479999999999999</v>
      </c>
      <c r="C18">
        <v>0.223</v>
      </c>
      <c r="D18">
        <v>4.8444000000000003</v>
      </c>
      <c r="E18" t="s">
        <v>115</v>
      </c>
      <c r="F18" t="s">
        <v>10</v>
      </c>
      <c r="G18">
        <v>79.545767614853403</v>
      </c>
      <c r="I18">
        <f>C18/$E$2</f>
        <v>2.6548883280156199E-2</v>
      </c>
      <c r="J18">
        <v>1</v>
      </c>
      <c r="K18">
        <f>I18/J18*$G$2</f>
        <v>0.3876136958902805</v>
      </c>
      <c r="M18">
        <v>7</v>
      </c>
      <c r="N18" t="s">
        <v>69</v>
      </c>
      <c r="O18" t="str">
        <f>IF(N18="A","Aromatics",IF(N18="L","Linear Alkanes",IF(N18="B","Branched Alkanes", IF(N18="C","Cycloalkanes", IF(N18="E","Alkenes/Alkynes", IF(N18="O","Other","Unknown"))))))</f>
        <v>Linear Alkanes</v>
      </c>
      <c r="Q18">
        <v>16</v>
      </c>
      <c r="R18">
        <f t="shared" si="0"/>
        <v>0</v>
      </c>
    </row>
    <row r="19" spans="2:23" x14ac:dyDescent="0.2">
      <c r="B19">
        <v>5.3440000000000003</v>
      </c>
      <c r="C19">
        <v>0.1678</v>
      </c>
      <c r="D19" t="s">
        <v>14</v>
      </c>
      <c r="E19" t="s">
        <v>14</v>
      </c>
      <c r="F19" t="s">
        <v>14</v>
      </c>
      <c r="G19" t="s">
        <v>14</v>
      </c>
      <c r="Q19">
        <v>17</v>
      </c>
      <c r="R19">
        <f t="shared" si="0"/>
        <v>0</v>
      </c>
    </row>
    <row r="20" spans="2:23" x14ac:dyDescent="0.2">
      <c r="B20">
        <v>5.468</v>
      </c>
      <c r="C20">
        <v>0.24959999999999999</v>
      </c>
      <c r="D20">
        <v>5.4672999999999998</v>
      </c>
      <c r="E20" t="s">
        <v>98</v>
      </c>
      <c r="F20" t="s">
        <v>99</v>
      </c>
      <c r="G20">
        <v>80.203068476926305</v>
      </c>
      <c r="I20">
        <f>C20/$E$2</f>
        <v>2.9715700747654651E-2</v>
      </c>
      <c r="J20">
        <v>1</v>
      </c>
      <c r="K20">
        <f>I20/J20*$G$2</f>
        <v>0.43384923091575789</v>
      </c>
      <c r="M20">
        <v>10</v>
      </c>
      <c r="N20" t="s">
        <v>68</v>
      </c>
      <c r="O20" t="str">
        <f>IF(N20="A","Aromatics",IF(N20="L","Linear Alkanes",IF(N20="B","Branched Alkanes", IF(N20="C","Cycloalkanes", IF(N20="E","Alkenes/Alkynes", IF(N20="O","Other","Unknown"))))))</f>
        <v>Branched Alkanes</v>
      </c>
      <c r="Q20">
        <v>18</v>
      </c>
      <c r="R20">
        <f t="shared" si="0"/>
        <v>0</v>
      </c>
    </row>
    <row r="21" spans="2:23" x14ac:dyDescent="0.2">
      <c r="B21">
        <v>5.516</v>
      </c>
      <c r="C21">
        <v>0.23549999999999999</v>
      </c>
      <c r="D21" t="s">
        <v>14</v>
      </c>
      <c r="E21" t="s">
        <v>14</v>
      </c>
      <c r="F21" t="s">
        <v>14</v>
      </c>
      <c r="G21" t="s">
        <v>14</v>
      </c>
      <c r="Q21">
        <v>19</v>
      </c>
      <c r="R21">
        <f t="shared" si="0"/>
        <v>0</v>
      </c>
      <c r="S21" t="s">
        <v>19</v>
      </c>
    </row>
    <row r="22" spans="2:23" x14ac:dyDescent="0.2">
      <c r="B22">
        <v>5.7009999999999996</v>
      </c>
      <c r="C22">
        <v>5.1700000000000003E-2</v>
      </c>
      <c r="D22" t="s">
        <v>14</v>
      </c>
      <c r="E22" t="s">
        <v>14</v>
      </c>
      <c r="F22" t="s">
        <v>14</v>
      </c>
      <c r="G22" t="s">
        <v>14</v>
      </c>
      <c r="Q22">
        <v>20</v>
      </c>
      <c r="R22">
        <f t="shared" si="0"/>
        <v>0</v>
      </c>
    </row>
    <row r="23" spans="2:23" x14ac:dyDescent="0.2">
      <c r="B23">
        <v>6.1440000000000001</v>
      </c>
      <c r="C23">
        <v>0.1067</v>
      </c>
      <c r="D23" t="s">
        <v>14</v>
      </c>
      <c r="E23" t="s">
        <v>14</v>
      </c>
      <c r="F23" t="s">
        <v>14</v>
      </c>
      <c r="G23" t="s">
        <v>14</v>
      </c>
      <c r="Q23">
        <v>21</v>
      </c>
      <c r="R23">
        <f t="shared" si="0"/>
        <v>0</v>
      </c>
    </row>
    <row r="24" spans="2:23" x14ac:dyDescent="0.2">
      <c r="B24">
        <v>6.2679999999999998</v>
      </c>
      <c r="C24">
        <v>0.68659999999999999</v>
      </c>
      <c r="D24">
        <v>6.2656999999999998</v>
      </c>
      <c r="E24" t="s">
        <v>100</v>
      </c>
      <c r="F24" t="s">
        <v>9</v>
      </c>
      <c r="G24">
        <v>91.309419595074701</v>
      </c>
      <c r="I24">
        <f>C24/$E$2</f>
        <v>8.1741987713700656E-2</v>
      </c>
      <c r="J24">
        <v>1</v>
      </c>
      <c r="K24">
        <f>I24/J24*$G$2</f>
        <v>1.1934330206200296</v>
      </c>
      <c r="M24">
        <v>8</v>
      </c>
      <c r="N24" t="s">
        <v>68</v>
      </c>
      <c r="O24" t="str">
        <f>IF(N24="A","Aromatics",IF(N24="L","Linear Alkanes",IF(N24="B","Branched Alkanes", IF(N24="C","Cycloalkanes", IF(N24="E","Alkenes/Alkynes", IF(N24="O","Other","Unknown"))))))</f>
        <v>Branched Alkanes</v>
      </c>
      <c r="Q24">
        <v>22</v>
      </c>
      <c r="R24">
        <f t="shared" si="0"/>
        <v>0</v>
      </c>
      <c r="S24" t="s">
        <v>19</v>
      </c>
    </row>
    <row r="25" spans="2:23" x14ac:dyDescent="0.2">
      <c r="B25">
        <v>6.359</v>
      </c>
      <c r="C25">
        <v>8.2100000000000006E-2</v>
      </c>
      <c r="D25" t="s">
        <v>14</v>
      </c>
      <c r="E25" t="s">
        <v>14</v>
      </c>
      <c r="F25" t="s">
        <v>14</v>
      </c>
      <c r="G25" t="s">
        <v>14</v>
      </c>
      <c r="I25" s="1"/>
      <c r="Q25">
        <v>23</v>
      </c>
      <c r="R25">
        <f t="shared" si="0"/>
        <v>0</v>
      </c>
    </row>
    <row r="26" spans="2:23" x14ac:dyDescent="0.2">
      <c r="B26">
        <v>6.4569999999999999</v>
      </c>
      <c r="C26">
        <v>0.3458</v>
      </c>
      <c r="D26">
        <v>6.4543999999999997</v>
      </c>
      <c r="E26" t="s">
        <v>134</v>
      </c>
      <c r="F26" t="s">
        <v>9</v>
      </c>
      <c r="G26">
        <v>91.045533043885897</v>
      </c>
      <c r="I26">
        <f>C26/$E$2</f>
        <v>4.1168627077479883E-2</v>
      </c>
      <c r="J26">
        <v>1</v>
      </c>
      <c r="K26">
        <f>I26/J26*$G$2</f>
        <v>0.60106195533120632</v>
      </c>
      <c r="M26">
        <v>8</v>
      </c>
      <c r="N26" t="s">
        <v>68</v>
      </c>
      <c r="O26" t="str">
        <f>IF(N26="A","Aromatics",IF(N26="L","Linear Alkanes",IF(N26="B","Branched Alkanes", IF(N26="C","Cycloalkanes", IF(N26="E","Alkenes/Alkynes", IF(N26="O","Other","Unknown"))))))</f>
        <v>Branched Alkanes</v>
      </c>
      <c r="Q26">
        <v>24</v>
      </c>
      <c r="R26">
        <f t="shared" si="0"/>
        <v>0</v>
      </c>
    </row>
    <row r="27" spans="2:23" x14ac:dyDescent="0.2">
      <c r="B27">
        <v>6.5990000000000002</v>
      </c>
      <c r="C27">
        <v>0.18629999999999999</v>
      </c>
      <c r="D27">
        <v>6.5984999999999996</v>
      </c>
      <c r="E27" t="s">
        <v>101</v>
      </c>
      <c r="F27" t="s">
        <v>102</v>
      </c>
      <c r="G27">
        <v>72.020100175545195</v>
      </c>
      <c r="I27">
        <f>C27/$E$2</f>
        <v>2.2179627601314349E-2</v>
      </c>
      <c r="J27">
        <v>1</v>
      </c>
      <c r="K27">
        <f>I27/J27*$G$2</f>
        <v>0.32382256297918949</v>
      </c>
      <c r="M27">
        <v>8</v>
      </c>
      <c r="N27" t="s">
        <v>123</v>
      </c>
      <c r="O27" t="str">
        <f>IF(N27="A","Aromatics",IF(N27="L","Linear Alkanes",IF(N27="B","Branched Alkanes", IF(N27="C","Cycloalkanes", IF(N27="E","Alkenes/Alkynes", IF(N27="O","Other","Unknown"))))))</f>
        <v>Alkenes/Alkynes</v>
      </c>
      <c r="Q27">
        <v>25</v>
      </c>
      <c r="R27">
        <f t="shared" si="0"/>
        <v>0</v>
      </c>
    </row>
    <row r="28" spans="2:23" x14ac:dyDescent="0.2">
      <c r="B28">
        <v>7.093</v>
      </c>
      <c r="C28">
        <v>0.19109999999999999</v>
      </c>
      <c r="D28" t="s">
        <v>14</v>
      </c>
      <c r="E28" t="s">
        <v>14</v>
      </c>
      <c r="F28" t="s">
        <v>14</v>
      </c>
      <c r="G28" t="s">
        <v>14</v>
      </c>
      <c r="Q28">
        <v>26</v>
      </c>
      <c r="R28">
        <f t="shared" si="0"/>
        <v>0</v>
      </c>
    </row>
    <row r="29" spans="2:23" x14ac:dyDescent="0.2">
      <c r="B29">
        <v>7.2510000000000003</v>
      </c>
      <c r="C29">
        <v>8.7400000000000005E-2</v>
      </c>
      <c r="D29" t="s">
        <v>14</v>
      </c>
      <c r="E29" t="s">
        <v>14</v>
      </c>
      <c r="F29" t="s">
        <v>14</v>
      </c>
      <c r="G29" t="s">
        <v>14</v>
      </c>
      <c r="Q29">
        <v>27</v>
      </c>
      <c r="R29">
        <f t="shared" si="0"/>
        <v>0</v>
      </c>
    </row>
    <row r="30" spans="2:23" x14ac:dyDescent="0.2">
      <c r="B30">
        <v>7.625</v>
      </c>
      <c r="C30">
        <v>0.1137</v>
      </c>
      <c r="D30" t="s">
        <v>14</v>
      </c>
      <c r="E30" t="s">
        <v>14</v>
      </c>
      <c r="F30" t="s">
        <v>14</v>
      </c>
      <c r="G30" t="s">
        <v>14</v>
      </c>
      <c r="Q30">
        <v>28</v>
      </c>
      <c r="R30">
        <f t="shared" si="0"/>
        <v>0</v>
      </c>
    </row>
    <row r="31" spans="2:23" x14ac:dyDescent="0.2">
      <c r="B31">
        <v>7.7750000000000004</v>
      </c>
      <c r="C31">
        <v>0.1915</v>
      </c>
      <c r="D31" t="s">
        <v>14</v>
      </c>
      <c r="E31" t="s">
        <v>14</v>
      </c>
      <c r="F31" t="s">
        <v>14</v>
      </c>
      <c r="G31" t="s">
        <v>14</v>
      </c>
    </row>
    <row r="32" spans="2:23" x14ac:dyDescent="0.2">
      <c r="B32">
        <v>7.9370000000000003</v>
      </c>
      <c r="C32">
        <v>0.31950000000000001</v>
      </c>
      <c r="D32">
        <v>7.9345999999999997</v>
      </c>
      <c r="E32" t="s">
        <v>103</v>
      </c>
      <c r="F32" t="s">
        <v>8</v>
      </c>
      <c r="G32">
        <v>89.285547069992205</v>
      </c>
      <c r="I32">
        <f>C32/$E$2</f>
        <v>3.8037525596456977E-2</v>
      </c>
      <c r="J32">
        <v>1</v>
      </c>
      <c r="K32">
        <f>I32/J32*$G$2</f>
        <v>0.55534787370827188</v>
      </c>
      <c r="M32">
        <v>9</v>
      </c>
      <c r="N32" t="s">
        <v>68</v>
      </c>
      <c r="O32" t="str">
        <f>IF(N32="A","Aromatics",IF(N32="L","Linear Alkanes",IF(N32="B","Branched Alkanes", IF(N32="C","Cycloalkanes", IF(N32="E","Alkenes/Alkynes", IF(N32="O","Other","Unknown"))))))</f>
        <v>Branched Alkanes</v>
      </c>
    </row>
    <row r="33" spans="2:19" x14ac:dyDescent="0.2">
      <c r="B33">
        <v>8.0510000000000002</v>
      </c>
      <c r="C33">
        <v>3.3399999999999999E-2</v>
      </c>
      <c r="D33" t="s">
        <v>14</v>
      </c>
      <c r="E33" t="s">
        <v>14</v>
      </c>
      <c r="F33" t="s">
        <v>14</v>
      </c>
      <c r="G33" t="s">
        <v>14</v>
      </c>
      <c r="Q33" s="6" t="s">
        <v>83</v>
      </c>
      <c r="R33">
        <f>SUM(R6:R30)</f>
        <v>12.052873946378401</v>
      </c>
      <c r="S33" t="s">
        <v>19</v>
      </c>
    </row>
    <row r="34" spans="2:19" x14ac:dyDescent="0.2">
      <c r="B34">
        <v>8.3439999999999994</v>
      </c>
      <c r="C34">
        <v>6.2899999999999998E-2</v>
      </c>
      <c r="D34" t="s">
        <v>14</v>
      </c>
      <c r="E34" t="s">
        <v>14</v>
      </c>
      <c r="F34" t="s">
        <v>14</v>
      </c>
      <c r="G34" t="s">
        <v>14</v>
      </c>
    </row>
    <row r="35" spans="2:19" x14ac:dyDescent="0.2">
      <c r="B35">
        <v>8.4290000000000003</v>
      </c>
      <c r="C35">
        <v>7.8799999999999995E-2</v>
      </c>
      <c r="D35" t="s">
        <v>14</v>
      </c>
      <c r="E35" t="s">
        <v>14</v>
      </c>
      <c r="F35" t="s">
        <v>14</v>
      </c>
      <c r="G35" t="s">
        <v>14</v>
      </c>
    </row>
    <row r="36" spans="2:19" x14ac:dyDescent="0.2">
      <c r="B36">
        <v>8.6170000000000009</v>
      </c>
      <c r="C36">
        <v>0.44800000000000001</v>
      </c>
      <c r="D36">
        <v>8.6127000000000002</v>
      </c>
      <c r="E36" t="s">
        <v>133</v>
      </c>
      <c r="F36" t="s">
        <v>8</v>
      </c>
      <c r="G36">
        <v>89.145796637610303</v>
      </c>
      <c r="I36">
        <f>C36/$E$2</f>
        <v>5.3335873136816044E-2</v>
      </c>
      <c r="J36">
        <v>1</v>
      </c>
      <c r="K36">
        <f>I36/J36*$G$2</f>
        <v>0.77870374779751417</v>
      </c>
      <c r="M36">
        <v>9</v>
      </c>
      <c r="N36" t="s">
        <v>68</v>
      </c>
      <c r="O36" t="str">
        <f>IF(N36="A","Aromatics",IF(N36="L","Linear Alkanes",IF(N36="B","Branched Alkanes", IF(N36="C","Cycloalkanes", IF(N36="E","Alkenes/Alkynes", IF(N36="O","Other","Unknown"))))))</f>
        <v>Branched Alkanes</v>
      </c>
    </row>
    <row r="37" spans="2:19" x14ac:dyDescent="0.2">
      <c r="B37">
        <v>8.7720000000000002</v>
      </c>
      <c r="C37">
        <v>0.44779999999999998</v>
      </c>
      <c r="D37">
        <v>8.7698999999999998</v>
      </c>
      <c r="E37" t="s">
        <v>104</v>
      </c>
      <c r="F37" t="s">
        <v>105</v>
      </c>
      <c r="G37">
        <v>67.495920038881593</v>
      </c>
      <c r="I37">
        <f>C37/$E$2</f>
        <v>5.3312062479165673E-2</v>
      </c>
      <c r="J37">
        <v>1</v>
      </c>
      <c r="K37">
        <f>I37/J37*$G$2</f>
        <v>0.77835611219581879</v>
      </c>
      <c r="M37">
        <v>15</v>
      </c>
      <c r="N37" t="s">
        <v>110</v>
      </c>
      <c r="O37" t="str">
        <f>IF(N37="A","Aromatics",IF(N37="L","Linear Alkanes",IF(N37="B","Branched Alkanes", IF(N37="C","Cycloalkanes", IF(N37="E","Alkenes/Alkynes", IF(N37="O","Other","Unknown"))))))</f>
        <v>Aromatics</v>
      </c>
    </row>
    <row r="38" spans="2:19" x14ac:dyDescent="0.2">
      <c r="B38">
        <v>8.9139999999999997</v>
      </c>
      <c r="C38">
        <v>5.1400000000000001E-2</v>
      </c>
      <c r="D38" t="s">
        <v>14</v>
      </c>
      <c r="E38" t="s">
        <v>14</v>
      </c>
      <c r="F38" t="s">
        <v>14</v>
      </c>
      <c r="G38" t="s">
        <v>14</v>
      </c>
    </row>
    <row r="39" spans="2:19" x14ac:dyDescent="0.2">
      <c r="B39">
        <v>8.9960000000000004</v>
      </c>
      <c r="C39">
        <v>3.1300000000000001E-2</v>
      </c>
      <c r="D39" t="s">
        <v>14</v>
      </c>
      <c r="E39" t="s">
        <v>14</v>
      </c>
      <c r="F39" t="s">
        <v>14</v>
      </c>
      <c r="G39" t="s">
        <v>14</v>
      </c>
    </row>
    <row r="40" spans="2:19" x14ac:dyDescent="0.2">
      <c r="B40">
        <v>9.1620000000000008</v>
      </c>
      <c r="C40">
        <v>0.11269999999999999</v>
      </c>
      <c r="D40" t="s">
        <v>14</v>
      </c>
      <c r="E40" t="s">
        <v>14</v>
      </c>
      <c r="F40" t="s">
        <v>14</v>
      </c>
      <c r="G40" t="s">
        <v>14</v>
      </c>
    </row>
    <row r="41" spans="2:19" x14ac:dyDescent="0.2">
      <c r="B41">
        <v>9.3059999999999992</v>
      </c>
      <c r="C41">
        <v>0.1108</v>
      </c>
      <c r="D41" t="s">
        <v>14</v>
      </c>
      <c r="E41" t="s">
        <v>14</v>
      </c>
      <c r="F41" t="s">
        <v>14</v>
      </c>
      <c r="G41" t="s">
        <v>14</v>
      </c>
      <c r="I41" s="1"/>
    </row>
    <row r="42" spans="2:19" x14ac:dyDescent="0.2">
      <c r="B42">
        <v>9.3949999999999996</v>
      </c>
      <c r="C42">
        <v>9.2200000000000004E-2</v>
      </c>
      <c r="D42" t="s">
        <v>14</v>
      </c>
      <c r="E42" t="s">
        <v>14</v>
      </c>
      <c r="F42" t="s">
        <v>14</v>
      </c>
      <c r="G42" t="s">
        <v>14</v>
      </c>
    </row>
    <row r="43" spans="2:19" x14ac:dyDescent="0.2">
      <c r="B43">
        <v>9.7739999999999991</v>
      </c>
      <c r="C43">
        <v>5.33E-2</v>
      </c>
      <c r="D43" t="s">
        <v>14</v>
      </c>
      <c r="E43" t="s">
        <v>14</v>
      </c>
      <c r="F43" t="s">
        <v>14</v>
      </c>
      <c r="G43" t="s">
        <v>14</v>
      </c>
    </row>
    <row r="44" spans="2:19" x14ac:dyDescent="0.2">
      <c r="B44">
        <v>9.9260000000000002</v>
      </c>
      <c r="C44">
        <v>0.12139999999999999</v>
      </c>
      <c r="D44" t="s">
        <v>14</v>
      </c>
      <c r="E44" t="s">
        <v>14</v>
      </c>
      <c r="F44" t="s">
        <v>14</v>
      </c>
      <c r="G44" t="s">
        <v>14</v>
      </c>
    </row>
    <row r="45" spans="2:19" x14ac:dyDescent="0.2">
      <c r="B45">
        <v>10.013</v>
      </c>
      <c r="C45">
        <v>0.1123</v>
      </c>
      <c r="D45" t="s">
        <v>14</v>
      </c>
      <c r="E45" t="s">
        <v>14</v>
      </c>
      <c r="F45" t="s">
        <v>14</v>
      </c>
      <c r="G45" t="s">
        <v>14</v>
      </c>
    </row>
    <row r="46" spans="2:19" x14ac:dyDescent="0.2">
      <c r="B46">
        <v>10.115</v>
      </c>
      <c r="C46">
        <v>0.189</v>
      </c>
      <c r="D46" t="s">
        <v>14</v>
      </c>
      <c r="E46" t="s">
        <v>14</v>
      </c>
      <c r="F46" t="s">
        <v>14</v>
      </c>
      <c r="G46" t="s">
        <v>14</v>
      </c>
    </row>
    <row r="47" spans="2:19" x14ac:dyDescent="0.2">
      <c r="B47">
        <v>10.237</v>
      </c>
      <c r="C47">
        <v>7.7499999999999999E-2</v>
      </c>
      <c r="D47" t="s">
        <v>14</v>
      </c>
      <c r="E47" t="s">
        <v>14</v>
      </c>
      <c r="F47" t="s">
        <v>14</v>
      </c>
      <c r="G47" t="s">
        <v>14</v>
      </c>
    </row>
    <row r="48" spans="2:19" x14ac:dyDescent="0.2">
      <c r="B48">
        <v>10.542</v>
      </c>
      <c r="C48">
        <v>0.1055</v>
      </c>
      <c r="D48" t="s">
        <v>14</v>
      </c>
      <c r="E48" t="s">
        <v>14</v>
      </c>
      <c r="F48" t="s">
        <v>14</v>
      </c>
      <c r="G48" t="s">
        <v>14</v>
      </c>
    </row>
    <row r="49" spans="2:15" x14ac:dyDescent="0.2">
      <c r="B49">
        <v>10.675000000000001</v>
      </c>
      <c r="C49">
        <v>0.1532</v>
      </c>
      <c r="D49" t="s">
        <v>14</v>
      </c>
      <c r="E49" t="s">
        <v>14</v>
      </c>
      <c r="F49" t="s">
        <v>14</v>
      </c>
      <c r="G49" t="s">
        <v>14</v>
      </c>
    </row>
    <row r="50" spans="2:15" x14ac:dyDescent="0.2">
      <c r="B50">
        <v>10.728999999999999</v>
      </c>
      <c r="C50">
        <v>0.27389999999999998</v>
      </c>
      <c r="D50">
        <v>10.726699999999999</v>
      </c>
      <c r="E50" t="s">
        <v>119</v>
      </c>
      <c r="F50" t="s">
        <v>95</v>
      </c>
      <c r="G50">
        <v>82.899395876653301</v>
      </c>
      <c r="I50">
        <f>C50/$E$2</f>
        <v>3.2608695652173912E-2</v>
      </c>
      <c r="J50">
        <v>1</v>
      </c>
      <c r="K50">
        <f>I50/J50*$G$2</f>
        <v>0.4760869565217391</v>
      </c>
      <c r="M50">
        <v>6</v>
      </c>
      <c r="N50" t="s">
        <v>68</v>
      </c>
      <c r="O50" t="str">
        <f>IF(N50="A","Aromatics",IF(N50="L","Linear Alkanes",IF(N50="B","Branched Alkanes", IF(N50="C","Cycloalkanes", IF(N50="E","Alkenes/Alkynes", IF(N50="O","Other","Unknown"))))))</f>
        <v>Branched Alkanes</v>
      </c>
    </row>
    <row r="51" spans="2:15" x14ac:dyDescent="0.2">
      <c r="B51">
        <v>10.863</v>
      </c>
      <c r="C51">
        <v>0.2001</v>
      </c>
      <c r="D51">
        <v>10.860200000000001</v>
      </c>
      <c r="E51" t="s">
        <v>132</v>
      </c>
      <c r="F51" t="s">
        <v>106</v>
      </c>
      <c r="G51">
        <v>68.991750548628602</v>
      </c>
      <c r="I51">
        <f>C51/$E$2</f>
        <v>2.3822562979189485E-2</v>
      </c>
      <c r="J51">
        <v>1</v>
      </c>
      <c r="K51">
        <f>I51/J51*$G$2</f>
        <v>0.34780941949616645</v>
      </c>
      <c r="M51">
        <v>9</v>
      </c>
      <c r="N51" t="s">
        <v>110</v>
      </c>
      <c r="O51" t="str">
        <f>IF(N51="A","Aromatics",IF(N51="L","Linear Alkanes",IF(N51="B","Branched Alkanes", IF(N51="C","Cycloalkanes", IF(N51="E","Alkenes/Alkynes", IF(N51="O","Other","Unknown"))))))</f>
        <v>Aromatics</v>
      </c>
    </row>
    <row r="52" spans="2:15" x14ac:dyDescent="0.2">
      <c r="B52">
        <v>11.361000000000001</v>
      </c>
      <c r="C52">
        <v>0.35049999999999998</v>
      </c>
      <c r="D52">
        <v>11.3582</v>
      </c>
      <c r="E52" t="s">
        <v>117</v>
      </c>
      <c r="F52" t="s">
        <v>106</v>
      </c>
      <c r="G52">
        <v>81.5247300917312</v>
      </c>
      <c r="I52">
        <f>C52/$E$2</f>
        <v>4.172817753226344E-2</v>
      </c>
      <c r="J52">
        <v>1</v>
      </c>
      <c r="K52">
        <f>I52/J52*$G$2</f>
        <v>0.60923139197104625</v>
      </c>
      <c r="M52">
        <v>9</v>
      </c>
      <c r="N52" t="s">
        <v>110</v>
      </c>
      <c r="O52" t="str">
        <f>IF(N52="A","Aromatics",IF(N52="L","Linear Alkanes",IF(N52="B","Branched Alkanes", IF(N52="C","Cycloalkanes", IF(N52="E","Alkenes/Alkynes", IF(N52="O","Other","Unknown"))))))</f>
        <v>Aromatics</v>
      </c>
    </row>
    <row r="53" spans="2:15" x14ac:dyDescent="0.2">
      <c r="B53">
        <v>11.663</v>
      </c>
      <c r="C53">
        <v>3.9699999999999999E-2</v>
      </c>
      <c r="D53" t="s">
        <v>14</v>
      </c>
      <c r="E53" t="s">
        <v>14</v>
      </c>
      <c r="F53" t="s">
        <v>14</v>
      </c>
      <c r="G53" t="s">
        <v>14</v>
      </c>
    </row>
    <row r="54" spans="2:15" x14ac:dyDescent="0.2">
      <c r="B54">
        <v>11.775</v>
      </c>
      <c r="C54">
        <v>5.3900000000000003E-2</v>
      </c>
      <c r="D54" t="s">
        <v>14</v>
      </c>
      <c r="E54" t="s">
        <v>14</v>
      </c>
      <c r="F54" t="s">
        <v>14</v>
      </c>
      <c r="G54" t="s">
        <v>14</v>
      </c>
    </row>
    <row r="55" spans="2:15" x14ac:dyDescent="0.2">
      <c r="B55">
        <v>11.827999999999999</v>
      </c>
      <c r="C55">
        <v>3.8600000000000002E-2</v>
      </c>
      <c r="D55" t="s">
        <v>14</v>
      </c>
      <c r="E55" t="s">
        <v>14</v>
      </c>
      <c r="F55" t="s">
        <v>14</v>
      </c>
      <c r="G55" t="s">
        <v>14</v>
      </c>
    </row>
    <row r="56" spans="2:15" x14ac:dyDescent="0.2">
      <c r="B56">
        <v>11.917999999999999</v>
      </c>
      <c r="C56">
        <v>0.1237</v>
      </c>
      <c r="D56" t="s">
        <v>14</v>
      </c>
      <c r="E56" t="s">
        <v>14</v>
      </c>
      <c r="F56" t="s">
        <v>14</v>
      </c>
      <c r="G56" t="s">
        <v>14</v>
      </c>
    </row>
    <row r="57" spans="2:15" x14ac:dyDescent="0.2">
      <c r="B57">
        <v>12.04</v>
      </c>
      <c r="C57">
        <v>9.3799999999999994E-2</v>
      </c>
      <c r="D57" t="s">
        <v>14</v>
      </c>
      <c r="E57" t="s">
        <v>14</v>
      </c>
      <c r="F57" t="s">
        <v>14</v>
      </c>
      <c r="G57" t="s">
        <v>14</v>
      </c>
    </row>
    <row r="58" spans="2:15" x14ac:dyDescent="0.2">
      <c r="B58">
        <v>12.427</v>
      </c>
      <c r="C58">
        <v>0.10730000000000001</v>
      </c>
      <c r="D58" t="s">
        <v>14</v>
      </c>
      <c r="E58" t="s">
        <v>14</v>
      </c>
      <c r="F58" t="s">
        <v>14</v>
      </c>
      <c r="G58" t="s">
        <v>14</v>
      </c>
    </row>
    <row r="59" spans="2:15" x14ac:dyDescent="0.2">
      <c r="B59">
        <v>12.548</v>
      </c>
      <c r="C59">
        <v>0.16400000000000001</v>
      </c>
      <c r="D59" t="s">
        <v>14</v>
      </c>
      <c r="E59" t="s">
        <v>14</v>
      </c>
      <c r="F59" t="s">
        <v>14</v>
      </c>
      <c r="G59" t="s">
        <v>14</v>
      </c>
    </row>
    <row r="60" spans="2:15" x14ac:dyDescent="0.2">
      <c r="B60">
        <v>12.667</v>
      </c>
      <c r="C60">
        <v>0.1133</v>
      </c>
      <c r="D60" t="s">
        <v>14</v>
      </c>
      <c r="E60" t="s">
        <v>14</v>
      </c>
      <c r="F60" t="s">
        <v>14</v>
      </c>
      <c r="G60" t="s">
        <v>14</v>
      </c>
    </row>
    <row r="61" spans="2:15" x14ac:dyDescent="0.2">
      <c r="B61">
        <v>13.003</v>
      </c>
      <c r="C61">
        <v>3.9300000000000002E-2</v>
      </c>
      <c r="D61" t="s">
        <v>14</v>
      </c>
      <c r="E61" t="s">
        <v>14</v>
      </c>
      <c r="F61" t="s">
        <v>14</v>
      </c>
      <c r="G61" t="s">
        <v>14</v>
      </c>
    </row>
    <row r="62" spans="2:15" x14ac:dyDescent="0.2">
      <c r="B62">
        <v>13.159000000000001</v>
      </c>
      <c r="C62">
        <v>5.0500000000000003E-2</v>
      </c>
      <c r="D62" t="s">
        <v>14</v>
      </c>
      <c r="E62" t="s">
        <v>14</v>
      </c>
      <c r="F62" t="s">
        <v>14</v>
      </c>
      <c r="G62" t="s">
        <v>14</v>
      </c>
    </row>
    <row r="63" spans="2:15" x14ac:dyDescent="0.2">
      <c r="B63">
        <v>13.432</v>
      </c>
      <c r="C63">
        <v>0.16170000000000001</v>
      </c>
      <c r="D63" t="s">
        <v>14</v>
      </c>
      <c r="E63" t="s">
        <v>14</v>
      </c>
      <c r="F63" t="s">
        <v>14</v>
      </c>
      <c r="G63" t="s">
        <v>14</v>
      </c>
    </row>
    <row r="64" spans="2:15" x14ac:dyDescent="0.2">
      <c r="B64">
        <v>13.522</v>
      </c>
      <c r="C64">
        <v>0.1246</v>
      </c>
      <c r="D64" t="s">
        <v>14</v>
      </c>
      <c r="E64" t="s">
        <v>14</v>
      </c>
      <c r="F64" t="s">
        <v>14</v>
      </c>
      <c r="G64" t="s">
        <v>14</v>
      </c>
    </row>
    <row r="65" spans="2:15" x14ac:dyDescent="0.2">
      <c r="B65">
        <v>13.596</v>
      </c>
      <c r="C65">
        <v>0.15870000000000001</v>
      </c>
      <c r="D65">
        <v>13.5905</v>
      </c>
      <c r="E65" t="s">
        <v>118</v>
      </c>
      <c r="F65" t="s">
        <v>107</v>
      </c>
      <c r="G65">
        <v>76.773418318476104</v>
      </c>
      <c r="I65">
        <f>C65/$E$2</f>
        <v>1.8893756845564078E-2</v>
      </c>
      <c r="J65">
        <v>1</v>
      </c>
      <c r="K65">
        <f>I65/J65*$G$2</f>
        <v>0.27584884994523551</v>
      </c>
      <c r="M65">
        <v>10</v>
      </c>
      <c r="N65" t="s">
        <v>110</v>
      </c>
      <c r="O65" t="str">
        <f>IF(N65="A","Aromatics",IF(N65="L","Linear Alkanes",IF(N65="B","Branched Alkanes", IF(N65="C","Cycloalkanes", IF(N65="E","Alkenes/Alkynes", IF(N65="O","Other","Unknown"))))))</f>
        <v>Aromatics</v>
      </c>
    </row>
    <row r="66" spans="2:15" x14ac:dyDescent="0.2">
      <c r="B66">
        <v>14.022</v>
      </c>
      <c r="C66">
        <v>4.1300000000000003E-2</v>
      </c>
      <c r="D66" t="s">
        <v>14</v>
      </c>
      <c r="E66" t="s">
        <v>14</v>
      </c>
      <c r="F66" t="s">
        <v>14</v>
      </c>
      <c r="G66" t="s">
        <v>14</v>
      </c>
    </row>
    <row r="67" spans="2:15" x14ac:dyDescent="0.2">
      <c r="B67">
        <v>14.164</v>
      </c>
      <c r="C67">
        <v>9.5600000000000004E-2</v>
      </c>
      <c r="D67" t="s">
        <v>14</v>
      </c>
      <c r="E67" t="s">
        <v>14</v>
      </c>
      <c r="F67" t="s">
        <v>14</v>
      </c>
      <c r="G67" t="s">
        <v>14</v>
      </c>
    </row>
    <row r="68" spans="2:15" x14ac:dyDescent="0.2">
      <c r="B68">
        <v>14.707000000000001</v>
      </c>
      <c r="C68">
        <v>0.2107</v>
      </c>
      <c r="D68" t="s">
        <v>14</v>
      </c>
      <c r="E68" t="s">
        <v>14</v>
      </c>
      <c r="F68" t="s">
        <v>14</v>
      </c>
      <c r="G68" t="s">
        <v>14</v>
      </c>
    </row>
    <row r="69" spans="2:15" x14ac:dyDescent="0.2">
      <c r="B69">
        <v>14.795</v>
      </c>
      <c r="C69">
        <v>6.1899999999999997E-2</v>
      </c>
      <c r="D69" t="s">
        <v>14</v>
      </c>
      <c r="E69" t="s">
        <v>14</v>
      </c>
      <c r="F69" t="s">
        <v>14</v>
      </c>
      <c r="G69" t="s">
        <v>14</v>
      </c>
    </row>
    <row r="70" spans="2:15" x14ac:dyDescent="0.2">
      <c r="B70">
        <v>14.835000000000001</v>
      </c>
      <c r="C70">
        <v>0.10150000000000001</v>
      </c>
      <c r="D70">
        <v>14.8276</v>
      </c>
      <c r="E70" t="s">
        <v>108</v>
      </c>
      <c r="F70" t="s">
        <v>109</v>
      </c>
      <c r="G70">
        <v>71.216683268115901</v>
      </c>
      <c r="I70">
        <f>C70/$E$2</f>
        <v>1.2083908757559885E-2</v>
      </c>
      <c r="J70">
        <v>1</v>
      </c>
      <c r="K70">
        <f>I70/J70*$G$2</f>
        <v>0.17642506786037432</v>
      </c>
      <c r="M70">
        <v>11</v>
      </c>
      <c r="N70" t="s">
        <v>110</v>
      </c>
      <c r="O70" t="str">
        <f>IF(N70="A","Aromatics",IF(N70="L","Linear Alkanes",IF(N70="B","Branched Alkanes", IF(N70="C","Cycloalkanes", IF(N70="E","Alkenes/Alkynes", IF(N70="O","Other","Unknown"))))))</f>
        <v>Aromatics</v>
      </c>
    </row>
    <row r="71" spans="2:15" x14ac:dyDescent="0.2">
      <c r="B71">
        <v>15.05</v>
      </c>
      <c r="C71">
        <v>6.0699999999999997E-2</v>
      </c>
      <c r="D71" t="s">
        <v>14</v>
      </c>
      <c r="E71" t="s">
        <v>14</v>
      </c>
      <c r="F71" t="s">
        <v>14</v>
      </c>
      <c r="G71" t="s">
        <v>14</v>
      </c>
    </row>
    <row r="72" spans="2:15" x14ac:dyDescent="0.2">
      <c r="B72">
        <v>15.48</v>
      </c>
      <c r="C72">
        <v>8.1900000000000001E-2</v>
      </c>
      <c r="D72" t="s">
        <v>14</v>
      </c>
      <c r="E72" t="s">
        <v>14</v>
      </c>
      <c r="F72" t="s">
        <v>14</v>
      </c>
      <c r="G72" t="s">
        <v>14</v>
      </c>
    </row>
    <row r="73" spans="2:15" x14ac:dyDescent="0.2">
      <c r="B73">
        <v>16.04</v>
      </c>
      <c r="C73">
        <v>0.1145</v>
      </c>
      <c r="D73" t="s">
        <v>14</v>
      </c>
      <c r="E73" t="s">
        <v>14</v>
      </c>
      <c r="F73" t="s">
        <v>14</v>
      </c>
      <c r="G73" t="s">
        <v>14</v>
      </c>
    </row>
    <row r="74" spans="2:15" x14ac:dyDescent="0.2">
      <c r="B74">
        <v>16.227</v>
      </c>
      <c r="C74">
        <v>0.09</v>
      </c>
      <c r="D74" t="s">
        <v>14</v>
      </c>
      <c r="E74" t="s">
        <v>14</v>
      </c>
      <c r="F74" t="s">
        <v>14</v>
      </c>
      <c r="G74" t="s">
        <v>14</v>
      </c>
    </row>
    <row r="75" spans="2:15" x14ac:dyDescent="0.2">
      <c r="B75">
        <v>16.53</v>
      </c>
      <c r="C75">
        <v>5.6500000000000002E-2</v>
      </c>
      <c r="D75" t="s">
        <v>14</v>
      </c>
      <c r="E75" t="s">
        <v>14</v>
      </c>
      <c r="F75" t="s">
        <v>14</v>
      </c>
      <c r="G75" t="s">
        <v>14</v>
      </c>
    </row>
    <row r="76" spans="2:15" x14ac:dyDescent="0.2">
      <c r="B76">
        <v>17.099</v>
      </c>
      <c r="C76">
        <v>4.0099999999999997E-2</v>
      </c>
      <c r="D76" t="s">
        <v>14</v>
      </c>
      <c r="E76" t="s">
        <v>14</v>
      </c>
      <c r="F76" t="s">
        <v>14</v>
      </c>
      <c r="G76" t="s">
        <v>14</v>
      </c>
    </row>
    <row r="77" spans="2:15" x14ac:dyDescent="0.2">
      <c r="B77">
        <v>17.335999999999999</v>
      </c>
      <c r="C77">
        <v>0.1542</v>
      </c>
      <c r="D77" t="s">
        <v>14</v>
      </c>
      <c r="E77" t="s">
        <v>14</v>
      </c>
      <c r="F77" t="s">
        <v>14</v>
      </c>
      <c r="G77" t="s">
        <v>14</v>
      </c>
    </row>
    <row r="78" spans="2:15" x14ac:dyDescent="0.2">
      <c r="B78">
        <v>17.451000000000001</v>
      </c>
      <c r="C78">
        <v>5.3499999999999999E-2</v>
      </c>
      <c r="D78" t="s">
        <v>14</v>
      </c>
      <c r="E78" t="s">
        <v>14</v>
      </c>
      <c r="F78" t="s">
        <v>14</v>
      </c>
      <c r="G78" t="s">
        <v>14</v>
      </c>
    </row>
    <row r="79" spans="2:15" x14ac:dyDescent="0.2">
      <c r="B79">
        <v>17.594000000000001</v>
      </c>
      <c r="C79">
        <v>9.6000000000000002E-2</v>
      </c>
      <c r="D79" t="s">
        <v>14</v>
      </c>
      <c r="E79" t="s">
        <v>14</v>
      </c>
      <c r="F79" t="s">
        <v>14</v>
      </c>
      <c r="G79" t="s">
        <v>14</v>
      </c>
    </row>
    <row r="80" spans="2:15" x14ac:dyDescent="0.2">
      <c r="B80">
        <v>17.664999999999999</v>
      </c>
      <c r="C80">
        <v>5.45E-2</v>
      </c>
      <c r="D80" t="s">
        <v>14</v>
      </c>
      <c r="E80" t="s">
        <v>14</v>
      </c>
      <c r="F80" t="s">
        <v>14</v>
      </c>
      <c r="G80" t="s">
        <v>14</v>
      </c>
    </row>
    <row r="81" spans="2:15" x14ac:dyDescent="0.2">
      <c r="B81">
        <v>17.933</v>
      </c>
      <c r="C81">
        <v>8.3995999999999995</v>
      </c>
      <c r="D81">
        <v>17.931999999999999</v>
      </c>
      <c r="E81" t="s">
        <v>6</v>
      </c>
      <c r="F81" t="s">
        <v>7</v>
      </c>
      <c r="G81">
        <v>96.476884617480593</v>
      </c>
    </row>
    <row r="82" spans="2:15" x14ac:dyDescent="0.2">
      <c r="B82">
        <v>18.5</v>
      </c>
      <c r="C82">
        <v>0.12230000000000001</v>
      </c>
      <c r="D82" t="s">
        <v>14</v>
      </c>
      <c r="E82" t="s">
        <v>14</v>
      </c>
      <c r="F82" t="s">
        <v>14</v>
      </c>
      <c r="G82" t="s">
        <v>14</v>
      </c>
    </row>
    <row r="83" spans="2:15" x14ac:dyDescent="0.2">
      <c r="B83">
        <v>18.829000000000001</v>
      </c>
      <c r="C83">
        <v>0.1391</v>
      </c>
      <c r="D83">
        <v>18.8294</v>
      </c>
      <c r="E83" t="s">
        <v>6</v>
      </c>
      <c r="F83" t="s">
        <v>7</v>
      </c>
      <c r="G83">
        <v>56.278559129144199</v>
      </c>
    </row>
    <row r="84" spans="2:15" x14ac:dyDescent="0.2">
      <c r="B84">
        <v>19.151</v>
      </c>
      <c r="C84">
        <v>8.2400000000000001E-2</v>
      </c>
      <c r="D84" t="s">
        <v>14</v>
      </c>
      <c r="E84" t="s">
        <v>14</v>
      </c>
      <c r="F84" t="s">
        <v>14</v>
      </c>
      <c r="G84" t="s">
        <v>14</v>
      </c>
    </row>
    <row r="85" spans="2:15" x14ac:dyDescent="0.2">
      <c r="B85">
        <v>19.277999999999999</v>
      </c>
      <c r="C85">
        <v>0.2077</v>
      </c>
      <c r="D85" t="s">
        <v>14</v>
      </c>
      <c r="E85" t="s">
        <v>14</v>
      </c>
      <c r="F85" t="s">
        <v>14</v>
      </c>
      <c r="G85" t="s">
        <v>14</v>
      </c>
    </row>
    <row r="86" spans="2:15" x14ac:dyDescent="0.2">
      <c r="B86">
        <v>19.343</v>
      </c>
      <c r="C86">
        <v>0.2414</v>
      </c>
      <c r="D86">
        <v>19.341200000000001</v>
      </c>
      <c r="E86" t="s">
        <v>120</v>
      </c>
      <c r="F86" t="s">
        <v>121</v>
      </c>
      <c r="G86">
        <v>79.481851785155499</v>
      </c>
      <c r="I86">
        <f>C86/$E$2</f>
        <v>2.8739463783989717E-2</v>
      </c>
      <c r="J86">
        <v>1</v>
      </c>
      <c r="K86">
        <f>I86/J86*$G$2</f>
        <v>0.41959617124624987</v>
      </c>
      <c r="M86">
        <v>13</v>
      </c>
      <c r="N86" t="s">
        <v>110</v>
      </c>
      <c r="O86" t="str">
        <f>IF(N86="A","Aromatics",IF(N86="L","Linear Alkanes",IF(N86="B","Branched Alkanes", IF(N86="C","Cycloalkanes", IF(N86="E","Alkenes/Alkynes", IF(N86="O","Other","Unknown"))))))</f>
        <v>Aromatics</v>
      </c>
    </row>
    <row r="87" spans="2:15" x14ac:dyDescent="0.2">
      <c r="B87">
        <v>19.582000000000001</v>
      </c>
      <c r="C87">
        <v>0.25119999999999998</v>
      </c>
      <c r="D87" t="s">
        <v>14</v>
      </c>
      <c r="E87" t="s">
        <v>14</v>
      </c>
      <c r="F87" t="s">
        <v>14</v>
      </c>
      <c r="G87" t="s">
        <v>14</v>
      </c>
    </row>
    <row r="88" spans="2:15" x14ac:dyDescent="0.2">
      <c r="B88">
        <v>19.745999999999999</v>
      </c>
      <c r="C88">
        <v>5.2900000000000003E-2</v>
      </c>
      <c r="D88">
        <v>19.744399999999999</v>
      </c>
      <c r="E88" t="s">
        <v>131</v>
      </c>
      <c r="F88" t="s">
        <v>121</v>
      </c>
      <c r="G88">
        <v>81.974744081514899</v>
      </c>
      <c r="I88">
        <f>C88/$E$2</f>
        <v>6.2979189485213591E-3</v>
      </c>
      <c r="J88">
        <v>1</v>
      </c>
      <c r="K88">
        <f>I88/J88*$G$2</f>
        <v>9.1949616648411836E-2</v>
      </c>
      <c r="M88">
        <v>13</v>
      </c>
      <c r="N88" t="s">
        <v>110</v>
      </c>
      <c r="O88" t="str">
        <f>IF(N88="A","Aromatics",IF(N88="L","Linear Alkanes",IF(N88="B","Branched Alkanes", IF(N88="C","Cycloalkanes", IF(N88="E","Alkenes/Alkynes", IF(N88="O","Other","Unknown"))))))</f>
        <v>Aromatics</v>
      </c>
    </row>
    <row r="89" spans="2:15" x14ac:dyDescent="0.2">
      <c r="B89">
        <v>19.957000000000001</v>
      </c>
      <c r="C89">
        <v>0.1033</v>
      </c>
      <c r="D89" t="s">
        <v>14</v>
      </c>
      <c r="E89" t="s">
        <v>14</v>
      </c>
      <c r="F89" t="s">
        <v>14</v>
      </c>
      <c r="G89" t="s">
        <v>14</v>
      </c>
    </row>
    <row r="90" spans="2:15" x14ac:dyDescent="0.2">
      <c r="B90">
        <v>20.332999999999998</v>
      </c>
      <c r="C90">
        <v>4.5100000000000001E-2</v>
      </c>
      <c r="D90" t="s">
        <v>14</v>
      </c>
      <c r="E90" t="s">
        <v>14</v>
      </c>
      <c r="F90" t="s">
        <v>14</v>
      </c>
      <c r="G90" t="s">
        <v>14</v>
      </c>
    </row>
    <row r="91" spans="2:15" x14ac:dyDescent="0.2">
      <c r="B91">
        <v>20.709</v>
      </c>
      <c r="C91">
        <v>3.9600000000000003E-2</v>
      </c>
      <c r="D91">
        <v>20.710599999999999</v>
      </c>
      <c r="E91" t="s">
        <v>3</v>
      </c>
    </row>
    <row r="92" spans="2:15" x14ac:dyDescent="0.2">
      <c r="B92">
        <v>20.968</v>
      </c>
      <c r="C92">
        <v>0.18870000000000001</v>
      </c>
      <c r="D92">
        <v>20.965800000000002</v>
      </c>
      <c r="E92" t="s">
        <v>130</v>
      </c>
      <c r="F92" t="s">
        <v>122</v>
      </c>
      <c r="G92">
        <v>69.198768395103698</v>
      </c>
      <c r="I92">
        <f>C92/$E$2</f>
        <v>2.2465355493118722E-2</v>
      </c>
      <c r="J92">
        <v>1</v>
      </c>
      <c r="K92">
        <f>I92/J92*$G$2</f>
        <v>0.32799419019953335</v>
      </c>
      <c r="M92">
        <v>14</v>
      </c>
      <c r="N92" t="s">
        <v>110</v>
      </c>
      <c r="O92" t="str">
        <f>IF(N92="A","Aromatics",IF(N92="L","Linear Alkanes",IF(N92="B","Branched Alkanes", IF(N92="C","Cycloalkanes", IF(N92="E","Alkenes/Alkynes", IF(N92="O","Other","Unknown"))))))</f>
        <v>Aromatics</v>
      </c>
    </row>
    <row r="93" spans="2:15" x14ac:dyDescent="0.2">
      <c r="B93">
        <v>21.154</v>
      </c>
      <c r="C93">
        <v>0.25929999999999997</v>
      </c>
      <c r="D93">
        <v>21.151299999999999</v>
      </c>
      <c r="E93" t="s">
        <v>130</v>
      </c>
      <c r="F93" t="s">
        <v>122</v>
      </c>
      <c r="G93">
        <v>76.280094956244696</v>
      </c>
      <c r="I93">
        <f>C93/$E$2</f>
        <v>3.0870517643697318E-2</v>
      </c>
      <c r="J93">
        <v>1</v>
      </c>
      <c r="K93">
        <f>I93/J93*$G$2</f>
        <v>0.45070955759798081</v>
      </c>
      <c r="M93">
        <v>14</v>
      </c>
      <c r="N93" t="s">
        <v>110</v>
      </c>
      <c r="O93" t="str">
        <f>IF(N93="A","Aromatics",IF(N93="L","Linear Alkanes",IF(N93="B","Branched Alkanes", IF(N93="C","Cycloalkanes", IF(N93="E","Alkenes/Alkynes", IF(N93="O","Other","Unknown"))))))</f>
        <v>Aromatics</v>
      </c>
    </row>
    <row r="94" spans="2:15" x14ac:dyDescent="0.2">
      <c r="B94">
        <v>21.395</v>
      </c>
      <c r="C94">
        <v>7.2300000000000003E-2</v>
      </c>
      <c r="D94">
        <v>21.392600000000002</v>
      </c>
      <c r="E94" t="s">
        <v>128</v>
      </c>
      <c r="F94" t="s">
        <v>129</v>
      </c>
      <c r="G94">
        <v>66.955879735133905</v>
      </c>
    </row>
    <row r="95" spans="2:15" x14ac:dyDescent="0.2">
      <c r="B95">
        <v>21.443000000000001</v>
      </c>
      <c r="C95">
        <v>3.6900000000000002E-2</v>
      </c>
      <c r="D95" t="s">
        <v>14</v>
      </c>
      <c r="E95" t="s">
        <v>14</v>
      </c>
      <c r="F95" t="s">
        <v>14</v>
      </c>
      <c r="G95" t="s">
        <v>14</v>
      </c>
    </row>
    <row r="96" spans="2:15" x14ac:dyDescent="0.2">
      <c r="B96">
        <v>21.507999999999999</v>
      </c>
      <c r="C96">
        <v>8.8700000000000001E-2</v>
      </c>
      <c r="D96">
        <v>21.511500000000002</v>
      </c>
      <c r="E96" t="s">
        <v>3</v>
      </c>
    </row>
    <row r="97" spans="2:7" x14ac:dyDescent="0.2">
      <c r="B97">
        <v>21.638000000000002</v>
      </c>
      <c r="C97">
        <v>3.3500000000000002E-2</v>
      </c>
      <c r="D97" t="s">
        <v>14</v>
      </c>
      <c r="E97" t="s">
        <v>14</v>
      </c>
      <c r="F97" t="s">
        <v>14</v>
      </c>
      <c r="G97" t="s">
        <v>14</v>
      </c>
    </row>
    <row r="98" spans="2:7" x14ac:dyDescent="0.2">
      <c r="B98">
        <v>21.698</v>
      </c>
      <c r="C98">
        <v>7.1800000000000003E-2</v>
      </c>
      <c r="D98" t="s">
        <v>14</v>
      </c>
      <c r="E98" t="s">
        <v>14</v>
      </c>
      <c r="F98" t="s">
        <v>14</v>
      </c>
      <c r="G98" t="s">
        <v>14</v>
      </c>
    </row>
    <row r="99" spans="2:7" x14ac:dyDescent="0.2">
      <c r="B99">
        <v>21.911999999999999</v>
      </c>
      <c r="C99">
        <v>3.7900000000000003E-2</v>
      </c>
      <c r="D99" t="s">
        <v>14</v>
      </c>
      <c r="E99" t="s">
        <v>14</v>
      </c>
      <c r="F99" t="s">
        <v>14</v>
      </c>
      <c r="G99" t="s">
        <v>14</v>
      </c>
    </row>
    <row r="100" spans="2:7" x14ac:dyDescent="0.2">
      <c r="B100">
        <v>21.99</v>
      </c>
      <c r="C100">
        <v>0.13800000000000001</v>
      </c>
      <c r="D100" t="s">
        <v>14</v>
      </c>
      <c r="E100" t="s">
        <v>14</v>
      </c>
      <c r="F100" t="s">
        <v>14</v>
      </c>
      <c r="G100" t="s">
        <v>14</v>
      </c>
    </row>
    <row r="101" spans="2:7" x14ac:dyDescent="0.2">
      <c r="B101">
        <v>22.111999999999998</v>
      </c>
      <c r="C101">
        <v>9.5799999999999996E-2</v>
      </c>
      <c r="D101" t="s">
        <v>14</v>
      </c>
      <c r="E101" t="s">
        <v>14</v>
      </c>
      <c r="F101" t="s">
        <v>14</v>
      </c>
      <c r="G101" t="s">
        <v>14</v>
      </c>
    </row>
    <row r="102" spans="2:7" x14ac:dyDescent="0.2">
      <c r="B102">
        <v>22.219000000000001</v>
      </c>
      <c r="C102">
        <v>3.9100000000000003E-2</v>
      </c>
      <c r="D102" t="s">
        <v>14</v>
      </c>
      <c r="E102" t="s">
        <v>14</v>
      </c>
      <c r="F102" t="s">
        <v>14</v>
      </c>
      <c r="G102" t="s">
        <v>14</v>
      </c>
    </row>
    <row r="103" spans="2:7" x14ac:dyDescent="0.2">
      <c r="B103">
        <v>22.65</v>
      </c>
      <c r="C103">
        <v>0.1384</v>
      </c>
      <c r="D103" t="s">
        <v>14</v>
      </c>
      <c r="E103" t="s">
        <v>14</v>
      </c>
      <c r="F103" t="s">
        <v>14</v>
      </c>
      <c r="G103" t="s">
        <v>14</v>
      </c>
    </row>
    <row r="104" spans="2:7" x14ac:dyDescent="0.2">
      <c r="B104">
        <v>22.748000000000001</v>
      </c>
      <c r="C104">
        <v>8.0799999999999997E-2</v>
      </c>
      <c r="D104" t="s">
        <v>14</v>
      </c>
      <c r="E104" t="s">
        <v>14</v>
      </c>
      <c r="F104" t="s">
        <v>14</v>
      </c>
      <c r="G104" t="s">
        <v>14</v>
      </c>
    </row>
    <row r="105" spans="2:7" x14ac:dyDescent="0.2">
      <c r="B105">
        <v>23.012</v>
      </c>
      <c r="C105">
        <v>0.105</v>
      </c>
      <c r="D105" t="s">
        <v>14</v>
      </c>
      <c r="E105" t="s">
        <v>14</v>
      </c>
      <c r="F105" t="s">
        <v>14</v>
      </c>
      <c r="G105" t="s">
        <v>14</v>
      </c>
    </row>
    <row r="106" spans="2:7" x14ac:dyDescent="0.2">
      <c r="B106">
        <v>23.22</v>
      </c>
      <c r="C106">
        <v>9.7600000000000006E-2</v>
      </c>
      <c r="D106" t="s">
        <v>14</v>
      </c>
      <c r="E106" t="s">
        <v>14</v>
      </c>
      <c r="F106" t="s">
        <v>14</v>
      </c>
      <c r="G106" t="s">
        <v>14</v>
      </c>
    </row>
    <row r="107" spans="2:7" x14ac:dyDescent="0.2">
      <c r="B107">
        <v>23.4</v>
      </c>
      <c r="C107">
        <v>0.1143</v>
      </c>
      <c r="D107" t="s">
        <v>14</v>
      </c>
      <c r="E107" t="s">
        <v>14</v>
      </c>
      <c r="F107" t="s">
        <v>14</v>
      </c>
      <c r="G107" t="s">
        <v>14</v>
      </c>
    </row>
    <row r="108" spans="2:7" x14ac:dyDescent="0.2">
      <c r="B108">
        <v>23.84</v>
      </c>
      <c r="C108">
        <v>3.7100000000000001E-2</v>
      </c>
      <c r="D108" t="s">
        <v>14</v>
      </c>
      <c r="E108" t="s">
        <v>14</v>
      </c>
      <c r="F108" t="s">
        <v>14</v>
      </c>
      <c r="G108" t="s">
        <v>14</v>
      </c>
    </row>
    <row r="109" spans="2:7" x14ac:dyDescent="0.2">
      <c r="B109">
        <v>24.035</v>
      </c>
      <c r="C109">
        <v>8.4500000000000006E-2</v>
      </c>
      <c r="D109" t="s">
        <v>14</v>
      </c>
      <c r="E109" t="s">
        <v>14</v>
      </c>
      <c r="F109" t="s">
        <v>14</v>
      </c>
      <c r="G109" t="s">
        <v>14</v>
      </c>
    </row>
    <row r="110" spans="2:7" x14ac:dyDescent="0.2">
      <c r="B110">
        <v>24.667999999999999</v>
      </c>
      <c r="C110">
        <v>0.1522</v>
      </c>
      <c r="D110" t="s">
        <v>14</v>
      </c>
      <c r="E110" t="s">
        <v>14</v>
      </c>
      <c r="F110" t="s">
        <v>14</v>
      </c>
      <c r="G110" t="s">
        <v>14</v>
      </c>
    </row>
    <row r="111" spans="2:7" x14ac:dyDescent="0.2">
      <c r="B111">
        <v>25.312999999999999</v>
      </c>
      <c r="C111">
        <v>5.7599999999999998E-2</v>
      </c>
      <c r="D111" t="s">
        <v>14</v>
      </c>
      <c r="E111" t="s">
        <v>14</v>
      </c>
      <c r="F111" t="s">
        <v>14</v>
      </c>
      <c r="G111" t="s">
        <v>14</v>
      </c>
    </row>
    <row r="112" spans="2:7" x14ac:dyDescent="0.2">
      <c r="B112">
        <v>27.321999999999999</v>
      </c>
      <c r="C112">
        <v>7.2300000000000003E-2</v>
      </c>
      <c r="D112" t="s">
        <v>14</v>
      </c>
      <c r="E112" t="s">
        <v>14</v>
      </c>
      <c r="F112" t="s">
        <v>14</v>
      </c>
      <c r="G112" t="s">
        <v>14</v>
      </c>
    </row>
    <row r="113" spans="2:7" x14ac:dyDescent="0.2">
      <c r="B113">
        <v>31.314</v>
      </c>
      <c r="C113">
        <v>49.190399999999997</v>
      </c>
      <c r="D113" t="s">
        <v>14</v>
      </c>
      <c r="E113" t="s">
        <v>14</v>
      </c>
      <c r="F113" t="s">
        <v>14</v>
      </c>
      <c r="G113" t="s">
        <v>14</v>
      </c>
    </row>
    <row r="114" spans="2:7" x14ac:dyDescent="0.2">
      <c r="B114">
        <v>31.459</v>
      </c>
      <c r="C114">
        <v>1.0617000000000001</v>
      </c>
      <c r="D114" t="s">
        <v>14</v>
      </c>
      <c r="E114" t="s">
        <v>14</v>
      </c>
      <c r="F114" t="s">
        <v>14</v>
      </c>
      <c r="G114" t="s">
        <v>14</v>
      </c>
    </row>
    <row r="115" spans="2:7" x14ac:dyDescent="0.2">
      <c r="B115">
        <v>31.594000000000001</v>
      </c>
      <c r="C115">
        <v>1.9852000000000001</v>
      </c>
      <c r="D115" t="s">
        <v>14</v>
      </c>
      <c r="E115" t="s">
        <v>14</v>
      </c>
      <c r="F115" t="s">
        <v>14</v>
      </c>
      <c r="G115" t="s">
        <v>14</v>
      </c>
    </row>
    <row r="116" spans="2:7" x14ac:dyDescent="0.2">
      <c r="B116">
        <v>31.64</v>
      </c>
      <c r="C116">
        <v>0.91979999999999995</v>
      </c>
      <c r="D116" t="s">
        <v>14</v>
      </c>
      <c r="E116" t="s">
        <v>14</v>
      </c>
      <c r="F116" t="s">
        <v>14</v>
      </c>
      <c r="G116" t="s">
        <v>14</v>
      </c>
    </row>
    <row r="117" spans="2:7" x14ac:dyDescent="0.2">
      <c r="B117">
        <v>31.908999999999999</v>
      </c>
      <c r="C117">
        <v>0.129</v>
      </c>
      <c r="D117" t="s">
        <v>14</v>
      </c>
      <c r="E117" t="s">
        <v>14</v>
      </c>
      <c r="F117" t="s">
        <v>14</v>
      </c>
      <c r="G117" t="s">
        <v>14</v>
      </c>
    </row>
    <row r="118" spans="2:7" x14ac:dyDescent="0.2">
      <c r="B118">
        <v>33.225000000000001</v>
      </c>
      <c r="C118">
        <v>0.23980000000000001</v>
      </c>
      <c r="D118">
        <v>33.230978983036898</v>
      </c>
      <c r="E118" t="s">
        <v>3</v>
      </c>
    </row>
    <row r="119" spans="2:7" x14ac:dyDescent="0.2">
      <c r="B119">
        <v>33.447000000000003</v>
      </c>
      <c r="C119">
        <v>0.1668</v>
      </c>
      <c r="D119" t="s">
        <v>14</v>
      </c>
      <c r="E119" t="s">
        <v>14</v>
      </c>
      <c r="F119" t="s">
        <v>14</v>
      </c>
      <c r="G119" t="s">
        <v>14</v>
      </c>
    </row>
    <row r="120" spans="2:7" x14ac:dyDescent="0.2">
      <c r="B120">
        <v>33.487000000000002</v>
      </c>
      <c r="C120">
        <v>0.35439999999999999</v>
      </c>
      <c r="D120" t="s">
        <v>14</v>
      </c>
      <c r="E120" t="s">
        <v>14</v>
      </c>
      <c r="F120" t="s">
        <v>14</v>
      </c>
      <c r="G120" t="s">
        <v>14</v>
      </c>
    </row>
    <row r="121" spans="2:7" x14ac:dyDescent="0.2">
      <c r="B121">
        <v>33.761000000000003</v>
      </c>
      <c r="C121">
        <v>0.22720000000000001</v>
      </c>
      <c r="D121" t="s">
        <v>14</v>
      </c>
      <c r="E121" t="s">
        <v>14</v>
      </c>
      <c r="F121" t="s">
        <v>14</v>
      </c>
      <c r="G121" t="s">
        <v>14</v>
      </c>
    </row>
    <row r="122" spans="2:7" x14ac:dyDescent="0.2">
      <c r="B122">
        <v>33.887</v>
      </c>
      <c r="C122">
        <v>7.9799999999999996E-2</v>
      </c>
      <c r="D122" t="s">
        <v>14</v>
      </c>
      <c r="E122" t="s">
        <v>14</v>
      </c>
      <c r="F122" t="s">
        <v>14</v>
      </c>
      <c r="G122" t="s">
        <v>14</v>
      </c>
    </row>
    <row r="123" spans="2:7" x14ac:dyDescent="0.2">
      <c r="B123">
        <v>34.345999999999997</v>
      </c>
      <c r="C123">
        <v>0.53869999999999996</v>
      </c>
      <c r="D123" t="s">
        <v>14</v>
      </c>
      <c r="E123" t="s">
        <v>14</v>
      </c>
      <c r="F123" t="s">
        <v>14</v>
      </c>
      <c r="G123" t="s">
        <v>14</v>
      </c>
    </row>
    <row r="124" spans="2:7" x14ac:dyDescent="0.2">
      <c r="B124">
        <v>34.429000000000002</v>
      </c>
      <c r="C124">
        <v>0.17699999999999999</v>
      </c>
      <c r="D124" t="s">
        <v>14</v>
      </c>
      <c r="E124" t="s">
        <v>14</v>
      </c>
      <c r="F124" t="s">
        <v>14</v>
      </c>
      <c r="G124" t="s">
        <v>14</v>
      </c>
    </row>
    <row r="125" spans="2:7" x14ac:dyDescent="0.2">
      <c r="B125">
        <v>34.634999999999998</v>
      </c>
      <c r="C125">
        <v>8.5000000000000006E-2</v>
      </c>
      <c r="D125">
        <v>34.641199999999998</v>
      </c>
      <c r="E125" t="s">
        <v>126</v>
      </c>
      <c r="F125" t="s">
        <v>127</v>
      </c>
      <c r="G125">
        <v>52.914759949021303</v>
      </c>
    </row>
    <row r="126" spans="2:7" x14ac:dyDescent="0.2">
      <c r="B126">
        <v>34.688000000000002</v>
      </c>
      <c r="C126">
        <v>4.07E-2</v>
      </c>
      <c r="D126" t="s">
        <v>14</v>
      </c>
      <c r="E126" t="s">
        <v>14</v>
      </c>
      <c r="F126" t="s">
        <v>14</v>
      </c>
      <c r="G126" t="s">
        <v>14</v>
      </c>
    </row>
    <row r="127" spans="2:7" x14ac:dyDescent="0.2">
      <c r="B127">
        <v>34.831000000000003</v>
      </c>
      <c r="C127">
        <v>0.48630000000000001</v>
      </c>
      <c r="D127">
        <v>34.834200000000003</v>
      </c>
      <c r="E127" t="s">
        <v>124</v>
      </c>
      <c r="F127" t="s">
        <v>125</v>
      </c>
      <c r="G127">
        <v>69.4079861974935</v>
      </c>
    </row>
    <row r="128" spans="2:7" x14ac:dyDescent="0.2">
      <c r="B128">
        <v>34.878999999999998</v>
      </c>
      <c r="C128">
        <v>0.32969999999999999</v>
      </c>
      <c r="D128">
        <v>34.875</v>
      </c>
      <c r="E128" t="s">
        <v>4</v>
      </c>
      <c r="F128" t="s">
        <v>5</v>
      </c>
      <c r="G128">
        <v>60.389514144744702</v>
      </c>
    </row>
    <row r="129" spans="2:10" x14ac:dyDescent="0.2">
      <c r="B129">
        <v>34.911000000000001</v>
      </c>
      <c r="C129">
        <v>0.42349999999999999</v>
      </c>
      <c r="D129" t="s">
        <v>14</v>
      </c>
      <c r="E129" t="s">
        <v>14</v>
      </c>
      <c r="F129" t="s">
        <v>14</v>
      </c>
      <c r="G129" t="s">
        <v>14</v>
      </c>
    </row>
    <row r="130" spans="2:10" x14ac:dyDescent="0.2">
      <c r="B130">
        <v>35.130000000000003</v>
      </c>
      <c r="C130">
        <v>0.17810000000000001</v>
      </c>
      <c r="D130" t="s">
        <v>14</v>
      </c>
      <c r="E130" t="s">
        <v>14</v>
      </c>
      <c r="F130" t="s">
        <v>14</v>
      </c>
      <c r="G130" t="s">
        <v>14</v>
      </c>
    </row>
    <row r="131" spans="2:10" x14ac:dyDescent="0.2">
      <c r="B131">
        <v>35.161999999999999</v>
      </c>
      <c r="C131">
        <v>0.12740000000000001</v>
      </c>
      <c r="D131" t="s">
        <v>14</v>
      </c>
      <c r="E131" t="s">
        <v>14</v>
      </c>
      <c r="F131" t="s">
        <v>14</v>
      </c>
      <c r="G131" t="s">
        <v>14</v>
      </c>
    </row>
    <row r="132" spans="2:10" x14ac:dyDescent="0.2">
      <c r="B132">
        <v>35.222000000000001</v>
      </c>
      <c r="C132">
        <v>0.16830000000000001</v>
      </c>
      <c r="D132" t="s">
        <v>14</v>
      </c>
      <c r="E132" t="s">
        <v>14</v>
      </c>
      <c r="F132" t="s">
        <v>14</v>
      </c>
      <c r="G132" t="s">
        <v>14</v>
      </c>
    </row>
    <row r="133" spans="2:10" x14ac:dyDescent="0.2">
      <c r="B133">
        <v>35.255000000000003</v>
      </c>
      <c r="C133">
        <v>0.214</v>
      </c>
      <c r="D133">
        <v>35.260800000000003</v>
      </c>
      <c r="E133" t="s">
        <v>3</v>
      </c>
    </row>
    <row r="134" spans="2:10" x14ac:dyDescent="0.2">
      <c r="B134">
        <v>35.360999999999997</v>
      </c>
      <c r="C134">
        <v>3.8899999999999997E-2</v>
      </c>
      <c r="D134" t="s">
        <v>14</v>
      </c>
      <c r="E134" t="s">
        <v>14</v>
      </c>
      <c r="F134" t="s">
        <v>14</v>
      </c>
      <c r="G134" t="s">
        <v>14</v>
      </c>
    </row>
    <row r="135" spans="2:10" x14ac:dyDescent="0.2">
      <c r="B135">
        <v>35.505000000000003</v>
      </c>
      <c r="C135">
        <v>0.13170000000000001</v>
      </c>
      <c r="D135" t="s">
        <v>14</v>
      </c>
      <c r="E135" t="s">
        <v>14</v>
      </c>
      <c r="F135" t="s">
        <v>14</v>
      </c>
      <c r="G135" t="s">
        <v>14</v>
      </c>
    </row>
    <row r="136" spans="2:10" x14ac:dyDescent="0.2">
      <c r="B136">
        <v>35.594000000000001</v>
      </c>
      <c r="C136">
        <v>0.56830000000000003</v>
      </c>
      <c r="D136" t="s">
        <v>14</v>
      </c>
      <c r="E136" t="s">
        <v>14</v>
      </c>
      <c r="F136" t="s">
        <v>14</v>
      </c>
      <c r="G136" t="s">
        <v>14</v>
      </c>
    </row>
    <row r="137" spans="2:10" x14ac:dyDescent="0.2">
      <c r="B137">
        <v>35.941000000000003</v>
      </c>
      <c r="C137">
        <v>0.16539999999999999</v>
      </c>
      <c r="D137" t="s">
        <v>14</v>
      </c>
      <c r="E137" t="s">
        <v>14</v>
      </c>
      <c r="F137" t="s">
        <v>14</v>
      </c>
      <c r="G137" t="s">
        <v>14</v>
      </c>
    </row>
    <row r="138" spans="2:10" x14ac:dyDescent="0.2">
      <c r="B138">
        <v>36.121000000000002</v>
      </c>
      <c r="C138">
        <v>0.29060000000000002</v>
      </c>
      <c r="D138" t="s">
        <v>14</v>
      </c>
      <c r="E138" t="s">
        <v>14</v>
      </c>
      <c r="F138" t="s">
        <v>14</v>
      </c>
      <c r="G138" t="s">
        <v>14</v>
      </c>
    </row>
    <row r="139" spans="2:10" x14ac:dyDescent="0.2">
      <c r="B139">
        <v>36.180999999999997</v>
      </c>
      <c r="C139">
        <v>0.1157</v>
      </c>
      <c r="D139" t="s">
        <v>14</v>
      </c>
      <c r="E139" t="s">
        <v>14</v>
      </c>
      <c r="F139" t="s">
        <v>14</v>
      </c>
      <c r="G139" t="s">
        <v>14</v>
      </c>
    </row>
    <row r="140" spans="2:10" x14ac:dyDescent="0.2">
      <c r="B140">
        <v>36.212000000000003</v>
      </c>
      <c r="C140">
        <v>0.23180000000000001</v>
      </c>
      <c r="D140" t="s">
        <v>14</v>
      </c>
      <c r="E140" t="s">
        <v>14</v>
      </c>
      <c r="F140" t="s">
        <v>14</v>
      </c>
      <c r="G140" t="s">
        <v>14</v>
      </c>
    </row>
    <row r="141" spans="2:10" x14ac:dyDescent="0.2">
      <c r="B141">
        <v>36.259</v>
      </c>
      <c r="C141">
        <v>0.38800000000000001</v>
      </c>
      <c r="D141" t="s">
        <v>14</v>
      </c>
      <c r="E141" t="s">
        <v>14</v>
      </c>
      <c r="F141" t="s">
        <v>14</v>
      </c>
      <c r="G141" t="s">
        <v>14</v>
      </c>
    </row>
    <row r="142" spans="2:10" x14ac:dyDescent="0.2">
      <c r="B142">
        <v>36.762999999999998</v>
      </c>
      <c r="C142">
        <v>0.08</v>
      </c>
      <c r="D142" t="s">
        <v>14</v>
      </c>
      <c r="E142" t="s">
        <v>14</v>
      </c>
      <c r="F142" t="s">
        <v>14</v>
      </c>
      <c r="G142" t="s">
        <v>14</v>
      </c>
    </row>
    <row r="143" spans="2:10" x14ac:dyDescent="0.2">
      <c r="B143">
        <v>36.838000000000001</v>
      </c>
      <c r="C143">
        <v>0.88100000000000001</v>
      </c>
      <c r="D143" t="s">
        <v>14</v>
      </c>
      <c r="E143" t="s">
        <v>14</v>
      </c>
      <c r="F143" t="s">
        <v>14</v>
      </c>
      <c r="G143" t="s">
        <v>14</v>
      </c>
      <c r="J143" s="6"/>
    </row>
    <row r="144" spans="2:10" x14ac:dyDescent="0.2">
      <c r="B144">
        <v>37.128</v>
      </c>
      <c r="C144">
        <v>0.2525</v>
      </c>
      <c r="D144" t="s">
        <v>14</v>
      </c>
      <c r="E144" t="s">
        <v>14</v>
      </c>
      <c r="F144" t="s">
        <v>14</v>
      </c>
      <c r="G144" t="s">
        <v>14</v>
      </c>
    </row>
    <row r="145" spans="2:7" x14ac:dyDescent="0.2">
      <c r="B145">
        <v>37.64</v>
      </c>
      <c r="C145">
        <v>8.0399999999999999E-2</v>
      </c>
      <c r="D145" t="s">
        <v>14</v>
      </c>
      <c r="E145" t="s">
        <v>14</v>
      </c>
      <c r="F145" t="s">
        <v>14</v>
      </c>
      <c r="G145" t="s">
        <v>14</v>
      </c>
    </row>
    <row r="146" spans="2:7" x14ac:dyDescent="0.2">
      <c r="B146">
        <v>38.792999999999999</v>
      </c>
      <c r="C146">
        <v>0.16520000000000001</v>
      </c>
      <c r="D146">
        <v>38.790500000000002</v>
      </c>
      <c r="E146" t="s">
        <v>3</v>
      </c>
    </row>
    <row r="147" spans="2:7" x14ac:dyDescent="0.2">
      <c r="B147">
        <v>38.860999999999997</v>
      </c>
      <c r="C147">
        <v>0.2606</v>
      </c>
      <c r="D147" t="s">
        <v>14</v>
      </c>
      <c r="E147" t="s">
        <v>14</v>
      </c>
      <c r="F147" t="s">
        <v>14</v>
      </c>
      <c r="G147" t="s">
        <v>14</v>
      </c>
    </row>
    <row r="148" spans="2:7" x14ac:dyDescent="0.2">
      <c r="B148">
        <v>38.976999999999997</v>
      </c>
      <c r="C148">
        <v>8.2199999999999995E-2</v>
      </c>
      <c r="D148">
        <v>38.982199999999999</v>
      </c>
      <c r="E148" t="s">
        <v>3</v>
      </c>
    </row>
    <row r="149" spans="2:7" x14ac:dyDescent="0.2">
      <c r="B149">
        <v>39.322000000000003</v>
      </c>
      <c r="C149">
        <v>1.0437000000000001</v>
      </c>
      <c r="D149" t="s">
        <v>14</v>
      </c>
      <c r="E149" t="s">
        <v>14</v>
      </c>
      <c r="F149" t="s">
        <v>14</v>
      </c>
      <c r="G149" t="s">
        <v>14</v>
      </c>
    </row>
    <row r="150" spans="2:7" x14ac:dyDescent="0.2">
      <c r="B150">
        <v>39.634</v>
      </c>
      <c r="C150">
        <v>4.1799999999999997E-2</v>
      </c>
      <c r="D150" t="s">
        <v>14</v>
      </c>
      <c r="E150" t="s">
        <v>14</v>
      </c>
      <c r="F150" t="s">
        <v>14</v>
      </c>
      <c r="G150" t="s">
        <v>14</v>
      </c>
    </row>
    <row r="151" spans="2:7" x14ac:dyDescent="0.2">
      <c r="B151">
        <v>39.665999999999997</v>
      </c>
      <c r="C151">
        <v>0.38740000000000002</v>
      </c>
      <c r="D151" t="s">
        <v>14</v>
      </c>
      <c r="E151" t="s">
        <v>14</v>
      </c>
      <c r="F151" t="s">
        <v>14</v>
      </c>
      <c r="G151" t="s">
        <v>14</v>
      </c>
    </row>
    <row r="152" spans="2:7" x14ac:dyDescent="0.2">
      <c r="B152">
        <v>39.968000000000004</v>
      </c>
      <c r="C152">
        <v>0.43109999999999998</v>
      </c>
      <c r="D152">
        <v>39.960695199615103</v>
      </c>
      <c r="E152" t="s">
        <v>3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E0CA5-7B6E-2C48-9CE9-B27E262922F9}">
  <dimension ref="B2:H219"/>
  <sheetViews>
    <sheetView workbookViewId="0">
      <selection activeCell="E28" sqref="E28"/>
    </sheetView>
  </sheetViews>
  <sheetFormatPr baseColWidth="10" defaultRowHeight="16" x14ac:dyDescent="0.2"/>
  <cols>
    <col min="5" max="5" width="27.83203125" customWidth="1"/>
  </cols>
  <sheetData>
    <row r="2" spans="2:8" x14ac:dyDescent="0.2">
      <c r="B2" t="s">
        <v>16</v>
      </c>
      <c r="D2" t="s">
        <v>15</v>
      </c>
      <c r="F2" t="s">
        <v>18</v>
      </c>
      <c r="H2" t="s">
        <v>19</v>
      </c>
    </row>
    <row r="4" spans="2:8" x14ac:dyDescent="0.2">
      <c r="B4" s="1" t="s">
        <v>11</v>
      </c>
      <c r="C4" s="1" t="s">
        <v>12</v>
      </c>
      <c r="D4" s="1" t="s">
        <v>13</v>
      </c>
      <c r="E4" s="1" t="s">
        <v>0</v>
      </c>
      <c r="F4" s="1" t="s">
        <v>1</v>
      </c>
      <c r="G4" s="1" t="s">
        <v>2</v>
      </c>
    </row>
    <row r="5" spans="2:8" x14ac:dyDescent="0.2">
      <c r="B5" s="1"/>
      <c r="C5" s="1"/>
      <c r="D5" s="1"/>
      <c r="E5" s="1"/>
      <c r="F5" s="1"/>
      <c r="G5" s="1"/>
    </row>
    <row r="6" spans="2:8" x14ac:dyDescent="0.2">
      <c r="B6" s="1"/>
      <c r="C6" s="1"/>
      <c r="D6" s="1"/>
      <c r="E6" s="1"/>
      <c r="F6" s="1"/>
      <c r="G6" s="1"/>
    </row>
    <row r="7" spans="2:8" x14ac:dyDescent="0.2">
      <c r="B7" s="1"/>
      <c r="C7" s="1"/>
      <c r="D7" s="1"/>
      <c r="E7" s="1"/>
      <c r="F7" s="1"/>
      <c r="G7" s="1"/>
    </row>
    <row r="8" spans="2:8" x14ac:dyDescent="0.2">
      <c r="B8" s="1"/>
      <c r="C8" s="1"/>
      <c r="D8" s="1"/>
      <c r="E8" s="1"/>
      <c r="F8" s="1"/>
      <c r="G8" s="1"/>
    </row>
    <row r="9" spans="2:8" x14ac:dyDescent="0.2">
      <c r="B9" s="1"/>
      <c r="C9" s="1"/>
      <c r="D9" s="1"/>
      <c r="E9" s="1"/>
      <c r="F9" s="1"/>
      <c r="G9" s="1"/>
    </row>
    <row r="10" spans="2:8" x14ac:dyDescent="0.2">
      <c r="B10" s="1"/>
      <c r="C10" s="1"/>
      <c r="D10" s="1"/>
      <c r="E10" s="1"/>
      <c r="F10" s="1"/>
      <c r="G10" s="1"/>
    </row>
    <row r="11" spans="2:8" x14ac:dyDescent="0.2">
      <c r="B11" s="1"/>
      <c r="C11" s="1"/>
      <c r="D11" s="1"/>
      <c r="E11" s="1"/>
      <c r="F11" s="1"/>
      <c r="G11" s="1"/>
    </row>
    <row r="12" spans="2:8" x14ac:dyDescent="0.2">
      <c r="B12" s="1"/>
      <c r="C12" s="1"/>
      <c r="D12" s="1"/>
      <c r="E12" s="1"/>
      <c r="F12" s="1"/>
      <c r="G12" s="1"/>
    </row>
    <row r="13" spans="2:8" x14ac:dyDescent="0.2">
      <c r="B13" s="1"/>
      <c r="C13" s="1"/>
      <c r="D13" s="1"/>
      <c r="E13" s="1"/>
      <c r="F13" s="1"/>
      <c r="G13" s="1"/>
    </row>
    <row r="14" spans="2:8" x14ac:dyDescent="0.2">
      <c r="B14" s="1"/>
      <c r="C14" s="1"/>
      <c r="D14" s="1"/>
      <c r="E14" s="1"/>
      <c r="F14" s="1"/>
      <c r="G14" s="1"/>
    </row>
    <row r="15" spans="2:8" x14ac:dyDescent="0.2">
      <c r="B15" s="1"/>
      <c r="C15" s="1"/>
      <c r="D15" s="1"/>
      <c r="E15" s="1"/>
      <c r="F15" s="1"/>
      <c r="G15" s="1"/>
    </row>
    <row r="16" spans="2:8" x14ac:dyDescent="0.2">
      <c r="B16" s="1"/>
      <c r="C16" s="1"/>
      <c r="D16" s="1"/>
      <c r="E16" s="1"/>
      <c r="F16" s="1"/>
      <c r="G16" s="1"/>
    </row>
    <row r="17" spans="2:7" x14ac:dyDescent="0.2">
      <c r="B17" s="1"/>
      <c r="C17" s="1"/>
      <c r="D17" s="1"/>
      <c r="E17" s="1"/>
      <c r="F17" s="1"/>
      <c r="G17" s="1"/>
    </row>
    <row r="18" spans="2:7" x14ac:dyDescent="0.2">
      <c r="B18" s="1"/>
      <c r="C18" s="1"/>
      <c r="D18" s="1"/>
      <c r="E18" s="1"/>
      <c r="F18" s="1"/>
      <c r="G18" s="1"/>
    </row>
    <row r="19" spans="2:7" x14ac:dyDescent="0.2">
      <c r="B19" s="1"/>
      <c r="C19" s="1"/>
      <c r="D19" s="1"/>
      <c r="E19" s="1"/>
      <c r="F19" s="1"/>
      <c r="G19" s="1"/>
    </row>
    <row r="20" spans="2:7" x14ac:dyDescent="0.2">
      <c r="B20" s="1"/>
      <c r="C20" s="1"/>
      <c r="D20" s="1"/>
      <c r="E20" s="1"/>
      <c r="F20" s="1"/>
      <c r="G20" s="1"/>
    </row>
    <row r="21" spans="2:7" x14ac:dyDescent="0.2">
      <c r="B21" s="1"/>
      <c r="C21" s="1"/>
      <c r="D21" s="1"/>
      <c r="E21" s="1"/>
      <c r="F21" s="1"/>
      <c r="G21" s="1"/>
    </row>
    <row r="22" spans="2:7" x14ac:dyDescent="0.2">
      <c r="B22" s="1"/>
      <c r="C22" s="1"/>
      <c r="D22" s="1"/>
      <c r="E22" s="1"/>
      <c r="F22" s="1"/>
      <c r="G22" s="1"/>
    </row>
    <row r="23" spans="2:7" x14ac:dyDescent="0.2">
      <c r="B23" s="1"/>
      <c r="C23" s="1"/>
      <c r="D23" s="1"/>
      <c r="E23" s="1"/>
      <c r="F23" s="1"/>
      <c r="G23" s="1"/>
    </row>
    <row r="24" spans="2:7" x14ac:dyDescent="0.2">
      <c r="B24" s="1"/>
      <c r="C24" s="1"/>
      <c r="D24" s="1"/>
      <c r="E24" s="1"/>
      <c r="F24" s="1"/>
      <c r="G24" s="1"/>
    </row>
    <row r="25" spans="2:7" x14ac:dyDescent="0.2">
      <c r="B25" s="1"/>
      <c r="C25" s="1"/>
      <c r="D25" s="1"/>
      <c r="E25" s="1"/>
      <c r="F25" s="1"/>
      <c r="G25" s="1"/>
    </row>
    <row r="26" spans="2:7" x14ac:dyDescent="0.2">
      <c r="B26" s="1"/>
      <c r="C26" s="1"/>
      <c r="D26" s="1"/>
      <c r="E26" s="1"/>
      <c r="F26" s="1"/>
      <c r="G26" s="1"/>
    </row>
    <row r="27" spans="2:7" x14ac:dyDescent="0.2">
      <c r="B27" s="1"/>
      <c r="C27" s="1"/>
      <c r="D27" s="1"/>
      <c r="E27" s="1"/>
      <c r="F27" s="1"/>
      <c r="G27" s="1"/>
    </row>
    <row r="28" spans="2:7" x14ac:dyDescent="0.2">
      <c r="B28" s="1"/>
      <c r="C28" s="1"/>
      <c r="D28" s="1"/>
      <c r="E28" s="1"/>
      <c r="F28" s="1"/>
      <c r="G28" s="1"/>
    </row>
    <row r="29" spans="2:7" x14ac:dyDescent="0.2">
      <c r="B29" s="1"/>
      <c r="C29" s="1"/>
      <c r="D29" s="1"/>
      <c r="E29" s="1"/>
      <c r="F29" s="1"/>
      <c r="G29" s="1"/>
    </row>
    <row r="30" spans="2:7" x14ac:dyDescent="0.2">
      <c r="B30" s="1"/>
      <c r="C30" s="1"/>
      <c r="D30" s="1"/>
      <c r="E30" s="1"/>
      <c r="F30" s="1"/>
      <c r="G30" s="1"/>
    </row>
    <row r="31" spans="2:7" x14ac:dyDescent="0.2">
      <c r="B31" s="1"/>
      <c r="C31" s="1"/>
      <c r="D31" s="1"/>
      <c r="E31" s="1"/>
      <c r="F31" s="1"/>
      <c r="G31" s="1"/>
    </row>
    <row r="32" spans="2:7" x14ac:dyDescent="0.2">
      <c r="B32" s="1"/>
      <c r="C32" s="1"/>
      <c r="D32" s="1"/>
      <c r="E32" s="1"/>
      <c r="F32" s="1"/>
      <c r="G32" s="1"/>
    </row>
    <row r="33" spans="2:7" x14ac:dyDescent="0.2">
      <c r="B33" s="1"/>
      <c r="C33" s="1"/>
      <c r="D33" s="1"/>
      <c r="E33" s="1"/>
      <c r="F33" s="1"/>
      <c r="G33" s="1"/>
    </row>
    <row r="34" spans="2:7" x14ac:dyDescent="0.2">
      <c r="B34" s="1"/>
      <c r="C34" s="1"/>
      <c r="D34" s="1"/>
      <c r="E34" s="1"/>
      <c r="F34" s="1"/>
      <c r="G34" s="1"/>
    </row>
    <row r="35" spans="2:7" x14ac:dyDescent="0.2">
      <c r="B35" s="1"/>
      <c r="C35" s="1"/>
      <c r="D35" s="1"/>
      <c r="E35" s="1"/>
      <c r="F35" s="1"/>
      <c r="G35" s="1"/>
    </row>
    <row r="36" spans="2:7" x14ac:dyDescent="0.2">
      <c r="B36" s="1"/>
      <c r="C36" s="1"/>
      <c r="D36" s="1"/>
      <c r="E36" s="1"/>
      <c r="F36" s="1"/>
      <c r="G36" s="1"/>
    </row>
    <row r="37" spans="2:7" x14ac:dyDescent="0.2">
      <c r="B37" s="1"/>
      <c r="C37" s="1"/>
      <c r="D37" s="1"/>
      <c r="E37" s="1"/>
      <c r="F37" s="1"/>
      <c r="G37" s="1"/>
    </row>
    <row r="38" spans="2:7" x14ac:dyDescent="0.2">
      <c r="B38" s="1"/>
      <c r="C38" s="1"/>
      <c r="D38" s="1"/>
      <c r="E38" s="1"/>
      <c r="F38" s="1"/>
      <c r="G38" s="1"/>
    </row>
    <row r="39" spans="2:7" x14ac:dyDescent="0.2">
      <c r="B39" s="1"/>
      <c r="C39" s="1"/>
      <c r="D39" s="1"/>
      <c r="E39" s="1"/>
      <c r="F39" s="1"/>
      <c r="G39" s="1"/>
    </row>
    <row r="40" spans="2:7" x14ac:dyDescent="0.2">
      <c r="B40" s="1"/>
      <c r="C40" s="1"/>
      <c r="D40" s="1"/>
      <c r="E40" s="1"/>
      <c r="F40" s="1"/>
      <c r="G40" s="1"/>
    </row>
    <row r="41" spans="2:7" x14ac:dyDescent="0.2">
      <c r="B41" s="1"/>
      <c r="C41" s="1"/>
      <c r="D41" s="1"/>
      <c r="E41" s="1"/>
      <c r="F41" s="1"/>
      <c r="G41" s="1"/>
    </row>
    <row r="42" spans="2:7" x14ac:dyDescent="0.2">
      <c r="B42" s="1"/>
      <c r="C42" s="1"/>
      <c r="D42" s="1"/>
      <c r="E42" s="1"/>
      <c r="F42" s="1"/>
      <c r="G42" s="1"/>
    </row>
    <row r="43" spans="2:7" x14ac:dyDescent="0.2">
      <c r="B43" s="1"/>
      <c r="C43" s="1"/>
      <c r="D43" s="1"/>
      <c r="E43" s="1"/>
      <c r="F43" s="1"/>
      <c r="G43" s="1"/>
    </row>
    <row r="44" spans="2:7" x14ac:dyDescent="0.2">
      <c r="B44" s="1"/>
      <c r="C44" s="1"/>
      <c r="D44" s="1"/>
      <c r="E44" s="1"/>
      <c r="F44" s="1"/>
      <c r="G44" s="1"/>
    </row>
    <row r="45" spans="2:7" x14ac:dyDescent="0.2">
      <c r="B45" s="1"/>
      <c r="C45" s="1"/>
      <c r="D45" s="1"/>
      <c r="E45" s="1"/>
      <c r="F45" s="1"/>
      <c r="G45" s="1"/>
    </row>
    <row r="46" spans="2:7" x14ac:dyDescent="0.2">
      <c r="B46" s="1"/>
      <c r="C46" s="1"/>
      <c r="D46" s="1"/>
      <c r="E46" s="1"/>
      <c r="F46" s="1"/>
      <c r="G46" s="1"/>
    </row>
    <row r="47" spans="2:7" x14ac:dyDescent="0.2">
      <c r="B47" s="1"/>
      <c r="C47" s="1"/>
      <c r="D47" s="1"/>
      <c r="E47" s="1"/>
      <c r="F47" s="1"/>
      <c r="G47" s="1"/>
    </row>
    <row r="48" spans="2:7" x14ac:dyDescent="0.2">
      <c r="B48" s="1"/>
      <c r="C48" s="1"/>
      <c r="D48" s="1"/>
      <c r="E48" s="1"/>
      <c r="F48" s="1"/>
      <c r="G48" s="1"/>
    </row>
    <row r="49" spans="2:7" x14ac:dyDescent="0.2">
      <c r="B49" s="1"/>
      <c r="C49" s="1"/>
      <c r="D49" s="1"/>
      <c r="E49" s="1"/>
      <c r="F49" s="1"/>
      <c r="G49" s="1"/>
    </row>
    <row r="50" spans="2:7" x14ac:dyDescent="0.2">
      <c r="B50" s="1"/>
      <c r="C50" s="1"/>
      <c r="D50" s="1"/>
      <c r="E50" s="1"/>
      <c r="F50" s="1"/>
      <c r="G50" s="1"/>
    </row>
    <row r="51" spans="2:7" x14ac:dyDescent="0.2">
      <c r="B51" s="1"/>
      <c r="C51" s="1"/>
      <c r="D51" s="1"/>
      <c r="E51" s="1"/>
      <c r="F51" s="1"/>
      <c r="G51" s="1"/>
    </row>
    <row r="52" spans="2:7" x14ac:dyDescent="0.2">
      <c r="B52" s="1"/>
      <c r="C52" s="1"/>
      <c r="D52" s="1"/>
      <c r="E52" s="1"/>
      <c r="F52" s="1"/>
      <c r="G52" s="1"/>
    </row>
    <row r="53" spans="2:7" x14ac:dyDescent="0.2">
      <c r="B53" s="1"/>
      <c r="C53" s="1"/>
      <c r="D53" s="1"/>
      <c r="E53" s="1"/>
      <c r="F53" s="1"/>
      <c r="G53" s="1"/>
    </row>
    <row r="54" spans="2:7" x14ac:dyDescent="0.2">
      <c r="B54" s="1"/>
      <c r="C54" s="1"/>
      <c r="D54" s="1"/>
      <c r="E54" s="1"/>
      <c r="F54" s="1"/>
      <c r="G54" s="1"/>
    </row>
    <row r="55" spans="2:7" x14ac:dyDescent="0.2">
      <c r="B55" s="1"/>
      <c r="C55" s="1"/>
      <c r="D55" s="1"/>
      <c r="E55" s="1"/>
      <c r="F55" s="1"/>
      <c r="G55" s="1"/>
    </row>
    <row r="56" spans="2:7" x14ac:dyDescent="0.2">
      <c r="B56" s="1"/>
      <c r="C56" s="1"/>
      <c r="D56" s="1"/>
      <c r="E56" s="1"/>
      <c r="F56" s="1"/>
      <c r="G56" s="1"/>
    </row>
    <row r="57" spans="2:7" x14ac:dyDescent="0.2">
      <c r="B57" s="1"/>
      <c r="C57" s="1"/>
      <c r="D57" s="1"/>
      <c r="E57" s="1"/>
      <c r="F57" s="1"/>
      <c r="G57" s="1"/>
    </row>
    <row r="58" spans="2:7" x14ac:dyDescent="0.2">
      <c r="B58" s="1"/>
      <c r="C58" s="1"/>
      <c r="D58" s="1"/>
      <c r="E58" s="1"/>
      <c r="F58" s="1"/>
      <c r="G58" s="1"/>
    </row>
    <row r="59" spans="2:7" x14ac:dyDescent="0.2">
      <c r="B59" s="1"/>
      <c r="C59" s="1"/>
      <c r="D59" s="1"/>
      <c r="E59" s="1"/>
      <c r="F59" s="1"/>
      <c r="G59" s="1"/>
    </row>
    <row r="60" spans="2:7" x14ac:dyDescent="0.2">
      <c r="B60" s="1"/>
      <c r="C60" s="1"/>
      <c r="D60" s="1"/>
      <c r="E60" s="1"/>
      <c r="F60" s="1"/>
      <c r="G60" s="1"/>
    </row>
    <row r="61" spans="2:7" x14ac:dyDescent="0.2">
      <c r="B61" s="1"/>
      <c r="C61" s="1"/>
      <c r="D61" s="1"/>
      <c r="E61" s="1"/>
      <c r="F61" s="1"/>
      <c r="G61" s="1"/>
    </row>
    <row r="62" spans="2:7" x14ac:dyDescent="0.2">
      <c r="B62" s="1"/>
      <c r="C62" s="1"/>
      <c r="D62" s="1"/>
      <c r="E62" s="1"/>
      <c r="F62" s="1"/>
      <c r="G62" s="1"/>
    </row>
    <row r="63" spans="2:7" x14ac:dyDescent="0.2">
      <c r="B63" s="1"/>
      <c r="C63" s="1"/>
      <c r="D63" s="1"/>
      <c r="E63" s="1"/>
      <c r="F63" s="1"/>
      <c r="G63" s="1"/>
    </row>
    <row r="64" spans="2:7" x14ac:dyDescent="0.2">
      <c r="B64" s="1"/>
      <c r="C64" s="1"/>
      <c r="D64" s="1"/>
      <c r="E64" s="1"/>
      <c r="F64" s="1"/>
      <c r="G64" s="1"/>
    </row>
    <row r="65" spans="2:7" x14ac:dyDescent="0.2">
      <c r="B65" s="1"/>
      <c r="C65" s="1"/>
      <c r="D65" s="1"/>
      <c r="E65" s="1"/>
      <c r="F65" s="1"/>
      <c r="G65" s="1"/>
    </row>
    <row r="66" spans="2:7" x14ac:dyDescent="0.2">
      <c r="B66" s="1"/>
      <c r="C66" s="1"/>
      <c r="D66" s="1"/>
      <c r="E66" s="1"/>
      <c r="F66" s="1"/>
      <c r="G66" s="1"/>
    </row>
    <row r="67" spans="2:7" x14ac:dyDescent="0.2">
      <c r="B67" s="1"/>
      <c r="C67" s="1"/>
      <c r="D67" s="1"/>
      <c r="E67" s="1"/>
      <c r="F67" s="1"/>
      <c r="G67" s="1"/>
    </row>
    <row r="68" spans="2:7" x14ac:dyDescent="0.2">
      <c r="B68" s="1"/>
      <c r="C68" s="1"/>
      <c r="D68" s="1"/>
      <c r="E68" s="1"/>
      <c r="F68" s="1"/>
      <c r="G68" s="1"/>
    </row>
    <row r="69" spans="2:7" x14ac:dyDescent="0.2">
      <c r="B69" s="1"/>
      <c r="C69" s="1"/>
      <c r="D69" s="1"/>
      <c r="E69" s="1"/>
      <c r="F69" s="1"/>
      <c r="G69" s="1"/>
    </row>
    <row r="70" spans="2:7" x14ac:dyDescent="0.2">
      <c r="B70" s="1"/>
      <c r="C70" s="1"/>
      <c r="D70" s="1"/>
      <c r="E70" s="1"/>
      <c r="F70" s="1"/>
      <c r="G70" s="1"/>
    </row>
    <row r="71" spans="2:7" x14ac:dyDescent="0.2">
      <c r="B71" s="1"/>
      <c r="C71" s="1"/>
      <c r="D71" s="1"/>
      <c r="E71" s="1"/>
      <c r="F71" s="1"/>
      <c r="G71" s="1"/>
    </row>
    <row r="72" spans="2:7" x14ac:dyDescent="0.2">
      <c r="B72" s="1"/>
      <c r="C72" s="1"/>
      <c r="D72" s="1"/>
      <c r="E72" s="1"/>
      <c r="F72" s="1"/>
      <c r="G72" s="1"/>
    </row>
    <row r="73" spans="2:7" x14ac:dyDescent="0.2">
      <c r="B73" s="1"/>
      <c r="C73" s="1"/>
      <c r="D73" s="1"/>
      <c r="E73" s="1"/>
      <c r="F73" s="1"/>
      <c r="G73" s="1"/>
    </row>
    <row r="74" spans="2:7" x14ac:dyDescent="0.2">
      <c r="B74" s="1"/>
      <c r="C74" s="1"/>
      <c r="D74" s="1"/>
      <c r="E74" s="1"/>
      <c r="F74" s="1"/>
      <c r="G74" s="1"/>
    </row>
    <row r="75" spans="2:7" x14ac:dyDescent="0.2">
      <c r="B75" s="1"/>
      <c r="C75" s="1"/>
      <c r="D75" s="1"/>
      <c r="E75" s="1"/>
      <c r="F75" s="1"/>
      <c r="G75" s="1"/>
    </row>
    <row r="76" spans="2:7" x14ac:dyDescent="0.2">
      <c r="B76" s="1"/>
      <c r="C76" s="1"/>
      <c r="D76" s="1"/>
      <c r="E76" s="1"/>
      <c r="F76" s="1"/>
      <c r="G76" s="1"/>
    </row>
    <row r="77" spans="2:7" x14ac:dyDescent="0.2">
      <c r="B77" s="1"/>
      <c r="C77" s="1"/>
      <c r="D77" s="1"/>
      <c r="E77" s="1"/>
      <c r="F77" s="1"/>
      <c r="G77" s="1"/>
    </row>
    <row r="78" spans="2:7" x14ac:dyDescent="0.2">
      <c r="B78" s="1"/>
      <c r="C78" s="1"/>
      <c r="D78" s="1"/>
      <c r="E78" s="1"/>
      <c r="F78" s="1"/>
      <c r="G78" s="1"/>
    </row>
    <row r="79" spans="2:7" x14ac:dyDescent="0.2">
      <c r="B79" s="1"/>
      <c r="C79" s="1"/>
      <c r="D79" s="1"/>
      <c r="E79" s="1"/>
      <c r="F79" s="1"/>
      <c r="G79" s="1"/>
    </row>
    <row r="80" spans="2:7" x14ac:dyDescent="0.2">
      <c r="B80" s="1"/>
      <c r="C80" s="1"/>
      <c r="D80" s="1"/>
      <c r="E80" s="1"/>
      <c r="F80" s="1"/>
      <c r="G80" s="1"/>
    </row>
    <row r="81" spans="2:7" x14ac:dyDescent="0.2">
      <c r="B81" s="1"/>
      <c r="C81" s="1"/>
      <c r="D81" s="1"/>
      <c r="E81" s="1"/>
      <c r="F81" s="1"/>
      <c r="G81" s="1"/>
    </row>
    <row r="82" spans="2:7" x14ac:dyDescent="0.2">
      <c r="B82" s="1"/>
      <c r="C82" s="1"/>
      <c r="D82" s="1"/>
      <c r="E82" s="1"/>
      <c r="F82" s="1"/>
      <c r="G82" s="1"/>
    </row>
    <row r="83" spans="2:7" x14ac:dyDescent="0.2">
      <c r="B83" s="1"/>
      <c r="C83" s="1"/>
      <c r="D83" s="1"/>
      <c r="E83" s="1"/>
      <c r="F83" s="1"/>
      <c r="G83" s="1"/>
    </row>
    <row r="84" spans="2:7" x14ac:dyDescent="0.2">
      <c r="B84" s="1"/>
      <c r="C84" s="1"/>
      <c r="D84" s="1"/>
      <c r="E84" s="1"/>
      <c r="F84" s="1"/>
      <c r="G84" s="1"/>
    </row>
    <row r="85" spans="2:7" x14ac:dyDescent="0.2">
      <c r="B85" s="1"/>
      <c r="C85" s="1"/>
      <c r="D85" s="1"/>
      <c r="E85" s="1"/>
      <c r="F85" s="1"/>
      <c r="G85" s="1"/>
    </row>
    <row r="86" spans="2:7" x14ac:dyDescent="0.2">
      <c r="B86" s="1"/>
      <c r="C86" s="1"/>
      <c r="D86" s="1"/>
      <c r="E86" s="1"/>
      <c r="F86" s="1"/>
      <c r="G86" s="1"/>
    </row>
    <row r="87" spans="2:7" x14ac:dyDescent="0.2">
      <c r="B87" s="1"/>
      <c r="C87" s="1"/>
      <c r="D87" s="1"/>
      <c r="E87" s="1"/>
      <c r="F87" s="1"/>
      <c r="G87" s="1"/>
    </row>
    <row r="88" spans="2:7" x14ac:dyDescent="0.2">
      <c r="B88" s="1"/>
      <c r="C88" s="1"/>
      <c r="D88" s="1"/>
      <c r="E88" s="1"/>
      <c r="F88" s="1"/>
      <c r="G88" s="1"/>
    </row>
    <row r="89" spans="2:7" x14ac:dyDescent="0.2">
      <c r="B89" s="1"/>
      <c r="C89" s="1"/>
      <c r="D89" s="1"/>
      <c r="E89" s="1"/>
      <c r="F89" s="1"/>
      <c r="G89" s="1"/>
    </row>
    <row r="90" spans="2:7" x14ac:dyDescent="0.2">
      <c r="B90" s="1"/>
      <c r="C90" s="1"/>
      <c r="D90" s="1"/>
      <c r="E90" s="1"/>
      <c r="F90" s="1"/>
      <c r="G90" s="1"/>
    </row>
    <row r="91" spans="2:7" x14ac:dyDescent="0.2">
      <c r="B91" s="1"/>
      <c r="C91" s="1"/>
      <c r="D91" s="1"/>
      <c r="E91" s="1"/>
      <c r="F91" s="1"/>
      <c r="G91" s="1"/>
    </row>
    <row r="92" spans="2:7" x14ac:dyDescent="0.2">
      <c r="B92" s="1"/>
      <c r="C92" s="1"/>
      <c r="D92" s="1"/>
      <c r="E92" s="1"/>
      <c r="F92" s="1"/>
      <c r="G92" s="1"/>
    </row>
    <row r="93" spans="2:7" x14ac:dyDescent="0.2">
      <c r="B93" s="1"/>
      <c r="C93" s="1"/>
      <c r="D93" s="1"/>
      <c r="E93" s="1"/>
      <c r="F93" s="1"/>
      <c r="G93" s="1"/>
    </row>
    <row r="94" spans="2:7" x14ac:dyDescent="0.2">
      <c r="B94" s="1"/>
      <c r="C94" s="1"/>
      <c r="D94" s="1"/>
      <c r="E94" s="1"/>
      <c r="F94" s="1"/>
      <c r="G94" s="1"/>
    </row>
    <row r="95" spans="2:7" x14ac:dyDescent="0.2">
      <c r="B95" s="1"/>
      <c r="C95" s="1"/>
      <c r="D95" s="1"/>
      <c r="E95" s="1"/>
      <c r="F95" s="1"/>
      <c r="G95" s="1"/>
    </row>
    <row r="96" spans="2:7" x14ac:dyDescent="0.2">
      <c r="B96" s="1"/>
      <c r="C96" s="1"/>
      <c r="D96" s="1"/>
      <c r="E96" s="1"/>
      <c r="F96" s="1"/>
      <c r="G96" s="1"/>
    </row>
    <row r="97" spans="2:7" x14ac:dyDescent="0.2">
      <c r="B97" s="1"/>
      <c r="C97" s="1"/>
      <c r="D97" s="1"/>
      <c r="E97" s="1"/>
      <c r="F97" s="1"/>
      <c r="G97" s="1"/>
    </row>
    <row r="98" spans="2:7" x14ac:dyDescent="0.2">
      <c r="B98" s="1"/>
      <c r="C98" s="1"/>
      <c r="D98" s="1"/>
      <c r="E98" s="1"/>
      <c r="F98" s="1"/>
      <c r="G98" s="1"/>
    </row>
    <row r="99" spans="2:7" x14ac:dyDescent="0.2">
      <c r="B99" s="1"/>
      <c r="C99" s="1"/>
      <c r="D99" s="1"/>
      <c r="E99" s="1"/>
      <c r="F99" s="1"/>
      <c r="G99" s="1"/>
    </row>
    <row r="100" spans="2:7" x14ac:dyDescent="0.2">
      <c r="B100" s="1"/>
      <c r="C100" s="1"/>
      <c r="D100" s="1"/>
      <c r="E100" s="1"/>
      <c r="F100" s="1"/>
      <c r="G100" s="1"/>
    </row>
    <row r="101" spans="2:7" x14ac:dyDescent="0.2">
      <c r="B101" s="1"/>
      <c r="C101" s="1"/>
      <c r="D101" s="1"/>
      <c r="E101" s="1"/>
      <c r="F101" s="1"/>
      <c r="G101" s="1"/>
    </row>
    <row r="102" spans="2:7" x14ac:dyDescent="0.2">
      <c r="B102" s="1"/>
      <c r="C102" s="1"/>
      <c r="D102" s="1"/>
      <c r="E102" s="1"/>
      <c r="F102" s="1"/>
      <c r="G102" s="1"/>
    </row>
    <row r="103" spans="2:7" x14ac:dyDescent="0.2">
      <c r="B103" s="1"/>
      <c r="C103" s="1"/>
      <c r="D103" s="1"/>
      <c r="E103" s="1"/>
      <c r="F103" s="1"/>
      <c r="G103" s="1"/>
    </row>
    <row r="104" spans="2:7" x14ac:dyDescent="0.2">
      <c r="B104" s="1"/>
      <c r="C104" s="1"/>
      <c r="D104" s="1"/>
      <c r="E104" s="1"/>
      <c r="F104" s="1"/>
      <c r="G104" s="1"/>
    </row>
    <row r="105" spans="2:7" x14ac:dyDescent="0.2">
      <c r="B105" s="1"/>
      <c r="C105" s="1"/>
      <c r="D105" s="1"/>
      <c r="E105" s="1"/>
      <c r="F105" s="1"/>
      <c r="G105" s="1"/>
    </row>
    <row r="106" spans="2:7" x14ac:dyDescent="0.2">
      <c r="B106" s="1"/>
      <c r="C106" s="1"/>
      <c r="D106" s="1"/>
      <c r="E106" s="1"/>
      <c r="F106" s="1"/>
      <c r="G106" s="1"/>
    </row>
    <row r="107" spans="2:7" x14ac:dyDescent="0.2">
      <c r="B107" s="1"/>
      <c r="C107" s="1"/>
      <c r="D107" s="1"/>
      <c r="E107" s="1"/>
      <c r="F107" s="1"/>
      <c r="G107" s="1"/>
    </row>
    <row r="108" spans="2:7" x14ac:dyDescent="0.2">
      <c r="B108" s="1"/>
      <c r="C108" s="1"/>
      <c r="D108" s="1"/>
      <c r="E108" s="1"/>
      <c r="F108" s="1"/>
      <c r="G108" s="1"/>
    </row>
    <row r="109" spans="2:7" x14ac:dyDescent="0.2">
      <c r="B109" s="1"/>
      <c r="C109" s="1"/>
      <c r="D109" s="1"/>
      <c r="E109" s="1"/>
      <c r="F109" s="1"/>
      <c r="G109" s="1"/>
    </row>
    <row r="110" spans="2:7" x14ac:dyDescent="0.2">
      <c r="B110" s="1"/>
      <c r="C110" s="1"/>
      <c r="D110" s="1"/>
      <c r="E110" s="1"/>
      <c r="F110" s="1"/>
      <c r="G110" s="1"/>
    </row>
    <row r="111" spans="2:7" x14ac:dyDescent="0.2">
      <c r="B111" s="1"/>
      <c r="C111" s="1"/>
      <c r="D111" s="1"/>
      <c r="E111" s="1"/>
      <c r="F111" s="1"/>
      <c r="G111" s="1"/>
    </row>
    <row r="112" spans="2:7" x14ac:dyDescent="0.2">
      <c r="B112" s="1"/>
      <c r="C112" s="1"/>
      <c r="D112" s="1"/>
      <c r="E112" s="1"/>
      <c r="F112" s="1"/>
      <c r="G112" s="1"/>
    </row>
    <row r="113" spans="2:7" x14ac:dyDescent="0.2">
      <c r="B113" s="1"/>
      <c r="C113" s="1"/>
      <c r="D113" s="1"/>
      <c r="E113" s="1"/>
      <c r="F113" s="1"/>
      <c r="G113" s="1"/>
    </row>
    <row r="114" spans="2:7" x14ac:dyDescent="0.2">
      <c r="B114" s="1"/>
      <c r="C114" s="1"/>
      <c r="D114" s="1"/>
      <c r="E114" s="1"/>
      <c r="F114" s="1"/>
      <c r="G114" s="1"/>
    </row>
    <row r="115" spans="2:7" x14ac:dyDescent="0.2">
      <c r="B115" s="1"/>
      <c r="C115" s="1"/>
      <c r="D115" s="1"/>
      <c r="E115" s="1"/>
      <c r="F115" s="1"/>
      <c r="G115" s="1"/>
    </row>
    <row r="116" spans="2:7" x14ac:dyDescent="0.2">
      <c r="B116" s="1"/>
      <c r="C116" s="1"/>
      <c r="D116" s="1"/>
      <c r="E116" s="1"/>
      <c r="F116" s="1"/>
      <c r="G116" s="1"/>
    </row>
    <row r="117" spans="2:7" x14ac:dyDescent="0.2">
      <c r="B117" s="1"/>
      <c r="C117" s="1"/>
      <c r="D117" s="1"/>
      <c r="E117" s="1"/>
      <c r="F117" s="1"/>
      <c r="G117" s="1"/>
    </row>
    <row r="118" spans="2:7" x14ac:dyDescent="0.2">
      <c r="B118" s="1"/>
      <c r="C118" s="1"/>
      <c r="D118" s="1"/>
      <c r="E118" s="1"/>
      <c r="F118" s="1"/>
      <c r="G118" s="1"/>
    </row>
    <row r="119" spans="2:7" x14ac:dyDescent="0.2">
      <c r="B119" s="1"/>
      <c r="C119" s="1"/>
      <c r="D119" s="1"/>
      <c r="E119" s="1"/>
      <c r="F119" s="1"/>
      <c r="G119" s="1"/>
    </row>
    <row r="120" spans="2:7" x14ac:dyDescent="0.2">
      <c r="B120" s="1"/>
      <c r="C120" s="1"/>
      <c r="D120" s="1"/>
      <c r="E120" s="1"/>
      <c r="F120" s="1"/>
      <c r="G120" s="1"/>
    </row>
    <row r="121" spans="2:7" x14ac:dyDescent="0.2">
      <c r="B121" s="1"/>
      <c r="C121" s="1"/>
      <c r="D121" s="1"/>
      <c r="E121" s="1"/>
      <c r="F121" s="1"/>
      <c r="G121" s="1"/>
    </row>
    <row r="122" spans="2:7" x14ac:dyDescent="0.2">
      <c r="B122" s="1"/>
      <c r="C122" s="1"/>
      <c r="D122" s="1"/>
      <c r="E122" s="1"/>
      <c r="F122" s="1"/>
      <c r="G122" s="1"/>
    </row>
    <row r="123" spans="2:7" x14ac:dyDescent="0.2">
      <c r="B123" s="1"/>
      <c r="C123" s="1"/>
      <c r="D123" s="1"/>
      <c r="E123" s="1"/>
      <c r="F123" s="1"/>
      <c r="G123" s="1"/>
    </row>
    <row r="124" spans="2:7" x14ac:dyDescent="0.2">
      <c r="B124" s="1"/>
      <c r="C124" s="1"/>
      <c r="D124" s="1"/>
      <c r="E124" s="1"/>
      <c r="F124" s="1"/>
      <c r="G124" s="1"/>
    </row>
    <row r="125" spans="2:7" x14ac:dyDescent="0.2">
      <c r="B125" s="1"/>
      <c r="C125" s="1"/>
      <c r="D125" s="1"/>
      <c r="E125" s="1"/>
      <c r="F125" s="1"/>
      <c r="G125" s="1"/>
    </row>
    <row r="126" spans="2:7" x14ac:dyDescent="0.2">
      <c r="B126" s="1"/>
      <c r="C126" s="1"/>
      <c r="D126" s="1"/>
      <c r="E126" s="1"/>
      <c r="F126" s="1"/>
      <c r="G126" s="1"/>
    </row>
    <row r="127" spans="2:7" x14ac:dyDescent="0.2">
      <c r="B127" s="1"/>
      <c r="C127" s="1"/>
      <c r="D127" s="1"/>
      <c r="E127" s="1"/>
      <c r="F127" s="1"/>
      <c r="G127" s="1"/>
    </row>
    <row r="128" spans="2:7" x14ac:dyDescent="0.2">
      <c r="B128" s="1"/>
      <c r="C128" s="1"/>
      <c r="D128" s="1"/>
      <c r="E128" s="1"/>
      <c r="F128" s="1"/>
      <c r="G128" s="1"/>
    </row>
    <row r="129" spans="2:7" x14ac:dyDescent="0.2">
      <c r="B129" s="1"/>
      <c r="C129" s="1"/>
      <c r="D129" s="1"/>
      <c r="E129" s="1"/>
      <c r="F129" s="1"/>
      <c r="G129" s="1"/>
    </row>
    <row r="130" spans="2:7" x14ac:dyDescent="0.2">
      <c r="B130" s="1"/>
      <c r="C130" s="1"/>
      <c r="D130" s="1"/>
      <c r="E130" s="1"/>
      <c r="F130" s="1"/>
      <c r="G130" s="1"/>
    </row>
    <row r="131" spans="2:7" x14ac:dyDescent="0.2">
      <c r="B131" s="1"/>
      <c r="C131" s="1"/>
      <c r="D131" s="1"/>
      <c r="E131" s="1"/>
      <c r="F131" s="1"/>
      <c r="G131" s="1"/>
    </row>
    <row r="132" spans="2:7" x14ac:dyDescent="0.2">
      <c r="B132" s="1"/>
      <c r="C132" s="1"/>
      <c r="D132" s="1"/>
      <c r="E132" s="1"/>
      <c r="F132" s="1"/>
      <c r="G132" s="1"/>
    </row>
    <row r="133" spans="2:7" x14ac:dyDescent="0.2">
      <c r="B133" s="1"/>
      <c r="C133" s="1"/>
      <c r="D133" s="1"/>
      <c r="E133" s="1"/>
      <c r="F133" s="1"/>
      <c r="G133" s="1"/>
    </row>
    <row r="134" spans="2:7" x14ac:dyDescent="0.2">
      <c r="B134" s="1"/>
      <c r="C134" s="1"/>
      <c r="D134" s="1"/>
      <c r="E134" s="1"/>
      <c r="F134" s="1"/>
      <c r="G134" s="1"/>
    </row>
    <row r="135" spans="2:7" x14ac:dyDescent="0.2">
      <c r="B135" s="1"/>
      <c r="C135" s="1"/>
      <c r="D135" s="1"/>
      <c r="E135" s="1"/>
      <c r="F135" s="1"/>
      <c r="G135" s="1"/>
    </row>
    <row r="136" spans="2:7" x14ac:dyDescent="0.2">
      <c r="B136" s="1"/>
      <c r="C136" s="1"/>
      <c r="D136" s="1"/>
      <c r="E136" s="1"/>
      <c r="F136" s="1"/>
      <c r="G136" s="1"/>
    </row>
    <row r="137" spans="2:7" x14ac:dyDescent="0.2">
      <c r="B137" s="1"/>
      <c r="C137" s="1"/>
      <c r="D137" s="1"/>
      <c r="E137" s="1"/>
      <c r="F137" s="1"/>
      <c r="G137" s="1"/>
    </row>
    <row r="138" spans="2:7" x14ac:dyDescent="0.2">
      <c r="B138" s="1"/>
      <c r="C138" s="1"/>
      <c r="D138" s="1"/>
      <c r="E138" s="1"/>
      <c r="F138" s="1"/>
      <c r="G138" s="1"/>
    </row>
    <row r="139" spans="2:7" x14ac:dyDescent="0.2">
      <c r="B139" s="1"/>
      <c r="C139" s="1"/>
      <c r="D139" s="1"/>
      <c r="E139" s="1"/>
      <c r="F139" s="1"/>
      <c r="G139" s="1"/>
    </row>
    <row r="140" spans="2:7" x14ac:dyDescent="0.2">
      <c r="B140" s="1"/>
      <c r="C140" s="1"/>
      <c r="D140" s="1"/>
      <c r="E140" s="1"/>
      <c r="F140" s="1"/>
      <c r="G140" s="1"/>
    </row>
    <row r="141" spans="2:7" x14ac:dyDescent="0.2">
      <c r="B141" s="1"/>
      <c r="C141" s="1"/>
      <c r="D141" s="1"/>
      <c r="E141" s="1"/>
      <c r="F141" s="1"/>
      <c r="G141" s="1"/>
    </row>
    <row r="142" spans="2:7" x14ac:dyDescent="0.2">
      <c r="B142" s="1"/>
      <c r="C142" s="1"/>
      <c r="D142" s="1"/>
      <c r="E142" s="1"/>
      <c r="F142" s="1"/>
      <c r="G142" s="1"/>
    </row>
    <row r="143" spans="2:7" x14ac:dyDescent="0.2">
      <c r="B143" s="1"/>
      <c r="C143" s="1"/>
      <c r="D143" s="1"/>
      <c r="E143" s="1"/>
      <c r="F143" s="1"/>
      <c r="G143" s="1"/>
    </row>
    <row r="144" spans="2:7" x14ac:dyDescent="0.2">
      <c r="B144" s="1"/>
      <c r="C144" s="1"/>
      <c r="D144" s="1"/>
      <c r="E144" s="1"/>
      <c r="F144" s="1"/>
      <c r="G144" s="1"/>
    </row>
    <row r="145" spans="2:7" x14ac:dyDescent="0.2">
      <c r="B145" s="1"/>
      <c r="C145" s="1"/>
      <c r="D145" s="1"/>
      <c r="E145" s="1"/>
      <c r="F145" s="1"/>
      <c r="G145" s="1"/>
    </row>
    <row r="146" spans="2:7" x14ac:dyDescent="0.2">
      <c r="B146" s="1"/>
      <c r="C146" s="1"/>
      <c r="D146" s="1"/>
      <c r="E146" s="1"/>
      <c r="F146" s="1"/>
      <c r="G146" s="1"/>
    </row>
    <row r="147" spans="2:7" x14ac:dyDescent="0.2">
      <c r="B147" s="1"/>
      <c r="C147" s="1"/>
      <c r="D147" s="1"/>
      <c r="E147" s="1"/>
      <c r="F147" s="1"/>
      <c r="G147" s="1"/>
    </row>
    <row r="148" spans="2:7" x14ac:dyDescent="0.2">
      <c r="B148" s="1"/>
      <c r="C148" s="1"/>
      <c r="D148" s="1"/>
      <c r="E148" s="1"/>
      <c r="F148" s="1"/>
      <c r="G148" s="1"/>
    </row>
    <row r="149" spans="2:7" x14ac:dyDescent="0.2">
      <c r="B149" s="1"/>
      <c r="C149" s="1"/>
      <c r="D149" s="1"/>
      <c r="E149" s="1"/>
      <c r="F149" s="1"/>
      <c r="G149" s="1"/>
    </row>
    <row r="150" spans="2:7" x14ac:dyDescent="0.2">
      <c r="B150" s="1"/>
      <c r="C150" s="1"/>
      <c r="D150" s="1"/>
      <c r="E150" s="1"/>
      <c r="F150" s="1"/>
      <c r="G150" s="1"/>
    </row>
    <row r="151" spans="2:7" x14ac:dyDescent="0.2">
      <c r="B151" s="1"/>
      <c r="C151" s="1"/>
      <c r="D151" s="1"/>
      <c r="E151" s="1"/>
      <c r="F151" s="1"/>
      <c r="G151" s="1"/>
    </row>
    <row r="152" spans="2:7" x14ac:dyDescent="0.2">
      <c r="B152" s="1"/>
      <c r="C152" s="1"/>
      <c r="D152" s="1"/>
      <c r="E152" s="1"/>
      <c r="F152" s="1"/>
      <c r="G152" s="1"/>
    </row>
    <row r="153" spans="2:7" x14ac:dyDescent="0.2">
      <c r="B153" s="1"/>
      <c r="C153" s="1"/>
      <c r="D153" s="1"/>
      <c r="E153" s="1"/>
      <c r="F153" s="1"/>
      <c r="G153" s="1"/>
    </row>
    <row r="154" spans="2:7" x14ac:dyDescent="0.2">
      <c r="B154" s="1"/>
      <c r="C154" s="1"/>
      <c r="D154" s="1"/>
      <c r="E154" s="1"/>
      <c r="F154" s="1"/>
      <c r="G154" s="1"/>
    </row>
    <row r="155" spans="2:7" x14ac:dyDescent="0.2">
      <c r="B155" s="1"/>
      <c r="C155" s="1"/>
      <c r="D155" s="1"/>
      <c r="E155" s="1"/>
      <c r="F155" s="1"/>
      <c r="G155" s="1"/>
    </row>
    <row r="156" spans="2:7" x14ac:dyDescent="0.2">
      <c r="B156" s="1"/>
      <c r="C156" s="1"/>
      <c r="D156" s="1"/>
      <c r="E156" s="1"/>
      <c r="F156" s="1"/>
      <c r="G156" s="1"/>
    </row>
    <row r="157" spans="2:7" x14ac:dyDescent="0.2">
      <c r="B157" s="1"/>
      <c r="C157" s="1"/>
      <c r="D157" s="1"/>
      <c r="E157" s="1"/>
      <c r="F157" s="1"/>
      <c r="G157" s="1"/>
    </row>
    <row r="158" spans="2:7" x14ac:dyDescent="0.2">
      <c r="B158" s="1"/>
      <c r="C158" s="1"/>
      <c r="D158" s="1"/>
      <c r="E158" s="1"/>
      <c r="F158" s="1"/>
      <c r="G158" s="1"/>
    </row>
    <row r="159" spans="2:7" x14ac:dyDescent="0.2">
      <c r="B159" s="1"/>
      <c r="C159" s="1"/>
      <c r="D159" s="1"/>
      <c r="E159" s="1"/>
      <c r="F159" s="1"/>
      <c r="G159" s="1"/>
    </row>
    <row r="160" spans="2:7" x14ac:dyDescent="0.2">
      <c r="B160" s="1"/>
      <c r="C160" s="1"/>
      <c r="D160" s="1"/>
      <c r="E160" s="1"/>
      <c r="F160" s="1"/>
      <c r="G160" s="1"/>
    </row>
    <row r="161" spans="2:7" x14ac:dyDescent="0.2">
      <c r="B161" s="1"/>
      <c r="C161" s="1"/>
      <c r="D161" s="1"/>
      <c r="E161" s="1"/>
      <c r="F161" s="1"/>
      <c r="G161" s="1"/>
    </row>
    <row r="162" spans="2:7" x14ac:dyDescent="0.2">
      <c r="B162" s="1"/>
      <c r="C162" s="1"/>
      <c r="D162" s="1"/>
      <c r="E162" s="1"/>
      <c r="F162" s="1"/>
      <c r="G162" s="1"/>
    </row>
    <row r="163" spans="2:7" x14ac:dyDescent="0.2">
      <c r="B163" s="1"/>
      <c r="C163" s="1"/>
      <c r="D163" s="1"/>
      <c r="E163" s="1"/>
      <c r="F163" s="1"/>
      <c r="G163" s="1"/>
    </row>
    <row r="164" spans="2:7" x14ac:dyDescent="0.2">
      <c r="B164" s="1"/>
      <c r="C164" s="1"/>
      <c r="D164" s="1"/>
      <c r="E164" s="1"/>
      <c r="F164" s="1"/>
      <c r="G164" s="1"/>
    </row>
    <row r="165" spans="2:7" x14ac:dyDescent="0.2">
      <c r="B165" s="1"/>
      <c r="C165" s="1"/>
      <c r="D165" s="1"/>
      <c r="E165" s="1"/>
      <c r="F165" s="1"/>
      <c r="G165" s="1"/>
    </row>
    <row r="166" spans="2:7" x14ac:dyDescent="0.2">
      <c r="B166" s="1"/>
      <c r="C166" s="1"/>
      <c r="D166" s="1"/>
      <c r="E166" s="1"/>
      <c r="F166" s="1"/>
      <c r="G166" s="1"/>
    </row>
    <row r="167" spans="2:7" x14ac:dyDescent="0.2">
      <c r="B167" s="1"/>
      <c r="C167" s="1"/>
      <c r="D167" s="1"/>
      <c r="E167" s="1"/>
      <c r="F167" s="1"/>
      <c r="G167" s="1"/>
    </row>
    <row r="168" spans="2:7" x14ac:dyDescent="0.2">
      <c r="B168" s="1"/>
      <c r="C168" s="1"/>
      <c r="D168" s="1"/>
      <c r="E168" s="1"/>
      <c r="F168" s="1"/>
      <c r="G168" s="1"/>
    </row>
    <row r="169" spans="2:7" x14ac:dyDescent="0.2">
      <c r="B169" s="1"/>
      <c r="C169" s="1"/>
      <c r="D169" s="1"/>
      <c r="E169" s="1"/>
      <c r="F169" s="1"/>
      <c r="G169" s="1"/>
    </row>
    <row r="170" spans="2:7" x14ac:dyDescent="0.2">
      <c r="B170" s="1"/>
      <c r="C170" s="1"/>
      <c r="D170" s="1"/>
      <c r="E170" s="1"/>
      <c r="F170" s="1"/>
      <c r="G170" s="1"/>
    </row>
    <row r="171" spans="2:7" x14ac:dyDescent="0.2">
      <c r="B171" s="1"/>
      <c r="C171" s="1"/>
      <c r="D171" s="1"/>
      <c r="E171" s="1"/>
      <c r="F171" s="1"/>
      <c r="G171" s="1"/>
    </row>
    <row r="172" spans="2:7" x14ac:dyDescent="0.2">
      <c r="B172" s="1"/>
      <c r="C172" s="1"/>
      <c r="D172" s="1"/>
      <c r="E172" s="1"/>
      <c r="F172" s="1"/>
      <c r="G172" s="1"/>
    </row>
    <row r="173" spans="2:7" x14ac:dyDescent="0.2">
      <c r="B173" s="1"/>
      <c r="C173" s="1"/>
      <c r="D173" s="1"/>
      <c r="E173" s="1"/>
      <c r="F173" s="1"/>
      <c r="G173" s="1"/>
    </row>
    <row r="174" spans="2:7" x14ac:dyDescent="0.2">
      <c r="B174" s="1"/>
      <c r="C174" s="1"/>
      <c r="D174" s="1"/>
      <c r="E174" s="1"/>
      <c r="F174" s="1"/>
      <c r="G174" s="1"/>
    </row>
    <row r="175" spans="2:7" x14ac:dyDescent="0.2">
      <c r="B175" s="1"/>
      <c r="C175" s="1"/>
      <c r="D175" s="1"/>
      <c r="E175" s="1"/>
      <c r="F175" s="1"/>
      <c r="G175" s="1"/>
    </row>
    <row r="176" spans="2:7" x14ac:dyDescent="0.2">
      <c r="B176" s="1"/>
      <c r="C176" s="1"/>
      <c r="D176" s="1"/>
      <c r="E176" s="1"/>
      <c r="F176" s="1"/>
      <c r="G176" s="1"/>
    </row>
    <row r="177" spans="2:7" x14ac:dyDescent="0.2">
      <c r="B177" s="1"/>
      <c r="C177" s="1"/>
      <c r="D177" s="1"/>
      <c r="E177" s="1"/>
      <c r="F177" s="1"/>
      <c r="G177" s="1"/>
    </row>
    <row r="178" spans="2:7" x14ac:dyDescent="0.2">
      <c r="B178" s="1"/>
      <c r="C178" s="1"/>
      <c r="D178" s="1"/>
      <c r="E178" s="1"/>
      <c r="F178" s="1"/>
      <c r="G178" s="1"/>
    </row>
    <row r="179" spans="2:7" x14ac:dyDescent="0.2">
      <c r="B179" s="1"/>
      <c r="C179" s="1"/>
      <c r="D179" s="1"/>
      <c r="E179" s="1"/>
      <c r="F179" s="1"/>
      <c r="G179" s="1"/>
    </row>
    <row r="180" spans="2:7" x14ac:dyDescent="0.2">
      <c r="B180" s="1"/>
      <c r="C180" s="1"/>
      <c r="D180" s="1"/>
      <c r="E180" s="1"/>
      <c r="F180" s="1"/>
      <c r="G180" s="1"/>
    </row>
    <row r="181" spans="2:7" x14ac:dyDescent="0.2">
      <c r="B181" s="1"/>
      <c r="C181" s="1"/>
      <c r="D181" s="1"/>
      <c r="E181" s="1"/>
      <c r="F181" s="1"/>
      <c r="G181" s="1"/>
    </row>
    <row r="182" spans="2:7" x14ac:dyDescent="0.2">
      <c r="B182" s="1"/>
      <c r="C182" s="1"/>
      <c r="D182" s="1"/>
      <c r="E182" s="1"/>
      <c r="F182" s="1"/>
      <c r="G182" s="1"/>
    </row>
    <row r="183" spans="2:7" x14ac:dyDescent="0.2">
      <c r="B183" s="1"/>
      <c r="C183" s="1"/>
      <c r="D183" s="1"/>
      <c r="E183" s="1"/>
      <c r="F183" s="1"/>
      <c r="G183" s="1"/>
    </row>
    <row r="184" spans="2:7" x14ac:dyDescent="0.2">
      <c r="B184" s="1"/>
      <c r="C184" s="1"/>
      <c r="D184" s="1"/>
      <c r="E184" s="1"/>
      <c r="F184" s="1"/>
      <c r="G184" s="1"/>
    </row>
    <row r="185" spans="2:7" x14ac:dyDescent="0.2">
      <c r="B185" s="1"/>
      <c r="C185" s="1"/>
      <c r="D185" s="1"/>
      <c r="E185" s="1"/>
      <c r="F185" s="1"/>
      <c r="G185" s="1"/>
    </row>
    <row r="186" spans="2:7" x14ac:dyDescent="0.2">
      <c r="B186" s="1"/>
      <c r="C186" s="1"/>
      <c r="D186" s="1"/>
      <c r="E186" s="1"/>
      <c r="F186" s="1"/>
      <c r="G186" s="1"/>
    </row>
    <row r="187" spans="2:7" x14ac:dyDescent="0.2">
      <c r="B187" s="1"/>
      <c r="C187" s="1"/>
      <c r="D187" s="1"/>
      <c r="E187" s="1"/>
      <c r="F187" s="1"/>
      <c r="G187" s="1"/>
    </row>
    <row r="188" spans="2:7" x14ac:dyDescent="0.2">
      <c r="B188" s="1"/>
      <c r="C188" s="1"/>
      <c r="D188" s="1"/>
      <c r="E188" s="1"/>
      <c r="F188" s="1"/>
      <c r="G188" s="1"/>
    </row>
    <row r="189" spans="2:7" x14ac:dyDescent="0.2">
      <c r="B189" s="1"/>
      <c r="C189" s="1"/>
      <c r="D189" s="1"/>
      <c r="E189" s="1"/>
      <c r="F189" s="1"/>
      <c r="G189" s="1"/>
    </row>
    <row r="190" spans="2:7" x14ac:dyDescent="0.2">
      <c r="B190" s="1"/>
      <c r="C190" s="1"/>
      <c r="D190" s="1"/>
      <c r="E190" s="1"/>
      <c r="F190" s="1"/>
      <c r="G190" s="1"/>
    </row>
    <row r="191" spans="2:7" x14ac:dyDescent="0.2">
      <c r="B191" s="1"/>
      <c r="C191" s="1"/>
      <c r="D191" s="1"/>
      <c r="E191" s="1"/>
      <c r="F191" s="1"/>
      <c r="G191" s="1"/>
    </row>
    <row r="192" spans="2:7" x14ac:dyDescent="0.2">
      <c r="B192" s="1"/>
      <c r="C192" s="1"/>
      <c r="D192" s="1"/>
      <c r="E192" s="1"/>
      <c r="F192" s="1"/>
      <c r="G192" s="1"/>
    </row>
    <row r="193" spans="2:7" x14ac:dyDescent="0.2">
      <c r="B193" s="1"/>
      <c r="C193" s="1"/>
      <c r="D193" s="1"/>
      <c r="E193" s="1"/>
      <c r="F193" s="1"/>
      <c r="G193" s="1"/>
    </row>
    <row r="194" spans="2:7" x14ac:dyDescent="0.2">
      <c r="B194" s="1"/>
      <c r="C194" s="1"/>
      <c r="D194" s="1"/>
      <c r="E194" s="1"/>
      <c r="F194" s="1"/>
      <c r="G194" s="1"/>
    </row>
    <row r="195" spans="2:7" x14ac:dyDescent="0.2">
      <c r="B195" s="1"/>
      <c r="C195" s="1"/>
      <c r="D195" s="1"/>
      <c r="E195" s="1"/>
      <c r="F195" s="1"/>
      <c r="G195" s="1"/>
    </row>
    <row r="196" spans="2:7" x14ac:dyDescent="0.2">
      <c r="B196" s="1"/>
      <c r="C196" s="1"/>
      <c r="D196" s="1"/>
      <c r="E196" s="1"/>
      <c r="F196" s="1"/>
      <c r="G196" s="1"/>
    </row>
    <row r="197" spans="2:7" x14ac:dyDescent="0.2">
      <c r="B197" s="1"/>
      <c r="C197" s="1"/>
      <c r="D197" s="1"/>
      <c r="E197" s="1"/>
      <c r="F197" s="1"/>
      <c r="G197" s="1"/>
    </row>
    <row r="198" spans="2:7" x14ac:dyDescent="0.2">
      <c r="B198" s="1"/>
      <c r="C198" s="1"/>
      <c r="D198" s="1"/>
      <c r="E198" s="1"/>
      <c r="F198" s="1"/>
      <c r="G198" s="1"/>
    </row>
    <row r="199" spans="2:7" x14ac:dyDescent="0.2">
      <c r="B199" s="1"/>
      <c r="C199" s="1"/>
      <c r="D199" s="1"/>
      <c r="E199" s="1"/>
      <c r="F199" s="1"/>
      <c r="G199" s="1"/>
    </row>
    <row r="200" spans="2:7" x14ac:dyDescent="0.2">
      <c r="B200" s="1"/>
      <c r="C200" s="1"/>
      <c r="D200" s="1"/>
      <c r="E200" s="1"/>
      <c r="F200" s="1"/>
      <c r="G200" s="1"/>
    </row>
    <row r="201" spans="2:7" x14ac:dyDescent="0.2">
      <c r="B201" s="1"/>
      <c r="C201" s="1"/>
      <c r="D201" s="1"/>
      <c r="E201" s="1"/>
      <c r="F201" s="1"/>
      <c r="G201" s="1"/>
    </row>
    <row r="202" spans="2:7" x14ac:dyDescent="0.2">
      <c r="B202" s="1"/>
      <c r="C202" s="1"/>
      <c r="D202" s="1"/>
      <c r="E202" s="1"/>
      <c r="F202" s="1"/>
      <c r="G202" s="1"/>
    </row>
    <row r="203" spans="2:7" x14ac:dyDescent="0.2">
      <c r="B203" s="1"/>
      <c r="C203" s="1"/>
      <c r="D203" s="1"/>
      <c r="E203" s="1"/>
      <c r="F203" s="1"/>
      <c r="G203" s="1"/>
    </row>
    <row r="204" spans="2:7" x14ac:dyDescent="0.2">
      <c r="B204" s="1"/>
      <c r="C204" s="1"/>
      <c r="D204" s="1"/>
      <c r="E204" s="1"/>
      <c r="F204" s="1"/>
      <c r="G204" s="1"/>
    </row>
    <row r="205" spans="2:7" x14ac:dyDescent="0.2">
      <c r="B205" s="1"/>
      <c r="C205" s="1"/>
      <c r="D205" s="1"/>
      <c r="E205" s="1"/>
      <c r="F205" s="1"/>
      <c r="G205" s="1"/>
    </row>
    <row r="206" spans="2:7" x14ac:dyDescent="0.2">
      <c r="B206" s="1"/>
      <c r="C206" s="1"/>
      <c r="D206" s="1"/>
      <c r="E206" s="1"/>
      <c r="F206" s="1"/>
      <c r="G206" s="1"/>
    </row>
    <row r="207" spans="2:7" x14ac:dyDescent="0.2">
      <c r="B207" s="1"/>
      <c r="C207" s="1"/>
      <c r="D207" s="1"/>
      <c r="E207" s="1"/>
      <c r="F207" s="1"/>
      <c r="G207" s="1"/>
    </row>
    <row r="208" spans="2:7" x14ac:dyDescent="0.2">
      <c r="B208" s="1"/>
      <c r="C208" s="1"/>
      <c r="D208" s="1"/>
      <c r="E208" s="1"/>
      <c r="F208" s="1"/>
      <c r="G208" s="1"/>
    </row>
    <row r="209" spans="2:7" x14ac:dyDescent="0.2">
      <c r="B209" s="1"/>
      <c r="C209" s="1"/>
      <c r="D209" s="1"/>
      <c r="E209" s="1"/>
      <c r="F209" s="1"/>
      <c r="G209" s="1"/>
    </row>
    <row r="210" spans="2:7" x14ac:dyDescent="0.2">
      <c r="B210" s="1"/>
      <c r="C210" s="1"/>
      <c r="D210" s="1"/>
      <c r="E210" s="1"/>
      <c r="F210" s="1"/>
      <c r="G210" s="1"/>
    </row>
    <row r="211" spans="2:7" x14ac:dyDescent="0.2">
      <c r="B211" s="1"/>
      <c r="C211" s="1"/>
      <c r="D211" s="1"/>
      <c r="E211" s="1"/>
      <c r="F211" s="1"/>
      <c r="G211" s="1"/>
    </row>
    <row r="212" spans="2:7" x14ac:dyDescent="0.2">
      <c r="B212" s="1"/>
      <c r="C212" s="1"/>
      <c r="D212" s="1"/>
      <c r="E212" s="1"/>
      <c r="F212" s="1"/>
      <c r="G212" s="1"/>
    </row>
    <row r="213" spans="2:7" x14ac:dyDescent="0.2">
      <c r="B213" s="1"/>
      <c r="C213" s="1"/>
      <c r="D213" s="1"/>
      <c r="E213" s="1"/>
      <c r="F213" s="1"/>
      <c r="G213" s="1"/>
    </row>
    <row r="214" spans="2:7" x14ac:dyDescent="0.2">
      <c r="B214" s="1"/>
      <c r="C214" s="1"/>
      <c r="D214" s="1"/>
      <c r="E214" s="1"/>
      <c r="F214" s="1"/>
      <c r="G214" s="1"/>
    </row>
    <row r="215" spans="2:7" x14ac:dyDescent="0.2">
      <c r="B215" s="1"/>
      <c r="C215" s="1"/>
      <c r="D215" s="1"/>
      <c r="E215" s="1"/>
      <c r="F215" s="1"/>
      <c r="G215" s="1"/>
    </row>
    <row r="216" spans="2:7" x14ac:dyDescent="0.2">
      <c r="B216" s="1"/>
      <c r="C216" s="1"/>
      <c r="D216" s="1"/>
      <c r="E216" s="1"/>
      <c r="F216" s="1"/>
      <c r="G216" s="1"/>
    </row>
    <row r="217" spans="2:7" x14ac:dyDescent="0.2">
      <c r="B217" s="1"/>
      <c r="C217" s="1"/>
      <c r="D217" s="1"/>
      <c r="E217" s="1"/>
      <c r="F217" s="1"/>
      <c r="G217" s="1"/>
    </row>
    <row r="218" spans="2:7" x14ac:dyDescent="0.2">
      <c r="B218" s="1"/>
      <c r="C218" s="1"/>
      <c r="D218" s="1"/>
      <c r="E218" s="1"/>
      <c r="F218" s="1"/>
      <c r="G218" s="1"/>
    </row>
    <row r="219" spans="2:7" x14ac:dyDescent="0.2">
      <c r="B219" s="1"/>
      <c r="C219" s="1"/>
      <c r="D219" s="1"/>
      <c r="E219" s="1"/>
      <c r="F219" s="1"/>
      <c r="G2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23C17-6132-1746-BA60-DE13F4353304}">
  <dimension ref="B2:Z18"/>
  <sheetViews>
    <sheetView zoomScale="111" workbookViewId="0">
      <selection activeCell="M15" sqref="M15"/>
    </sheetView>
  </sheetViews>
  <sheetFormatPr baseColWidth="10" defaultRowHeight="16" x14ac:dyDescent="0.2"/>
  <cols>
    <col min="2" max="2" width="12.83203125" bestFit="1" customWidth="1"/>
    <col min="5" max="5" width="12.33203125" bestFit="1" customWidth="1"/>
    <col min="9" max="9" width="12.1640625" bestFit="1" customWidth="1"/>
    <col min="10" max="10" width="18" bestFit="1" customWidth="1"/>
    <col min="11" max="11" width="12.1640625" bestFit="1" customWidth="1"/>
    <col min="12" max="12" width="17.83203125" bestFit="1" customWidth="1"/>
    <col min="13" max="13" width="12.1640625" bestFit="1" customWidth="1"/>
  </cols>
  <sheetData>
    <row r="2" spans="2:26" x14ac:dyDescent="0.2">
      <c r="B2" t="s">
        <v>40</v>
      </c>
      <c r="C2">
        <v>157</v>
      </c>
      <c r="D2" t="s">
        <v>41</v>
      </c>
      <c r="E2" t="s">
        <v>42</v>
      </c>
      <c r="F2">
        <v>20</v>
      </c>
      <c r="G2" t="s">
        <v>43</v>
      </c>
      <c r="H2" t="s">
        <v>44</v>
      </c>
      <c r="I2">
        <v>8.3140000000000001</v>
      </c>
      <c r="J2" t="s">
        <v>48</v>
      </c>
      <c r="L2" t="s">
        <v>52</v>
      </c>
      <c r="M2">
        <v>13</v>
      </c>
      <c r="N2" t="s">
        <v>53</v>
      </c>
    </row>
    <row r="3" spans="2:26" x14ac:dyDescent="0.2">
      <c r="C3">
        <f>C2*6894.76</f>
        <v>1082477.32</v>
      </c>
      <c r="D3" t="s">
        <v>46</v>
      </c>
      <c r="F3">
        <f>F2+273</f>
        <v>293</v>
      </c>
      <c r="G3" t="s">
        <v>45</v>
      </c>
      <c r="I3">
        <v>8.3140000000000001</v>
      </c>
      <c r="J3" t="s">
        <v>47</v>
      </c>
      <c r="M3">
        <f>M2*10^-6</f>
        <v>1.2999999999999999E-5</v>
      </c>
      <c r="N3" t="s">
        <v>54</v>
      </c>
    </row>
    <row r="5" spans="2:26" x14ac:dyDescent="0.2"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1</v>
      </c>
      <c r="I5" t="s">
        <v>50</v>
      </c>
      <c r="J5" t="s">
        <v>51</v>
      </c>
      <c r="K5" t="s">
        <v>56</v>
      </c>
      <c r="L5" t="s">
        <v>57</v>
      </c>
      <c r="M5" t="s">
        <v>55</v>
      </c>
    </row>
    <row r="6" spans="2:26" x14ac:dyDescent="0.2">
      <c r="B6" t="s">
        <v>137</v>
      </c>
      <c r="C6" t="s">
        <v>23</v>
      </c>
      <c r="D6">
        <v>1.385</v>
      </c>
      <c r="E6">
        <v>22.961500000000001</v>
      </c>
      <c r="F6">
        <v>8.1479999999999997</v>
      </c>
      <c r="G6" t="s">
        <v>111</v>
      </c>
      <c r="H6" t="s">
        <v>112</v>
      </c>
      <c r="I6">
        <f t="shared" ref="I6:I15" si="0">E6/$E$17</f>
        <v>1.1581004047878035E-4</v>
      </c>
      <c r="J6">
        <f>I6*$C$3</f>
        <v>125.36174224656168</v>
      </c>
      <c r="K6">
        <f>J6*$M$3/($I$3*$F$3)</f>
        <v>6.690071064002828E-7</v>
      </c>
      <c r="L6">
        <v>1.0078400000000001</v>
      </c>
      <c r="M6">
        <f>K6*L6*1000</f>
        <v>6.7425212211446109E-4</v>
      </c>
    </row>
    <row r="7" spans="2:26" x14ac:dyDescent="0.2">
      <c r="B7" t="s">
        <v>137</v>
      </c>
      <c r="C7" t="s">
        <v>23</v>
      </c>
      <c r="D7">
        <v>2.117</v>
      </c>
      <c r="E7">
        <v>932.56569999999999</v>
      </c>
      <c r="F7">
        <v>386.70600000000002</v>
      </c>
      <c r="G7" t="s">
        <v>14</v>
      </c>
      <c r="H7" t="s">
        <v>14</v>
      </c>
      <c r="I7">
        <f t="shared" si="0"/>
        <v>4.7035459994391538E-3</v>
      </c>
      <c r="J7">
        <f t="shared" ref="J7:J13" si="1">I7*$C$3</f>
        <v>5091.4818679696173</v>
      </c>
      <c r="K7">
        <f t="shared" ref="K7:K13" si="2">J7*$M$3/($I$3*$F$3)</f>
        <v>2.7171268448714339E-5</v>
      </c>
      <c r="L7" t="s">
        <v>58</v>
      </c>
      <c r="M7" s="2" t="s">
        <v>58</v>
      </c>
    </row>
    <row r="8" spans="2:26" x14ac:dyDescent="0.2">
      <c r="B8" t="s">
        <v>137</v>
      </c>
      <c r="C8" t="s">
        <v>23</v>
      </c>
      <c r="D8">
        <v>3.335</v>
      </c>
      <c r="E8">
        <v>2178.7258000000002</v>
      </c>
      <c r="F8">
        <v>286.79939999999999</v>
      </c>
      <c r="G8" t="s">
        <v>35</v>
      </c>
      <c r="H8" t="s">
        <v>30</v>
      </c>
      <c r="I8">
        <f t="shared" si="0"/>
        <v>1.0988756095645454E-2</v>
      </c>
      <c r="J8">
        <f t="shared" si="1"/>
        <v>11895.079248547956</v>
      </c>
      <c r="K8">
        <f t="shared" si="2"/>
        <v>6.3479434840826656E-5</v>
      </c>
      <c r="L8">
        <v>44.01</v>
      </c>
      <c r="M8">
        <f>K8*L8*1000</f>
        <v>2.7937299273447809</v>
      </c>
      <c r="Z8" s="2"/>
    </row>
    <row r="9" spans="2:26" x14ac:dyDescent="0.2">
      <c r="B9" t="s">
        <v>137</v>
      </c>
      <c r="C9" t="s">
        <v>23</v>
      </c>
      <c r="D9">
        <v>6.6040000000000001</v>
      </c>
      <c r="E9">
        <v>1003.8816</v>
      </c>
      <c r="F9">
        <v>102.7251</v>
      </c>
      <c r="G9" t="s">
        <v>36</v>
      </c>
      <c r="H9" t="s">
        <v>113</v>
      </c>
      <c r="I9">
        <f t="shared" si="0"/>
        <v>5.0632392801821654E-3</v>
      </c>
      <c r="J9">
        <f t="shared" si="1"/>
        <v>5480.8416865303197</v>
      </c>
      <c r="K9">
        <f t="shared" si="2"/>
        <v>2.9249131127517197E-5</v>
      </c>
      <c r="L9">
        <v>30.07</v>
      </c>
      <c r="M9">
        <f>K9*L9*1000</f>
        <v>0.87952137300444211</v>
      </c>
    </row>
    <row r="10" spans="2:26" x14ac:dyDescent="0.2">
      <c r="B10" t="s">
        <v>137</v>
      </c>
      <c r="C10" t="s">
        <v>23</v>
      </c>
      <c r="D10">
        <v>7.4160000000000004</v>
      </c>
      <c r="E10">
        <v>342.58339999999998</v>
      </c>
      <c r="F10">
        <v>32.339100000000002</v>
      </c>
      <c r="G10" t="s">
        <v>58</v>
      </c>
      <c r="H10" t="s">
        <v>58</v>
      </c>
      <c r="I10">
        <f t="shared" si="0"/>
        <v>1.7278748087606731E-3</v>
      </c>
      <c r="J10">
        <f t="shared" si="1"/>
        <v>1870.3852922827662</v>
      </c>
      <c r="K10">
        <f t="shared" si="2"/>
        <v>9.98152251093224E-6</v>
      </c>
      <c r="L10" t="s">
        <v>58</v>
      </c>
      <c r="M10" s="2" t="s">
        <v>58</v>
      </c>
    </row>
    <row r="11" spans="2:26" x14ac:dyDescent="0.2">
      <c r="B11" t="s">
        <v>137</v>
      </c>
      <c r="C11" t="s">
        <v>23</v>
      </c>
      <c r="D11">
        <v>11.646000000000001</v>
      </c>
      <c r="E11">
        <v>4543.8032000000003</v>
      </c>
      <c r="F11">
        <v>381.33589999999998</v>
      </c>
      <c r="G11" t="s">
        <v>37</v>
      </c>
      <c r="H11" t="s">
        <v>114</v>
      </c>
      <c r="I11">
        <f t="shared" si="0"/>
        <v>2.2917406638051158E-2</v>
      </c>
      <c r="J11">
        <f t="shared" si="1"/>
        <v>24807.57291890783</v>
      </c>
      <c r="K11">
        <f t="shared" si="2"/>
        <v>1.3238841673602968E-4</v>
      </c>
      <c r="L11">
        <v>44.097000000000001</v>
      </c>
      <c r="M11">
        <f>K11*L11*1000</f>
        <v>5.8379320128087011</v>
      </c>
      <c r="Z11" s="2"/>
    </row>
    <row r="12" spans="2:26" x14ac:dyDescent="0.2">
      <c r="B12" t="s">
        <v>137</v>
      </c>
      <c r="C12" t="s">
        <v>23</v>
      </c>
      <c r="D12">
        <v>15.113</v>
      </c>
      <c r="E12">
        <v>16281.031300000001</v>
      </c>
      <c r="F12">
        <v>1018.2342</v>
      </c>
      <c r="G12" t="s">
        <v>38</v>
      </c>
      <c r="H12" t="s">
        <v>91</v>
      </c>
      <c r="I12">
        <f t="shared" si="0"/>
        <v>8.2116015673596665E-2</v>
      </c>
      <c r="J12">
        <f t="shared" si="1"/>
        <v>88888.72457543292</v>
      </c>
      <c r="K12">
        <f t="shared" si="2"/>
        <v>4.7436472526731416E-4</v>
      </c>
      <c r="L12">
        <v>58.12</v>
      </c>
      <c r="M12">
        <f>K12*L12*1000</f>
        <v>27.570077832536299</v>
      </c>
    </row>
    <row r="13" spans="2:26" x14ac:dyDescent="0.2">
      <c r="B13" t="s">
        <v>137</v>
      </c>
      <c r="C13" t="s">
        <v>23</v>
      </c>
      <c r="D13">
        <v>16.077000000000002</v>
      </c>
      <c r="E13">
        <v>2727.3955000000001</v>
      </c>
      <c r="F13">
        <v>217.5609</v>
      </c>
      <c r="G13" t="s">
        <v>32</v>
      </c>
      <c r="H13" t="s">
        <v>91</v>
      </c>
      <c r="I13">
        <f t="shared" si="0"/>
        <v>1.3756060503740756E-2</v>
      </c>
      <c r="J13">
        <f t="shared" si="1"/>
        <v>14890.623507847145</v>
      </c>
      <c r="K13">
        <f t="shared" si="2"/>
        <v>7.9465495349352288E-5</v>
      </c>
      <c r="L13">
        <v>58.12</v>
      </c>
      <c r="M13">
        <f>K13*L13*1000</f>
        <v>4.6185345897043542</v>
      </c>
    </row>
    <row r="14" spans="2:26" x14ac:dyDescent="0.2">
      <c r="B14" t="s">
        <v>137</v>
      </c>
      <c r="C14" t="s">
        <v>23</v>
      </c>
      <c r="D14">
        <v>19.434000000000001</v>
      </c>
      <c r="E14">
        <v>163724.4375</v>
      </c>
      <c r="F14">
        <v>10275.4121</v>
      </c>
      <c r="G14" t="s">
        <v>34</v>
      </c>
      <c r="H14" t="s">
        <v>31</v>
      </c>
      <c r="I14">
        <f t="shared" si="0"/>
        <v>0.82577069155937299</v>
      </c>
      <c r="J14">
        <f>I14*$C$3</f>
        <v>893878.0451337368</v>
      </c>
      <c r="K14">
        <f>J14*$M$3/($I$3*$F$3)</f>
        <v>4.7702812176420948E-3</v>
      </c>
      <c r="L14">
        <v>28.02</v>
      </c>
      <c r="M14">
        <f t="shared" ref="M14" si="3">K14*L14*1000</f>
        <v>133.66327971833149</v>
      </c>
    </row>
    <row r="15" spans="2:26" x14ac:dyDescent="0.2">
      <c r="B15" t="s">
        <v>137</v>
      </c>
      <c r="C15" t="s">
        <v>23</v>
      </c>
      <c r="D15">
        <v>20.678999999999998</v>
      </c>
      <c r="E15">
        <v>6511.2611999999999</v>
      </c>
      <c r="F15">
        <v>376.53070000000002</v>
      </c>
      <c r="G15" t="s">
        <v>33</v>
      </c>
      <c r="H15" t="s">
        <v>39</v>
      </c>
      <c r="I15">
        <f t="shared" si="0"/>
        <v>3.2840599400732175E-2</v>
      </c>
      <c r="J15">
        <f>I15*$C$3</f>
        <v>35549.20402649817</v>
      </c>
      <c r="K15">
        <f>J15*$M$3/($I$3*$F$3)</f>
        <v>1.8971234520516656E-4</v>
      </c>
      <c r="L15">
        <v>16.04</v>
      </c>
      <c r="M15">
        <f t="shared" ref="M15" si="4">K15*L15*1000</f>
        <v>3.0429860170908714</v>
      </c>
    </row>
    <row r="17" spans="4:14" x14ac:dyDescent="0.2">
      <c r="D17" t="s">
        <v>49</v>
      </c>
      <c r="E17">
        <f>SUM(E6:E15)</f>
        <v>198268.64670000001</v>
      </c>
      <c r="L17" t="s">
        <v>59</v>
      </c>
      <c r="M17">
        <f>SUM(M6:M15)</f>
        <v>178.40673572294304</v>
      </c>
      <c r="N17" t="s">
        <v>19</v>
      </c>
    </row>
    <row r="18" spans="4:14" x14ac:dyDescent="0.2">
      <c r="L18" t="s">
        <v>85</v>
      </c>
      <c r="M18">
        <f>M17-M14-M8-M6</f>
        <v>41.94905182514465</v>
      </c>
      <c r="N18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AFCC1-2147-1C47-A5FA-B530A6F6D9F2}">
  <dimension ref="B1:P55"/>
  <sheetViews>
    <sheetView tabSelected="1" zoomScale="91" zoomScaleNormal="50" workbookViewId="0">
      <selection activeCell="H22" sqref="H22"/>
    </sheetView>
  </sheetViews>
  <sheetFormatPr baseColWidth="10" defaultRowHeight="16" x14ac:dyDescent="0.2"/>
  <cols>
    <col min="2" max="2" width="9.1640625" bestFit="1" customWidth="1"/>
    <col min="3" max="3" width="13.6640625" bestFit="1" customWidth="1"/>
    <col min="6" max="6" width="13.6640625" bestFit="1" customWidth="1"/>
    <col min="10" max="10" width="15.6640625" bestFit="1" customWidth="1"/>
    <col min="14" max="14" width="19.83203125" bestFit="1" customWidth="1"/>
  </cols>
  <sheetData>
    <row r="1" spans="2:7" ht="17" thickBot="1" x14ac:dyDescent="0.25"/>
    <row r="2" spans="2:7" ht="17" thickBot="1" x14ac:dyDescent="0.25">
      <c r="B2" s="8" t="s">
        <v>63</v>
      </c>
      <c r="C2" s="9"/>
      <c r="D2" s="10"/>
      <c r="F2" s="8" t="s">
        <v>65</v>
      </c>
      <c r="G2" s="10"/>
    </row>
    <row r="3" spans="2:7" x14ac:dyDescent="0.2">
      <c r="B3" t="s">
        <v>61</v>
      </c>
      <c r="C3" t="s">
        <v>21</v>
      </c>
      <c r="D3" t="s">
        <v>62</v>
      </c>
      <c r="F3" t="s">
        <v>21</v>
      </c>
      <c r="G3" t="s">
        <v>62</v>
      </c>
    </row>
    <row r="4" spans="2:7" x14ac:dyDescent="0.2">
      <c r="B4" t="s">
        <v>33</v>
      </c>
      <c r="C4">
        <v>1</v>
      </c>
      <c r="D4">
        <v>3.0429860170908714</v>
      </c>
      <c r="F4">
        <v>1</v>
      </c>
      <c r="G4">
        <f>D4</f>
        <v>3.0429860170908714</v>
      </c>
    </row>
    <row r="5" spans="2:7" x14ac:dyDescent="0.2">
      <c r="B5" t="s">
        <v>36</v>
      </c>
      <c r="C5">
        <v>2</v>
      </c>
      <c r="D5">
        <v>0.87952137300444211</v>
      </c>
      <c r="F5">
        <v>2</v>
      </c>
      <c r="G5">
        <f t="shared" ref="G5" si="0">D5</f>
        <v>0.87952137300444211</v>
      </c>
    </row>
    <row r="6" spans="2:7" x14ac:dyDescent="0.2">
      <c r="B6" t="s">
        <v>37</v>
      </c>
      <c r="C6">
        <v>3</v>
      </c>
      <c r="D6">
        <v>5.8379320128087011</v>
      </c>
      <c r="F6">
        <v>3</v>
      </c>
      <c r="G6">
        <f>D6</f>
        <v>5.8379320128087011</v>
      </c>
    </row>
    <row r="7" spans="2:7" x14ac:dyDescent="0.2">
      <c r="B7" t="s">
        <v>38</v>
      </c>
      <c r="C7">
        <v>4</v>
      </c>
      <c r="D7">
        <v>27.570077832536299</v>
      </c>
      <c r="E7" s="3" t="s">
        <v>83</v>
      </c>
      <c r="F7">
        <v>4</v>
      </c>
      <c r="G7">
        <f>SUM(D7:D8,D12)</f>
        <v>32.188612422240652</v>
      </c>
    </row>
    <row r="8" spans="2:7" x14ac:dyDescent="0.2">
      <c r="B8" t="s">
        <v>32</v>
      </c>
      <c r="C8">
        <v>4</v>
      </c>
      <c r="D8">
        <v>4.6185345897043542</v>
      </c>
      <c r="E8">
        <f>SUM(D4:D8)</f>
        <v>41.949051825144664</v>
      </c>
      <c r="F8">
        <v>5</v>
      </c>
      <c r="G8">
        <f>D13</f>
        <v>0.5056359826658412</v>
      </c>
    </row>
    <row r="9" spans="2:7" ht="17" thickBot="1" x14ac:dyDescent="0.25">
      <c r="F9">
        <v>6</v>
      </c>
      <c r="G9">
        <f t="shared" ref="G9:G31" si="1">D14</f>
        <v>2.1803704938330402</v>
      </c>
    </row>
    <row r="10" spans="2:7" ht="17" thickBot="1" x14ac:dyDescent="0.25">
      <c r="C10" s="8" t="s">
        <v>64</v>
      </c>
      <c r="D10" s="10"/>
      <c r="F10">
        <v>7</v>
      </c>
      <c r="G10">
        <f t="shared" si="1"/>
        <v>0.3876136958902805</v>
      </c>
    </row>
    <row r="11" spans="2:7" x14ac:dyDescent="0.2">
      <c r="C11" t="s">
        <v>21</v>
      </c>
      <c r="D11" t="s">
        <v>62</v>
      </c>
      <c r="F11">
        <v>8</v>
      </c>
      <c r="G11">
        <f t="shared" si="1"/>
        <v>3.4040478118005617</v>
      </c>
    </row>
    <row r="12" spans="2:7" x14ac:dyDescent="0.2">
      <c r="C12">
        <v>4</v>
      </c>
      <c r="D12">
        <v>0</v>
      </c>
      <c r="F12">
        <v>9</v>
      </c>
      <c r="G12">
        <f t="shared" si="1"/>
        <v>2.2910924329729987</v>
      </c>
    </row>
    <row r="13" spans="2:7" x14ac:dyDescent="0.2">
      <c r="C13">
        <v>5</v>
      </c>
      <c r="D13">
        <v>0.5056359826658412</v>
      </c>
      <c r="F13">
        <v>10</v>
      </c>
      <c r="G13">
        <f t="shared" si="1"/>
        <v>1.0390828134673078</v>
      </c>
    </row>
    <row r="14" spans="2:7" x14ac:dyDescent="0.2">
      <c r="C14">
        <v>6</v>
      </c>
      <c r="D14">
        <v>2.1803704938330402</v>
      </c>
      <c r="F14">
        <v>11</v>
      </c>
      <c r="G14">
        <f t="shared" si="1"/>
        <v>0.17642506786037432</v>
      </c>
    </row>
    <row r="15" spans="2:7" x14ac:dyDescent="0.2">
      <c r="C15">
        <v>7</v>
      </c>
      <c r="D15">
        <v>0.3876136958902805</v>
      </c>
      <c r="E15" t="s">
        <v>19</v>
      </c>
      <c r="F15">
        <v>12</v>
      </c>
      <c r="G15">
        <f t="shared" si="1"/>
        <v>0</v>
      </c>
    </row>
    <row r="16" spans="2:7" x14ac:dyDescent="0.2">
      <c r="C16">
        <v>8</v>
      </c>
      <c r="D16">
        <v>3.4040478118005617</v>
      </c>
      <c r="F16">
        <v>13</v>
      </c>
      <c r="G16">
        <f t="shared" si="1"/>
        <v>0.51154578789466165</v>
      </c>
    </row>
    <row r="17" spans="3:16" x14ac:dyDescent="0.2">
      <c r="C17">
        <v>9</v>
      </c>
      <c r="D17">
        <v>2.2910924329729987</v>
      </c>
      <c r="F17">
        <v>14</v>
      </c>
      <c r="G17">
        <f t="shared" si="1"/>
        <v>0.77870374779751417</v>
      </c>
    </row>
    <row r="18" spans="3:16" x14ac:dyDescent="0.2">
      <c r="C18">
        <v>10</v>
      </c>
      <c r="D18">
        <v>1.0390828134673078</v>
      </c>
      <c r="F18">
        <v>15</v>
      </c>
      <c r="G18">
        <f t="shared" si="1"/>
        <v>0.77835611219581879</v>
      </c>
    </row>
    <row r="19" spans="3:16" x14ac:dyDescent="0.2">
      <c r="C19">
        <v>11</v>
      </c>
      <c r="D19">
        <v>0.17642506786037432</v>
      </c>
      <c r="F19">
        <v>16</v>
      </c>
      <c r="G19">
        <f t="shared" si="1"/>
        <v>0</v>
      </c>
    </row>
    <row r="20" spans="3:16" x14ac:dyDescent="0.2">
      <c r="C20">
        <v>12</v>
      </c>
      <c r="D20">
        <v>0</v>
      </c>
      <c r="E20" t="s">
        <v>19</v>
      </c>
      <c r="F20">
        <v>17</v>
      </c>
      <c r="G20">
        <f t="shared" si="1"/>
        <v>0</v>
      </c>
    </row>
    <row r="21" spans="3:16" x14ac:dyDescent="0.2">
      <c r="C21">
        <v>13</v>
      </c>
      <c r="D21">
        <v>0.51154578789466165</v>
      </c>
      <c r="F21">
        <v>18</v>
      </c>
      <c r="G21">
        <f t="shared" si="1"/>
        <v>0</v>
      </c>
    </row>
    <row r="22" spans="3:16" x14ac:dyDescent="0.2">
      <c r="C22">
        <v>14</v>
      </c>
      <c r="D22">
        <v>0.77870374779751417</v>
      </c>
      <c r="F22">
        <v>19</v>
      </c>
      <c r="G22">
        <f t="shared" si="1"/>
        <v>0</v>
      </c>
    </row>
    <row r="23" spans="3:16" x14ac:dyDescent="0.2">
      <c r="C23">
        <v>15</v>
      </c>
      <c r="D23">
        <v>0.77835611219581879</v>
      </c>
      <c r="E23" t="s">
        <v>19</v>
      </c>
      <c r="F23">
        <v>20</v>
      </c>
      <c r="G23">
        <f t="shared" si="1"/>
        <v>0</v>
      </c>
    </row>
    <row r="24" spans="3:16" x14ac:dyDescent="0.2">
      <c r="C24">
        <v>16</v>
      </c>
      <c r="D24">
        <v>0</v>
      </c>
      <c r="F24">
        <v>21</v>
      </c>
      <c r="G24">
        <f t="shared" si="1"/>
        <v>0</v>
      </c>
    </row>
    <row r="25" spans="3:16" x14ac:dyDescent="0.2">
      <c r="C25">
        <v>17</v>
      </c>
      <c r="D25">
        <v>0</v>
      </c>
      <c r="F25">
        <v>22</v>
      </c>
      <c r="G25">
        <f t="shared" si="1"/>
        <v>0</v>
      </c>
    </row>
    <row r="26" spans="3:16" x14ac:dyDescent="0.2">
      <c r="C26">
        <v>18</v>
      </c>
      <c r="D26">
        <v>0</v>
      </c>
      <c r="F26">
        <v>23</v>
      </c>
      <c r="G26">
        <f t="shared" si="1"/>
        <v>0</v>
      </c>
    </row>
    <row r="27" spans="3:16" ht="17" thickBot="1" x14ac:dyDescent="0.25">
      <c r="C27">
        <v>19</v>
      </c>
      <c r="D27">
        <v>0</v>
      </c>
      <c r="E27" t="s">
        <v>19</v>
      </c>
      <c r="F27">
        <v>24</v>
      </c>
      <c r="G27">
        <f t="shared" si="1"/>
        <v>0</v>
      </c>
    </row>
    <row r="28" spans="3:16" ht="17" thickBot="1" x14ac:dyDescent="0.25">
      <c r="C28">
        <v>20</v>
      </c>
      <c r="D28">
        <v>0</v>
      </c>
      <c r="F28">
        <v>25</v>
      </c>
      <c r="G28">
        <f t="shared" si="1"/>
        <v>0</v>
      </c>
      <c r="J28" s="8" t="s">
        <v>75</v>
      </c>
      <c r="K28" s="9"/>
      <c r="L28" s="10"/>
      <c r="N28" s="8" t="s">
        <v>76</v>
      </c>
      <c r="O28" s="9"/>
      <c r="P28" s="10"/>
    </row>
    <row r="29" spans="3:16" x14ac:dyDescent="0.2">
      <c r="C29">
        <v>21</v>
      </c>
      <c r="D29">
        <v>0</v>
      </c>
      <c r="F29">
        <v>26</v>
      </c>
      <c r="G29">
        <f t="shared" si="1"/>
        <v>0</v>
      </c>
      <c r="J29" t="s">
        <v>67</v>
      </c>
      <c r="K29" t="s">
        <v>22</v>
      </c>
      <c r="N29" t="s">
        <v>67</v>
      </c>
      <c r="O29" t="s">
        <v>22</v>
      </c>
    </row>
    <row r="30" spans="3:16" x14ac:dyDescent="0.2">
      <c r="C30">
        <v>22</v>
      </c>
      <c r="D30">
        <v>0</v>
      </c>
      <c r="E30" t="s">
        <v>19</v>
      </c>
      <c r="F30">
        <v>27</v>
      </c>
      <c r="G30">
        <f t="shared" si="1"/>
        <v>0</v>
      </c>
      <c r="J30" t="s">
        <v>70</v>
      </c>
      <c r="K30">
        <v>0.85344540216200782</v>
      </c>
      <c r="L30" t="s">
        <v>19</v>
      </c>
      <c r="N30" t="s">
        <v>70</v>
      </c>
      <c r="O30">
        <f>D4+D5+D6+D8</f>
        <v>14.378973992608369</v>
      </c>
      <c r="P30" t="s">
        <v>19</v>
      </c>
    </row>
    <row r="31" spans="3:16" x14ac:dyDescent="0.2">
      <c r="C31">
        <v>23</v>
      </c>
      <c r="D31">
        <v>0</v>
      </c>
      <c r="F31">
        <v>28</v>
      </c>
      <c r="G31">
        <f t="shared" si="1"/>
        <v>0</v>
      </c>
      <c r="J31" t="s">
        <v>71</v>
      </c>
      <c r="K31">
        <v>7.3976856040763854</v>
      </c>
      <c r="L31" t="s">
        <v>19</v>
      </c>
      <c r="N31" t="s">
        <v>71</v>
      </c>
      <c r="O31">
        <f>D7</f>
        <v>27.570077832536299</v>
      </c>
      <c r="P31" t="s">
        <v>19</v>
      </c>
    </row>
    <row r="32" spans="3:16" x14ac:dyDescent="0.2">
      <c r="C32">
        <v>24</v>
      </c>
      <c r="D32">
        <v>0</v>
      </c>
      <c r="J32" t="s">
        <v>72</v>
      </c>
      <c r="K32">
        <v>0</v>
      </c>
      <c r="L32" t="s">
        <v>19</v>
      </c>
    </row>
    <row r="33" spans="3:16" x14ac:dyDescent="0.2">
      <c r="C33">
        <v>25</v>
      </c>
      <c r="D33">
        <v>0</v>
      </c>
      <c r="F33" s="3" t="s">
        <v>66</v>
      </c>
      <c r="G33">
        <f>SUM(G4:G31)</f>
        <v>54.001925771523062</v>
      </c>
      <c r="H33" t="s">
        <v>19</v>
      </c>
      <c r="J33" t="s">
        <v>80</v>
      </c>
      <c r="K33">
        <v>3.4779203771608174</v>
      </c>
      <c r="L33" t="s">
        <v>19</v>
      </c>
    </row>
    <row r="34" spans="3:16" x14ac:dyDescent="0.2">
      <c r="C34">
        <v>26</v>
      </c>
      <c r="D34">
        <v>0</v>
      </c>
      <c r="J34" t="s">
        <v>73</v>
      </c>
      <c r="K34">
        <v>0.32382256297918949</v>
      </c>
      <c r="L34" t="s">
        <v>19</v>
      </c>
    </row>
    <row r="35" spans="3:16" x14ac:dyDescent="0.2">
      <c r="C35">
        <v>27</v>
      </c>
      <c r="D35">
        <v>0</v>
      </c>
      <c r="J35" t="s">
        <v>74</v>
      </c>
      <c r="K35">
        <v>0</v>
      </c>
      <c r="L35" t="s">
        <v>19</v>
      </c>
    </row>
    <row r="36" spans="3:16" x14ac:dyDescent="0.2">
      <c r="C36">
        <v>28</v>
      </c>
      <c r="D36">
        <v>0</v>
      </c>
    </row>
    <row r="37" spans="3:16" x14ac:dyDescent="0.2">
      <c r="J37" t="s">
        <v>60</v>
      </c>
      <c r="K37">
        <f>SUM(K30:K35)</f>
        <v>12.052873946378401</v>
      </c>
      <c r="L37" t="s">
        <v>19</v>
      </c>
      <c r="N37" s="3" t="s">
        <v>66</v>
      </c>
      <c r="O37">
        <f>SUM(O30:O31)</f>
        <v>41.949051825144664</v>
      </c>
      <c r="P37" t="s">
        <v>19</v>
      </c>
    </row>
    <row r="38" spans="3:16" ht="17" thickBot="1" x14ac:dyDescent="0.25"/>
    <row r="39" spans="3:16" ht="17" thickBot="1" x14ac:dyDescent="0.25">
      <c r="C39" t="s">
        <v>83</v>
      </c>
      <c r="D39">
        <f>SUM(D12:D36)</f>
        <v>12.052873946378401</v>
      </c>
      <c r="E39" t="s">
        <v>19</v>
      </c>
      <c r="N39" s="8" t="s">
        <v>78</v>
      </c>
      <c r="O39" s="9"/>
      <c r="P39" s="10"/>
    </row>
    <row r="40" spans="3:16" x14ac:dyDescent="0.2">
      <c r="N40" t="s">
        <v>67</v>
      </c>
      <c r="O40" t="s">
        <v>62</v>
      </c>
      <c r="P40" t="s">
        <v>79</v>
      </c>
    </row>
    <row r="41" spans="3:16" x14ac:dyDescent="0.2">
      <c r="N41" t="s">
        <v>70</v>
      </c>
      <c r="O41">
        <f>K30+O30</f>
        <v>15.232419394770377</v>
      </c>
      <c r="P41" s="4">
        <f>O41/$O$48</f>
        <v>0.28207178127715804</v>
      </c>
    </row>
    <row r="42" spans="3:16" x14ac:dyDescent="0.2">
      <c r="N42" t="s">
        <v>71</v>
      </c>
      <c r="O42">
        <f>K31+O31</f>
        <v>34.967763436612685</v>
      </c>
      <c r="P42" s="4">
        <f t="shared" ref="P42:P46" si="2">O42/$O$48</f>
        <v>0.64752808232354375</v>
      </c>
    </row>
    <row r="43" spans="3:16" x14ac:dyDescent="0.2">
      <c r="N43" t="s">
        <v>72</v>
      </c>
      <c r="O43">
        <f>K32</f>
        <v>0</v>
      </c>
      <c r="P43" s="4">
        <f t="shared" si="2"/>
        <v>0</v>
      </c>
    </row>
    <row r="44" spans="3:16" x14ac:dyDescent="0.2">
      <c r="N44" t="s">
        <v>80</v>
      </c>
      <c r="O44">
        <f t="shared" ref="O44:O46" si="3">K33</f>
        <v>3.4779203771608174</v>
      </c>
      <c r="P44" s="4">
        <f t="shared" si="2"/>
        <v>6.4403636119859192E-2</v>
      </c>
    </row>
    <row r="45" spans="3:16" x14ac:dyDescent="0.2">
      <c r="N45" t="s">
        <v>73</v>
      </c>
      <c r="O45">
        <f t="shared" si="3"/>
        <v>0.32382256297918949</v>
      </c>
      <c r="P45" s="4">
        <f t="shared" si="2"/>
        <v>5.9965002794391351E-3</v>
      </c>
    </row>
    <row r="46" spans="3:16" x14ac:dyDescent="0.2">
      <c r="N46" t="s">
        <v>74</v>
      </c>
      <c r="O46">
        <f t="shared" si="3"/>
        <v>0</v>
      </c>
      <c r="P46" s="4">
        <f t="shared" si="2"/>
        <v>0</v>
      </c>
    </row>
    <row r="48" spans="3:16" x14ac:dyDescent="0.2">
      <c r="N48" s="6" t="s">
        <v>66</v>
      </c>
      <c r="O48">
        <f>SUM(O41:O46)</f>
        <v>54.001925771523062</v>
      </c>
      <c r="P48" t="s">
        <v>19</v>
      </c>
    </row>
    <row r="49" spans="14:16" x14ac:dyDescent="0.2">
      <c r="N49" s="6" t="s">
        <v>86</v>
      </c>
      <c r="O49">
        <f>51.7+49.1</f>
        <v>100.80000000000001</v>
      </c>
      <c r="P49" t="s">
        <v>19</v>
      </c>
    </row>
    <row r="50" spans="14:16" x14ac:dyDescent="0.2">
      <c r="N50" s="6" t="s">
        <v>87</v>
      </c>
      <c r="P50" t="s">
        <v>19</v>
      </c>
    </row>
    <row r="51" spans="14:16" x14ac:dyDescent="0.2">
      <c r="N51" s="6" t="s">
        <v>88</v>
      </c>
      <c r="O51" s="11">
        <f>(30.914-30.8105)*1000</f>
        <v>103.50000000000037</v>
      </c>
      <c r="P51" s="11" t="s">
        <v>19</v>
      </c>
    </row>
    <row r="52" spans="14:16" x14ac:dyDescent="0.2">
      <c r="N52" s="6" t="s">
        <v>89</v>
      </c>
      <c r="O52">
        <f>O51-O49</f>
        <v>2.7000000000003581</v>
      </c>
      <c r="P52" t="s">
        <v>19</v>
      </c>
    </row>
    <row r="53" spans="14:16" x14ac:dyDescent="0.2">
      <c r="N53" s="6" t="s">
        <v>81</v>
      </c>
      <c r="O53">
        <f>O50-O48-O52</f>
        <v>-56.70192577152342</v>
      </c>
      <c r="P53" t="s">
        <v>19</v>
      </c>
    </row>
    <row r="54" spans="14:16" x14ac:dyDescent="0.2">
      <c r="N54" s="2"/>
    </row>
    <row r="55" spans="14:16" x14ac:dyDescent="0.2">
      <c r="N55" s="6" t="s">
        <v>90</v>
      </c>
      <c r="O55" s="7" t="e">
        <f>(O50-O53)/O50</f>
        <v>#DIV/0!</v>
      </c>
    </row>
  </sheetData>
  <mergeCells count="6">
    <mergeCell ref="B2:D2"/>
    <mergeCell ref="N39:P39"/>
    <mergeCell ref="C10:D10"/>
    <mergeCell ref="F2:G2"/>
    <mergeCell ref="J28:L28"/>
    <mergeCell ref="N28:P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Liquids</vt:lpstr>
      <vt:lpstr>Gas FID</vt:lpstr>
      <vt:lpstr>Gas TCD</vt:lpstr>
      <vt:lpstr>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Cleo Hancock</dc:creator>
  <cp:lastModifiedBy>Julia Hancock</cp:lastModifiedBy>
  <dcterms:created xsi:type="dcterms:W3CDTF">2023-09-08T02:37:22Z</dcterms:created>
  <dcterms:modified xsi:type="dcterms:W3CDTF">2023-09-26T04:29:41Z</dcterms:modified>
</cp:coreProperties>
</file>