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Jnr Peter\Downloads\"/>
    </mc:Choice>
  </mc:AlternateContent>
  <xr:revisionPtr revIDLastSave="0" documentId="13_ncr:1_{FC6F41AB-BB3B-4C1A-99C6-E1A4760F5911}" xr6:coauthVersionLast="47" xr6:coauthVersionMax="47" xr10:uidLastSave="{00000000-0000-0000-0000-000000000000}"/>
  <bookViews>
    <workbookView xWindow="-108" yWindow="-108" windowWidth="23256" windowHeight="12576" tabRatio="910" activeTab="3" xr2:uid="{26D4546B-D2A1-4444-8EAF-A6228F96F0C1}"/>
  </bookViews>
  <sheets>
    <sheet name="Dashboard" sheetId="45" r:id="rId1"/>
    <sheet name="Data" sheetId="1" r:id="rId2"/>
    <sheet name="1" sheetId="2" r:id="rId3"/>
    <sheet name="2" sheetId="3" r:id="rId4"/>
    <sheet name="3" sheetId="4" r:id="rId5"/>
    <sheet name="4" sheetId="39" r:id="rId6"/>
    <sheet name="5" sheetId="40" r:id="rId7"/>
    <sheet name="6" sheetId="41" r:id="rId8"/>
    <sheet name="7" sheetId="42" r:id="rId9"/>
    <sheet name="8" sheetId="43" r:id="rId10"/>
    <sheet name="9" sheetId="44" r:id="rId11"/>
    <sheet name="Dynamic Country Sales Report" sheetId="25" r:id="rId12"/>
  </sheets>
  <definedNames>
    <definedName name="_xlnm._FilterDatabase" localSheetId="3" hidden="1">'2'!$F$5:$J$305</definedName>
    <definedName name="_xlnm._FilterDatabase" localSheetId="4" hidden="1">'3'!$E$3:$H$9</definedName>
    <definedName name="_xlnm._FilterDatabase" localSheetId="1" hidden="1">Data!$C$11:$G$11</definedName>
    <definedName name="_xlcn.WorksheetConnection_ExcelProject.xlsxData1" hidden="1">Data[]</definedName>
    <definedName name="Slicer_Geography">#N/A</definedName>
    <definedName name="Slicer_Geography1">#N/A</definedName>
    <definedName name="Slicer_Product">#N/A</definedName>
    <definedName name="Slicer_Sales_Person">#N/A</definedName>
  </definedNames>
  <calcPr calcId="181029"/>
  <pivotCaches>
    <pivotCache cacheId="0" r:id="rId13"/>
    <pivotCache cacheId="1" r:id="rId14"/>
    <pivotCache cacheId="2" r:id="rId15"/>
    <pivotCache cacheId="3" r:id="rId16"/>
    <pivotCache cacheId="4" r:id="rId17"/>
    <pivotCache cacheId="5" r:id="rId18"/>
  </pivotCaches>
  <extLst>
    <ext xmlns:x14="http://schemas.microsoft.com/office/spreadsheetml/2009/9/main" uri="{876F7934-8845-4945-9796-88D515C7AA90}">
      <x14:pivotCaches>
        <pivotCache cacheId="6"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Excel Project.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4" i="2" l="1"/>
  <c r="F13" i="2"/>
  <c r="E14" i="2"/>
  <c r="E13" i="2"/>
  <c r="H16" i="1" l="1"/>
  <c r="I16" i="1" s="1"/>
  <c r="J16" i="1" s="1"/>
  <c r="F10" i="2"/>
  <c r="F9" i="2"/>
  <c r="F8" i="2"/>
  <c r="F7" i="2"/>
  <c r="E10" i="2"/>
  <c r="E9" i="2"/>
  <c r="E8" i="2"/>
  <c r="E7" i="2"/>
  <c r="E10" i="25"/>
  <c r="P11" i="25"/>
  <c r="P12" i="25"/>
  <c r="P13" i="25"/>
  <c r="P14" i="25"/>
  <c r="P15" i="25"/>
  <c r="P16" i="25"/>
  <c r="P17" i="25"/>
  <c r="P18" i="25"/>
  <c r="P19" i="25"/>
  <c r="P20" i="25"/>
  <c r="O11" i="25"/>
  <c r="O12" i="25"/>
  <c r="O13" i="25"/>
  <c r="O14" i="25"/>
  <c r="O15" i="25"/>
  <c r="O16" i="25"/>
  <c r="O17" i="25"/>
  <c r="O18" i="25"/>
  <c r="O19" i="25"/>
  <c r="O20" i="25"/>
  <c r="N11" i="25"/>
  <c r="N12" i="25"/>
  <c r="N13" i="25"/>
  <c r="N14" i="25"/>
  <c r="N15" i="25"/>
  <c r="N16" i="25"/>
  <c r="N17" i="25"/>
  <c r="N18" i="25"/>
  <c r="N19" i="25"/>
  <c r="N20" i="25"/>
  <c r="M11" i="25"/>
  <c r="M12" i="25"/>
  <c r="M13" i="25"/>
  <c r="M14" i="25"/>
  <c r="M15" i="25"/>
  <c r="M16" i="25"/>
  <c r="M17" i="25"/>
  <c r="M18" i="25"/>
  <c r="M19" i="25"/>
  <c r="M20" i="25"/>
  <c r="F17" i="25"/>
  <c r="F16" i="25"/>
  <c r="F15" i="25"/>
  <c r="F14" i="25"/>
  <c r="E17" i="25"/>
  <c r="E16" i="25"/>
  <c r="J12" i="1"/>
  <c r="J13" i="1"/>
  <c r="J14" i="1"/>
  <c r="J15"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E14" i="25"/>
  <c r="H121" i="1"/>
  <c r="I121" i="1" s="1"/>
  <c r="H122" i="1"/>
  <c r="I122" i="1" s="1"/>
  <c r="H78" i="1"/>
  <c r="I78" i="1" s="1"/>
  <c r="H133" i="1"/>
  <c r="I133" i="1" s="1"/>
  <c r="H295" i="1"/>
  <c r="I295" i="1" s="1"/>
  <c r="H249" i="1"/>
  <c r="I249" i="1" s="1"/>
  <c r="H275" i="1"/>
  <c r="I275" i="1" s="1"/>
  <c r="H62" i="1"/>
  <c r="I62" i="1" s="1"/>
  <c r="H12" i="1"/>
  <c r="I12" i="1" s="1"/>
  <c r="H13" i="1"/>
  <c r="I13" i="1" s="1"/>
  <c r="H296" i="1"/>
  <c r="I296" i="1" s="1"/>
  <c r="H144" i="1"/>
  <c r="I144" i="1" s="1"/>
  <c r="H206" i="1"/>
  <c r="I206" i="1" s="1"/>
  <c r="H193" i="1"/>
  <c r="I193" i="1" s="1"/>
  <c r="H297" i="1"/>
  <c r="I297" i="1" s="1"/>
  <c r="H176" i="1"/>
  <c r="I176" i="1" s="1"/>
  <c r="H276" i="1"/>
  <c r="I276" i="1" s="1"/>
  <c r="H221" i="1"/>
  <c r="I221" i="1" s="1"/>
  <c r="H63" i="1"/>
  <c r="I63" i="1" s="1"/>
  <c r="H222" i="1"/>
  <c r="I222" i="1" s="1"/>
  <c r="H161" i="1"/>
  <c r="I161" i="1" s="1"/>
  <c r="H162" i="1"/>
  <c r="I162" i="1" s="1"/>
  <c r="H64" i="1"/>
  <c r="I64" i="1" s="1"/>
  <c r="H48" i="1"/>
  <c r="I48" i="1" s="1"/>
  <c r="H262" i="1"/>
  <c r="I262" i="1" s="1"/>
  <c r="H194" i="1"/>
  <c r="I194" i="1" s="1"/>
  <c r="H207" i="1"/>
  <c r="I207" i="1" s="1"/>
  <c r="H223" i="1"/>
  <c r="I223" i="1" s="1"/>
  <c r="H163" i="1"/>
  <c r="I163" i="1" s="1"/>
  <c r="H164" i="1"/>
  <c r="I164" i="1" s="1"/>
  <c r="H39" i="1"/>
  <c r="I39" i="1" s="1"/>
  <c r="H49" i="1"/>
  <c r="I49" i="1" s="1"/>
  <c r="H23" i="1"/>
  <c r="I23" i="1" s="1"/>
  <c r="H177" i="1"/>
  <c r="I177" i="1" s="1"/>
  <c r="H14" i="1"/>
  <c r="I14" i="1" s="1"/>
  <c r="H231" i="1"/>
  <c r="I231" i="1" s="1"/>
  <c r="H106" i="1"/>
  <c r="I106" i="1" s="1"/>
  <c r="H208" i="1"/>
  <c r="I208" i="1" s="1"/>
  <c r="H123" i="1"/>
  <c r="I123" i="1" s="1"/>
  <c r="H250" i="1"/>
  <c r="I250" i="1" s="1"/>
  <c r="H232" i="1"/>
  <c r="I232" i="1" s="1"/>
  <c r="H165" i="1"/>
  <c r="I165" i="1" s="1"/>
  <c r="H263" i="1"/>
  <c r="I263" i="1" s="1"/>
  <c r="H15" i="1"/>
  <c r="I15" i="1" s="1"/>
  <c r="H50" i="1"/>
  <c r="I50" i="1" s="1"/>
  <c r="H166" i="1"/>
  <c r="I166" i="1" s="1"/>
  <c r="H124" i="1"/>
  <c r="I124" i="1" s="1"/>
  <c r="H209" i="1"/>
  <c r="I209" i="1" s="1"/>
  <c r="H178" i="1"/>
  <c r="I178" i="1" s="1"/>
  <c r="H51" i="1"/>
  <c r="I51" i="1" s="1"/>
  <c r="H210" i="1"/>
  <c r="I210" i="1" s="1"/>
  <c r="H285" i="1"/>
  <c r="I285" i="1" s="1"/>
  <c r="H179" i="1"/>
  <c r="I179" i="1" s="1"/>
  <c r="H107" i="1"/>
  <c r="I107" i="1" s="1"/>
  <c r="H195" i="1"/>
  <c r="I195" i="1" s="1"/>
  <c r="H65" i="1"/>
  <c r="I65" i="1" s="1"/>
  <c r="H145" i="1"/>
  <c r="I145" i="1" s="1"/>
  <c r="H125" i="1"/>
  <c r="I125" i="1" s="1"/>
  <c r="H180" i="1"/>
  <c r="I180" i="1" s="1"/>
  <c r="H277" i="1"/>
  <c r="I277" i="1" s="1"/>
  <c r="H233" i="1"/>
  <c r="I233" i="1" s="1"/>
  <c r="H126" i="1"/>
  <c r="I126" i="1" s="1"/>
  <c r="H167" i="1"/>
  <c r="I167" i="1" s="1"/>
  <c r="H211" i="1"/>
  <c r="I211" i="1" s="1"/>
  <c r="H264" i="1"/>
  <c r="I264" i="1" s="1"/>
  <c r="H224" i="1"/>
  <c r="I224" i="1" s="1"/>
  <c r="H146" i="1"/>
  <c r="I146" i="1" s="1"/>
  <c r="H134" i="1"/>
  <c r="I134" i="1" s="1"/>
  <c r="H89" i="1"/>
  <c r="I89" i="1" s="1"/>
  <c r="H52" i="1"/>
  <c r="I52" i="1" s="1"/>
  <c r="H251" i="1"/>
  <c r="I251" i="1" s="1"/>
  <c r="H108" i="1"/>
  <c r="I108" i="1" s="1"/>
  <c r="H225" i="1"/>
  <c r="I225" i="1" s="1"/>
  <c r="H181" i="1"/>
  <c r="I181" i="1" s="1"/>
  <c r="H168" i="1"/>
  <c r="I168" i="1" s="1"/>
  <c r="H109" i="1"/>
  <c r="I109" i="1" s="1"/>
  <c r="H147" i="1"/>
  <c r="I147" i="1" s="1"/>
  <c r="H90" i="1"/>
  <c r="I90" i="1" s="1"/>
  <c r="H265" i="1"/>
  <c r="I265" i="1" s="1"/>
  <c r="H278" i="1"/>
  <c r="I278" i="1" s="1"/>
  <c r="H196" i="1"/>
  <c r="I196" i="1" s="1"/>
  <c r="H298" i="1"/>
  <c r="I298" i="1" s="1"/>
  <c r="H135" i="1"/>
  <c r="I135" i="1" s="1"/>
  <c r="H197" i="1"/>
  <c r="I197" i="1" s="1"/>
  <c r="H234" i="1"/>
  <c r="I234" i="1" s="1"/>
  <c r="H235" i="1"/>
  <c r="I235" i="1" s="1"/>
  <c r="H110" i="1"/>
  <c r="I110" i="1" s="1"/>
  <c r="H286" i="1"/>
  <c r="I286" i="1" s="1"/>
  <c r="H182" i="1"/>
  <c r="I182" i="1" s="1"/>
  <c r="H198" i="1"/>
  <c r="I198" i="1" s="1"/>
  <c r="H111" i="1"/>
  <c r="I111" i="1" s="1"/>
  <c r="H91" i="1"/>
  <c r="I91" i="1" s="1"/>
  <c r="H299" i="1"/>
  <c r="I299" i="1" s="1"/>
  <c r="H169" i="1"/>
  <c r="I169" i="1" s="1"/>
  <c r="H300" i="1"/>
  <c r="I300" i="1" s="1"/>
  <c r="H148" i="1"/>
  <c r="I148" i="1" s="1"/>
  <c r="H53" i="1"/>
  <c r="I53" i="1" s="1"/>
  <c r="H236" i="1"/>
  <c r="I236" i="1" s="1"/>
  <c r="H112" i="1"/>
  <c r="I112" i="1" s="1"/>
  <c r="H54" i="1"/>
  <c r="I54" i="1" s="1"/>
  <c r="H237" i="1"/>
  <c r="I237" i="1" s="1"/>
  <c r="H287" i="1"/>
  <c r="I287" i="1" s="1"/>
  <c r="H79" i="1"/>
  <c r="I79" i="1" s="1"/>
  <c r="H80" i="1"/>
  <c r="I80" i="1" s="1"/>
  <c r="H301" i="1"/>
  <c r="I301" i="1" s="1"/>
  <c r="H212" i="1"/>
  <c r="I212" i="1" s="1"/>
  <c r="H66" i="1"/>
  <c r="I66" i="1" s="1"/>
  <c r="H238" i="1"/>
  <c r="I238" i="1" s="1"/>
  <c r="H183" i="1"/>
  <c r="I183" i="1" s="1"/>
  <c r="H92" i="1"/>
  <c r="I92" i="1" s="1"/>
  <c r="H55" i="1"/>
  <c r="I55" i="1" s="1"/>
  <c r="H17" i="1"/>
  <c r="I17" i="1" s="1"/>
  <c r="H93" i="1"/>
  <c r="I93" i="1" s="1"/>
  <c r="H302" i="1"/>
  <c r="I302" i="1" s="1"/>
  <c r="H81" i="1"/>
  <c r="I81" i="1" s="1"/>
  <c r="H136" i="1"/>
  <c r="I136" i="1" s="1"/>
  <c r="H24" i="1"/>
  <c r="I24" i="1" s="1"/>
  <c r="H137" i="1"/>
  <c r="I137" i="1" s="1"/>
  <c r="H266" i="1"/>
  <c r="I266" i="1" s="1"/>
  <c r="H25" i="1"/>
  <c r="I25" i="1" s="1"/>
  <c r="H199" i="1"/>
  <c r="I199" i="1" s="1"/>
  <c r="H239" i="1"/>
  <c r="I239" i="1" s="1"/>
  <c r="H240" i="1"/>
  <c r="I240" i="1" s="1"/>
  <c r="H252" i="1"/>
  <c r="I252" i="1" s="1"/>
  <c r="H40" i="1"/>
  <c r="I40" i="1" s="1"/>
  <c r="H18" i="1"/>
  <c r="I18" i="1" s="1"/>
  <c r="H184" i="1"/>
  <c r="I184" i="1" s="1"/>
  <c r="H127" i="1"/>
  <c r="I127" i="1" s="1"/>
  <c r="H149" i="1"/>
  <c r="I149" i="1" s="1"/>
  <c r="H67" i="1"/>
  <c r="I67" i="1" s="1"/>
  <c r="H150" i="1"/>
  <c r="I150" i="1" s="1"/>
  <c r="H151" i="1"/>
  <c r="I151" i="1" s="1"/>
  <c r="H253" i="1"/>
  <c r="I253" i="1" s="1"/>
  <c r="H68" i="1"/>
  <c r="I68" i="1" s="1"/>
  <c r="H113" i="1"/>
  <c r="I113" i="1" s="1"/>
  <c r="H152" i="1"/>
  <c r="I152" i="1" s="1"/>
  <c r="H128" i="1"/>
  <c r="I128" i="1" s="1"/>
  <c r="H185" i="1"/>
  <c r="I185" i="1" s="1"/>
  <c r="H82" i="1"/>
  <c r="I82" i="1" s="1"/>
  <c r="H26" i="1"/>
  <c r="I26" i="1" s="1"/>
  <c r="H94" i="1"/>
  <c r="I94" i="1" s="1"/>
  <c r="H241" i="1"/>
  <c r="I241" i="1" s="1"/>
  <c r="H254" i="1"/>
  <c r="I254" i="1" s="1"/>
  <c r="H153" i="1"/>
  <c r="I153" i="1" s="1"/>
  <c r="H200" i="1"/>
  <c r="I200" i="1" s="1"/>
  <c r="H186" i="1"/>
  <c r="I186" i="1" s="1"/>
  <c r="H288" i="1"/>
  <c r="I288" i="1" s="1"/>
  <c r="H213" i="1"/>
  <c r="I213" i="1" s="1"/>
  <c r="H289" i="1"/>
  <c r="I289" i="1" s="1"/>
  <c r="H255" i="1"/>
  <c r="I255" i="1" s="1"/>
  <c r="H303" i="1"/>
  <c r="I303" i="1" s="1"/>
  <c r="H69" i="1"/>
  <c r="I69" i="1" s="1"/>
  <c r="H304" i="1"/>
  <c r="I304" i="1" s="1"/>
  <c r="H41" i="1"/>
  <c r="I41" i="1" s="1"/>
  <c r="H114" i="1"/>
  <c r="I114" i="1" s="1"/>
  <c r="H267" i="1"/>
  <c r="I267" i="1" s="1"/>
  <c r="H27" i="1"/>
  <c r="I27" i="1" s="1"/>
  <c r="H187" i="1"/>
  <c r="I187" i="1" s="1"/>
  <c r="H268" i="1"/>
  <c r="I268" i="1" s="1"/>
  <c r="H290" i="1"/>
  <c r="I290" i="1" s="1"/>
  <c r="H154" i="1"/>
  <c r="I154" i="1" s="1"/>
  <c r="H214" i="1"/>
  <c r="I214" i="1" s="1"/>
  <c r="H215" i="1"/>
  <c r="I215" i="1" s="1"/>
  <c r="H201" i="1"/>
  <c r="I201" i="1" s="1"/>
  <c r="H256" i="1"/>
  <c r="I256" i="1" s="1"/>
  <c r="H138" i="1"/>
  <c r="I138" i="1" s="1"/>
  <c r="H56" i="1"/>
  <c r="I56" i="1" s="1"/>
  <c r="H257" i="1"/>
  <c r="I257" i="1" s="1"/>
  <c r="H226" i="1"/>
  <c r="I226" i="1" s="1"/>
  <c r="H57" i="1"/>
  <c r="I57" i="1" s="1"/>
  <c r="H258" i="1"/>
  <c r="I258" i="1" s="1"/>
  <c r="H95" i="1"/>
  <c r="I95" i="1" s="1"/>
  <c r="H216" i="1"/>
  <c r="I216" i="1" s="1"/>
  <c r="H70" i="1"/>
  <c r="I70" i="1" s="1"/>
  <c r="H227" i="1"/>
  <c r="I227" i="1" s="1"/>
  <c r="H259" i="1"/>
  <c r="I259" i="1" s="1"/>
  <c r="H83" i="1"/>
  <c r="I83" i="1" s="1"/>
  <c r="H96" i="1"/>
  <c r="I96" i="1" s="1"/>
  <c r="H242" i="1"/>
  <c r="I242" i="1" s="1"/>
  <c r="H202" i="1"/>
  <c r="I202" i="1" s="1"/>
  <c r="H115" i="1"/>
  <c r="I115" i="1" s="1"/>
  <c r="H97" i="1"/>
  <c r="I97" i="1" s="1"/>
  <c r="H98" i="1"/>
  <c r="I98" i="1" s="1"/>
  <c r="H58" i="1"/>
  <c r="I58" i="1" s="1"/>
  <c r="H19" i="1"/>
  <c r="I19" i="1" s="1"/>
  <c r="E15" i="25" s="1"/>
  <c r="H99" i="1"/>
  <c r="I99" i="1" s="1"/>
  <c r="H243" i="1"/>
  <c r="I243" i="1" s="1"/>
  <c r="H244" i="1"/>
  <c r="I244" i="1" s="1"/>
  <c r="H203" i="1"/>
  <c r="I203" i="1" s="1"/>
  <c r="H139" i="1"/>
  <c r="I139" i="1" s="1"/>
  <c r="H71" i="1"/>
  <c r="I71" i="1" s="1"/>
  <c r="H20" i="1"/>
  <c r="I20" i="1" s="1"/>
  <c r="H305" i="1"/>
  <c r="I305" i="1" s="1"/>
  <c r="H28" i="1"/>
  <c r="I28" i="1" s="1"/>
  <c r="H100" i="1"/>
  <c r="I100" i="1" s="1"/>
  <c r="H155" i="1"/>
  <c r="I155" i="1" s="1"/>
  <c r="H29" i="1"/>
  <c r="I29" i="1" s="1"/>
  <c r="H116" i="1"/>
  <c r="I116" i="1" s="1"/>
  <c r="H170" i="1"/>
  <c r="I170" i="1" s="1"/>
  <c r="H129" i="1"/>
  <c r="I129" i="1" s="1"/>
  <c r="H217" i="1"/>
  <c r="I217" i="1" s="1"/>
  <c r="H30" i="1"/>
  <c r="I30" i="1" s="1"/>
  <c r="H306" i="1"/>
  <c r="I306" i="1" s="1"/>
  <c r="H21" i="1"/>
  <c r="I21" i="1" s="1"/>
  <c r="H101" i="1"/>
  <c r="I101" i="1" s="1"/>
  <c r="H42" i="1"/>
  <c r="I42" i="1" s="1"/>
  <c r="H218" i="1"/>
  <c r="I218" i="1" s="1"/>
  <c r="H140" i="1"/>
  <c r="I140" i="1" s="1"/>
  <c r="H31" i="1"/>
  <c r="I31" i="1" s="1"/>
  <c r="H307" i="1"/>
  <c r="I307" i="1" s="1"/>
  <c r="H72" i="1"/>
  <c r="I72" i="1" s="1"/>
  <c r="H228" i="1"/>
  <c r="I228" i="1" s="1"/>
  <c r="H73" i="1"/>
  <c r="I73" i="1" s="1"/>
  <c r="H43" i="1"/>
  <c r="I43" i="1" s="1"/>
  <c r="H291" i="1"/>
  <c r="I291" i="1" s="1"/>
  <c r="H84" i="1"/>
  <c r="I84" i="1" s="1"/>
  <c r="H245" i="1"/>
  <c r="I245" i="1" s="1"/>
  <c r="H141" i="1"/>
  <c r="I141" i="1" s="1"/>
  <c r="H219" i="1"/>
  <c r="I219" i="1" s="1"/>
  <c r="H130" i="1"/>
  <c r="I130" i="1" s="1"/>
  <c r="H131" i="1"/>
  <c r="I131" i="1" s="1"/>
  <c r="H32" i="1"/>
  <c r="I32" i="1" s="1"/>
  <c r="H269" i="1"/>
  <c r="I269" i="1" s="1"/>
  <c r="H44" i="1"/>
  <c r="I44" i="1" s="1"/>
  <c r="H171" i="1"/>
  <c r="I171" i="1" s="1"/>
  <c r="H33" i="1"/>
  <c r="I33" i="1" s="1"/>
  <c r="H117" i="1"/>
  <c r="I117" i="1" s="1"/>
  <c r="H74" i="1"/>
  <c r="I74" i="1" s="1"/>
  <c r="H270" i="1"/>
  <c r="I270" i="1" s="1"/>
  <c r="H308" i="1"/>
  <c r="I308" i="1" s="1"/>
  <c r="H142" i="1"/>
  <c r="I142" i="1" s="1"/>
  <c r="H279" i="1"/>
  <c r="I279" i="1" s="1"/>
  <c r="H204" i="1"/>
  <c r="I204" i="1" s="1"/>
  <c r="H188" i="1"/>
  <c r="I188" i="1" s="1"/>
  <c r="H246" i="1"/>
  <c r="I246" i="1" s="1"/>
  <c r="H59" i="1"/>
  <c r="I59" i="1" s="1"/>
  <c r="H34" i="1"/>
  <c r="I34" i="1" s="1"/>
  <c r="H85" i="1"/>
  <c r="I85" i="1" s="1"/>
  <c r="H118" i="1"/>
  <c r="I118" i="1" s="1"/>
  <c r="H280" i="1"/>
  <c r="I280" i="1" s="1"/>
  <c r="H22" i="1"/>
  <c r="I22" i="1" s="1"/>
  <c r="H143" i="1"/>
  <c r="I143" i="1" s="1"/>
  <c r="H102" i="1"/>
  <c r="I102" i="1" s="1"/>
  <c r="H260" i="1"/>
  <c r="I260" i="1" s="1"/>
  <c r="H292" i="1"/>
  <c r="I292" i="1" s="1"/>
  <c r="H229" i="1"/>
  <c r="I229" i="1" s="1"/>
  <c r="H156" i="1"/>
  <c r="I156" i="1" s="1"/>
  <c r="H157" i="1"/>
  <c r="I157" i="1" s="1"/>
  <c r="H158" i="1"/>
  <c r="I158" i="1" s="1"/>
  <c r="H119" i="1"/>
  <c r="I119" i="1" s="1"/>
  <c r="H205" i="1"/>
  <c r="I205" i="1" s="1"/>
  <c r="H45" i="1"/>
  <c r="I45" i="1" s="1"/>
  <c r="H132" i="1"/>
  <c r="I132" i="1" s="1"/>
  <c r="H35" i="1"/>
  <c r="I35" i="1" s="1"/>
  <c r="H75" i="1"/>
  <c r="I75" i="1" s="1"/>
  <c r="H189" i="1"/>
  <c r="I189" i="1" s="1"/>
  <c r="H159" i="1"/>
  <c r="I159" i="1" s="1"/>
  <c r="H76" i="1"/>
  <c r="I76" i="1" s="1"/>
  <c r="H293" i="1"/>
  <c r="I293" i="1" s="1"/>
  <c r="H36" i="1"/>
  <c r="I36" i="1" s="1"/>
  <c r="H120" i="1"/>
  <c r="I120" i="1" s="1"/>
  <c r="H294" i="1"/>
  <c r="I294" i="1" s="1"/>
  <c r="H172" i="1"/>
  <c r="I172" i="1" s="1"/>
  <c r="H60" i="1"/>
  <c r="I60" i="1" s="1"/>
  <c r="H46" i="1"/>
  <c r="I46" i="1" s="1"/>
  <c r="H271" i="1"/>
  <c r="I271" i="1" s="1"/>
  <c r="H103" i="1"/>
  <c r="I103" i="1" s="1"/>
  <c r="H230" i="1"/>
  <c r="I230" i="1" s="1"/>
  <c r="H173" i="1"/>
  <c r="I173" i="1" s="1"/>
  <c r="H272" i="1"/>
  <c r="I272" i="1" s="1"/>
  <c r="H86" i="1"/>
  <c r="I86" i="1" s="1"/>
  <c r="H104" i="1"/>
  <c r="I104" i="1" s="1"/>
  <c r="H273" i="1"/>
  <c r="I273" i="1" s="1"/>
  <c r="H160" i="1"/>
  <c r="I160" i="1" s="1"/>
  <c r="H281" i="1"/>
  <c r="I281" i="1" s="1"/>
  <c r="H47" i="1"/>
  <c r="I47" i="1" s="1"/>
  <c r="H247" i="1"/>
  <c r="I247" i="1" s="1"/>
  <c r="H282" i="1"/>
  <c r="I282" i="1" s="1"/>
  <c r="H61" i="1"/>
  <c r="I61" i="1" s="1"/>
  <c r="H283" i="1"/>
  <c r="I283" i="1" s="1"/>
  <c r="H174" i="1"/>
  <c r="I174" i="1" s="1"/>
  <c r="H37" i="1"/>
  <c r="I37" i="1" s="1"/>
  <c r="H309" i="1"/>
  <c r="I309" i="1" s="1"/>
  <c r="H87" i="1"/>
  <c r="I87" i="1" s="1"/>
  <c r="H190" i="1"/>
  <c r="I190" i="1" s="1"/>
  <c r="H191" i="1"/>
  <c r="I191" i="1" s="1"/>
  <c r="H77" i="1"/>
  <c r="I77" i="1" s="1"/>
  <c r="H284" i="1"/>
  <c r="I284" i="1" s="1"/>
  <c r="H192" i="1"/>
  <c r="I192" i="1" s="1"/>
  <c r="H175" i="1"/>
  <c r="I175" i="1" s="1"/>
  <c r="H248" i="1"/>
  <c r="I248" i="1" s="1"/>
  <c r="H310" i="1"/>
  <c r="I310" i="1" s="1"/>
  <c r="H38" i="1"/>
  <c r="I38" i="1" s="1"/>
  <c r="H220" i="1"/>
  <c r="I220" i="1" s="1"/>
  <c r="H88" i="1"/>
  <c r="I88" i="1" s="1"/>
  <c r="H105" i="1"/>
  <c r="I105" i="1" s="1"/>
  <c r="H261" i="1"/>
  <c r="I261" i="1" s="1"/>
  <c r="H274" i="1"/>
  <c r="I274" i="1" s="1"/>
  <c r="H311" i="1"/>
  <c r="I311" i="1" s="1"/>
  <c r="F11" i="2" l="1"/>
  <c r="E11" i="2"/>
  <c r="F312" i="1"/>
  <c r="H7" i="4"/>
  <c r="H5" i="4"/>
  <c r="H8" i="4"/>
  <c r="H9" i="4"/>
  <c r="H4" i="4"/>
  <c r="H6" i="4"/>
  <c r="F7" i="4"/>
  <c r="G7" i="4" s="1"/>
  <c r="F5" i="4"/>
  <c r="G5" i="4" s="1"/>
  <c r="F8" i="4"/>
  <c r="G8" i="4" s="1"/>
  <c r="F9" i="4"/>
  <c r="G9" i="4" s="1"/>
  <c r="F4" i="4"/>
  <c r="G4" i="4" s="1"/>
  <c r="F6" i="4"/>
  <c r="G6" i="4" s="1"/>
  <c r="G31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24E694-8AF3-45B6-A2F6-C55D01FDBCA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97BC09C-C7A9-403A-AEB5-2976325C566D}" name="WorksheetConnection_Excel Project.xlsx!Data" type="102" refreshedVersion="8" minRefreshableVersion="5">
    <extLst>
      <ext xmlns:x15="http://schemas.microsoft.com/office/spreadsheetml/2010/11/main" uri="{DE250136-89BD-433C-8126-D09CA5730AF9}">
        <x15:connection id="Data" autoDelete="1">
          <x15:rangePr sourceName="_xlcn.WorksheetConnection_ExcelProject.xlsxData1"/>
        </x15:connection>
      </ext>
    </extLst>
  </connection>
</connections>
</file>

<file path=xl/sharedStrings.xml><?xml version="1.0" encoding="utf-8"?>
<sst xmlns="http://schemas.openxmlformats.org/spreadsheetml/2006/main" count="1978" uniqueCount="88">
  <si>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</si>
  <si>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</si>
  <si>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</si>
  <si>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</si>
  <si>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</si>
  <si>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</si>
  <si>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</si>
  <si>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</si>
  <si>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</si>
  <si>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</si>
  <si>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</si>
  <si>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</si>
  <si>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</si>
  <si>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</si>
  <si>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</si>
  <si>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</si>
  <si>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</si>
  <si>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</si>
  <si>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</si>
  <si>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</si>
  <si>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</si>
  <si>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</si>
  <si>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</si>
  <si>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</si>
  <si>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</si>
  <si>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</si>
  <si>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</si>
  <si>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</si>
  <si>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</si>
  <si>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</si>
  <si>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</si>
  <si>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</si>
  <si>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</si>
  <si>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</si>
  <si>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</si>
  <si>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</si>
  <si>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</si>
  <si>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</si>
  <si>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</si>
  <si>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</si>
  <si>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</si>
  <si>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</si>
  <si>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Units</t>
  </si>
  <si>
    <t>Cost per unit</t>
  </si>
  <si>
    <t>COUNTRY</t>
  </si>
  <si>
    <t>AMOUNT</t>
  </si>
  <si>
    <t>UNITS</t>
  </si>
  <si>
    <t xml:space="preserve">  </t>
  </si>
  <si>
    <t xml:space="preserve">   </t>
  </si>
  <si>
    <t>COST PER UNIT</t>
  </si>
  <si>
    <t>TOTAL COST</t>
  </si>
  <si>
    <t>PICK A COUNTRY</t>
  </si>
  <si>
    <t>QUICK SUMMARY</t>
  </si>
  <si>
    <t>BY SALES PERSON</t>
  </si>
  <si>
    <t>TOTAL</t>
  </si>
  <si>
    <t>AVERAGE</t>
  </si>
  <si>
    <t>SALES</t>
  </si>
  <si>
    <t>COST</t>
  </si>
  <si>
    <t>PROFIT</t>
  </si>
  <si>
    <t>QUANTITY</t>
  </si>
  <si>
    <t>PROFITS</t>
  </si>
  <si>
    <t>NUMBER OF TRANSACTIONS</t>
  </si>
  <si>
    <t>UNIT</t>
  </si>
  <si>
    <t xml:space="preserve">       </t>
  </si>
  <si>
    <t xml:space="preserve">           </t>
  </si>
  <si>
    <t>EXCEL PROJECT ONE</t>
  </si>
  <si>
    <t>Average</t>
  </si>
  <si>
    <t>Median</t>
  </si>
  <si>
    <t>Min</t>
  </si>
  <si>
    <t>Max</t>
  </si>
  <si>
    <t>Range</t>
  </si>
  <si>
    <t>First Q</t>
  </si>
  <si>
    <t>Third Q</t>
  </si>
  <si>
    <t>EXPLORATORY ANALYSIS USING CONDITIONAL FORMATING</t>
  </si>
  <si>
    <t xml:space="preserve"> SALES PER COUNTRY(WITH FORMULAS)</t>
  </si>
  <si>
    <t>Row Labels</t>
  </si>
  <si>
    <t>Grand Total</t>
  </si>
  <si>
    <t>SALES PER COUNTRY USING PIVOT TABLES</t>
  </si>
  <si>
    <t>Total Sales</t>
  </si>
  <si>
    <t>STATISTICAL OVERVIEW OF THE DATA</t>
  </si>
  <si>
    <t>TOP FIVE PRODUCTS  BY DOLLAR PER UNIT IN EACH COUNTRY</t>
  </si>
  <si>
    <t>Dollar Per Unit</t>
  </si>
  <si>
    <t>BEST SALES PERSON BY COUNTRY</t>
  </si>
  <si>
    <t>Total Profits</t>
  </si>
  <si>
    <t>TOP TEN BEST PERFORMING PRODUCTS BY PERCENTAGE PROFIT</t>
  </si>
  <si>
    <t>Percentage Profit</t>
  </si>
  <si>
    <t>PRODUCTS WITH ZERO PERCENTAGE PROFITS PER COUNTRY</t>
  </si>
  <si>
    <t>SALES PERSON AND COOKIE PRODUCTS PERFROMANCE IN SIX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</si>
</sst>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GH₵&quot;* #,##0.00_-;\-&quot;GH₵&quot;* #,##0.00_-;_-&quot;GH₵&quot;* &quot;-&quot;??_-;_-@_-"/>
    <numFmt numFmtId="43" formatCode="_-* #,##0.00_-;\-* #,##0.00_-;_-* &quot;-&quot;??_-;_-@_-"/>
    <numFmt numFmtId="164" formatCode="&quot;$&quot;#,##0_);[Red]\(&quot;$&quot;#,##0\)"/>
    <numFmt numFmtId="165" formatCode="&quot;$&quot;#,##0.00_);[Red]\(&quot;$&quot;#,##0.00\)"/>
    <numFmt numFmtId="166" formatCode="#,##0;[Red]#,##0"/>
    <numFmt numFmtId="167" formatCode="_-&quot;GH₵&quot;* #,##0_-;\-&quot;GH₵&quot;* #,##0_-;_-&quot;GH₵&quot;* &quot;-&quot;??_-;_-@_-"/>
    <numFmt numFmtId="168" formatCode="#,##0.0"/>
    <numFmt numFmtId="169" formatCode="_-* #,##0_-;\-* #,##0_-;_-* &quot;-&quot;??_-;_-@_-"/>
    <numFmt numFmtId="170" formatCode="_-[$$-409]* #,##0.00_ ;_-[$$-409]* \-#,##0.00\ ;_-[$$-409]* &quot;-&quot;??_ ;_-@_ "/>
    <numFmt numFmtId="171" formatCode="[$$-409]#,##0"/>
    <numFmt numFmtId="172" formatCode="#,##0_ ;\-#,##0\ "/>
    <numFmt numFmtId="173" formatCode="[$$-409]#,##0.00"/>
    <numFmt numFmtId="174" formatCode="_-[$$-409]* #,##0_ ;_-[$$-409]* \-#,##0\ ;_-[$$-409]* &quot;-&quot;??_ ;_-@_ "/>
    <numFmt numFmtId="175" formatCode="0%;\-0%;0%"/>
  </numFmts>
  <fonts count="35" x14ac:knownFonts="1">
    <font>
      <sz val="11"/>
      <color theme="1"/>
      <name val="Century Gothic"/>
      <family val="2"/>
      <scheme val="minor"/>
    </font>
    <font>
      <b/>
      <sz val="11"/>
      <color theme="1"/>
      <name val="Century Gothic"/>
      <family val="2"/>
      <scheme val="minor"/>
    </font>
    <font>
      <sz val="11"/>
      <color theme="1"/>
      <name val="Century Gothic"/>
      <family val="2"/>
      <scheme val="minor"/>
    </font>
    <font>
      <b/>
      <sz val="11"/>
      <color theme="0"/>
      <name val="Century Gothic"/>
      <family val="2"/>
      <scheme val="minor"/>
    </font>
    <font>
      <b/>
      <sz val="14"/>
      <color theme="1"/>
      <name val="Century Gothic"/>
      <family val="2"/>
      <scheme val="minor"/>
    </font>
    <font>
      <b/>
      <sz val="15"/>
      <color theme="3"/>
      <name val="Century Gothic"/>
      <family val="2"/>
      <scheme val="minor"/>
    </font>
    <font>
      <sz val="11"/>
      <color rgb="FFFA7D00"/>
      <name val="Century Gothic"/>
      <family val="2"/>
      <scheme val="minor"/>
    </font>
    <font>
      <sz val="16"/>
      <color theme="1"/>
      <name val="Century Gothic"/>
      <family val="2"/>
      <scheme val="minor"/>
    </font>
    <font>
      <b/>
      <sz val="20"/>
      <color theme="1"/>
      <name val="Century Gothic"/>
      <family val="2"/>
      <scheme val="minor"/>
    </font>
    <font>
      <sz val="18"/>
      <color theme="1"/>
      <name val="Arial Black"/>
      <family val="2"/>
    </font>
    <font>
      <b/>
      <sz val="20"/>
      <color theme="0"/>
      <name val="Century Gothic"/>
      <family val="2"/>
      <scheme val="minor"/>
    </font>
    <font>
      <b/>
      <sz val="14"/>
      <color theme="1"/>
      <name val="Arial Black"/>
      <family val="2"/>
    </font>
    <font>
      <sz val="11"/>
      <name val="Century Gothic"/>
      <family val="2"/>
      <scheme val="minor"/>
    </font>
    <font>
      <b/>
      <sz val="11"/>
      <name val="Century Gothic"/>
      <family val="2"/>
      <scheme val="minor"/>
    </font>
    <font>
      <sz val="24"/>
      <color rgb="FFFA7D00"/>
      <name val="Century Gothic"/>
      <family val="2"/>
      <scheme val="minor"/>
    </font>
    <font>
      <b/>
      <sz val="24"/>
      <color theme="3"/>
      <name val="Century Gothic"/>
      <family val="2"/>
      <scheme val="minor"/>
    </font>
    <font>
      <b/>
      <sz val="24"/>
      <color theme="0"/>
      <name val="Century Gothic"/>
      <family val="2"/>
      <scheme val="minor"/>
    </font>
    <font>
      <sz val="24"/>
      <color theme="1"/>
      <name val="Century Gothic"/>
      <family val="2"/>
      <scheme val="minor"/>
    </font>
    <font>
      <sz val="24"/>
      <color theme="4" tint="0.59999389629810485"/>
      <name val="Century Gothic"/>
      <family val="2"/>
      <scheme val="minor"/>
    </font>
    <font>
      <b/>
      <sz val="28"/>
      <color theme="1"/>
      <name val="Century Gothic"/>
      <family val="2"/>
      <scheme val="minor"/>
    </font>
    <font>
      <sz val="12"/>
      <color theme="1"/>
      <name val="Century Gothic"/>
      <family val="2"/>
      <scheme val="minor"/>
    </font>
    <font>
      <b/>
      <sz val="18"/>
      <color theme="0"/>
      <name val="Century Gothic"/>
      <family val="2"/>
      <scheme val="minor"/>
    </font>
    <font>
      <sz val="18"/>
      <color theme="1"/>
      <name val="Century Gothic"/>
      <family val="2"/>
      <scheme val="minor"/>
    </font>
    <font>
      <sz val="20"/>
      <color theme="1"/>
      <name val="Century Gothic"/>
      <family val="2"/>
      <scheme val="minor"/>
    </font>
    <font>
      <b/>
      <sz val="28"/>
      <color theme="1"/>
      <name val="Segoe UI Light"/>
      <family val="2"/>
    </font>
    <font>
      <b/>
      <sz val="28"/>
      <color theme="1"/>
      <name val="Rockwell Extra Bold"/>
      <family val="1"/>
    </font>
    <font>
      <sz val="28"/>
      <color theme="1"/>
      <name val="Arial"/>
      <family val="2"/>
    </font>
    <font>
      <b/>
      <sz val="24"/>
      <color theme="1"/>
      <name val="Bahnschrift"/>
      <family val="2"/>
    </font>
    <font>
      <sz val="11"/>
      <color theme="0"/>
      <name val="Century Gothic"/>
      <family val="2"/>
      <scheme val="minor"/>
    </font>
    <font>
      <b/>
      <sz val="26"/>
      <color theme="1"/>
      <name val="Century Gothic"/>
      <family val="2"/>
      <scheme val="minor"/>
    </font>
    <font>
      <b/>
      <sz val="24"/>
      <color theme="1"/>
      <name val="Century Gothic"/>
      <family val="2"/>
      <scheme val="minor"/>
    </font>
    <font>
      <sz val="20"/>
      <color theme="1"/>
      <name val="Arial Black"/>
      <family val="2"/>
    </font>
    <font>
      <b/>
      <sz val="22"/>
      <color theme="1"/>
      <name val="Century Gothic"/>
      <family val="2"/>
      <scheme val="minor"/>
    </font>
    <font>
      <sz val="22"/>
      <color theme="1"/>
      <name val="Century Gothic"/>
      <family val="2"/>
      <scheme val="minor"/>
    </font>
    <font>
      <sz val="24"/>
      <color theme="0"/>
      <name val="Berlin Sans FB"/>
      <family val="2"/>
    </font>
  </fonts>
  <fills count="1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9"/>
        <bgColor theme="9"/>
      </patternFill>
    </fill>
    <fill>
      <patternFill patternType="solid">
        <fgColor theme="4"/>
        <bgColor theme="4"/>
      </patternFill>
    </fill>
    <fill>
      <patternFill patternType="solid">
        <fgColor rgb="FFA5A5A5"/>
      </patternFill>
    </fill>
    <fill>
      <patternFill patternType="solid">
        <fgColor theme="3" tint="0.39997558519241921"/>
        <bgColor indexed="64"/>
      </patternFill>
    </fill>
    <fill>
      <patternFill patternType="solid">
        <fgColor theme="3"/>
        <bgColor indexed="64"/>
      </patternFill>
    </fill>
    <fill>
      <patternFill patternType="solid">
        <fgColor theme="0" tint="-0.14999847407452621"/>
        <bgColor theme="0" tint="-0.14999847407452621"/>
      </patternFill>
    </fill>
    <fill>
      <patternFill patternType="solid">
        <fgColor theme="0" tint="-0.499984740745262"/>
        <bgColor indexed="64"/>
      </patternFill>
    </fill>
    <fill>
      <patternFill patternType="solid">
        <fgColor theme="0"/>
        <bgColor theme="0" tint="-0.14999847407452621"/>
      </patternFill>
    </fill>
    <fill>
      <patternFill patternType="solid">
        <fgColor theme="0"/>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4" tint="-0.49998474074526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right/>
      <top/>
      <bottom style="thick">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diagonal/>
    </border>
    <border>
      <left/>
      <right/>
      <top/>
      <bottom style="thin">
        <color theme="1"/>
      </bottom>
      <diagonal/>
    </border>
    <border>
      <left/>
      <right/>
      <top style="thin">
        <color theme="1"/>
      </top>
      <bottom/>
      <diagonal/>
    </border>
  </borders>
  <cellStyleXfs count="7">
    <xf numFmtId="0" fontId="0" fillId="0" borderId="0"/>
    <xf numFmtId="44" fontId="2" fillId="0" borderId="0" applyFont="0" applyFill="0" applyBorder="0" applyAlignment="0" applyProtection="0"/>
    <xf numFmtId="43" fontId="2" fillId="0" borderId="0" applyFont="0" applyFill="0" applyBorder="0" applyAlignment="0" applyProtection="0"/>
    <xf numFmtId="0" fontId="5" fillId="0" borderId="12" applyNumberFormat="0" applyFill="0" applyAlignment="0" applyProtection="0"/>
    <xf numFmtId="0" fontId="6" fillId="0" borderId="13" applyNumberFormat="0" applyFill="0" applyAlignment="0" applyProtection="0"/>
    <xf numFmtId="0" fontId="3" fillId="6" borderId="14" applyNumberFormat="0" applyAlignment="0" applyProtection="0"/>
    <xf numFmtId="0" fontId="1" fillId="0" borderId="15" applyNumberFormat="0" applyFill="0" applyAlignment="0" applyProtection="0"/>
  </cellStyleXfs>
  <cellXfs count="102">
    <xf numFmtId="0" fontId="0" fillId="0" borderId="0" xfId="0"/>
    <xf numFmtId="0" fontId="0" fillId="2" borderId="0" xfId="0" applyFill="1"/>
    <xf numFmtId="0" fontId="0" fillId="3" borderId="0" xfId="0" applyFill="1"/>
    <xf numFmtId="164" fontId="0" fillId="0" borderId="0" xfId="0" applyNumberFormat="1"/>
    <xf numFmtId="3" fontId="0" fillId="0" borderId="0" xfId="0" applyNumberFormat="1"/>
    <xf numFmtId="165" fontId="0" fillId="0" borderId="0" xfId="0" applyNumberFormat="1"/>
    <xf numFmtId="0" fontId="1" fillId="0" borderId="2" xfId="0" applyFont="1" applyBorder="1"/>
    <xf numFmtId="0" fontId="1" fillId="0" borderId="3" xfId="0" applyFont="1" applyBorder="1"/>
    <xf numFmtId="0" fontId="1" fillId="0" borderId="3" xfId="0" applyFont="1" applyBorder="1" applyAlignment="1">
      <alignment horizontal="right"/>
    </xf>
    <xf numFmtId="0" fontId="0" fillId="0" borderId="5" xfId="0" applyBorder="1"/>
    <xf numFmtId="0" fontId="0" fillId="0" borderId="1" xfId="0" applyBorder="1"/>
    <xf numFmtId="164" fontId="0" fillId="0" borderId="1" xfId="0" applyNumberFormat="1" applyBorder="1"/>
    <xf numFmtId="3" fontId="0" fillId="0" borderId="6" xfId="0" applyNumberFormat="1" applyBorder="1"/>
    <xf numFmtId="0" fontId="0" fillId="0" borderId="7" xfId="0" applyBorder="1"/>
    <xf numFmtId="0" fontId="0" fillId="0" borderId="8" xfId="0" applyBorder="1"/>
    <xf numFmtId="164" fontId="0" fillId="0" borderId="8" xfId="0" applyNumberFormat="1" applyBorder="1"/>
    <xf numFmtId="3" fontId="0" fillId="0" borderId="9" xfId="0" applyNumberFormat="1" applyBorder="1"/>
    <xf numFmtId="0" fontId="4" fillId="0" borderId="0" xfId="0" applyFont="1" applyAlignment="1">
      <alignment horizontal="center"/>
    </xf>
    <xf numFmtId="0" fontId="0" fillId="0" borderId="16" xfId="0" applyBorder="1"/>
    <xf numFmtId="167" fontId="0" fillId="0" borderId="0" xfId="0" applyNumberFormat="1"/>
    <xf numFmtId="166" fontId="0" fillId="0" borderId="9" xfId="0" applyNumberFormat="1" applyBorder="1"/>
    <xf numFmtId="0" fontId="0" fillId="0" borderId="0" xfId="0" applyBorder="1"/>
    <xf numFmtId="0" fontId="1" fillId="0" borderId="4" xfId="0" applyFont="1" applyBorder="1" applyAlignment="1">
      <alignment horizontal="center"/>
    </xf>
    <xf numFmtId="0" fontId="1" fillId="0" borderId="3" xfId="0" applyFont="1" applyBorder="1" applyAlignment="1">
      <alignment horizontal="left"/>
    </xf>
    <xf numFmtId="168" fontId="0" fillId="0" borderId="1" xfId="0" applyNumberFormat="1" applyBorder="1"/>
    <xf numFmtId="0" fontId="7" fillId="0" borderId="0" xfId="0" applyFont="1"/>
    <xf numFmtId="0" fontId="7" fillId="0" borderId="0" xfId="0" applyFont="1" applyAlignment="1">
      <alignment wrapText="1"/>
    </xf>
    <xf numFmtId="167" fontId="7" fillId="0" borderId="0" xfId="1" applyNumberFormat="1" applyFont="1"/>
    <xf numFmtId="44" fontId="7" fillId="0" borderId="0" xfId="1" applyFont="1"/>
    <xf numFmtId="169" fontId="7" fillId="0" borderId="0" xfId="2" applyNumberFormat="1" applyFont="1" applyAlignment="1">
      <alignment horizontal="right"/>
    </xf>
    <xf numFmtId="0" fontId="8" fillId="7" borderId="15" xfId="6" applyFont="1" applyFill="1"/>
    <xf numFmtId="0" fontId="9" fillId="0" borderId="0" xfId="0" applyFont="1" applyAlignment="1">
      <alignment horizontal="center"/>
    </xf>
    <xf numFmtId="0" fontId="10" fillId="8" borderId="14" xfId="5" applyFont="1" applyFill="1"/>
    <xf numFmtId="0" fontId="11" fillId="7" borderId="15" xfId="6" applyFont="1" applyFill="1" applyAlignment="1">
      <alignment vertical="center"/>
    </xf>
    <xf numFmtId="0" fontId="1" fillId="10" borderId="18" xfId="0" applyFont="1" applyFill="1" applyBorder="1"/>
    <xf numFmtId="167" fontId="0" fillId="9" borderId="18" xfId="1" applyNumberFormat="1" applyFont="1" applyFill="1" applyBorder="1"/>
    <xf numFmtId="167" fontId="12" fillId="9" borderId="18" xfId="1" applyNumberFormat="1" applyFont="1" applyFill="1" applyBorder="1"/>
    <xf numFmtId="167" fontId="12" fillId="0" borderId="0" xfId="1" applyNumberFormat="1" applyFont="1"/>
    <xf numFmtId="167" fontId="12" fillId="9" borderId="0" xfId="1" applyNumberFormat="1" applyFont="1" applyFill="1"/>
    <xf numFmtId="167" fontId="12" fillId="0" borderId="17" xfId="1" applyNumberFormat="1" applyFont="1" applyBorder="1"/>
    <xf numFmtId="0" fontId="13" fillId="10" borderId="18" xfId="0" applyFont="1" applyFill="1" applyBorder="1"/>
    <xf numFmtId="0" fontId="12" fillId="10" borderId="0" xfId="0" applyFont="1" applyFill="1"/>
    <xf numFmtId="0" fontId="13" fillId="10" borderId="18" xfId="0" applyFont="1" applyFill="1" applyBorder="1" applyAlignment="1">
      <alignment horizontal="right"/>
    </xf>
    <xf numFmtId="0" fontId="12" fillId="11" borderId="0" xfId="0" applyFont="1" applyFill="1" applyBorder="1"/>
    <xf numFmtId="0" fontId="12" fillId="12" borderId="0" xfId="0" applyFont="1" applyFill="1" applyBorder="1"/>
    <xf numFmtId="0" fontId="16" fillId="5" borderId="11" xfId="0" applyFont="1" applyFill="1" applyBorder="1"/>
    <xf numFmtId="0" fontId="16" fillId="5" borderId="0" xfId="0" applyFont="1" applyFill="1" applyBorder="1" applyAlignment="1">
      <alignment horizontal="center"/>
    </xf>
    <xf numFmtId="0" fontId="16" fillId="5" borderId="0" xfId="0" applyFont="1" applyFill="1"/>
    <xf numFmtId="0" fontId="16" fillId="5" borderId="10" xfId="0" applyFont="1" applyFill="1" applyBorder="1"/>
    <xf numFmtId="0" fontId="17" fillId="0" borderId="1" xfId="0" applyFont="1" applyBorder="1"/>
    <xf numFmtId="0" fontId="17" fillId="0" borderId="3" xfId="0" applyFont="1" applyBorder="1"/>
    <xf numFmtId="0" fontId="18" fillId="0" borderId="1" xfId="0" applyFont="1" applyBorder="1"/>
    <xf numFmtId="0" fontId="17" fillId="0" borderId="8" xfId="0" applyFont="1" applyBorder="1"/>
    <xf numFmtId="0" fontId="22" fillId="0" borderId="1" xfId="0" applyFont="1" applyBorder="1"/>
    <xf numFmtId="164" fontId="22" fillId="0" borderId="1" xfId="0" applyNumberFormat="1" applyFont="1" applyBorder="1"/>
    <xf numFmtId="0" fontId="22" fillId="0" borderId="5" xfId="0" applyFont="1" applyBorder="1"/>
    <xf numFmtId="3" fontId="22" fillId="0" borderId="6" xfId="0" applyNumberFormat="1" applyFont="1" applyBorder="1"/>
    <xf numFmtId="0" fontId="21" fillId="4" borderId="2" xfId="0" applyFont="1" applyFill="1" applyBorder="1"/>
    <xf numFmtId="0" fontId="21" fillId="4" borderId="3" xfId="0" applyFont="1" applyFill="1" applyBorder="1"/>
    <xf numFmtId="0" fontId="21" fillId="4" borderId="3" xfId="0" applyFont="1" applyFill="1" applyBorder="1" applyAlignment="1">
      <alignment horizontal="left"/>
    </xf>
    <xf numFmtId="0" fontId="21" fillId="4" borderId="4" xfId="0" applyFont="1" applyFill="1" applyBorder="1" applyAlignment="1">
      <alignment horizontal="left"/>
    </xf>
    <xf numFmtId="0" fontId="22" fillId="0" borderId="7" xfId="0" applyFont="1" applyBorder="1"/>
    <xf numFmtId="0" fontId="22" fillId="0" borderId="8" xfId="0" applyFont="1" applyBorder="1"/>
    <xf numFmtId="164" fontId="22" fillId="0" borderId="8" xfId="0" applyNumberFormat="1" applyFont="1" applyBorder="1"/>
    <xf numFmtId="3" fontId="22" fillId="0" borderId="9" xfId="0" applyNumberFormat="1" applyFont="1" applyBorder="1"/>
    <xf numFmtId="0" fontId="23" fillId="0" borderId="0" xfId="0" applyFont="1"/>
    <xf numFmtId="0" fontId="0" fillId="13" borderId="0" xfId="0" applyFill="1"/>
    <xf numFmtId="170" fontId="17" fillId="0" borderId="1" xfId="1" applyNumberFormat="1" applyFont="1" applyBorder="1"/>
    <xf numFmtId="170" fontId="17" fillId="0" borderId="8" xfId="1" applyNumberFormat="1" applyFont="1" applyBorder="1"/>
    <xf numFmtId="171" fontId="0" fillId="0" borderId="0" xfId="0" applyNumberFormat="1" applyBorder="1"/>
    <xf numFmtId="172" fontId="0" fillId="9" borderId="18" xfId="1" applyNumberFormat="1" applyFont="1" applyFill="1" applyBorder="1"/>
    <xf numFmtId="0" fontId="0" fillId="0" borderId="0" xfId="0" pivotButton="1"/>
    <xf numFmtId="0" fontId="0" fillId="0" borderId="0" xfId="0" applyAlignment="1">
      <alignment horizontal="left"/>
    </xf>
    <xf numFmtId="0" fontId="20" fillId="0" borderId="0" xfId="0" pivotButton="1" applyFont="1"/>
    <xf numFmtId="0" fontId="7" fillId="0" borderId="0" xfId="0" pivotButton="1" applyFont="1"/>
    <xf numFmtId="0" fontId="23" fillId="0" borderId="0" xfId="0" pivotButton="1" applyFont="1"/>
    <xf numFmtId="173" fontId="23" fillId="0" borderId="0" xfId="0" applyNumberFormat="1" applyFont="1"/>
    <xf numFmtId="0" fontId="8" fillId="3" borderId="1" xfId="0" applyFont="1" applyFill="1" applyBorder="1" applyAlignment="1">
      <alignment horizontal="right"/>
    </xf>
    <xf numFmtId="1" fontId="23" fillId="0" borderId="1" xfId="0" applyNumberFormat="1" applyFont="1" applyBorder="1"/>
    <xf numFmtId="0" fontId="23" fillId="0" borderId="0" xfId="0" applyFont="1" applyBorder="1"/>
    <xf numFmtId="0" fontId="30" fillId="13" borderId="0" xfId="0" applyFont="1" applyFill="1" applyAlignment="1"/>
    <xf numFmtId="170" fontId="7" fillId="0" borderId="0" xfId="0" applyNumberFormat="1" applyFont="1"/>
    <xf numFmtId="174" fontId="7" fillId="0" borderId="0" xfId="0" applyNumberFormat="1" applyFont="1"/>
    <xf numFmtId="170" fontId="0" fillId="0" borderId="0" xfId="0" applyNumberFormat="1"/>
    <xf numFmtId="170" fontId="20" fillId="0" borderId="0" xfId="0" applyNumberFormat="1" applyFont="1"/>
    <xf numFmtId="0" fontId="20" fillId="0" borderId="0" xfId="0" applyFont="1" applyAlignment="1">
      <alignment horizontal="left"/>
    </xf>
    <xf numFmtId="175" fontId="0" fillId="0" borderId="0" xfId="0" applyNumberFormat="1"/>
    <xf numFmtId="0" fontId="33" fillId="13" borderId="0" xfId="0" applyFont="1" applyFill="1"/>
    <xf numFmtId="0" fontId="28" fillId="15" borderId="0" xfId="0" applyFont="1" applyFill="1"/>
    <xf numFmtId="0" fontId="0" fillId="15" borderId="0" xfId="0" applyFill="1"/>
    <xf numFmtId="0" fontId="34" fillId="15" borderId="0" xfId="0" applyFont="1" applyFill="1" applyAlignment="1">
      <alignment horizontal="center"/>
    </xf>
    <xf numFmtId="0" fontId="25" fillId="3" borderId="0" xfId="0" applyFont="1" applyFill="1" applyAlignment="1">
      <alignment horizontal="center" vertical="center"/>
    </xf>
    <xf numFmtId="0" fontId="24" fillId="3" borderId="0" xfId="0" applyFont="1" applyFill="1" applyAlignment="1">
      <alignment horizontal="center" vertical="center"/>
    </xf>
    <xf numFmtId="0" fontId="26" fillId="13" borderId="0" xfId="0" applyFont="1" applyFill="1" applyAlignment="1">
      <alignment horizontal="center"/>
    </xf>
    <xf numFmtId="0" fontId="27" fillId="13" borderId="0" xfId="0" applyFont="1" applyFill="1" applyAlignment="1">
      <alignment horizontal="center"/>
    </xf>
    <xf numFmtId="0" fontId="19" fillId="13" borderId="0" xfId="0" applyFont="1" applyFill="1" applyAlignment="1">
      <alignment horizontal="center"/>
    </xf>
    <xf numFmtId="0" fontId="29" fillId="14" borderId="0" xfId="0" applyFont="1" applyFill="1" applyAlignment="1">
      <alignment horizontal="center"/>
    </xf>
    <xf numFmtId="0" fontId="31" fillId="13" borderId="0" xfId="0" applyFont="1" applyFill="1" applyAlignment="1">
      <alignment horizontal="center"/>
    </xf>
    <xf numFmtId="0" fontId="32" fillId="13" borderId="0" xfId="0" applyFont="1" applyFill="1" applyAlignment="1">
      <alignment horizontal="center"/>
    </xf>
    <xf numFmtId="0" fontId="30" fillId="13" borderId="0" xfId="0" applyFont="1" applyFill="1" applyAlignment="1">
      <alignment horizontal="center"/>
    </xf>
    <xf numFmtId="0" fontId="15" fillId="0" borderId="12" xfId="3" applyFont="1" applyAlignment="1">
      <alignment horizontal="center"/>
    </xf>
    <xf numFmtId="0" fontId="14" fillId="0" borderId="13" xfId="4" applyFont="1" applyAlignment="1">
      <alignment horizontal="center"/>
    </xf>
  </cellXfs>
  <cellStyles count="7">
    <cellStyle name="Check Cell" xfId="5" builtinId="23"/>
    <cellStyle name="Comma" xfId="2" builtinId="3"/>
    <cellStyle name="Currency" xfId="1" builtinId="4"/>
    <cellStyle name="Heading 1" xfId="3" builtinId="16"/>
    <cellStyle name="Linked Cell" xfId="4" builtinId="24"/>
    <cellStyle name="Normal" xfId="0" builtinId="0"/>
    <cellStyle name="Total" xfId="6" builtinId="25"/>
  </cellStyles>
  <dxfs count="78">
    <dxf>
      <font>
        <b val="0"/>
        <i val="0"/>
        <strike val="0"/>
        <condense val="0"/>
        <extend val="0"/>
        <outline val="0"/>
        <shadow val="0"/>
        <u val="none"/>
        <vertAlign val="baseline"/>
        <sz val="18"/>
        <color theme="1"/>
        <name val="Century Gothic"/>
        <family val="2"/>
        <scheme val="minor"/>
      </font>
      <numFmt numFmtId="3" formatCode="#,##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8"/>
        <color theme="1"/>
        <name val="Century Gothic"/>
        <family val="2"/>
        <scheme val="minor"/>
      </font>
      <numFmt numFmtId="164" formatCode="&quot;$&quot;#,##0_);[Red]\(&quot;$&quot;#,##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entury Gothic"/>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entury Gothic"/>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entury Gothic"/>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8"/>
        <color theme="0"/>
        <name val="Century Gothic"/>
        <family val="2"/>
        <scheme val="minor"/>
      </font>
      <fill>
        <patternFill patternType="solid">
          <fgColor theme="9"/>
          <bgColor theme="9"/>
        </patternFill>
      </fill>
      <border diagonalUp="0" diagonalDown="0" outline="0">
        <left style="thin">
          <color indexed="64"/>
        </left>
        <right style="thin">
          <color indexed="64"/>
        </right>
        <top/>
        <bottom/>
      </border>
    </dxf>
    <dxf>
      <numFmt numFmtId="167" formatCode="_-&quot;GH₵&quot;* #,##0_-;\-&quot;GH₵&quot;* #,##0_-;_-&quot;GH₵&quot;* &quot;-&quot;??_-;_-@_-"/>
    </dxf>
    <dxf>
      <font>
        <b val="0"/>
        <i val="0"/>
        <strike val="0"/>
        <condense val="0"/>
        <extend val="0"/>
        <outline val="0"/>
        <shadow val="0"/>
        <u val="none"/>
        <vertAlign val="baseline"/>
        <sz val="11"/>
        <color theme="1"/>
        <name val="Century Gothic"/>
        <family val="2"/>
        <scheme val="minor"/>
      </font>
      <numFmt numFmtId="172" formatCode="#,##0_ ;\-#,##0\ "/>
    </dxf>
    <dxf>
      <font>
        <b val="0"/>
        <i val="0"/>
        <strike val="0"/>
        <condense val="0"/>
        <extend val="0"/>
        <outline val="0"/>
        <shadow val="0"/>
        <u val="none"/>
        <vertAlign val="baseline"/>
        <sz val="11"/>
        <color auto="1"/>
        <name val="Century Gothic"/>
        <family val="2"/>
        <scheme val="minor"/>
      </font>
      <numFmt numFmtId="167" formatCode="_-&quot;GH₵&quot;* #,##0_-;\-&quot;GH₵&quot;* #,##0_-;_-&quot;GH₵&quot;* &quot;-&quot;??_-;_-@_-"/>
    </dxf>
    <dxf>
      <font>
        <b val="0"/>
        <i val="0"/>
        <strike val="0"/>
        <condense val="0"/>
        <extend val="0"/>
        <outline val="0"/>
        <shadow val="0"/>
        <u val="none"/>
        <vertAlign val="baseline"/>
        <sz val="11"/>
        <color auto="1"/>
        <name val="Century Gothic"/>
        <family val="2"/>
        <scheme val="minor"/>
      </font>
      <numFmt numFmtId="167" formatCode="_-&quot;GH₵&quot;* #,##0_-;\-&quot;GH₵&quot;* #,##0_-;_-&quot;GH₵&quot;* &quot;-&quot;??_-;_-@_-"/>
    </dxf>
    <dxf>
      <font>
        <b val="0"/>
        <i val="0"/>
        <strike val="0"/>
        <condense val="0"/>
        <extend val="0"/>
        <outline val="0"/>
        <shadow val="0"/>
        <u val="none"/>
        <vertAlign val="baseline"/>
        <sz val="11"/>
        <color auto="1"/>
        <name val="Century Gothic"/>
        <family val="2"/>
        <scheme val="minor"/>
      </font>
      <fill>
        <patternFill>
          <bgColor theme="0"/>
        </patternFill>
      </fill>
    </dxf>
    <dxf>
      <font>
        <b/>
        <i val="0"/>
        <strike val="0"/>
        <condense val="0"/>
        <extend val="0"/>
        <outline val="0"/>
        <shadow val="0"/>
        <u val="none"/>
        <vertAlign val="baseline"/>
        <sz val="11"/>
        <color theme="1"/>
        <name val="Century Gothic"/>
        <family val="2"/>
        <scheme val="minor"/>
      </font>
      <fill>
        <patternFill patternType="solid">
          <fgColor indexed="64"/>
          <bgColor theme="0" tint="-0.499984740745262"/>
        </patternFill>
      </fill>
    </dxf>
    <dxf>
      <font>
        <b val="0"/>
        <i val="0"/>
        <strike val="0"/>
        <condense val="0"/>
        <extend val="0"/>
        <outline val="0"/>
        <shadow val="0"/>
        <u val="none"/>
        <vertAlign val="baseline"/>
        <sz val="16"/>
        <color theme="1"/>
        <name val="Century Gothic"/>
        <family val="2"/>
        <scheme val="minor"/>
      </font>
    </dxf>
    <dxf>
      <font>
        <sz val="12"/>
      </font>
    </dxf>
    <dxf>
      <font>
        <sz val="12"/>
      </font>
    </dxf>
    <dxf>
      <font>
        <sz val="12"/>
      </font>
    </dxf>
    <dxf>
      <font>
        <sz val="12"/>
      </font>
    </dxf>
    <dxf>
      <font>
        <sz val="12"/>
      </font>
    </dxf>
    <dxf>
      <font>
        <sz val="12"/>
      </font>
    </dxf>
    <dxf>
      <numFmt numFmtId="170" formatCode="_-[$$-409]* #,##0.00_ ;_-[$$-409]* \-#,##0.00\ ;_-[$$-409]* &quot;-&quot;??_ ;_-@_ "/>
    </dxf>
    <dxf>
      <numFmt numFmtId="170" formatCode="_-[$$-409]* #,##0.00_ ;_-[$$-409]* \-#,##0.00\ ;_-[$$-409]* &quot;-&quot;??_ ;_-@_ "/>
    </dxf>
    <dxf>
      <numFmt numFmtId="174" formatCode="_-[$$-409]* #,##0_ ;_-[$$-409]* \-#,##0\ ;_-[$$-409]* &quot;-&quot;??_ ;_-@_ "/>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170" formatCode="_-[$$-409]* #,##0.00_ ;_-[$$-409]* \-#,##0.00\ ;_-[$$-409]* &quot;-&quot;??_ ;_-@_ "/>
    </dxf>
    <dxf>
      <font>
        <sz val="16"/>
      </font>
    </dxf>
    <dxf>
      <font>
        <sz val="16"/>
      </font>
    </dxf>
    <dxf>
      <font>
        <sz val="16"/>
      </font>
    </dxf>
    <dxf>
      <font>
        <sz val="16"/>
      </font>
    </dxf>
    <dxf>
      <font>
        <sz val="16"/>
      </font>
    </dxf>
    <dxf>
      <numFmt numFmtId="1" formatCode="0"/>
    </dxf>
    <dxf>
      <font>
        <sz val="20"/>
      </font>
    </dxf>
    <dxf>
      <font>
        <sz val="20"/>
      </font>
    </dxf>
    <dxf>
      <font>
        <sz val="20"/>
      </font>
    </dxf>
    <dxf>
      <font>
        <sz val="20"/>
      </font>
    </dxf>
    <dxf>
      <font>
        <sz val="20"/>
      </font>
    </dxf>
    <dxf>
      <font>
        <sz val="20"/>
      </font>
    </dxf>
    <dxf>
      <numFmt numFmtId="173" formatCode="[$$-409]#,##0.00"/>
    </dxf>
    <dxf>
      <font>
        <strike val="0"/>
        <outline val="0"/>
        <shadow val="0"/>
        <u val="none"/>
        <vertAlign val="baseline"/>
        <sz val="24"/>
        <name val="Century Gothic"/>
        <family val="2"/>
        <scheme val="minor"/>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24"/>
        <name val="Century Gothic"/>
        <family val="2"/>
        <scheme val="minor"/>
      </font>
      <numFmt numFmtId="170" formatCode="_-[$$-409]* #,##0.00_ ;_-[$$-409]* \-#,##0.00\ ;_-[$$-409]* &quot;-&quot;??_ ;_-@_ "/>
      <border diagonalUp="0" diagonalDown="0">
        <left style="thin">
          <color indexed="64"/>
        </left>
        <right style="thin">
          <color indexed="64"/>
        </right>
        <top style="thin">
          <color indexed="64"/>
        </top>
        <bottom style="thin">
          <color indexed="64"/>
        </bottom>
      </border>
    </dxf>
    <dxf>
      <font>
        <strike val="0"/>
        <outline val="0"/>
        <shadow val="0"/>
        <u val="none"/>
        <vertAlign val="baseline"/>
        <sz val="24"/>
        <name val="Century Gothic"/>
        <family val="2"/>
        <scheme val="minor"/>
      </font>
      <border diagonalUp="0" diagonalDown="0" outline="0">
        <left style="thin">
          <color indexed="64"/>
        </left>
        <right style="thin">
          <color indexed="64"/>
        </right>
        <top style="thin">
          <color indexed="64"/>
        </top>
        <bottom style="thin">
          <color indexed="64"/>
        </bottom>
      </border>
    </dxf>
    <dxf>
      <border outline="0">
        <top style="thin">
          <color theme="4" tint="0.39997558519241921"/>
        </top>
        <bottom style="thin">
          <color indexed="64"/>
        </bottom>
      </border>
    </dxf>
    <dxf>
      <font>
        <strike val="0"/>
        <outline val="0"/>
        <shadow val="0"/>
        <u val="none"/>
        <vertAlign val="baseline"/>
        <sz val="24"/>
        <name val="Century Gothic"/>
        <family val="2"/>
        <scheme val="minor"/>
      </font>
    </dxf>
    <dxf>
      <font>
        <b/>
        <i val="0"/>
        <strike val="0"/>
        <condense val="0"/>
        <extend val="0"/>
        <outline val="0"/>
        <shadow val="0"/>
        <u val="none"/>
        <vertAlign val="baseline"/>
        <sz val="24"/>
        <color theme="0"/>
        <name val="Century Gothic"/>
        <family val="2"/>
        <scheme val="minor"/>
      </font>
      <fill>
        <patternFill patternType="solid">
          <fgColor theme="4"/>
          <bgColor theme="4"/>
        </patternFill>
      </fill>
    </dxf>
    <dxf>
      <numFmt numFmtId="171" formatCode="[$$-409]#,##0"/>
    </dxf>
    <dxf>
      <border diagonalUp="0" diagonalDown="0" outline="0">
        <left/>
        <right/>
        <top style="thin">
          <color indexed="64"/>
        </top>
        <bottom/>
      </border>
    </dxf>
    <dxf>
      <numFmt numFmtId="0" formatCode="General"/>
      <border diagonalUp="0" diagonalDown="0" outline="0">
        <left style="thin">
          <color indexed="64"/>
        </left>
        <right/>
        <top style="thin">
          <color indexed="64"/>
        </top>
        <bottom style="thin">
          <color indexed="64"/>
        </bottom>
      </border>
    </dxf>
    <dxf>
      <border diagonalUp="0" diagonalDown="0" outline="0">
        <left/>
        <right/>
        <top style="thin">
          <color indexed="64"/>
        </top>
        <bottom/>
      </border>
    </dxf>
    <dxf>
      <numFmt numFmtId="168" formatCode="#,##0.0"/>
      <border diagonalUp="0" diagonalDown="0" outline="0">
        <left style="thin">
          <color indexed="64"/>
        </left>
        <right style="thin">
          <color indexed="64"/>
        </right>
        <top style="thin">
          <color indexed="64"/>
        </top>
        <bottom style="thin">
          <color indexed="64"/>
        </bottom>
      </border>
    </dxf>
    <dxf>
      <numFmt numFmtId="166" formatCode="#,##0;[Red]#,##0"/>
      <border diagonalUp="0" diagonalDown="0" outline="0">
        <left style="thin">
          <color indexed="64"/>
        </left>
        <right/>
        <top style="thin">
          <color indexed="64"/>
        </top>
        <bottom/>
      </border>
    </dxf>
    <dxf>
      <border outline="0">
        <right style="thin">
          <color indexed="64"/>
        </right>
      </border>
    </dxf>
    <dxf>
      <numFmt numFmtId="164" formatCode="&quot;$&quot;#,##0_);[Red]\(&quot;$&quot;#,##0\)"/>
      <border diagonalUp="0" diagonalDown="0" outline="0">
        <left style="thin">
          <color indexed="64"/>
        </left>
        <right style="thin">
          <color indexed="64"/>
        </right>
        <top style="thin">
          <color indexed="64"/>
        </top>
        <bottom/>
      </border>
    </dxf>
    <dxf>
      <numFmt numFmtId="164" formatCode="&quot;$&quot;#,##0_);[Red]\(&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entury Gothic"/>
        <family val="2"/>
        <scheme val="minor"/>
      </font>
      <border diagonalUp="0" diagonalDown="0">
        <left style="thin">
          <color indexed="64"/>
        </left>
        <right style="thin">
          <color indexed="64"/>
        </right>
        <top/>
        <bottom/>
        <vertical style="thin">
          <color indexed="64"/>
        </vertical>
        <horizontal style="thin">
          <color indexed="64"/>
        </horizontal>
      </border>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4.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3.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Project.xlsx]4!PivotTable1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800" b="1" i="0" cap="all" baseline="0">
                <a:effectLst/>
              </a:rPr>
              <a:t>TOTAL SALES PER COUNTRY</a:t>
            </a:r>
            <a:endParaRPr lang="en-GH">
              <a:effectLst/>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GH"/>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'4'!$B$4</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'4'!$A$5:$A$11</c:f>
              <c:strCache>
                <c:ptCount val="6"/>
                <c:pt idx="0">
                  <c:v>India</c:v>
                </c:pt>
                <c:pt idx="1">
                  <c:v>Canada</c:v>
                </c:pt>
                <c:pt idx="2">
                  <c:v>New Zealand</c:v>
                </c:pt>
                <c:pt idx="3">
                  <c:v>USA</c:v>
                </c:pt>
                <c:pt idx="4">
                  <c:v>UK</c:v>
                </c:pt>
                <c:pt idx="5">
                  <c:v>Australia</c:v>
                </c:pt>
              </c:strCache>
            </c:strRef>
          </c:cat>
          <c:val>
            <c:numRef>
              <c:f>'4'!$B$5:$B$11</c:f>
              <c:numCache>
                <c:formatCode>[$$-409]#,##0.00</c:formatCode>
                <c:ptCount val="6"/>
                <c:pt idx="0">
                  <c:v>252469</c:v>
                </c:pt>
                <c:pt idx="1">
                  <c:v>237944</c:v>
                </c:pt>
                <c:pt idx="2">
                  <c:v>218813</c:v>
                </c:pt>
                <c:pt idx="3">
                  <c:v>189434</c:v>
                </c:pt>
                <c:pt idx="4">
                  <c:v>173530</c:v>
                </c:pt>
                <c:pt idx="5">
                  <c:v>168679</c:v>
                </c:pt>
              </c:numCache>
            </c:numRef>
          </c:val>
          <c:extLst>
            <c:ext xmlns:c16="http://schemas.microsoft.com/office/drawing/2014/chart" uri="{C3380CC4-5D6E-409C-BE32-E72D297353CC}">
              <c16:uniqueId val="{00000003-16BC-418C-A050-E8C05F7B7A6C}"/>
            </c:ext>
          </c:extLst>
        </c:ser>
        <c:dLbls>
          <c:showLegendKey val="0"/>
          <c:showVal val="0"/>
          <c:showCatName val="0"/>
          <c:showSerName val="0"/>
          <c:showPercent val="0"/>
          <c:showBubbleSize val="0"/>
        </c:dLbls>
        <c:gapWidth val="160"/>
        <c:gapDepth val="0"/>
        <c:shape val="box"/>
        <c:axId val="553960216"/>
        <c:axId val="553960872"/>
        <c:axId val="0"/>
      </c:bar3DChart>
      <c:catAx>
        <c:axId val="553960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53960872"/>
        <c:crosses val="autoZero"/>
        <c:auto val="1"/>
        <c:lblAlgn val="ctr"/>
        <c:lblOffset val="100"/>
        <c:noMultiLvlLbl val="0"/>
      </c:catAx>
      <c:valAx>
        <c:axId val="55396087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53960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Project.xlsx]9!PivotTable5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baseline="0">
                <a:effectLst/>
              </a:rPr>
              <a:t>PRODUCTS WHICH MADE NO PROFITS</a:t>
            </a:r>
            <a:endParaRPr lang="en-GH">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'9'!$B$4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'9'!$A$5:$A$9</c:f>
              <c:strCache>
                <c:ptCount val="4"/>
                <c:pt idx="0">
                  <c:v>Baker's Choco Chips</c:v>
                </c:pt>
                <c:pt idx="1">
                  <c:v>Caramel Stuffed Bars</c:v>
                </c:pt>
                <c:pt idx="2">
                  <c:v>Organic Choco Syrup</c:v>
                </c:pt>
                <c:pt idx="3">
                  <c:v>Spicy Special Slims</c:v>
                </c:pt>
              </c:strCache>
            </c:strRef>
          </c:cat>
          <c:val>
            <c:numRef>
              <c:f>'9'!$B$5:$B$9</c:f>
              <c:numCache>
                <c:formatCode>0%;\-0%;0%</c:formatCode>
                <c:ptCount val="4"/>
                <c:pt idx="0">
                  <c:v>-10.657142857142857</c:v>
                </c:pt>
                <c:pt idx="1">
                  <c:v>-1.6759605911330051</c:v>
                </c:pt>
                <c:pt idx="2">
                  <c:v>-9.0505594695399941E-2</c:v>
                </c:pt>
                <c:pt idx="3">
                  <c:v>-0.14084507042253522</c:v>
                </c:pt>
              </c:numCache>
            </c:numRef>
          </c:val>
          <c:extLst>
            <c:ext xmlns:c16="http://schemas.microsoft.com/office/drawing/2014/chart" uri="{C3380CC4-5D6E-409C-BE32-E72D297353CC}">
              <c16:uniqueId val="{00000000-E8EE-40D2-A961-CBC2820627BD}"/>
            </c:ext>
          </c:extLst>
        </c:ser>
        <c:dLbls>
          <c:dLblPos val="ctr"/>
          <c:showLegendKey val="0"/>
          <c:showVal val="1"/>
          <c:showCatName val="0"/>
          <c:showSerName val="0"/>
          <c:showPercent val="0"/>
          <c:showBubbleSize val="0"/>
        </c:dLbls>
        <c:gapWidth val="150"/>
        <c:overlap val="100"/>
        <c:axId val="848982784"/>
        <c:axId val="848983112"/>
      </c:barChart>
      <c:catAx>
        <c:axId val="8489827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GH"/>
          </a:p>
        </c:txPr>
        <c:crossAx val="848983112"/>
        <c:crosses val="autoZero"/>
        <c:auto val="1"/>
        <c:lblAlgn val="ctr"/>
        <c:lblOffset val="100"/>
        <c:noMultiLvlLbl val="0"/>
      </c:catAx>
      <c:valAx>
        <c:axId val="84898311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8489827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Project.xlsx]5!PivotTable1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TOP FIVE PRODUCTS BY DOLLAR PER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'5'!$B$5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2F7-4814-964C-E2C0138ACA8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2F7-4814-964C-E2C0138ACA8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2F7-4814-964C-E2C0138ACA8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2F7-4814-964C-E2C0138ACA8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2F7-4814-964C-E2C0138ACA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'5'!$A$6:$A$10</c:f>
              <c:strCache>
                <c:ptCount val="5"/>
                <c:pt idx="0">
                  <c:v>After Nines</c:v>
                </c:pt>
                <c:pt idx="1">
                  <c:v>Baker's Choco Chips</c:v>
                </c:pt>
                <c:pt idx="2">
                  <c:v>85% Dark Bars</c:v>
                </c:pt>
                <c:pt idx="3">
                  <c:v>Peanut Butter Cubes</c:v>
                </c:pt>
                <c:pt idx="4">
                  <c:v>Raspberry Choco</c:v>
                </c:pt>
              </c:strCache>
            </c:strRef>
          </c:cat>
          <c:val>
            <c:numRef>
              <c:f>'5'!$B$6:$B$10</c:f>
              <c:numCache>
                <c:formatCode>_-[$$-409]* #,##0.00_ ;_-[$$-409]* \-#,##0.00\ ;_-[$$-409]* "-"??_ ;_-@_ </c:formatCode>
                <c:ptCount val="5"/>
                <c:pt idx="0">
                  <c:v>32.301656920077974</c:v>
                </c:pt>
                <c:pt idx="1">
                  <c:v>32.807189542483663</c:v>
                </c:pt>
                <c:pt idx="2">
                  <c:v>33.88697318007663</c:v>
                </c:pt>
                <c:pt idx="3">
                  <c:v>37.303128371089535</c:v>
                </c:pt>
                <c:pt idx="4">
                  <c:v>44.990867579908674</c:v>
                </c:pt>
              </c:numCache>
            </c:numRef>
          </c:val>
          <c:extLst>
            <c:ext xmlns:c16="http://schemas.microsoft.com/office/drawing/2014/chart" uri="{C3380CC4-5D6E-409C-BE32-E72D297353CC}">
              <c16:uniqueId val="{0000000A-12F7-4814-964C-E2C0138ACA8C}"/>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0589931047891041"/>
          <c:y val="0.19199995934680475"/>
          <c:w val="0.28056888003942038"/>
          <c:h val="0.69720356833420993"/>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Project.xlsx]6!PivotTable2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sz="1800" b="1" i="0" cap="all" baseline="0">
                <a:effectLst/>
              </a:rPr>
              <a:t>BEST SALES PERSON IN EACH COUNTRY BY TOTAL AMOUNT OF SALES</a:t>
            </a:r>
            <a:endParaRPr lang="en-GH">
              <a:effectLst/>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GH"/>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'6'!$D$4</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multiLvlStrRef>
              <c:f>'6'!$B$5:$C$11</c:f>
              <c:multiLvlStrCache>
                <c:ptCount val="6"/>
                <c:lvl>
                  <c:pt idx="0">
                    <c:v>Gigi Bohling</c:v>
                  </c:pt>
                  <c:pt idx="1">
                    <c:v>Gigi Bohling</c:v>
                  </c:pt>
                  <c:pt idx="2">
                    <c:v>Gigi Bohling</c:v>
                  </c:pt>
                  <c:pt idx="3">
                    <c:v>Ches Bonnell</c:v>
                  </c:pt>
                  <c:pt idx="4">
                    <c:v>Barr Faughny</c:v>
                  </c:pt>
                  <c:pt idx="5">
                    <c:v>Ram Mahesh</c:v>
                  </c:pt>
                </c:lvl>
                <c:lvl>
                  <c:pt idx="0">
                    <c:v>Australia</c:v>
                  </c:pt>
                  <c:pt idx="1">
                    <c:v>Canada</c:v>
                  </c:pt>
                  <c:pt idx="2">
                    <c:v>India</c:v>
                  </c:pt>
                  <c:pt idx="3">
                    <c:v>New Zealand</c:v>
                  </c:pt>
                  <c:pt idx="4">
                    <c:v>UK</c:v>
                  </c:pt>
                  <c:pt idx="5">
                    <c:v>USA</c:v>
                  </c:pt>
                </c:lvl>
              </c:multiLvlStrCache>
            </c:multiLvlStrRef>
          </c:cat>
          <c:val>
            <c:numRef>
              <c:f>'6'!$D$5:$D$11</c:f>
              <c:numCache>
                <c:formatCode>_-[$$-409]* #,##0_ ;_-[$$-409]* \-#,##0\ ;_-[$$-409]* "-"??_ ;_-@_ </c:formatCode>
                <c:ptCount val="6"/>
                <c:pt idx="0">
                  <c:v>25221</c:v>
                </c:pt>
                <c:pt idx="1">
                  <c:v>39620</c:v>
                </c:pt>
                <c:pt idx="2">
                  <c:v>41559</c:v>
                </c:pt>
                <c:pt idx="3">
                  <c:v>43568</c:v>
                </c:pt>
                <c:pt idx="4">
                  <c:v>45752</c:v>
                </c:pt>
                <c:pt idx="5">
                  <c:v>38325</c:v>
                </c:pt>
              </c:numCache>
            </c:numRef>
          </c:val>
          <c:extLst>
            <c:ext xmlns:c16="http://schemas.microsoft.com/office/drawing/2014/chart" uri="{C3380CC4-5D6E-409C-BE32-E72D297353CC}">
              <c16:uniqueId val="{00000000-993C-4136-9257-539294FB0B32}"/>
            </c:ext>
          </c:extLst>
        </c:ser>
        <c:dLbls>
          <c:showLegendKey val="0"/>
          <c:showVal val="0"/>
          <c:showCatName val="0"/>
          <c:showSerName val="0"/>
          <c:showPercent val="0"/>
          <c:showBubbleSize val="0"/>
        </c:dLbls>
        <c:gapWidth val="227"/>
        <c:overlap val="-48"/>
        <c:axId val="854685072"/>
        <c:axId val="854683104"/>
      </c:barChart>
      <c:catAx>
        <c:axId val="85468507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854683104"/>
        <c:crosses val="autoZero"/>
        <c:auto val="1"/>
        <c:lblAlgn val="ctr"/>
        <c:lblOffset val="100"/>
        <c:noMultiLvlLbl val="0"/>
      </c:catAx>
      <c:valAx>
        <c:axId val="854683104"/>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85468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Project.xlsx]8!PivotTable4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baseline="0">
                <a:effectLst/>
              </a:rPr>
              <a:t>TOP TEN BEST PERFORMING PRODUCTS BY PERCENTAGE PROFIT</a:t>
            </a:r>
            <a:endParaRPr lang="en-US">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'8'!$B$5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'8'!$A$6:$A$16</c:f>
              <c:strCache>
                <c:ptCount val="10"/>
                <c:pt idx="0">
                  <c:v>85% Dark Bars</c:v>
                </c:pt>
                <c:pt idx="1">
                  <c:v>After Nines</c:v>
                </c:pt>
                <c:pt idx="2">
                  <c:v>Baker's Choco Chips</c:v>
                </c:pt>
                <c:pt idx="3">
                  <c:v>Choco Coated Almonds</c:v>
                </c:pt>
                <c:pt idx="4">
                  <c:v>Drinking Coco</c:v>
                </c:pt>
                <c:pt idx="5">
                  <c:v>Eclairs</c:v>
                </c:pt>
                <c:pt idx="6">
                  <c:v>Fruit &amp; Nut Bars</c:v>
                </c:pt>
                <c:pt idx="7">
                  <c:v>Mint Chip Choco</c:v>
                </c:pt>
                <c:pt idx="8">
                  <c:v>Raspberry Choco</c:v>
                </c:pt>
                <c:pt idx="9">
                  <c:v>Smooth Sliky Salty</c:v>
                </c:pt>
              </c:strCache>
            </c:strRef>
          </c:cat>
          <c:val>
            <c:numRef>
              <c:f>'8'!$B$6:$B$16</c:f>
              <c:numCache>
                <c:formatCode>0%;\-0%;0%</c:formatCode>
                <c:ptCount val="10"/>
                <c:pt idx="0">
                  <c:v>0.85333597150771667</c:v>
                </c:pt>
                <c:pt idx="1">
                  <c:v>0.69753873542235567</c:v>
                </c:pt>
                <c:pt idx="2">
                  <c:v>0.82930570773981471</c:v>
                </c:pt>
                <c:pt idx="3">
                  <c:v>0.72343365709283436</c:v>
                </c:pt>
                <c:pt idx="4">
                  <c:v>0.78263777564717163</c:v>
                </c:pt>
                <c:pt idx="5">
                  <c:v>0.8862320114248049</c:v>
                </c:pt>
                <c:pt idx="6">
                  <c:v>0.79238966174705172</c:v>
                </c:pt>
                <c:pt idx="7">
                  <c:v>0.69516414161742679</c:v>
                </c:pt>
                <c:pt idx="8">
                  <c:v>0.73928042220643464</c:v>
                </c:pt>
                <c:pt idx="9">
                  <c:v>0.75181290273285284</c:v>
                </c:pt>
              </c:numCache>
            </c:numRef>
          </c:val>
          <c:extLst>
            <c:ext xmlns:c16="http://schemas.microsoft.com/office/drawing/2014/chart" uri="{C3380CC4-5D6E-409C-BE32-E72D297353CC}">
              <c16:uniqueId val="{00000002-AC1F-4162-A1EB-DC8863322E84}"/>
            </c:ext>
          </c:extLst>
        </c:ser>
        <c:dLbls>
          <c:dLblPos val="ctr"/>
          <c:showLegendKey val="0"/>
          <c:showVal val="1"/>
          <c:showCatName val="0"/>
          <c:showSerName val="0"/>
          <c:showPercent val="0"/>
          <c:showBubbleSize val="0"/>
        </c:dLbls>
        <c:gapWidth val="150"/>
        <c:overlap val="100"/>
        <c:axId val="848982784"/>
        <c:axId val="848983112"/>
      </c:barChart>
      <c:catAx>
        <c:axId val="8489827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GH"/>
          </a:p>
        </c:txPr>
        <c:crossAx val="848983112"/>
        <c:crosses val="autoZero"/>
        <c:auto val="1"/>
        <c:lblAlgn val="ctr"/>
        <c:lblOffset val="100"/>
        <c:noMultiLvlLbl val="0"/>
      </c:catAx>
      <c:valAx>
        <c:axId val="84898311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8489827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Project.xlsx]4!PivotTable1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800" b="1" i="0" cap="all" baseline="0">
                <a:effectLst/>
              </a:rPr>
              <a:t>TOTAL SALES PER COUNTRY</a:t>
            </a:r>
            <a:endParaRPr lang="en-GH">
              <a:effectLst/>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GH"/>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'4'!$B$4</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'4'!$A$5:$A$11</c:f>
              <c:strCache>
                <c:ptCount val="6"/>
                <c:pt idx="0">
                  <c:v>India</c:v>
                </c:pt>
                <c:pt idx="1">
                  <c:v>Canada</c:v>
                </c:pt>
                <c:pt idx="2">
                  <c:v>New Zealand</c:v>
                </c:pt>
                <c:pt idx="3">
                  <c:v>USA</c:v>
                </c:pt>
                <c:pt idx="4">
                  <c:v>UK</c:v>
                </c:pt>
                <c:pt idx="5">
                  <c:v>Australia</c:v>
                </c:pt>
              </c:strCache>
            </c:strRef>
          </c:cat>
          <c:val>
            <c:numRef>
              <c:f>'4'!$B$5:$B$11</c:f>
              <c:numCache>
                <c:formatCode>[$$-409]#,##0.00</c:formatCode>
                <c:ptCount val="6"/>
                <c:pt idx="0">
                  <c:v>252469</c:v>
                </c:pt>
                <c:pt idx="1">
                  <c:v>237944</c:v>
                </c:pt>
                <c:pt idx="2">
                  <c:v>218813</c:v>
                </c:pt>
                <c:pt idx="3">
                  <c:v>189434</c:v>
                </c:pt>
                <c:pt idx="4">
                  <c:v>173530</c:v>
                </c:pt>
                <c:pt idx="5">
                  <c:v>168679</c:v>
                </c:pt>
              </c:numCache>
            </c:numRef>
          </c:val>
          <c:extLst>
            <c:ext xmlns:c16="http://schemas.microsoft.com/office/drawing/2014/chart" uri="{C3380CC4-5D6E-409C-BE32-E72D297353CC}">
              <c16:uniqueId val="{00000003-385B-46C2-A859-1D4A3223FCF6}"/>
            </c:ext>
          </c:extLst>
        </c:ser>
        <c:dLbls>
          <c:showLegendKey val="0"/>
          <c:showVal val="0"/>
          <c:showCatName val="0"/>
          <c:showSerName val="0"/>
          <c:showPercent val="0"/>
          <c:showBubbleSize val="0"/>
        </c:dLbls>
        <c:gapWidth val="160"/>
        <c:gapDepth val="0"/>
        <c:shape val="box"/>
        <c:axId val="553960216"/>
        <c:axId val="553960872"/>
        <c:axId val="0"/>
      </c:bar3DChart>
      <c:catAx>
        <c:axId val="553960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53960872"/>
        <c:crosses val="autoZero"/>
        <c:auto val="1"/>
        <c:lblAlgn val="ctr"/>
        <c:lblOffset val="100"/>
        <c:noMultiLvlLbl val="0"/>
      </c:catAx>
      <c:valAx>
        <c:axId val="55396087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Total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53960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TOP FIVE PRODUCTS BY DOLLAR PER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'5'!$B$5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C8D-481B-9DD4-70702909921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C8D-481B-9DD4-70702909921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C8D-481B-9DD4-70702909921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C8D-481B-9DD4-70702909921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C8D-481B-9DD4-7070290992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'5'!$A$6:$A$10</c:f>
              <c:strCache>
                <c:ptCount val="5"/>
                <c:pt idx="0">
                  <c:v>After Nines</c:v>
                </c:pt>
                <c:pt idx="1">
                  <c:v>Baker's Choco Chips</c:v>
                </c:pt>
                <c:pt idx="2">
                  <c:v>85% Dark Bars</c:v>
                </c:pt>
                <c:pt idx="3">
                  <c:v>Peanut Butter Cubes</c:v>
                </c:pt>
                <c:pt idx="4">
                  <c:v>Raspberry Choco</c:v>
                </c:pt>
              </c:strCache>
            </c:strRef>
          </c:cat>
          <c:val>
            <c:numRef>
              <c:f>'5'!$B$6:$B$10</c:f>
              <c:numCache>
                <c:formatCode>_-[$$-409]* #,##0.00_ ;_-[$$-409]* \-#,##0.00\ ;_-[$$-409]* "-"??_ ;_-@_ </c:formatCode>
                <c:ptCount val="5"/>
                <c:pt idx="0">
                  <c:v>32.301656920077974</c:v>
                </c:pt>
                <c:pt idx="1">
                  <c:v>32.807189542483663</c:v>
                </c:pt>
                <c:pt idx="2">
                  <c:v>33.88697318007663</c:v>
                </c:pt>
                <c:pt idx="3">
                  <c:v>37.303128371089535</c:v>
                </c:pt>
                <c:pt idx="4">
                  <c:v>44.990867579908674</c:v>
                </c:pt>
              </c:numCache>
            </c:numRef>
          </c:val>
          <c:extLst>
            <c:ext xmlns:c16="http://schemas.microsoft.com/office/drawing/2014/chart" uri="{C3380CC4-5D6E-409C-BE32-E72D297353CC}">
              <c16:uniqueId val="{00000000-CB1D-44F2-A6ED-D32394671AD2}"/>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0589931047891041"/>
          <c:y val="0.19199995934680475"/>
          <c:w val="0.28056888003942038"/>
          <c:h val="0.69720356833420993"/>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Project.xlsx]6!PivotTable2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sz="1800" b="1" i="0" cap="all" baseline="0">
                <a:effectLst/>
              </a:rPr>
              <a:t>BEST SALES PERSON IN EACH COUNTRY BY TOTAL AMOUNT OF SALES</a:t>
            </a:r>
            <a:endParaRPr lang="en-GH">
              <a:effectLst/>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GH"/>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'6'!$D$4</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multiLvlStrRef>
              <c:f>'6'!$B$5:$C$11</c:f>
              <c:multiLvlStrCache>
                <c:ptCount val="6"/>
                <c:lvl>
                  <c:pt idx="0">
                    <c:v>Gigi Bohling</c:v>
                  </c:pt>
                  <c:pt idx="1">
                    <c:v>Gigi Bohling</c:v>
                  </c:pt>
                  <c:pt idx="2">
                    <c:v>Gigi Bohling</c:v>
                  </c:pt>
                  <c:pt idx="3">
                    <c:v>Ches Bonnell</c:v>
                  </c:pt>
                  <c:pt idx="4">
                    <c:v>Barr Faughny</c:v>
                  </c:pt>
                  <c:pt idx="5">
                    <c:v>Ram Mahesh</c:v>
                  </c:pt>
                </c:lvl>
                <c:lvl>
                  <c:pt idx="0">
                    <c:v>Australia</c:v>
                  </c:pt>
                  <c:pt idx="1">
                    <c:v>Canada</c:v>
                  </c:pt>
                  <c:pt idx="2">
                    <c:v>India</c:v>
                  </c:pt>
                  <c:pt idx="3">
                    <c:v>New Zealand</c:v>
                  </c:pt>
                  <c:pt idx="4">
                    <c:v>UK</c:v>
                  </c:pt>
                  <c:pt idx="5">
                    <c:v>USA</c:v>
                  </c:pt>
                </c:lvl>
              </c:multiLvlStrCache>
            </c:multiLvlStrRef>
          </c:cat>
          <c:val>
            <c:numRef>
              <c:f>'6'!$D$5:$D$11</c:f>
              <c:numCache>
                <c:formatCode>_-[$$-409]* #,##0_ ;_-[$$-409]* \-#,##0\ ;_-[$$-409]* "-"??_ ;_-@_ </c:formatCode>
                <c:ptCount val="6"/>
                <c:pt idx="0">
                  <c:v>25221</c:v>
                </c:pt>
                <c:pt idx="1">
                  <c:v>39620</c:v>
                </c:pt>
                <c:pt idx="2">
                  <c:v>41559</c:v>
                </c:pt>
                <c:pt idx="3">
                  <c:v>43568</c:v>
                </c:pt>
                <c:pt idx="4">
                  <c:v>45752</c:v>
                </c:pt>
                <c:pt idx="5">
                  <c:v>38325</c:v>
                </c:pt>
              </c:numCache>
            </c:numRef>
          </c:val>
          <c:extLst>
            <c:ext xmlns:c16="http://schemas.microsoft.com/office/drawing/2014/chart" uri="{C3380CC4-5D6E-409C-BE32-E72D297353CC}">
              <c16:uniqueId val="{00000000-00DF-4A12-A695-5B17C37DF029}"/>
            </c:ext>
          </c:extLst>
        </c:ser>
        <c:dLbls>
          <c:showLegendKey val="0"/>
          <c:showVal val="0"/>
          <c:showCatName val="0"/>
          <c:showSerName val="0"/>
          <c:showPercent val="0"/>
          <c:showBubbleSize val="0"/>
        </c:dLbls>
        <c:gapWidth val="227"/>
        <c:overlap val="-48"/>
        <c:axId val="854685072"/>
        <c:axId val="854683104"/>
      </c:barChart>
      <c:catAx>
        <c:axId val="85468507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854683104"/>
        <c:crosses val="autoZero"/>
        <c:auto val="1"/>
        <c:lblAlgn val="ctr"/>
        <c:lblOffset val="100"/>
        <c:noMultiLvlLbl val="0"/>
      </c:catAx>
      <c:valAx>
        <c:axId val="854683104"/>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85468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Project.xlsx]7!PivotTable3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150" baseline="0">
                <a:solidFill>
                  <a:sysClr val="windowText" lastClr="000000">
                    <a:lumMod val="50000"/>
                    <a:lumOff val="50000"/>
                  </a:sysClr>
                </a:solidFill>
                <a:latin typeface="+mn-lt"/>
                <a:ea typeface="+mn-ea"/>
                <a:cs typeface="+mn-cs"/>
              </a:defRPr>
            </a:pPr>
            <a:r>
              <a:rPr lang="en-US" sz="1800" b="1" i="0" cap="all" baseline="0">
                <a:effectLst/>
              </a:rPr>
              <a:t>PROFITS BY SALES PERSONNEL</a:t>
            </a:r>
            <a:endParaRPr lang="en-GH">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50000"/>
                    <a:lumOff val="50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150" baseline="0">
              <a:solidFill>
                <a:sysClr val="windowText" lastClr="000000">
                  <a:lumMod val="50000"/>
                  <a:lumOff val="50000"/>
                </a:sysClr>
              </a:solidFill>
              <a:latin typeface="+mn-lt"/>
              <a:ea typeface="+mn-ea"/>
              <a:cs typeface="+mn-cs"/>
            </a:defRPr>
          </a:pPr>
          <a:endParaRPr lang="en-GH"/>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'7'!$B$5</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'7'!$A$6:$A$16</c:f>
              <c:strCache>
                <c:ptCount val="10"/>
                <c:pt idx="0">
                  <c:v>Gigi Bohling</c:v>
                </c:pt>
                <c:pt idx="1">
                  <c:v>Ram Mahesh</c:v>
                </c:pt>
                <c:pt idx="2">
                  <c:v>Ches Bonnell</c:v>
                </c:pt>
                <c:pt idx="3">
                  <c:v>Husein Augar</c:v>
                </c:pt>
                <c:pt idx="4">
                  <c:v>Barr Faughny</c:v>
                </c:pt>
                <c:pt idx="5">
                  <c:v>Curtice Advani</c:v>
                </c:pt>
                <c:pt idx="6">
                  <c:v>Carla Molina</c:v>
                </c:pt>
                <c:pt idx="7">
                  <c:v>Gunar Cockshoot</c:v>
                </c:pt>
                <c:pt idx="8">
                  <c:v>Brien Boise</c:v>
                </c:pt>
                <c:pt idx="9">
                  <c:v>Oby Sorrel</c:v>
                </c:pt>
              </c:strCache>
            </c:strRef>
          </c:cat>
          <c:val>
            <c:numRef>
              <c:f>'7'!$B$6:$B$16</c:f>
              <c:numCache>
                <c:formatCode>_-[$$-409]* #,##0.00_ ;_-[$$-409]* \-#,##0.00\ ;_-[$$-409]* "-"??_ ;_-@_ </c:formatCode>
                <c:ptCount val="10"/>
                <c:pt idx="0">
                  <c:v>135189.98000000001</c:v>
                </c:pt>
                <c:pt idx="1">
                  <c:v>101062.88999999998</c:v>
                </c:pt>
                <c:pt idx="2">
                  <c:v>99692.090000000011</c:v>
                </c:pt>
                <c:pt idx="3">
                  <c:v>89425.93</c:v>
                </c:pt>
                <c:pt idx="4">
                  <c:v>85111.39</c:v>
                </c:pt>
                <c:pt idx="5">
                  <c:v>69419.990000000005</c:v>
                </c:pt>
                <c:pt idx="6">
                  <c:v>60448.160000000003</c:v>
                </c:pt>
                <c:pt idx="7">
                  <c:v>60065.859999999993</c:v>
                </c:pt>
                <c:pt idx="8">
                  <c:v>52773.020000000004</c:v>
                </c:pt>
                <c:pt idx="9">
                  <c:v>47975.960000000014</c:v>
                </c:pt>
              </c:numCache>
            </c:numRef>
          </c:val>
          <c:extLst>
            <c:ext xmlns:c16="http://schemas.microsoft.com/office/drawing/2014/chart" uri="{C3380CC4-5D6E-409C-BE32-E72D297353CC}">
              <c16:uniqueId val="{00000000-CB59-4979-9057-20AE380DCD17}"/>
            </c:ext>
          </c:extLst>
        </c:ser>
        <c:dLbls>
          <c:showLegendKey val="0"/>
          <c:showVal val="0"/>
          <c:showCatName val="0"/>
          <c:showSerName val="0"/>
          <c:showPercent val="0"/>
          <c:showBubbleSize val="0"/>
        </c:dLbls>
        <c:gapWidth val="150"/>
        <c:shape val="box"/>
        <c:axId val="584142664"/>
        <c:axId val="584142992"/>
        <c:axId val="0"/>
      </c:bar3DChart>
      <c:catAx>
        <c:axId val="58414266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84142992"/>
        <c:crosses val="autoZero"/>
        <c:auto val="1"/>
        <c:lblAlgn val="ctr"/>
        <c:lblOffset val="100"/>
        <c:noMultiLvlLbl val="0"/>
      </c:catAx>
      <c:valAx>
        <c:axId val="584142992"/>
        <c:scaling>
          <c:orientation val="minMax"/>
        </c:scaling>
        <c:delete val="0"/>
        <c:axPos val="b"/>
        <c:majorGridlines>
          <c:spPr>
            <a:ln>
              <a:solidFill>
                <a:schemeClr val="tx1">
                  <a:lumMod val="15000"/>
                  <a:lumOff val="85000"/>
                </a:schemeClr>
              </a:solidFill>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84142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Project.xlsx]8!PivotTable4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baseline="0">
                <a:effectLst/>
              </a:rPr>
              <a:t>TOP TEN BEST PERFORMING PRODUCTS BY PERCENTAGE PROFIT</a:t>
            </a:r>
            <a:endParaRPr lang="en-GH">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'8'!$B$5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'8'!$A$6:$A$16</c:f>
              <c:strCache>
                <c:ptCount val="10"/>
                <c:pt idx="0">
                  <c:v>85% Dark Bars</c:v>
                </c:pt>
                <c:pt idx="1">
                  <c:v>After Nines</c:v>
                </c:pt>
                <c:pt idx="2">
                  <c:v>Baker's Choco Chips</c:v>
                </c:pt>
                <c:pt idx="3">
                  <c:v>Choco Coated Almonds</c:v>
                </c:pt>
                <c:pt idx="4">
                  <c:v>Drinking Coco</c:v>
                </c:pt>
                <c:pt idx="5">
                  <c:v>Eclairs</c:v>
                </c:pt>
                <c:pt idx="6">
                  <c:v>Fruit &amp; Nut Bars</c:v>
                </c:pt>
                <c:pt idx="7">
                  <c:v>Mint Chip Choco</c:v>
                </c:pt>
                <c:pt idx="8">
                  <c:v>Raspberry Choco</c:v>
                </c:pt>
                <c:pt idx="9">
                  <c:v>Smooth Sliky Salty</c:v>
                </c:pt>
              </c:strCache>
            </c:strRef>
          </c:cat>
          <c:val>
            <c:numRef>
              <c:f>'8'!$B$6:$B$16</c:f>
              <c:numCache>
                <c:formatCode>0%;\-0%;0%</c:formatCode>
                <c:ptCount val="10"/>
                <c:pt idx="0">
                  <c:v>0.85333597150771667</c:v>
                </c:pt>
                <c:pt idx="1">
                  <c:v>0.69753873542235567</c:v>
                </c:pt>
                <c:pt idx="2">
                  <c:v>0.82930570773981471</c:v>
                </c:pt>
                <c:pt idx="3">
                  <c:v>0.72343365709283436</c:v>
                </c:pt>
                <c:pt idx="4">
                  <c:v>0.78263777564717163</c:v>
                </c:pt>
                <c:pt idx="5">
                  <c:v>0.8862320114248049</c:v>
                </c:pt>
                <c:pt idx="6">
                  <c:v>0.79238966174705172</c:v>
                </c:pt>
                <c:pt idx="7">
                  <c:v>0.69516414161742679</c:v>
                </c:pt>
                <c:pt idx="8">
                  <c:v>0.73928042220643464</c:v>
                </c:pt>
                <c:pt idx="9">
                  <c:v>0.75181290273285284</c:v>
                </c:pt>
              </c:numCache>
            </c:numRef>
          </c:val>
          <c:extLst>
            <c:ext xmlns:c16="http://schemas.microsoft.com/office/drawing/2014/chart" uri="{C3380CC4-5D6E-409C-BE32-E72D297353CC}">
              <c16:uniqueId val="{00000000-0FCA-4C0F-BA54-A000EC71FBBF}"/>
            </c:ext>
          </c:extLst>
        </c:ser>
        <c:dLbls>
          <c:dLblPos val="inEnd"/>
          <c:showLegendKey val="0"/>
          <c:showVal val="1"/>
          <c:showCatName val="0"/>
          <c:showSerName val="0"/>
          <c:showPercent val="0"/>
          <c:showBubbleSize val="0"/>
        </c:dLbls>
        <c:gapWidth val="65"/>
        <c:axId val="838638592"/>
        <c:axId val="838637936"/>
      </c:barChart>
      <c:catAx>
        <c:axId val="8386385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GH"/>
          </a:p>
        </c:txPr>
        <c:crossAx val="838637936"/>
        <c:crosses val="autoZero"/>
        <c:auto val="1"/>
        <c:lblAlgn val="ctr"/>
        <c:lblOffset val="100"/>
        <c:noMultiLvlLbl val="0"/>
      </c:catAx>
      <c:valAx>
        <c:axId val="8386379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GH"/>
          </a:p>
        </c:txPr>
        <c:crossAx val="8386385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182880</xdr:colOff>
      <xdr:row>2</xdr:row>
      <xdr:rowOff>12552</xdr:rowOff>
    </xdr:from>
    <xdr:to>
      <xdr:col>13</xdr:col>
      <xdr:colOff>121920</xdr:colOff>
      <xdr:row>23</xdr:row>
      <xdr:rowOff>88752</xdr:rowOff>
    </xdr:to>
    <xdr:graphicFrame macro="">
      <xdr:nvGraphicFramePr>
        <xdr:cNvPr id="2" name="Chart 1">
          <a:extLst>
            <a:ext uri="{FF2B5EF4-FFF2-40B4-BE49-F238E27FC236}">
              <a16:creationId xmlns:a16="http://schemas.microsoft.com/office/drawing/2014/main" id="{5B3C9DA8-80D7-4A30-B7D5-280CF1EA7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24</xdr:row>
      <xdr:rowOff>15240</xdr:rowOff>
    </xdr:from>
    <xdr:to>
      <xdr:col>13</xdr:col>
      <xdr:colOff>121920</xdr:colOff>
      <xdr:row>46</xdr:row>
      <xdr:rowOff>95250</xdr:rowOff>
    </xdr:to>
    <xdr:graphicFrame macro="">
      <xdr:nvGraphicFramePr>
        <xdr:cNvPr id="3" name="Chart 2">
          <a:extLst>
            <a:ext uri="{FF2B5EF4-FFF2-40B4-BE49-F238E27FC236}">
              <a16:creationId xmlns:a16="http://schemas.microsoft.com/office/drawing/2014/main" id="{D8948198-6111-4041-B777-4E7C711DF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304800</xdr:colOff>
      <xdr:row>2</xdr:row>
      <xdr:rowOff>12552</xdr:rowOff>
    </xdr:from>
    <xdr:to>
      <xdr:col>23</xdr:col>
      <xdr:colOff>624840</xdr:colOff>
      <xdr:row>23</xdr:row>
      <xdr:rowOff>88752</xdr:rowOff>
    </xdr:to>
    <xdr:graphicFrame macro="">
      <xdr:nvGraphicFramePr>
        <xdr:cNvPr id="4" name="Chart 3">
          <a:extLst>
            <a:ext uri="{FF2B5EF4-FFF2-40B4-BE49-F238E27FC236}">
              <a16:creationId xmlns:a16="http://schemas.microsoft.com/office/drawing/2014/main" id="{DA5F4F74-9726-424A-81A6-DFD966EF5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327660</xdr:colOff>
      <xdr:row>24</xdr:row>
      <xdr:rowOff>15240</xdr:rowOff>
    </xdr:from>
    <xdr:to>
      <xdr:col>23</xdr:col>
      <xdr:colOff>624840</xdr:colOff>
      <xdr:row>46</xdr:row>
      <xdr:rowOff>83820</xdr:rowOff>
    </xdr:to>
    <xdr:graphicFrame macro="">
      <xdr:nvGraphicFramePr>
        <xdr:cNvPr id="5" name="Chart 4">
          <a:extLst>
            <a:ext uri="{FF2B5EF4-FFF2-40B4-BE49-F238E27FC236}">
              <a16:creationId xmlns:a16="http://schemas.microsoft.com/office/drawing/2014/main" id="{1F0BE650-9FA6-46CC-B885-0DE25FE28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294938</xdr:colOff>
      <xdr:row>2</xdr:row>
      <xdr:rowOff>12552</xdr:rowOff>
    </xdr:from>
    <xdr:to>
      <xdr:col>3</xdr:col>
      <xdr:colOff>555811</xdr:colOff>
      <xdr:row>18</xdr:row>
      <xdr:rowOff>116542</xdr:rowOff>
    </xdr:to>
    <mc:AlternateContent xmlns:mc="http://schemas.openxmlformats.org/markup-compatibility/2006" xmlns:a14="http://schemas.microsoft.com/office/drawing/2010/main">
      <mc:Choice Requires="a14">
        <xdr:graphicFrame macro="">
          <xdr:nvGraphicFramePr>
            <xdr:cNvPr id="7" name="Sales Person">
              <a:extLst>
                <a:ext uri="{FF2B5EF4-FFF2-40B4-BE49-F238E27FC236}">
                  <a16:creationId xmlns:a16="http://schemas.microsoft.com/office/drawing/2014/main" id="{C0E7E0DF-FD7C-D9F3-9E08-6A23AD5A31E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294938" y="1034528"/>
              <a:ext cx="2277932" cy="297269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277009</xdr:colOff>
      <xdr:row>18</xdr:row>
      <xdr:rowOff>147022</xdr:rowOff>
    </xdr:from>
    <xdr:to>
      <xdr:col>3</xdr:col>
      <xdr:colOff>564776</xdr:colOff>
      <xdr:row>37</xdr:row>
      <xdr:rowOff>17929</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C99AE4D6-5665-77A5-8B4C-EB532DC351D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77009" y="4037704"/>
              <a:ext cx="2304826" cy="327749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233082</xdr:colOff>
      <xdr:row>37</xdr:row>
      <xdr:rowOff>53790</xdr:rowOff>
    </xdr:from>
    <xdr:to>
      <xdr:col>3</xdr:col>
      <xdr:colOff>627529</xdr:colOff>
      <xdr:row>44</xdr:row>
      <xdr:rowOff>44825</xdr:rowOff>
    </xdr:to>
    <mc:AlternateContent xmlns:mc="http://schemas.openxmlformats.org/markup-compatibility/2006" xmlns:a14="http://schemas.microsoft.com/office/drawing/2010/main">
      <mc:Choice Requires="a14">
        <xdr:graphicFrame macro="">
          <xdr:nvGraphicFramePr>
            <xdr:cNvPr id="9" name="Geography 1">
              <a:extLst>
                <a:ext uri="{FF2B5EF4-FFF2-40B4-BE49-F238E27FC236}">
                  <a16:creationId xmlns:a16="http://schemas.microsoft.com/office/drawing/2014/main" id="{1941C8C5-69B0-61D0-FF31-191B4F6EF832}"/>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233082" y="7351061"/>
              <a:ext cx="2411506" cy="124609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2</xdr:row>
      <xdr:rowOff>125730</xdr:rowOff>
    </xdr:from>
    <xdr:to>
      <xdr:col>11</xdr:col>
      <xdr:colOff>624840</xdr:colOff>
      <xdr:row>17</xdr:row>
      <xdr:rowOff>95250</xdr:rowOff>
    </xdr:to>
    <xdr:graphicFrame macro="">
      <xdr:nvGraphicFramePr>
        <xdr:cNvPr id="2" name="Chart 1">
          <a:extLst>
            <a:ext uri="{FF2B5EF4-FFF2-40B4-BE49-F238E27FC236}">
              <a16:creationId xmlns:a16="http://schemas.microsoft.com/office/drawing/2014/main" id="{CB9523C3-B8AF-9071-3395-8D7D68FAA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137160</xdr:colOff>
      <xdr:row>2</xdr:row>
      <xdr:rowOff>148590</xdr:rowOff>
    </xdr:from>
    <xdr:to>
      <xdr:col>10</xdr:col>
      <xdr:colOff>83820</xdr:colOff>
      <xdr:row>22</xdr:row>
      <xdr:rowOff>30480</xdr:rowOff>
    </xdr:to>
    <xdr:graphicFrame macro="">
      <xdr:nvGraphicFramePr>
        <xdr:cNvPr id="2" name="Chart 1">
          <a:extLst>
            <a:ext uri="{FF2B5EF4-FFF2-40B4-BE49-F238E27FC236}">
              <a16:creationId xmlns:a16="http://schemas.microsoft.com/office/drawing/2014/main" id="{09041458-5346-131A-3C27-20BC2C421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121920</xdr:colOff>
      <xdr:row>1</xdr:row>
      <xdr:rowOff>19050</xdr:rowOff>
    </xdr:from>
    <xdr:to>
      <xdr:col>18</xdr:col>
      <xdr:colOff>182880</xdr:colOff>
      <xdr:row>20</xdr:row>
      <xdr:rowOff>7620</xdr:rowOff>
    </xdr:to>
    <xdr:graphicFrame macro="">
      <xdr:nvGraphicFramePr>
        <xdr:cNvPr id="2" name="Chart 1">
          <a:extLst>
            <a:ext uri="{FF2B5EF4-FFF2-40B4-BE49-F238E27FC236}">
              <a16:creationId xmlns:a16="http://schemas.microsoft.com/office/drawing/2014/main" id="{90F18EB9-0025-90EA-9530-0214562C9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556260</xdr:colOff>
      <xdr:row>2</xdr:row>
      <xdr:rowOff>41910</xdr:rowOff>
    </xdr:from>
    <xdr:to>
      <xdr:col>14</xdr:col>
      <xdr:colOff>60960</xdr:colOff>
      <xdr:row>22</xdr:row>
      <xdr:rowOff>152400</xdr:rowOff>
    </xdr:to>
    <xdr:graphicFrame macro="">
      <xdr:nvGraphicFramePr>
        <xdr:cNvPr id="2" name="Chart 1">
          <a:extLst>
            <a:ext uri="{FF2B5EF4-FFF2-40B4-BE49-F238E27FC236}">
              <a16:creationId xmlns:a16="http://schemas.microsoft.com/office/drawing/2014/main" id="{D359715F-0D4E-8A6B-4962-76DF26BED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510540</xdr:colOff>
      <xdr:row>1</xdr:row>
      <xdr:rowOff>156210</xdr:rowOff>
    </xdr:from>
    <xdr:to>
      <xdr:col>11</xdr:col>
      <xdr:colOff>365760</xdr:colOff>
      <xdr:row>22</xdr:row>
      <xdr:rowOff>38100</xdr:rowOff>
    </xdr:to>
    <xdr:graphicFrame macro="">
      <xdr:nvGraphicFramePr>
        <xdr:cNvPr id="2" name="Chart 1">
          <a:extLst>
            <a:ext uri="{FF2B5EF4-FFF2-40B4-BE49-F238E27FC236}">
              <a16:creationId xmlns:a16="http://schemas.microsoft.com/office/drawing/2014/main" id="{AE1D4368-8E45-3387-B5BC-D9B518497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731520</xdr:colOff>
      <xdr:row>14</xdr:row>
      <xdr:rowOff>137160</xdr:rowOff>
    </xdr:from>
    <xdr:to>
      <xdr:col>1</xdr:col>
      <xdr:colOff>1021080</xdr:colOff>
      <xdr:row>28</xdr:row>
      <xdr:rowOff>163195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E66BF6D5-6189-2433-8D76-4061323BA33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731520" y="2910840"/>
              <a:ext cx="1828800" cy="24796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190500</xdr:colOff>
      <xdr:row>2</xdr:row>
      <xdr:rowOff>160020</xdr:rowOff>
    </xdr:from>
    <xdr:to>
      <xdr:col>13</xdr:col>
      <xdr:colOff>533400</xdr:colOff>
      <xdr:row>24</xdr:row>
      <xdr:rowOff>7620</xdr:rowOff>
    </xdr:to>
    <xdr:graphicFrame macro="">
      <xdr:nvGraphicFramePr>
        <xdr:cNvPr id="3" name="Chart 2">
          <a:extLst>
            <a:ext uri="{FF2B5EF4-FFF2-40B4-BE49-F238E27FC236}">
              <a16:creationId xmlns:a16="http://schemas.microsoft.com/office/drawing/2014/main" id="{A4F8EA27-7A8F-A581-26BC-7673614CA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755.806460763888" backgroundQuery="1" createdVersion="8" refreshedVersion="8" minRefreshableVersion="3" recordCount="0" supportSubquery="1" supportAdvancedDrill="1" xr:uid="{95040BE6-5852-4ADF-9007-C86FC0B4BC0E}">
  <cacheSource type="external" connectionId="1"/>
  <cacheFields count="2">
    <cacheField name="[Data].[Sales Person].[Sales Person]" caption="Sales Person" numFmtId="0" level="1">
      <sharedItems count="10">
        <s v="Barr Faughny"/>
        <s v="Brien Boise"/>
        <s v="Carla Molina"/>
        <s v="Ches Bonnell"/>
        <s v="Curtice Advani"/>
        <s v="Gigi Bohling"/>
        <s v="Gunar Cockshoot"/>
        <s v="Husein Augar"/>
        <s v="Oby Sorrel"/>
        <s v="Ram Mahesh"/>
      </sharedItems>
    </cacheField>
    <cacheField name="[Measures].[Sum of PROFITS]" caption="Sum of PROFITS" numFmtId="0" hierarchy="10" level="32767"/>
  </cacheFields>
  <cacheHierarchies count="15">
    <cacheHierarchy uniqueName="[Data].[Sales Person]" caption="Sales Person" attribute="1" defaultMemberUniqueName="[Data].[Sales Person].[All]" allUniqueName="[Data].[Sales Person].[All]" dimensionUniqueName="[Data]" displayFolder="" count="2" memberValueDatatype="130" unbalanced="0">
      <fieldsUsage count="2">
        <fieldUsage x="-1"/>
        <fieldUsage x="0"/>
      </fieldsUsage>
    </cacheHierarchy>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Data].[PROFITS]" caption="PROFITS" attribute="1" defaultMemberUniqueName="[Data].[PROFITS].[All]" allUniqueName="[Data].[PROFITS].[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PROFITS]" caption="Sum of PROFITS" measure="1" displayFolder="" measureGroup="Data" count="0" oneField="1">
      <fieldsUsage count="1">
        <fieldUsage x="1"/>
      </fieldsUsage>
      <extLst>
        <ext xmlns:x15="http://schemas.microsoft.com/office/spreadsheetml/2010/11/main" uri="{B97F6D7D-B522-45F9-BDA1-12C45D357490}">
          <x15:cacheHierarchy aggregatedColumn="7"/>
        </ext>
      </extLst>
    </cacheHierarchy>
    <cacheHierarchy uniqueName="[Measures].[Dollar Per Unit]" caption="Dollar Per Unit" measure="1" displayFolder="" measureGroup="Data" count="0"/>
    <cacheHierarchy uniqueName="[Measures].[Percentage Profit]" caption="Percentage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755.81323634259" backgroundQuery="1" createdVersion="8" refreshedVersion="8" minRefreshableVersion="3" recordCount="0" supportSubquery="1" supportAdvancedDrill="1" xr:uid="{04875DB5-9301-46CA-ACCB-A90C4F7F199B}">
  <cacheSource type="external" connectionId="1"/>
  <cacheFields count="3">
    <cacheField name="[Data].[Product].[Product]" caption="Product" numFmtId="0" hierarchy="2" level="1">
      <sharedItems count="4">
        <s v="Baker's Choco Chips"/>
        <s v="Caramel Stuffed Bars"/>
        <s v="Organic Choco Syrup"/>
        <s v="Spicy Special Slims"/>
      </sharedItems>
    </cacheField>
    <cacheField name="[Measures].[Percentage Profit]" caption="Percentage Profit"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Data].[PROFITS]" caption="PROFITS" attribute="1" defaultMemberUniqueName="[Data].[PROFITS].[All]" allUniqueName="[Data].[PROFITS].[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PROFITS]" caption="Sum of PROFITS" measure="1" displayFolder="" measureGroup="Data" count="0">
      <extLst>
        <ext xmlns:x15="http://schemas.microsoft.com/office/spreadsheetml/2010/11/main" uri="{B97F6D7D-B522-45F9-BDA1-12C45D357490}">
          <x15:cacheHierarchy aggregatedColumn="7"/>
        </ext>
      </extLst>
    </cacheHierarchy>
    <cacheHierarchy uniqueName="[Measures].[Dollar Per Unit]" caption="Dollar Per Unit" measure="1" displayFolder="" measureGroup="Data" count="0"/>
    <cacheHierarchy uniqueName="[Measures].[Percentage Profit]" caption="Percentage 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755.822165740741" backgroundQuery="1" createdVersion="8" refreshedVersion="8" minRefreshableVersion="3" recordCount="0" supportSubquery="1" supportAdvancedDrill="1" xr:uid="{8BEFBB1C-ED9D-465D-925A-AAABDA0F6F16}">
  <cacheSource type="external" connectionId="1"/>
  <cacheFields count="4">
    <cacheField name="[Data].[Sales Person].[Sales Person]" caption="Sales Person" numFmtId="0" level="1">
      <sharedItems count="4">
        <s v="Gigi Bohling"/>
        <s v="Ches Bonnell"/>
        <s v="Barr Faughny"/>
        <s v="Ram Mahesh"/>
      </sharedItems>
    </cacheField>
    <cacheField name="[Data].[Geography].[Geography]" caption="Geography" numFmtId="0" hierarchy="1" level="1">
      <sharedItems count="6">
        <s v="Australia"/>
        <s v="Canada"/>
        <s v="India"/>
        <s v="New Zealand"/>
        <s v="UK"/>
        <s v="USA"/>
      </sharedItems>
    </cacheField>
    <cacheField name="[Measures].[Sum of Amount]" caption="Sum of Amount" numFmtId="0" hierarchy="8" level="32767"/>
    <cacheField name="[Data].[Product].[Product]" caption="Product" numFmtId="0" hierarchy="2"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2" memberValueDatatype="130" unbalanced="0">
      <fieldsUsage count="2">
        <fieldUsage x="-1"/>
        <fieldUsage x="0"/>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1"/>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3"/>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 PER UNIT]" caption="COST PER UNIT" attribute="1" defaultMemberUniqueName="[Data].[COST PER UNIT].[All]" allUniqueName="[Data].[COST PER UNIT].[All]" dimensionUniqueName="[Data]" displayFolder="" count="2" memberValueDatatype="5" unbalanced="0"/>
    <cacheHierarchy uniqueName="[Data].[TOTAL COST]" caption="TOTAL COST" attribute="1" defaultMemberUniqueName="[Data].[TOTAL COST].[All]" allUniqueName="[Data].[TOTAL COST].[All]" dimensionUniqueName="[Data]" displayFolder="" count="2" memberValueDatatype="5" unbalanced="0"/>
    <cacheHierarchy uniqueName="[Data].[PROFITS]" caption="PROFITS" attribute="1" defaultMemberUniqueName="[Data].[PROFITS].[All]" allUniqueName="[Data].[PROFITS].[All]" dimensionUniqueName="[Data]" displayFolder="" count="2"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PROFITS]" caption="Sum of PROFITS" measure="1" displayFolder="" measureGroup="Data" count="0">
      <extLst>
        <ext xmlns:x15="http://schemas.microsoft.com/office/spreadsheetml/2010/11/main" uri="{B97F6D7D-B522-45F9-BDA1-12C45D357490}">
          <x15:cacheHierarchy aggregatedColumn="7"/>
        </ext>
      </extLst>
    </cacheHierarchy>
    <cacheHierarchy uniqueName="[Measures].[Dollar Per Unit]" caption="Dollar Per Unit" measure="1" displayFolder="" measureGroup="Data" count="0"/>
    <cacheHierarchy uniqueName="[Measures].[Percentage Profit]" caption="Percentage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755.822166319442" backgroundQuery="1" createdVersion="8" refreshedVersion="8" minRefreshableVersion="3" recordCount="0" supportSubquery="1" supportAdvancedDrill="1" xr:uid="{F2CF65BF-BB75-40FC-904B-DF3339F39406}">
  <cacheSource type="external" connectionId="1"/>
  <cacheFields count="3">
    <cacheField name="[Data].[Geography].[Geography]" caption="Geography" numFmtId="0" hierarchy="1" level="1">
      <sharedItems count="6">
        <s v="Australia"/>
        <s v="Canada"/>
        <s v="India"/>
        <s v="New Zealand"/>
        <s v="UK"/>
        <s v="USA"/>
      </sharedItems>
    </cacheField>
    <cacheField name="[Measures].[Sum of Amount]" caption="Sum of Amount" numFmtId="0" hierarchy="8" level="32767"/>
    <cacheField name="[Data].[Product].[Product]" caption="Product" numFmtId="0" hierarchy="2"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2"/>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 PER UNIT]" caption="COST PER UNIT" attribute="1" defaultMemberUniqueName="[Data].[COST PER UNIT].[All]" allUniqueName="[Data].[COST PER UNIT].[All]" dimensionUniqueName="[Data]" displayFolder="" count="2" memberValueDatatype="5" unbalanced="0"/>
    <cacheHierarchy uniqueName="[Data].[TOTAL COST]" caption="TOTAL COST" attribute="1" defaultMemberUniqueName="[Data].[TOTAL COST].[All]" allUniqueName="[Data].[TOTAL COST].[All]" dimensionUniqueName="[Data]" displayFolder="" count="2" memberValueDatatype="5" unbalanced="0"/>
    <cacheHierarchy uniqueName="[Data].[PROFITS]" caption="PROFITS" attribute="1" defaultMemberUniqueName="[Data].[PROFITS].[All]" allUniqueName="[Data].[PROFITS].[All]" dimensionUniqueName="[Data]" displayFolder="" count="2"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PROFITS]" caption="Sum of PROFITS" measure="1" displayFolder="" measureGroup="Data" count="0">
      <extLst>
        <ext xmlns:x15="http://schemas.microsoft.com/office/spreadsheetml/2010/11/main" uri="{B97F6D7D-B522-45F9-BDA1-12C45D357490}">
          <x15:cacheHierarchy aggregatedColumn="7"/>
        </ext>
      </extLst>
    </cacheHierarchy>
    <cacheHierarchy uniqueName="[Measures].[Dollar Per Unit]" caption="Dollar Per Unit" measure="1" displayFolder="" measureGroup="Data" count="0"/>
    <cacheHierarchy uniqueName="[Measures].[Percentage Profit]" caption="Percentage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755.822822453702" backgroundQuery="1" createdVersion="8" refreshedVersion="8" minRefreshableVersion="3" recordCount="0" supportSubquery="1" supportAdvancedDrill="1" xr:uid="{7AD3E002-6461-4DA0-A8EF-12362E4DF57C}">
  <cacheSource type="external" connectionId="1"/>
  <cacheFields count="3">
    <cacheField name="[Data].[Product].[Product]" caption="Product" numFmtId="0" hierarchy="2" level="1">
      <sharedItems count="5">
        <s v="85% Dark Bars"/>
        <s v="After Nines"/>
        <s v="Baker's Choco Chips"/>
        <s v="Peanut Butter Cubes"/>
        <s v="Raspberry Choco"/>
      </sharedItems>
    </cacheField>
    <cacheField name="[Measures].[Dollar Per Unit]" caption="Dollar Per Un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 PER UNIT]" caption="COST PER UNIT" attribute="1" defaultMemberUniqueName="[Data].[COST PER UNIT].[All]" allUniqueName="[Data].[COST PER UNIT].[All]" dimensionUniqueName="[Data]" displayFolder="" count="2" memberValueDatatype="5" unbalanced="0"/>
    <cacheHierarchy uniqueName="[Data].[TOTAL COST]" caption="TOTAL COST" attribute="1" defaultMemberUniqueName="[Data].[TOTAL COST].[All]" allUniqueName="[Data].[TOTAL COST].[All]" dimensionUniqueName="[Data]" displayFolder="" count="2" memberValueDatatype="5" unbalanced="0"/>
    <cacheHierarchy uniqueName="[Data].[PROFITS]" caption="PROFITS" attribute="1" defaultMemberUniqueName="[Data].[PROFITS].[All]" allUniqueName="[Data].[PROFITS].[All]" dimensionUniqueName="[Data]" displayFolder="" count="2"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PROFITS]" caption="Sum of PROFITS" measure="1" displayFolder="" measureGroup="Data" count="0">
      <extLst>
        <ext xmlns:x15="http://schemas.microsoft.com/office/spreadsheetml/2010/11/main" uri="{B97F6D7D-B522-45F9-BDA1-12C45D357490}">
          <x15:cacheHierarchy aggregatedColumn="7"/>
        </ext>
      </extLst>
    </cacheHierarchy>
    <cacheHierarchy uniqueName="[Measures].[Dollar Per Unit]" caption="Dollar Per Unit" measure="1" displayFolder="" measureGroup="Data" count="0" oneField="1">
      <fieldsUsage count="1">
        <fieldUsage x="1"/>
      </fieldsUsage>
    </cacheHierarchy>
    <cacheHierarchy uniqueName="[Measures].[Percentage Profit]" caption="Percentage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755.822823148148" backgroundQuery="1" createdVersion="8" refreshedVersion="8" minRefreshableVersion="3" recordCount="0" supportSubquery="1" supportAdvancedDrill="1" xr:uid="{976545FC-2DE8-42E1-AD2A-48BDD8C7B77B}">
  <cacheSource type="external" connectionId="1"/>
  <cacheFields count="3">
    <cacheField name="[Data].[Product].[Product]" caption="Product" numFmtId="0" hierarchy="2" level="1">
      <sharedItems count="10">
        <s v="85% Dark Bars"/>
        <s v="After Nines"/>
        <s v="Baker's Choco Chips"/>
        <s v="Choco Coated Almonds"/>
        <s v="Drinking Coco"/>
        <s v="Eclairs"/>
        <s v="Fruit &amp; Nut Bars"/>
        <s v="Mint Chip Choco"/>
        <s v="Raspberry Choco"/>
        <s v="Smooth Sliky Salty"/>
      </sharedItems>
    </cacheField>
    <cacheField name="[Measures].[Percentage Profit]" caption="Percentage Profit"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Data].[PROFITS]" caption="PROFITS" attribute="1" defaultMemberUniqueName="[Data].[PROFITS].[All]" allUniqueName="[Data].[PROFITS].[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PROFITS]" caption="Sum of PROFITS" measure="1" displayFolder="" measureGroup="Data" count="0">
      <extLst>
        <ext xmlns:x15="http://schemas.microsoft.com/office/spreadsheetml/2010/11/main" uri="{B97F6D7D-B522-45F9-BDA1-12C45D357490}">
          <x15:cacheHierarchy aggregatedColumn="7"/>
        </ext>
      </extLst>
    </cacheHierarchy>
    <cacheHierarchy uniqueName="[Measures].[Dollar Per Unit]" caption="Dollar Per Unit" measure="1" displayFolder="" measureGroup="Data" count="0"/>
    <cacheHierarchy uniqueName="[Measures].[Percentage Profit]" caption="Percentage 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755.808881944446" backgroundQuery="1" createdVersion="3" refreshedVersion="8" minRefreshableVersion="3" recordCount="0" supportSubquery="1" supportAdvancedDrill="1" xr:uid="{26A02FD5-6443-4966-94CB-3BB0412DEA44}">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Data].[PROFITS]" caption="PROFITS" attribute="1" defaultMemberUniqueName="[Data].[PROFITS].[All]" allUniqueName="[Data].[PROFITS].[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PROFITS]" caption="Sum of PROFITS" measure="1" displayFolder="" measureGroup="Data" count="0">
      <extLst>
        <ext xmlns:x15="http://schemas.microsoft.com/office/spreadsheetml/2010/11/main" uri="{B97F6D7D-B522-45F9-BDA1-12C45D357490}">
          <x15:cacheHierarchy aggregatedColumn="7"/>
        </ext>
      </extLst>
    </cacheHierarchy>
    <cacheHierarchy uniqueName="[Measures].[Dollar Per Unit]" caption="Dollar Per Unit" measure="1" displayFolder="" measureGroup="Data" count="0"/>
    <cacheHierarchy uniqueName="[Measures].[Percentage Profit]" caption="Percentage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8786645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C94255-A90A-49BA-9343-F15EC817F73D}"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4:B11" firstHeaderRow="1" firstDataRow="1" firstDataCol="1"/>
  <pivotFields count="3">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7">
    <i>
      <x v="2"/>
    </i>
    <i>
      <x v="1"/>
    </i>
    <i>
      <x v="3"/>
    </i>
    <i>
      <x v="5"/>
    </i>
    <i>
      <x v="4"/>
    </i>
    <i>
      <x/>
    </i>
    <i t="grand">
      <x/>
    </i>
  </rowItems>
  <colItems count="1">
    <i/>
  </colItems>
  <dataFields count="1">
    <dataField name="Total Sales" fld="1" baseField="0" baseItem="0" numFmtId="173"/>
  </dataFields>
  <formats count="7">
    <format dxfId="51">
      <pivotArea outline="0" collapsedLevelsAreSubtotals="1" fieldPosition="0"/>
    </format>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outline="0" fieldPosition="0">
        <references count="1">
          <reference field="0" count="0"/>
        </references>
      </pivotArea>
    </format>
    <format dxfId="46">
      <pivotArea dataOnly="0" labelOnly="1" grandRow="1" outline="0" fieldPosition="0"/>
    </format>
    <format dxfId="4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5">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caption="Total Sal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A7AAFD-6B68-4604-8C81-53918ED84158}" name="PivotTable1"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3">
  <location ref="A5:B10" firstHeaderRow="1" firstDataRow="1" firstDataCol="1"/>
  <pivotFields count="3">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5">
    <i>
      <x v="1"/>
    </i>
    <i>
      <x v="2"/>
    </i>
    <i>
      <x/>
    </i>
    <i>
      <x v="3"/>
    </i>
    <i>
      <x v="4"/>
    </i>
  </rowItems>
  <colItems count="1">
    <i/>
  </colItems>
  <dataFields count="1">
    <dataField fld="1" subtotal="count" baseField="0" baseItem="0" numFmtId="170"/>
  </dataFields>
  <formats count="7">
    <format dxfId="44">
      <pivotArea outline="0" collapsedLevelsAreSubtotals="1" fieldPosition="0"/>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outline="0" fieldPosition="0">
        <references count="1">
          <reference field="0" count="0"/>
        </references>
      </pivotArea>
    </format>
    <format dxfId="39">
      <pivotArea dataOnly="0" labelOnly="1" outline="0" axis="axisValues" fieldPosition="0"/>
    </format>
    <format dxfId="38">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818E50-5222-46BA-9EBF-D07C5F1D5884}" name="PivotTable2" cacheId="2" applyNumberFormats="0" applyBorderFormats="0" applyFontFormats="0" applyPatternFormats="0" applyAlignmentFormats="0" applyWidthHeightFormats="1" dataCaption="Values" updatedVersion="8" minRefreshableVersion="3" showDrill="0" useAutoFormatting="1" subtotalHiddenItems="1" itemPrintTitles="1" createdVersion="8" indent="0" compact="0" compactData="0" multipleFieldFilters="0" chartFormat="3">
  <location ref="B4:D11" firstHeaderRow="1" firstDataRow="1" firstDataCol="2"/>
  <pivotFields count="4">
    <pivotField axis="axisRow" compact="0" allDrilled="1" outline="0" subtotalTop="0" showAll="0" measureFilter="1" dataSourceSort="1" defaultSubtotal="0" defaultAttributeDrillState="1">
      <items count="4">
        <item x="0"/>
        <item x="1"/>
        <item x="2"/>
        <item x="3"/>
      </items>
    </pivotField>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compact="0" allDrilled="1" outline="0" subtotalTop="0" showAll="0" dataSourceSort="1" defaultSubtotal="0" defaultAttributeDrillState="1"/>
  </pivotFields>
  <rowFields count="2">
    <field x="1"/>
    <field x="0"/>
  </rowFields>
  <rowItems count="7">
    <i>
      <x/>
      <x/>
    </i>
    <i>
      <x v="1"/>
      <x/>
    </i>
    <i>
      <x v="2"/>
      <x/>
    </i>
    <i>
      <x v="3"/>
      <x v="1"/>
    </i>
    <i>
      <x v="4"/>
      <x v="2"/>
    </i>
    <i>
      <x v="5"/>
      <x v="3"/>
    </i>
    <i t="grand">
      <x/>
    </i>
  </rowItems>
  <colItems count="1">
    <i/>
  </colItems>
  <dataFields count="1">
    <dataField name="Total Sales" fld="2" baseField="0" baseItem="0" numFmtId="174"/>
  </dataFields>
  <formats count="14">
    <format dxfId="37">
      <pivotArea type="all" dataOnly="0" outline="0" fieldPosition="0"/>
    </format>
    <format dxfId="36">
      <pivotArea outline="0" collapsedLevelsAreSubtotals="1" fieldPosition="0"/>
    </format>
    <format dxfId="35">
      <pivotArea field="1" type="button" dataOnly="0" labelOnly="1" outline="0" axis="axisRow" fieldPosition="0"/>
    </format>
    <format dxfId="34">
      <pivotArea field="0" type="button" dataOnly="0" labelOnly="1" outline="0" axis="axisRow" fieldPosition="1"/>
    </format>
    <format dxfId="33">
      <pivotArea dataOnly="0" labelOnly="1" outline="0" fieldPosition="0">
        <references count="1">
          <reference field="1" count="0"/>
        </references>
      </pivotArea>
    </format>
    <format dxfId="32">
      <pivotArea dataOnly="0" labelOnly="1" grandRow="1" outline="0" fieldPosition="0"/>
    </format>
    <format dxfId="31">
      <pivotArea dataOnly="0" labelOnly="1" outline="0" fieldPosition="0">
        <references count="2">
          <reference field="0" count="1">
            <x v="0"/>
          </reference>
          <reference field="1" count="1" selected="0">
            <x v="0"/>
          </reference>
        </references>
      </pivotArea>
    </format>
    <format dxfId="30">
      <pivotArea dataOnly="0" labelOnly="1" outline="0" fieldPosition="0">
        <references count="2">
          <reference field="0" count="1">
            <x v="0"/>
          </reference>
          <reference field="1" count="1" selected="0">
            <x v="1"/>
          </reference>
        </references>
      </pivotArea>
    </format>
    <format dxfId="29">
      <pivotArea dataOnly="0" labelOnly="1" outline="0" fieldPosition="0">
        <references count="2">
          <reference field="0" count="1">
            <x v="0"/>
          </reference>
          <reference field="1" count="1" selected="0">
            <x v="2"/>
          </reference>
        </references>
      </pivotArea>
    </format>
    <format dxfId="28">
      <pivotArea dataOnly="0" labelOnly="1" outline="0" fieldPosition="0">
        <references count="2">
          <reference field="0" count="1">
            <x v="1"/>
          </reference>
          <reference field="1" count="1" selected="0">
            <x v="3"/>
          </reference>
        </references>
      </pivotArea>
    </format>
    <format dxfId="27">
      <pivotArea dataOnly="0" labelOnly="1" outline="0" fieldPosition="0">
        <references count="2">
          <reference field="0" count="1">
            <x v="2"/>
          </reference>
          <reference field="1" count="1" selected="0">
            <x v="4"/>
          </reference>
        </references>
      </pivotArea>
    </format>
    <format dxfId="26">
      <pivotArea dataOnly="0" labelOnly="1" outline="0" fieldPosition="0">
        <references count="2">
          <reference field="0" count="1">
            <x v="3"/>
          </reference>
          <reference field="1" count="1" selected="0">
            <x v="5"/>
          </reference>
        </references>
      </pivotArea>
    </format>
    <format dxfId="25">
      <pivotArea dataOnly="0" labelOnly="1" outline="0" axis="axisValues" fieldPosition="0"/>
    </format>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5">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Total Sal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FBA54A-7929-4023-8E49-88DD76555B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B16"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5"/>
    </i>
    <i>
      <x v="9"/>
    </i>
    <i>
      <x v="3"/>
    </i>
    <i>
      <x v="7"/>
    </i>
    <i>
      <x/>
    </i>
    <i>
      <x v="4"/>
    </i>
    <i>
      <x v="2"/>
    </i>
    <i>
      <x v="6"/>
    </i>
    <i>
      <x v="1"/>
    </i>
    <i>
      <x v="8"/>
    </i>
    <i t="grand">
      <x/>
    </i>
  </rowItems>
  <colItems count="1">
    <i/>
  </colItems>
  <dataFields count="1">
    <dataField name="Total Profits" fld="1" baseField="0" baseItem="0" numFmtId="170"/>
  </dataFields>
  <formats count="8">
    <format dxfId="23">
      <pivotArea outline="0" collapsedLevelsAreSubtotals="1"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0"/>
        </references>
      </pivotArea>
    </format>
    <format dxfId="17">
      <pivotArea dataOnly="0" labelOnly="1" grandRow="1" outline="0" fieldPosition="0"/>
    </format>
    <format dxfId="1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Profits"/>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BF7DE7-42BA-44BB-8159-32F13171D533}" name="PivotTable4" cacheId="5"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3">
  <location ref="A5:B16" firstHeaderRow="1" firstDataRow="1" firstDataCol="1"/>
  <pivotFields count="3">
    <pivotField axis="axisRow"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4A334D-77D8-48EB-920B-65573E45706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9" firstHeaderRow="1" firstDataRow="1" firstDataCol="1"/>
  <pivotFields count="3">
    <pivotField axis="axisRow"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members count="1" level="1">
        <member name="[Data].[Geography].&amp;[Canad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LessThanOrEqual" id="1" iMeasureHier="12">
      <autoFilter ref="A1">
        <filterColumn colId="0">
          <customFilters>
            <customFilter operator="lessThanOrEqual" val="0"/>
          </customFilters>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954C7FCF-2E22-473F-A4D4-2D6A46950292}" sourceName="[Data].[Geography]">
  <pivotTables>
    <pivotTable tabId="44" name="PivotTable5"/>
  </pivotTables>
  <data>
    <olap pivotCacheId="198786645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Canad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41F1261-FFD4-4D31-B3F0-6E2F3CC9E0AD}" sourceName="[Data].[Sales Person]">
  <pivotTables>
    <pivotTable tabId="39" name="PivotTable1"/>
  </pivotTables>
  <data>
    <olap pivotCacheId="1987866456">
      <levels count="2">
        <level uniqueName="[Data].[Sales Person].[(All)]" sourceCaption="(All)" count="0"/>
        <level uniqueName="[Data].[Sales Person].[Sales Person]" sourceCaption="Sales Person" count="10">
          <ranges>
            <range startItem="0">
              <i n="[Data].[Sales Person].&amp;[Barr Faughny]" c="Barr Faughny"/>
              <i n="[Data].[Sales Person].&amp;[Brien Boise]" c="Brien Boise"/>
              <i n="[Data].[Sales Person].&amp;[Carla Molina]" c="Carla Molina"/>
              <i n="[Data].[Sales Person].&amp;[Ches Bonnell]" c="Ches Bonnell"/>
              <i n="[Data].[Sales Person].&amp;[Curtice Advani]" c="Curtice Advani"/>
              <i n="[Data].[Sales Person].&amp;[Gigi Bohling]" c="Gigi Bohling"/>
              <i n="[Data].[Sales Person].&amp;[Gunar Cockshoot]" c="Gunar Cockshoot"/>
              <i n="[Data].[Sales Person].&amp;[Husein Augar]" c="Husein Augar"/>
              <i n="[Data].[Sales Person].&amp;[Oby Sorrel]" c="Oby Sorrel"/>
              <i n="[Data].[Sales Person].&amp;[Ram Mahesh]" c="Ram Mahesh"/>
            </range>
          </ranges>
        </level>
      </levels>
      <selections count="1">
        <selection n="[Data].[Sales 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16A1FAE-1DA0-432F-B406-12B372B1631B}" sourceName="[Data].[Product]">
  <pivotTables>
    <pivotTable tabId="41" name="PivotTable2"/>
    <pivotTable tabId="39" name="PivotTable1"/>
  </pivotTables>
  <data>
    <olap pivotCacheId="1987866456">
      <levels count="2">
        <level uniqueName="[Data].[Product].[(All)]" sourceCaption="(All)" count="0"/>
        <level uniqueName="[Data].[Product].[Product]" sourceCaption="Product" count="22">
          <ranges>
            <range startItem="0">
              <i n="[Data].[Product].&amp;[50% Dark Bites]" c="50% Dark Bites"/>
              <i n="[Data].[Product].&amp;[70% Dark Bites]" c="70% Dark Bites"/>
              <i n="[Data].[Product].&amp;[85% Dark Bars]" c="85% Dark Bars"/>
              <i n="[Data].[Product].&amp;[99% Dark &amp; Pure]" c="99% Dark &amp; Pure"/>
              <i n="[Data].[Product].&amp;[After Nines]" c="After Nines"/>
              <i n="[Data].[Product].&amp;[Almond Choco]" c="Almond Choco"/>
              <i n="[Data].[Product].&amp;[Baker's Choco Chips]" c="Baker's Choco Chips"/>
              <i n="[Data].[Product].&amp;[Caramel Stuffed Bars]" c="Caramel Stuffed Bars"/>
              <i n="[Data].[Product].&amp;[Choco Coated Almonds]" c="Choco Coated Almonds"/>
              <i n="[Data].[Product].&amp;[Drinking Coco]" c="Drinking Coco"/>
              <i n="[Data].[Product].&amp;[Eclairs]" c="Eclairs"/>
              <i n="[Data].[Product].&amp;[Fruit &amp; Nut Bars]" c="Fruit &amp; Nut Bars"/>
              <i n="[Data].[Product].&amp;[Manuka Honey Choco]" c="Manuka Honey Choco"/>
              <i n="[Data].[Product].&amp;[Milk Bars]" c="Milk Bars"/>
              <i n="[Data].[Product].&amp;[Mint Chip Choco]" c="Mint Chip Choco"/>
              <i n="[Data].[Product].&amp;[Orange Choco]" c="Orange Choco"/>
              <i n="[Data].[Product].&amp;[Organic Choco Syrup]" c="Organic Choco Syrup"/>
              <i n="[Data].[Product].&amp;[Peanut Butter Cubes]" c="Peanut Butter Cubes"/>
              <i n="[Data].[Product].&amp;[Raspberry Choco]" c="Raspberry Choco"/>
              <i n="[Data].[Product].&amp;[Smooth Sliky Salty]" c="Smooth Sliky Salty"/>
              <i n="[Data].[Product].&amp;[Spicy Special Slims]" c="Spicy Special Slims"/>
              <i n="[Data].[Product].&amp;[White Choc]" c="White Choc"/>
            </range>
          </ranges>
        </level>
      </levels>
      <selections count="1">
        <selection n="[Data].[Produc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0C77ADA-58BE-4F9F-BF7C-2FD950539F2B}" sourceName="[Data].[Geography]">
  <pivotTables>
    <pivotTable tabId="40" name="PivotTable1"/>
    <pivotTable tabId="43" name="PivotTable4"/>
  </pivotTables>
  <data>
    <olap pivotCacheId="198786645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0E50C1B-7A94-4E45-9037-AA2B8C251988}" cache="Slicer_Sales_Person" caption="Sales Person" level="1" rowHeight="234950"/>
  <slicer name="Product" xr10:uid="{94B379FA-FFAF-47EF-B162-A1E60C803032}" cache="Slicer_Product" caption="Product" columnCount="2" level="1" rowHeight="234950"/>
  <slicer name="Geography 1" xr10:uid="{BBCDB348-7775-4F97-B089-FB389B5EBC2D}" cache="Slicer_Geography1" caption="Geography" columnCount="2"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6524E553-7DA9-4AA7-9C18-4C12B80E7605}" cache="Slicer_Geography"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Q11:R33" totalsRowShown="0">
  <autoFilter ref="Q11:R33" xr:uid="{6DAC1E92-D947-4232-891E-65555AD7A47E}"/>
  <tableColumns count="2">
    <tableColumn id="1" xr3:uid="{1B8963D1-E60F-4400-A175-651A513B826F}" name="Product"/>
    <tableColumn id="2" xr3:uid="{1798A7DA-FB9F-46D3-AA0A-B6BCA4A81AC3}" name="Cost per unit" dataDxfId="7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C4BF1A-297B-4AD0-9DF1-44AB075F4627}" name="Data" displayName="Data" ref="C11:J312" totalsRowCount="1" headerRowDxfId="76" headerRowBorderDxfId="75" tableBorderDxfId="74" totalsRowBorderDxfId="73">
  <autoFilter ref="C11:J311" xr:uid="{BFC4BF1A-297B-4AD0-9DF1-44AB075F4627}"/>
  <sortState xmlns:xlrd2="http://schemas.microsoft.com/office/spreadsheetml/2017/richdata2" ref="C12:I311">
    <sortCondition ref="E11:E311"/>
  </sortState>
  <tableColumns count="8">
    <tableColumn id="1" xr3:uid="{782A4437-201C-4468-BC73-3E5E47E00415}" name="Sales Person" dataDxfId="72" totalsRowDxfId="71"/>
    <tableColumn id="2" xr3:uid="{7A79819D-95D9-4410-9AE0-F9D11B6A8039}" name="Geography" dataDxfId="70" totalsRowDxfId="69"/>
    <tableColumn id="3" xr3:uid="{23C7CC4F-D45B-4ED4-BF98-DC50F454B2C6}" name="Product" dataDxfId="68" totalsRowDxfId="67"/>
    <tableColumn id="4" xr3:uid="{D1144C03-94BE-4A21-8B42-415B6321D432}" name="Amount" totalsRowFunction="custom" dataDxfId="66" totalsRowDxfId="65">
      <totalsRowFormula>MEDIAN(Data[Amount])</totalsRowFormula>
    </tableColumn>
    <tableColumn id="5" xr3:uid="{89A7161A-3848-4116-908A-BF12AA5E07FF}" name="Units" totalsRowFunction="custom" dataDxfId="64" totalsRowDxfId="63">
      <totalsRowFormula>AVERAGE(Data[Units])</totalsRowFormula>
    </tableColumn>
    <tableColumn id="6" xr3:uid="{2769FF64-CF34-45E9-8B68-29D7EDC30D5C}" name="COST PER UNIT" dataDxfId="62" totalsRowDxfId="61">
      <calculatedColumnFormula>VLOOKUP(Data[[#This Row],[Product]],products[],2,)</calculatedColumnFormula>
    </tableColumn>
    <tableColumn id="7" xr3:uid="{35DD2CB6-73F9-4434-858D-F7B853F1B44B}" name="TOTAL COST" dataDxfId="60" totalsRowDxfId="59">
      <calculatedColumnFormula>Data[[#This Row],[Units]]*Data[COST PER UNIT]</calculatedColumnFormula>
    </tableColumn>
    <tableColumn id="9" xr3:uid="{DC6A3D8B-3E34-4F65-9C81-8854F79B0C2E}" name="PROFITS" dataDxfId="58">
      <calculatedColumnFormula>Data[Amount]-Data[TOTAL COST]</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E325D1-10A5-466B-8D3D-0EA045F6347F}" name="Table3" displayName="Table3" ref="F5:M305" totalsRowShown="0" headerRowDxfId="8" headerRowBorderDxfId="6" tableBorderDxfId="7" totalsRowBorderDxfId="5">
  <autoFilter ref="F5:M305" xr:uid="{0C1BD99B-C121-48FD-9856-DB0303658B11}"/>
  <sortState xmlns:xlrd2="http://schemas.microsoft.com/office/spreadsheetml/2017/richdata2" ref="F6:J305">
    <sortCondition descending="1" ref="I5:I305"/>
  </sortState>
  <tableColumns count="8">
    <tableColumn id="1" xr3:uid="{600427F5-27E8-48AC-AA36-CE482344B925}" name="Sales Person" dataDxfId="4"/>
    <tableColumn id="2" xr3:uid="{B2962C0C-F6AE-4CE6-80A2-B861E2C91370}" name="Geography" dataDxfId="3"/>
    <tableColumn id="3" xr3:uid="{5EA2C33F-3B8C-42E7-8EFE-2186E83ACBCA}" name="Product" dataDxfId="2"/>
    <tableColumn id="4" xr3:uid="{740F001E-4BBB-48C4-8683-ADE89DEDAE3A}" name="Amount" dataDxfId="1"/>
    <tableColumn id="5" xr3:uid="{845E87E8-09D6-4A6D-8A6C-45CC74904304}" name="Units" dataDxfId="0"/>
    <tableColumn id="6" xr3:uid="{623C6B1D-D719-4376-A854-B04426846BFA}" name="COST PER UNIT"/>
    <tableColumn id="7" xr3:uid="{5488B893-18E2-4ED6-9D93-335C79C94C1B}" name="TOTAL COST"/>
    <tableColumn id="8" xr3:uid="{75E045F5-5EBC-484C-9B2A-8FAAAED20879}" name="PROFITS"/>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303600-ACFB-41A1-BD3F-9115E38F447F}" name="Table4" displayName="Table4" ref="E3:G9" totalsRowShown="0" headerRowDxfId="57" dataDxfId="56" tableBorderDxfId="55">
  <tableColumns count="3">
    <tableColumn id="1" xr3:uid="{CA6C8A3E-FE0D-4FAD-8E9E-142D1F0C6245}" name="COUNTRY" dataDxfId="54"/>
    <tableColumn id="2" xr3:uid="{146D2AFC-000D-4CB6-A6A3-463F82BC067B}" name="AMOUNT" dataDxfId="53" dataCellStyle="Currency">
      <calculatedColumnFormula>SUMIFS(Data[Amount],Data[Geography],E4)</calculatedColumnFormula>
    </tableColumn>
    <tableColumn id="4" xr3:uid="{10F60AF8-E887-4537-A61E-556BF042E0E8}" name="  " dataDxfId="52">
      <calculatedColumnFormula>F4</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BC8E078-B3FD-4F5D-A0D2-0DE5A757B8AB}" name="Table5" displayName="Table5" ref="D13:F17" totalsRowShown="0">
  <tableColumns count="3">
    <tableColumn id="1" xr3:uid="{BD23DB19-D6B3-4295-B9AB-487D26589D21}" name="   " dataDxfId="15"/>
    <tableColumn id="2" xr3:uid="{28ECE7D8-8FAF-476E-8FEC-EE3F38498C7E}" name="TOTAL"/>
    <tableColumn id="3" xr3:uid="{CD441F55-445D-4215-86D8-8A28CEAF2D68}" name="AVERAGE"/>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1F63F4C-9C36-44CC-B47F-BF29CA8DCFDF}" name="Table8" displayName="Table8" ref="L10:P20" totalsRowShown="0" headerRowDxfId="14">
  <tableColumns count="5">
    <tableColumn id="1" xr3:uid="{447886C2-C860-4383-AB76-5ED6D3F3A33E}" name="  " dataDxfId="13"/>
    <tableColumn id="2" xr3:uid="{9276A3D5-31A0-4EB2-A4D0-92DBBC072999}" name="AMOUNT" dataDxfId="12" dataCellStyle="Currency">
      <calculatedColumnFormula>SUMIFS(Data[Amount],Data[Sales Person],$L11,Data[Geography],$E$4)</calculatedColumnFormula>
    </tableColumn>
    <tableColumn id="3" xr3:uid="{9BA3DDEF-204C-4B62-94EB-03BCED7A0CF4}" name="       " dataDxfId="11" dataCellStyle="Currency">
      <calculatedColumnFormula>SUMIFS(Data[Amount],Data[Sales Person],$L11,Data[Geography],$E$4)</calculatedColumnFormula>
    </tableColumn>
    <tableColumn id="4" xr3:uid="{3412E582-2605-4DEA-98A6-38F4AF66F392}" name="UNIT" dataDxfId="10">
      <calculatedColumnFormula>SUMIFS(Data[Units],Data[Sales Person],$L11,Data[Geography],$E$4)</calculatedColumnFormula>
    </tableColumn>
    <tableColumn id="5" xr3:uid="{FDA59323-DBDC-4FF1-AC99-1E12402D6DA3}" name="           " dataDxfId="9">
      <calculatedColumnFormula>SUMIFS(Data[Units],Data[Sales Person],$L11,Data[Geography],$E$4)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8326F-0227-4E24-A747-EBC55C3EE15C}">
  <dimension ref="A1:AE1"/>
  <sheetViews>
    <sheetView showGridLines="0" showRowColHeaders="0" zoomScale="85" zoomScaleNormal="85" workbookViewId="0">
      <selection activeCell="Y11" sqref="Y11"/>
    </sheetView>
  </sheetViews>
  <sheetFormatPr defaultRowHeight="13.8" x14ac:dyDescent="0.25"/>
  <sheetData>
    <row r="1" spans="1:31" ht="66" customHeight="1" x14ac:dyDescent="0.45">
      <c r="A1" s="88"/>
      <c r="B1" s="90" t="s">
        <v>87</v>
      </c>
      <c r="C1" s="90"/>
      <c r="D1" s="90"/>
      <c r="E1" s="90"/>
      <c r="F1" s="90"/>
      <c r="G1" s="90"/>
      <c r="H1" s="90"/>
      <c r="I1" s="90"/>
      <c r="J1" s="90"/>
      <c r="K1" s="90"/>
      <c r="L1" s="90"/>
      <c r="M1" s="90"/>
      <c r="N1" s="90"/>
      <c r="O1" s="90"/>
      <c r="P1" s="90"/>
      <c r="Q1" s="90"/>
      <c r="R1" s="90"/>
      <c r="S1" s="90"/>
      <c r="T1" s="90"/>
      <c r="U1" s="90"/>
      <c r="V1" s="90"/>
      <c r="W1" s="90"/>
      <c r="X1" s="88"/>
      <c r="Y1" s="88"/>
      <c r="Z1" s="88"/>
      <c r="AA1" s="88"/>
      <c r="AB1" s="89"/>
      <c r="AC1" s="89"/>
      <c r="AD1" s="89"/>
      <c r="AE1" s="89"/>
    </row>
  </sheetData>
  <mergeCells count="1">
    <mergeCell ref="B1:W1"/>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BFB65-8D4C-4A1A-8536-940883C76BAE}">
  <dimension ref="A1:V16"/>
  <sheetViews>
    <sheetView workbookViewId="0">
      <selection sqref="A1:XFD1"/>
    </sheetView>
  </sheetViews>
  <sheetFormatPr defaultRowHeight="13.8" x14ac:dyDescent="0.25"/>
  <cols>
    <col min="1" max="1" width="23.09765625" bestFit="1" customWidth="1"/>
    <col min="2" max="4" width="16.09765625" bestFit="1" customWidth="1"/>
  </cols>
  <sheetData>
    <row r="1" spans="1:22" ht="33.6" customHeight="1" x14ac:dyDescent="0.45">
      <c r="A1" s="98" t="s">
        <v>84</v>
      </c>
      <c r="B1" s="98"/>
      <c r="C1" s="98"/>
      <c r="D1" s="98"/>
      <c r="E1" s="98"/>
      <c r="F1" s="98"/>
      <c r="G1" s="98"/>
      <c r="H1" s="98"/>
      <c r="I1" s="98"/>
      <c r="J1" s="98"/>
      <c r="K1" s="98"/>
      <c r="L1" s="98"/>
      <c r="M1" s="98"/>
      <c r="N1" s="98"/>
      <c r="O1" s="98"/>
      <c r="P1" s="98"/>
      <c r="Q1" s="98"/>
      <c r="R1" s="98"/>
      <c r="S1" s="98"/>
      <c r="T1" s="98"/>
      <c r="U1" s="98"/>
      <c r="V1" s="98"/>
    </row>
    <row r="5" spans="1:22" x14ac:dyDescent="0.25">
      <c r="A5" s="71" t="s">
        <v>0</v>
      </c>
      <c r="B5" t="s">
        <v>85</v>
      </c>
    </row>
    <row r="6" spans="1:22" x14ac:dyDescent="0.25">
      <c r="A6" t="s">
        <v>24</v>
      </c>
      <c r="B6" s="86">
        <v>0.85333597150771667</v>
      </c>
    </row>
    <row r="7" spans="1:22" x14ac:dyDescent="0.25">
      <c r="A7" t="s">
        <v>22</v>
      </c>
      <c r="B7" s="86">
        <v>0.69753873542235567</v>
      </c>
    </row>
    <row r="8" spans="1:22" x14ac:dyDescent="0.25">
      <c r="A8" t="s">
        <v>26</v>
      </c>
      <c r="B8" s="86">
        <v>0.82930570773981471</v>
      </c>
    </row>
    <row r="9" spans="1:22" x14ac:dyDescent="0.25">
      <c r="A9" t="s">
        <v>32</v>
      </c>
      <c r="B9" s="86">
        <v>0.72343365709283436</v>
      </c>
    </row>
    <row r="10" spans="1:22" x14ac:dyDescent="0.25">
      <c r="A10" t="s">
        <v>18</v>
      </c>
      <c r="B10" s="86">
        <v>0.78263777564717163</v>
      </c>
    </row>
    <row r="11" spans="1:22" x14ac:dyDescent="0.25">
      <c r="A11" t="s">
        <v>17</v>
      </c>
      <c r="B11" s="86">
        <v>0.8862320114248049</v>
      </c>
    </row>
    <row r="12" spans="1:22" x14ac:dyDescent="0.25">
      <c r="A12" t="s">
        <v>23</v>
      </c>
      <c r="B12" s="86">
        <v>0.79238966174705172</v>
      </c>
    </row>
    <row r="13" spans="1:22" x14ac:dyDescent="0.25">
      <c r="A13" t="s">
        <v>16</v>
      </c>
      <c r="B13" s="86">
        <v>0.69516414161742679</v>
      </c>
    </row>
    <row r="14" spans="1:22" x14ac:dyDescent="0.25">
      <c r="A14" t="s">
        <v>15</v>
      </c>
      <c r="B14" s="86">
        <v>0.73928042220643464</v>
      </c>
    </row>
    <row r="15" spans="1:22" x14ac:dyDescent="0.25">
      <c r="A15" t="s">
        <v>31</v>
      </c>
      <c r="B15" s="86">
        <v>0.75181290273285284</v>
      </c>
    </row>
    <row r="16" spans="1:22" x14ac:dyDescent="0.25">
      <c r="A16" t="s">
        <v>76</v>
      </c>
      <c r="B16" s="86">
        <v>0.77138797568345541</v>
      </c>
    </row>
  </sheetData>
  <mergeCells count="1">
    <mergeCell ref="A1:V1"/>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ECF6C-1C0E-43E9-ABF5-6C70CD9AE7CC}">
  <dimension ref="A2:W9"/>
  <sheetViews>
    <sheetView topLeftCell="A2" workbookViewId="0">
      <selection activeCell="O24" sqref="O24"/>
    </sheetView>
  </sheetViews>
  <sheetFormatPr defaultRowHeight="13.8" x14ac:dyDescent="0.25"/>
  <cols>
    <col min="1" max="1" width="20.19921875" bestFit="1" customWidth="1"/>
    <col min="2" max="2" width="16.09765625" bestFit="1" customWidth="1"/>
  </cols>
  <sheetData>
    <row r="2" spans="1:23" s="87" customFormat="1" ht="39" customHeight="1" x14ac:dyDescent="0.45">
      <c r="A2" s="99" t="s">
        <v>86</v>
      </c>
      <c r="B2" s="99"/>
      <c r="C2" s="99"/>
      <c r="D2" s="99"/>
      <c r="E2" s="99"/>
      <c r="F2" s="99"/>
      <c r="G2" s="99"/>
      <c r="H2" s="99"/>
      <c r="I2" s="99"/>
      <c r="J2" s="99"/>
      <c r="K2" s="99"/>
      <c r="L2" s="99"/>
      <c r="M2" s="99"/>
      <c r="N2" s="99"/>
      <c r="O2" s="99"/>
      <c r="P2" s="99"/>
      <c r="Q2" s="99"/>
      <c r="R2" s="99"/>
      <c r="S2" s="99"/>
      <c r="T2" s="99"/>
      <c r="U2" s="99"/>
      <c r="V2" s="99"/>
      <c r="W2" s="99"/>
    </row>
    <row r="4" spans="1:23" x14ac:dyDescent="0.25">
      <c r="A4" s="71" t="s">
        <v>75</v>
      </c>
      <c r="B4" t="s">
        <v>85</v>
      </c>
    </row>
    <row r="5" spans="1:23" x14ac:dyDescent="0.25">
      <c r="A5" s="72" t="s">
        <v>26</v>
      </c>
      <c r="B5" s="86">
        <v>-10.657142857142857</v>
      </c>
    </row>
    <row r="6" spans="1:23" x14ac:dyDescent="0.25">
      <c r="A6" s="72" t="s">
        <v>28</v>
      </c>
      <c r="B6" s="86">
        <v>-1.6759605911330051</v>
      </c>
    </row>
    <row r="7" spans="1:23" x14ac:dyDescent="0.25">
      <c r="A7" s="72" t="s">
        <v>27</v>
      </c>
      <c r="B7" s="86">
        <v>-9.0505594695399941E-2</v>
      </c>
    </row>
    <row r="8" spans="1:23" x14ac:dyDescent="0.25">
      <c r="A8" s="72" t="s">
        <v>21</v>
      </c>
      <c r="B8" s="86">
        <v>-0.14084507042253522</v>
      </c>
    </row>
    <row r="9" spans="1:23" x14ac:dyDescent="0.25">
      <c r="A9" s="72" t="s">
        <v>76</v>
      </c>
      <c r="B9" s="86">
        <v>-0.29540257857401747</v>
      </c>
    </row>
  </sheetData>
  <mergeCells count="1">
    <mergeCell ref="A2:W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1C06E-A372-4199-B5BB-ED4F7D69DDE5}">
  <dimension ref="D3:P20"/>
  <sheetViews>
    <sheetView workbookViewId="0">
      <selection activeCell="M19" sqref="M19"/>
    </sheetView>
  </sheetViews>
  <sheetFormatPr defaultRowHeight="13.8" x14ac:dyDescent="0.25"/>
  <cols>
    <col min="4" max="4" width="43" customWidth="1"/>
    <col min="5" max="5" width="24.59765625" customWidth="1"/>
    <col min="6" max="6" width="15.8984375" bestFit="1" customWidth="1"/>
    <col min="12" max="12" width="15" customWidth="1"/>
    <col min="13" max="13" width="12.796875" customWidth="1"/>
    <col min="14" max="14" width="11" customWidth="1"/>
    <col min="15" max="17" width="10.3984375" customWidth="1"/>
  </cols>
  <sheetData>
    <row r="3" spans="4:16" ht="14.4" thickBot="1" x14ac:dyDescent="0.3"/>
    <row r="4" spans="4:16" ht="28.8" thickTop="1" thickBot="1" x14ac:dyDescent="0.7">
      <c r="D4" s="32" t="s">
        <v>51</v>
      </c>
      <c r="E4" s="31" t="s">
        <v>34</v>
      </c>
    </row>
    <row r="5" spans="4:16" ht="14.4" thickTop="1" x14ac:dyDescent="0.25"/>
    <row r="8" spans="4:16" ht="31.2" thickBot="1" x14ac:dyDescent="0.55000000000000004">
      <c r="D8" s="100" t="s">
        <v>52</v>
      </c>
      <c r="E8" s="100"/>
      <c r="L8" s="101" t="s">
        <v>53</v>
      </c>
      <c r="M8" s="101"/>
      <c r="N8" s="101"/>
      <c r="O8" s="101"/>
    </row>
    <row r="9" spans="4:16" ht="14.4" thickTop="1" x14ac:dyDescent="0.25"/>
    <row r="10" spans="4:16" ht="24.6" thickBot="1" x14ac:dyDescent="0.4">
      <c r="D10" s="33" t="s">
        <v>61</v>
      </c>
      <c r="E10" s="30">
        <f>COUNTIFS(Data[Geography],E4)</f>
        <v>58</v>
      </c>
      <c r="L10" s="34" t="s">
        <v>47</v>
      </c>
      <c r="M10" s="42" t="s">
        <v>45</v>
      </c>
      <c r="N10" s="40" t="s">
        <v>63</v>
      </c>
      <c r="O10" s="42" t="s">
        <v>62</v>
      </c>
      <c r="P10" s="41" t="s">
        <v>64</v>
      </c>
    </row>
    <row r="11" spans="4:16" ht="14.4" thickTop="1" x14ac:dyDescent="0.25">
      <c r="L11" s="43" t="s">
        <v>2</v>
      </c>
      <c r="M11" s="36">
        <f>SUMIFS(Data[Amount],Data[Sales Person],$L11,Data[Geography],$E$4)</f>
        <v>7763</v>
      </c>
      <c r="N11" s="36">
        <f>SUMIFS(Data[Amount],Data[Sales Person],$L11,Data[Geography],$E$4)</f>
        <v>7763</v>
      </c>
      <c r="O11" s="70">
        <f>SUMIFS(Data[Units],Data[Sales Person],$L11,Data[Geography],$E$4)</f>
        <v>174</v>
      </c>
      <c r="P11" s="35">
        <f>SUMIFS(Data[Units],Data[Sales Person],$L11,Data[Geography],$E$4)</f>
        <v>174</v>
      </c>
    </row>
    <row r="12" spans="4:16" x14ac:dyDescent="0.25">
      <c r="L12" s="44" t="s">
        <v>8</v>
      </c>
      <c r="M12" s="37">
        <f>SUMIFS(Data[Amount],Data[Sales Person],$L12,Data[Geography],$E$4)</f>
        <v>5516</v>
      </c>
      <c r="N12" s="37">
        <f>SUMIFS(Data[Amount],Data[Sales Person],$L12,Data[Geography],$E$4)</f>
        <v>5516</v>
      </c>
      <c r="O12" s="70">
        <f>SUMIFS(Data[Units],Data[Sales Person],$L12,Data[Geography],$E$4)</f>
        <v>507</v>
      </c>
      <c r="P12" s="19">
        <f>SUMIFS(Data[Units],Data[Sales Person],$L12,Data[Geography],$E$4)</f>
        <v>507</v>
      </c>
    </row>
    <row r="13" spans="4:16" ht="21" x14ac:dyDescent="0.35">
      <c r="D13" s="25" t="s">
        <v>48</v>
      </c>
      <c r="E13" s="26" t="s">
        <v>54</v>
      </c>
      <c r="F13" s="26" t="s">
        <v>55</v>
      </c>
      <c r="L13" s="43" t="s">
        <v>41</v>
      </c>
      <c r="M13" s="38">
        <f>SUMIFS(Data[Amount],Data[Sales Person],$L13,Data[Geography],$E$4)</f>
        <v>15855</v>
      </c>
      <c r="N13" s="38">
        <f>SUMIFS(Data[Amount],Data[Sales Person],$L13,Data[Geography],$E$4)</f>
        <v>15855</v>
      </c>
      <c r="O13" s="70">
        <f>SUMIFS(Data[Units],Data[Sales Person],$L13,Data[Geography],$E$4)</f>
        <v>708</v>
      </c>
      <c r="P13" s="19">
        <f>SUMIFS(Data[Units],Data[Sales Person],$L13,Data[Geography],$E$4)</f>
        <v>708</v>
      </c>
    </row>
    <row r="14" spans="4:16" ht="21" x14ac:dyDescent="0.35">
      <c r="D14" s="25" t="s">
        <v>56</v>
      </c>
      <c r="E14" s="27">
        <f>SUMIFS(Data[Amount],Data[Geography],E4)</f>
        <v>252469</v>
      </c>
      <c r="F14" s="27">
        <f>AVERAGEIFS(Data[Amount],Data[Geography],E4)</f>
        <v>4352.9137931034484</v>
      </c>
      <c r="L14" s="44" t="s">
        <v>7</v>
      </c>
      <c r="M14" s="37">
        <f>SUMIFS(Data[Amount],Data[Sales Person],$L14,Data[Geography],$E$4)</f>
        <v>31661</v>
      </c>
      <c r="N14" s="37">
        <f>SUMIFS(Data[Amount],Data[Sales Person],$L14,Data[Geography],$E$4)</f>
        <v>31661</v>
      </c>
      <c r="O14" s="70">
        <f>SUMIFS(Data[Units],Data[Sales Person],$L14,Data[Geography],$E$4)</f>
        <v>978</v>
      </c>
      <c r="P14" s="19">
        <f>SUMIFS(Data[Units],Data[Sales Person],$L14,Data[Geography],$E$4)</f>
        <v>978</v>
      </c>
    </row>
    <row r="15" spans="4:16" ht="21" x14ac:dyDescent="0.35">
      <c r="D15" s="25" t="s">
        <v>57</v>
      </c>
      <c r="E15" s="27">
        <f>SUMIFS(Data[TOTAL COST],Data[Geography],E4)</f>
        <v>80681.400000000009</v>
      </c>
      <c r="F15" s="27">
        <f>AVERAGEIFS(Data[TOTAL COST],Data[Geography],E4)</f>
        <v>1391.0586206896553</v>
      </c>
      <c r="L15" s="43" t="s">
        <v>6</v>
      </c>
      <c r="M15" s="38">
        <f>SUMIFS(Data[Amount],Data[Sales Person],$L15,Data[Geography],$E$4)</f>
        <v>33670</v>
      </c>
      <c r="N15" s="38">
        <f>SUMIFS(Data[Amount],Data[Sales Person],$L15,Data[Geography],$E$4)</f>
        <v>33670</v>
      </c>
      <c r="O15" s="70">
        <f>SUMIFS(Data[Units],Data[Sales Person],$L15,Data[Geography],$E$4)</f>
        <v>1515</v>
      </c>
      <c r="P15" s="19">
        <f>SUMIFS(Data[Units],Data[Sales Person],$L15,Data[Geography],$E$4)</f>
        <v>1515</v>
      </c>
    </row>
    <row r="16" spans="4:16" ht="21" x14ac:dyDescent="0.35">
      <c r="D16" s="25" t="s">
        <v>58</v>
      </c>
      <c r="E16" s="28">
        <f>SUMIFS(Data[PROFITS],Data[Geography],E4)</f>
        <v>171787.6</v>
      </c>
      <c r="F16" s="25">
        <f>SUMIFS(Data[PROFITS],Data[Geography],E4)</f>
        <v>171787.6</v>
      </c>
      <c r="L16" s="44" t="s">
        <v>5</v>
      </c>
      <c r="M16" s="37">
        <f>SUMIFS(Data[Amount],Data[Sales Person],$L16,Data[Geography],$E$4)</f>
        <v>41559</v>
      </c>
      <c r="N16" s="37">
        <f>SUMIFS(Data[Amount],Data[Sales Person],$L16,Data[Geography],$E$4)</f>
        <v>41559</v>
      </c>
      <c r="O16" s="70">
        <f>SUMIFS(Data[Units],Data[Sales Person],$L16,Data[Geography],$E$4)</f>
        <v>1188</v>
      </c>
      <c r="P16" s="19">
        <f>SUMIFS(Data[Units],Data[Sales Person],$L16,Data[Geography],$E$4)</f>
        <v>1188</v>
      </c>
    </row>
    <row r="17" spans="4:16" ht="21" x14ac:dyDescent="0.35">
      <c r="D17" s="25" t="s">
        <v>59</v>
      </c>
      <c r="E17" s="29">
        <f>SUMIFS(Data[Units],Data[Geography],E4)</f>
        <v>8760</v>
      </c>
      <c r="F17" s="29">
        <f>AVERAGEIFS(Data[Units],Data[Geography],E4)</f>
        <v>151.0344827586207</v>
      </c>
      <c r="L17" s="43" t="s">
        <v>3</v>
      </c>
      <c r="M17" s="38">
        <f>SUMIFS(Data[Amount],Data[Sales Person],$L17,Data[Geography],$E$4)</f>
        <v>35847</v>
      </c>
      <c r="N17" s="38">
        <f>SUMIFS(Data[Amount],Data[Sales Person],$L17,Data[Geography],$E$4)</f>
        <v>35847</v>
      </c>
      <c r="O17" s="70">
        <f>SUMIFS(Data[Units],Data[Sales Person],$L17,Data[Geography],$E$4)</f>
        <v>1416</v>
      </c>
      <c r="P17" s="19">
        <f>SUMIFS(Data[Units],Data[Sales Person],$L17,Data[Geography],$E$4)</f>
        <v>1416</v>
      </c>
    </row>
    <row r="18" spans="4:16" x14ac:dyDescent="0.25">
      <c r="L18" s="44" t="s">
        <v>9</v>
      </c>
      <c r="M18" s="37">
        <f>SUMIFS(Data[Amount],Data[Sales Person],$L18,Data[Geography],$E$4)</f>
        <v>39424</v>
      </c>
      <c r="N18" s="37">
        <f>SUMIFS(Data[Amount],Data[Sales Person],$L18,Data[Geography],$E$4)</f>
        <v>39424</v>
      </c>
      <c r="O18" s="70">
        <f>SUMIFS(Data[Units],Data[Sales Person],$L18,Data[Geography],$E$4)</f>
        <v>1122</v>
      </c>
      <c r="P18" s="19">
        <f>SUMIFS(Data[Units],Data[Sales Person],$L18,Data[Geography],$E$4)</f>
        <v>1122</v>
      </c>
    </row>
    <row r="19" spans="4:16" x14ac:dyDescent="0.25">
      <c r="L19" s="43" t="s">
        <v>10</v>
      </c>
      <c r="M19" s="38">
        <f>SUMIFS(Data[Amount],Data[Sales Person],$L19,Data[Geography],$E$4)</f>
        <v>16527</v>
      </c>
      <c r="N19" s="38">
        <f>SUMIFS(Data[Amount],Data[Sales Person],$L19,Data[Geography],$E$4)</f>
        <v>16527</v>
      </c>
      <c r="O19" s="70">
        <f>SUMIFS(Data[Units],Data[Sales Person],$L19,Data[Geography],$E$4)</f>
        <v>417</v>
      </c>
      <c r="P19" s="19">
        <f>SUMIFS(Data[Units],Data[Sales Person],$L19,Data[Geography],$E$4)</f>
        <v>417</v>
      </c>
    </row>
    <row r="20" spans="4:16" x14ac:dyDescent="0.25">
      <c r="L20" s="44" t="s">
        <v>40</v>
      </c>
      <c r="M20" s="39">
        <f>SUMIFS(Data[Amount],Data[Sales Person],$L20,Data[Geography],$E$4)</f>
        <v>24647</v>
      </c>
      <c r="N20" s="39">
        <f>SUMIFS(Data[Amount],Data[Sales Person],$L20,Data[Geography],$E$4)</f>
        <v>24647</v>
      </c>
      <c r="O20" s="70">
        <f>SUMIFS(Data[Units],Data[Sales Person],$L20,Data[Geography],$E$4)</f>
        <v>735</v>
      </c>
      <c r="P20" s="19">
        <f>SUMIFS(Data[Units],Data[Sales Person],$L20,Data[Geography],$E$4)</f>
        <v>735</v>
      </c>
    </row>
  </sheetData>
  <sortState xmlns:xlrd2="http://schemas.microsoft.com/office/spreadsheetml/2017/richdata2" ref="L11:O20">
    <sortCondition ref="L11:L20"/>
  </sortState>
  <mergeCells count="2">
    <mergeCell ref="D8:E8"/>
    <mergeCell ref="L8:O8"/>
  </mergeCells>
  <conditionalFormatting sqref="N11:N20">
    <cfRule type="dataBar" priority="3">
      <dataBar showValue="0">
        <cfvo type="min"/>
        <cfvo type="max"/>
        <color rgb="FF638EC6"/>
      </dataBar>
      <extLst>
        <ext xmlns:x14="http://schemas.microsoft.com/office/spreadsheetml/2009/9/main" uri="{B025F937-C7B1-47D3-B67F-A62EFF666E3E}">
          <x14:id>{D44BB21F-CAB8-4589-8676-9A1599C775B2}</x14:id>
        </ext>
      </extLst>
    </cfRule>
  </conditionalFormatting>
  <conditionalFormatting sqref="P11:P20">
    <cfRule type="dataBar" priority="2">
      <dataBar showValue="0">
        <cfvo type="min"/>
        <cfvo type="max"/>
        <color rgb="FFD6007B"/>
      </dataBar>
      <extLst>
        <ext xmlns:x14="http://schemas.microsoft.com/office/spreadsheetml/2009/9/main" uri="{B025F937-C7B1-47D3-B67F-A62EFF666E3E}">
          <x14:id>{FCCC1B0E-763D-4F70-B7CE-24700E5DF130}</x14:id>
        </ext>
      </extLst>
    </cfRule>
  </conditionalFormatting>
  <pageMargins left="0.7" right="0.7" top="0.75" bottom="0.75" header="0.3" footer="0.3"/>
  <pageSetup orientation="portrait"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D44BB21F-CAB8-4589-8676-9A1599C775B2}">
            <x14:dataBar minLength="0" maxLength="100" border="1" negativeBarBorderColorSameAsPositive="0">
              <x14:cfvo type="autoMin"/>
              <x14:cfvo type="autoMax"/>
              <x14:borderColor rgb="FF638EC6"/>
              <x14:negativeFillColor rgb="FFFF0000"/>
              <x14:negativeBorderColor rgb="FFFF0000"/>
              <x14:axisColor rgb="FF000000"/>
            </x14:dataBar>
          </x14:cfRule>
          <xm:sqref>N11:N20</xm:sqref>
        </x14:conditionalFormatting>
        <x14:conditionalFormatting xmlns:xm="http://schemas.microsoft.com/office/excel/2006/main">
          <x14:cfRule type="dataBar" id="{FCCC1B0E-763D-4F70-B7CE-24700E5DF130}">
            <x14:dataBar minLength="0" maxLength="100" border="1" negativeBarBorderColorSameAsPositive="0">
              <x14:cfvo type="autoMin"/>
              <x14:cfvo type="autoMax"/>
              <x14:borderColor rgb="FFD6007B"/>
              <x14:negativeFillColor rgb="FFFF0000"/>
              <x14:negativeBorderColor rgb="FFFF0000"/>
              <x14:axisColor rgb="FF000000"/>
            </x14:dataBar>
          </x14:cfRule>
          <xm:sqref>P11:P20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prompt="Click drop down arrow to see countries" xr:uid="{3A328F29-5F3C-427C-89FD-A8F0D1CDD6F5}">
          <x14:formula1>
            <xm:f>Data!$V$12:$V$16</xm:f>
          </x14:formula1>
          <xm:sqref>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Y658"/>
  <sheetViews>
    <sheetView zoomScaleNormal="100" workbookViewId="0">
      <selection activeCell="H11" sqref="H11:J311"/>
    </sheetView>
  </sheetViews>
  <sheetFormatPr defaultRowHeight="13.8" x14ac:dyDescent="0.25"/>
  <cols>
    <col min="1" max="1" width="1.59765625" customWidth="1"/>
    <col min="2" max="2" width="3.59765625" customWidth="1"/>
    <col min="3" max="3" width="19.5" customWidth="1"/>
    <col min="4" max="4" width="14.59765625" customWidth="1"/>
    <col min="5" max="5" width="21.796875" customWidth="1"/>
    <col min="6" max="6" width="10" customWidth="1"/>
    <col min="7" max="7" width="11.8984375" customWidth="1"/>
    <col min="8" max="8" width="17.296875" customWidth="1"/>
    <col min="9" max="9" width="13.5" customWidth="1"/>
    <col min="10" max="10" width="23.09765625" customWidth="1"/>
    <col min="11" max="11" width="13.5" customWidth="1"/>
    <col min="13" max="13" width="10.3984375" customWidth="1"/>
    <col min="14" max="14" width="53.69921875" customWidth="1"/>
    <col min="15" max="15" width="53.796875" customWidth="1"/>
    <col min="17" max="18" width="20.09765625" customWidth="1"/>
    <col min="19" max="19" width="13.796875" customWidth="1"/>
    <col min="21" max="23" width="11.5" customWidth="1"/>
    <col min="25" max="25" width="15" customWidth="1"/>
    <col min="27" max="28" width="8"/>
    <col min="29" max="29" width="19.69921875" bestFit="1" customWidth="1"/>
    <col min="30" max="30" width="13" customWidth="1"/>
    <col min="31" max="34" width="8"/>
    <col min="35" max="35" width="19.69921875" customWidth="1"/>
  </cols>
  <sheetData>
    <row r="1" spans="1:25" s="2" customFormat="1" ht="52.5" customHeight="1" x14ac:dyDescent="0.25">
      <c r="A1" s="1"/>
      <c r="C1" s="91" t="s">
        <v>65</v>
      </c>
      <c r="D1" s="92"/>
      <c r="E1" s="92"/>
      <c r="F1" s="92"/>
      <c r="G1" s="92"/>
      <c r="H1" s="92"/>
      <c r="I1" s="92"/>
      <c r="J1" s="92"/>
      <c r="K1" s="92"/>
      <c r="L1" s="92"/>
      <c r="M1" s="92"/>
      <c r="N1" s="92"/>
    </row>
    <row r="11" spans="1:25" x14ac:dyDescent="0.25">
      <c r="C11" s="6" t="s">
        <v>11</v>
      </c>
      <c r="D11" s="7" t="s">
        <v>12</v>
      </c>
      <c r="E11" s="7" t="s">
        <v>0</v>
      </c>
      <c r="F11" s="23" t="s">
        <v>1</v>
      </c>
      <c r="G11" s="22" t="s">
        <v>42</v>
      </c>
      <c r="H11" s="8" t="s">
        <v>49</v>
      </c>
      <c r="I11" s="7" t="s">
        <v>50</v>
      </c>
      <c r="J11" s="7" t="s">
        <v>60</v>
      </c>
      <c r="K11" s="21"/>
      <c r="Q11" t="s">
        <v>0</v>
      </c>
      <c r="R11" t="s">
        <v>43</v>
      </c>
      <c r="V11" t="s">
        <v>38</v>
      </c>
      <c r="Y11" t="s">
        <v>7</v>
      </c>
    </row>
    <row r="12" spans="1:25" x14ac:dyDescent="0.25">
      <c r="C12" s="9" t="s">
        <v>7</v>
      </c>
      <c r="D12" s="10" t="s">
        <v>38</v>
      </c>
      <c r="E12" s="10" t="s">
        <v>14</v>
      </c>
      <c r="F12" s="11">
        <v>1281</v>
      </c>
      <c r="G12" s="12">
        <v>75</v>
      </c>
      <c r="H12" s="24">
        <f>VLOOKUP(Data[[#This Row],[Product]],products[],2,)</f>
        <v>11.7</v>
      </c>
      <c r="I12" s="10">
        <f>Data[[#This Row],[Units]]*Data[COST PER UNIT]</f>
        <v>877.5</v>
      </c>
      <c r="J12" s="69">
        <f>Data[Amount]-Data[TOTAL COST]</f>
        <v>403.5</v>
      </c>
      <c r="K12" s="21"/>
      <c r="Q12" t="s">
        <v>13</v>
      </c>
      <c r="R12" s="5">
        <v>9.33</v>
      </c>
      <c r="V12" t="s">
        <v>37</v>
      </c>
      <c r="Y12" t="s">
        <v>5</v>
      </c>
    </row>
    <row r="13" spans="1:25" x14ac:dyDescent="0.25">
      <c r="C13" s="9" t="s">
        <v>5</v>
      </c>
      <c r="D13" s="10" t="s">
        <v>37</v>
      </c>
      <c r="E13" s="10" t="s">
        <v>14</v>
      </c>
      <c r="F13" s="11">
        <v>4991</v>
      </c>
      <c r="G13" s="12">
        <v>12</v>
      </c>
      <c r="H13" s="24">
        <f>VLOOKUP(Data[[#This Row],[Product]],products[],2,)</f>
        <v>11.7</v>
      </c>
      <c r="I13" s="10">
        <f>Data[[#This Row],[Units]]*Data[COST PER UNIT]</f>
        <v>140.39999999999998</v>
      </c>
      <c r="J13" s="69">
        <f>Data[Amount]-Data[TOTAL COST]</f>
        <v>4850.6000000000004</v>
      </c>
      <c r="K13" s="21"/>
      <c r="Q13" t="s">
        <v>14</v>
      </c>
      <c r="R13" s="5">
        <v>11.7</v>
      </c>
      <c r="V13" t="s">
        <v>39</v>
      </c>
      <c r="Y13" t="s">
        <v>41</v>
      </c>
    </row>
    <row r="14" spans="1:25" x14ac:dyDescent="0.25">
      <c r="C14" s="9" t="s">
        <v>41</v>
      </c>
      <c r="D14" s="10" t="s">
        <v>39</v>
      </c>
      <c r="E14" s="10" t="s">
        <v>14</v>
      </c>
      <c r="F14" s="11">
        <v>3976</v>
      </c>
      <c r="G14" s="12">
        <v>72</v>
      </c>
      <c r="H14" s="24">
        <f>VLOOKUP(Data[[#This Row],[Product]],products[],2,)</f>
        <v>11.7</v>
      </c>
      <c r="I14" s="10">
        <f>Data[[#This Row],[Units]]*Data[COST PER UNIT]</f>
        <v>842.4</v>
      </c>
      <c r="J14" s="69">
        <f>Data[Amount]-Data[TOTAL COST]</f>
        <v>3133.6</v>
      </c>
      <c r="K14" s="21"/>
      <c r="Q14" t="s">
        <v>4</v>
      </c>
      <c r="R14" s="5">
        <v>11.88</v>
      </c>
      <c r="V14" t="s">
        <v>35</v>
      </c>
      <c r="Y14" t="s">
        <v>3</v>
      </c>
    </row>
    <row r="15" spans="1:25" x14ac:dyDescent="0.25">
      <c r="C15" s="9" t="s">
        <v>3</v>
      </c>
      <c r="D15" s="10" t="s">
        <v>35</v>
      </c>
      <c r="E15" s="10" t="s">
        <v>14</v>
      </c>
      <c r="F15" s="11">
        <v>2415</v>
      </c>
      <c r="G15" s="12">
        <v>255</v>
      </c>
      <c r="H15" s="24">
        <f>VLOOKUP(Data[[#This Row],[Product]],products[],2,)</f>
        <v>11.7</v>
      </c>
      <c r="I15" s="10">
        <f>Data[[#This Row],[Units]]*Data[COST PER UNIT]</f>
        <v>2983.5</v>
      </c>
      <c r="J15" s="69">
        <f>Data[Amount]-Data[TOTAL COST]</f>
        <v>-568.5</v>
      </c>
      <c r="K15" s="21"/>
      <c r="Q15" t="s">
        <v>15</v>
      </c>
      <c r="R15" s="5">
        <v>11.73</v>
      </c>
      <c r="V15" t="s">
        <v>34</v>
      </c>
      <c r="Y15" t="s">
        <v>10</v>
      </c>
    </row>
    <row r="16" spans="1:25" x14ac:dyDescent="0.25">
      <c r="C16" s="9" t="s">
        <v>10</v>
      </c>
      <c r="D16" s="10" t="s">
        <v>38</v>
      </c>
      <c r="E16" s="10" t="s">
        <v>14</v>
      </c>
      <c r="F16" s="11">
        <v>5586</v>
      </c>
      <c r="G16" s="12">
        <v>525</v>
      </c>
      <c r="H16" s="24">
        <f>VLOOKUP(Data[[#This Row],[Product]],products[],2,)</f>
        <v>11.7</v>
      </c>
      <c r="I16" s="10">
        <f>Data[[#This Row],[Units]]*Data[COST PER UNIT]</f>
        <v>6142.5</v>
      </c>
      <c r="J16" s="69">
        <f>Data[Amount]-Data[TOTAL COST]</f>
        <v>-556.5</v>
      </c>
      <c r="K16" s="21"/>
      <c r="Q16" t="s">
        <v>16</v>
      </c>
      <c r="R16" s="5">
        <v>8.7899999999999991</v>
      </c>
      <c r="V16" t="s">
        <v>36</v>
      </c>
      <c r="Y16" t="s">
        <v>2</v>
      </c>
    </row>
    <row r="17" spans="3:25" x14ac:dyDescent="0.25">
      <c r="C17" s="9" t="s">
        <v>7</v>
      </c>
      <c r="D17" s="10" t="s">
        <v>37</v>
      </c>
      <c r="E17" s="10" t="s">
        <v>14</v>
      </c>
      <c r="F17" s="11">
        <v>6608</v>
      </c>
      <c r="G17" s="12">
        <v>225</v>
      </c>
      <c r="H17" s="24">
        <f>VLOOKUP(Data[[#This Row],[Product]],products[],2,)</f>
        <v>11.7</v>
      </c>
      <c r="I17" s="10">
        <f>Data[[#This Row],[Units]]*Data[COST PER UNIT]</f>
        <v>2632.5</v>
      </c>
      <c r="J17" s="69">
        <f>Data[Amount]-Data[TOTAL COST]</f>
        <v>3975.5</v>
      </c>
      <c r="K17" s="21"/>
      <c r="Q17" t="s">
        <v>17</v>
      </c>
      <c r="R17" s="5">
        <v>3.11</v>
      </c>
      <c r="Y17" t="s">
        <v>8</v>
      </c>
    </row>
    <row r="18" spans="3:25" x14ac:dyDescent="0.25">
      <c r="C18" s="9" t="s">
        <v>7</v>
      </c>
      <c r="D18" s="10" t="s">
        <v>35</v>
      </c>
      <c r="E18" s="10" t="s">
        <v>14</v>
      </c>
      <c r="F18" s="11">
        <v>4606</v>
      </c>
      <c r="G18" s="12">
        <v>63</v>
      </c>
      <c r="H18" s="24">
        <f>VLOOKUP(Data[[#This Row],[Product]],products[],2,)</f>
        <v>11.7</v>
      </c>
      <c r="I18" s="10">
        <f>Data[[#This Row],[Units]]*Data[COST PER UNIT]</f>
        <v>737.09999999999991</v>
      </c>
      <c r="J18" s="69">
        <f>Data[Amount]-Data[TOTAL COST]</f>
        <v>3868.9</v>
      </c>
      <c r="K18" s="21"/>
      <c r="Q18" t="s">
        <v>18</v>
      </c>
      <c r="R18" s="5">
        <v>6.47</v>
      </c>
      <c r="Y18" t="s">
        <v>6</v>
      </c>
    </row>
    <row r="19" spans="3:25" x14ac:dyDescent="0.25">
      <c r="C19" s="9" t="s">
        <v>3</v>
      </c>
      <c r="D19" s="10" t="s">
        <v>34</v>
      </c>
      <c r="E19" s="10" t="s">
        <v>14</v>
      </c>
      <c r="F19" s="11">
        <v>7259</v>
      </c>
      <c r="G19" s="12">
        <v>276</v>
      </c>
      <c r="H19" s="24">
        <f>VLOOKUP(Data[[#This Row],[Product]],products[],2,)</f>
        <v>11.7</v>
      </c>
      <c r="I19" s="10">
        <f>Data[[#This Row],[Units]]*Data[COST PER UNIT]</f>
        <v>3229.2</v>
      </c>
      <c r="J19" s="69">
        <f>Data[Amount]-Data[TOTAL COST]</f>
        <v>4029.8</v>
      </c>
      <c r="K19" s="21"/>
      <c r="Q19" t="s">
        <v>19</v>
      </c>
      <c r="R19" s="5">
        <v>7.64</v>
      </c>
      <c r="Y19" t="s">
        <v>9</v>
      </c>
    </row>
    <row r="20" spans="3:25" x14ac:dyDescent="0.25">
      <c r="C20" s="9" t="s">
        <v>7</v>
      </c>
      <c r="D20" s="10" t="s">
        <v>34</v>
      </c>
      <c r="E20" s="10" t="s">
        <v>14</v>
      </c>
      <c r="F20" s="11">
        <v>1932</v>
      </c>
      <c r="G20" s="12">
        <v>369</v>
      </c>
      <c r="H20" s="24">
        <f>VLOOKUP(Data[[#This Row],[Product]],products[],2,)</f>
        <v>11.7</v>
      </c>
      <c r="I20" s="10">
        <f>Data[[#This Row],[Units]]*Data[COST PER UNIT]</f>
        <v>4317.3</v>
      </c>
      <c r="J20" s="69">
        <f>Data[Amount]-Data[TOTAL COST]</f>
        <v>-2385.3000000000002</v>
      </c>
      <c r="K20" s="21"/>
      <c r="Q20" t="s">
        <v>20</v>
      </c>
      <c r="R20" s="5">
        <v>10.62</v>
      </c>
      <c r="Y20" t="s">
        <v>40</v>
      </c>
    </row>
    <row r="21" spans="3:25" x14ac:dyDescent="0.25">
      <c r="C21" s="9" t="s">
        <v>2</v>
      </c>
      <c r="D21" s="10" t="s">
        <v>37</v>
      </c>
      <c r="E21" s="10" t="s">
        <v>14</v>
      </c>
      <c r="F21" s="11">
        <v>1057</v>
      </c>
      <c r="G21" s="12">
        <v>54</v>
      </c>
      <c r="H21" s="24">
        <f>VLOOKUP(Data[[#This Row],[Product]],products[],2,)</f>
        <v>11.7</v>
      </c>
      <c r="I21" s="10">
        <f>Data[[#This Row],[Units]]*Data[COST PER UNIT]</f>
        <v>631.79999999999995</v>
      </c>
      <c r="J21" s="69">
        <f>Data[Amount]-Data[TOTAL COST]</f>
        <v>425.20000000000005</v>
      </c>
      <c r="K21" s="21"/>
      <c r="Q21" t="s">
        <v>21</v>
      </c>
      <c r="R21" s="5">
        <v>9</v>
      </c>
    </row>
    <row r="22" spans="3:25" x14ac:dyDescent="0.25">
      <c r="C22" s="9" t="s">
        <v>10</v>
      </c>
      <c r="D22" s="10" t="s">
        <v>35</v>
      </c>
      <c r="E22" s="10" t="s">
        <v>14</v>
      </c>
      <c r="F22" s="11">
        <v>3472</v>
      </c>
      <c r="G22" s="12">
        <v>96</v>
      </c>
      <c r="H22" s="24">
        <f>VLOOKUP(Data[[#This Row],[Product]],products[],2,)</f>
        <v>11.7</v>
      </c>
      <c r="I22" s="10">
        <f>Data[[#This Row],[Units]]*Data[COST PER UNIT]</f>
        <v>1123.1999999999998</v>
      </c>
      <c r="J22" s="69">
        <f>Data[Amount]-Data[TOTAL COST]</f>
        <v>2348.8000000000002</v>
      </c>
      <c r="K22" s="21"/>
      <c r="Q22" t="s">
        <v>22</v>
      </c>
      <c r="R22" s="5">
        <v>9.77</v>
      </c>
    </row>
    <row r="23" spans="3:25" x14ac:dyDescent="0.25">
      <c r="C23" s="9" t="s">
        <v>8</v>
      </c>
      <c r="D23" s="10" t="s">
        <v>39</v>
      </c>
      <c r="E23" s="10" t="s">
        <v>30</v>
      </c>
      <c r="F23" s="11">
        <v>7021</v>
      </c>
      <c r="G23" s="12">
        <v>183</v>
      </c>
      <c r="H23" s="24">
        <f>VLOOKUP(Data[[#This Row],[Product]],products[],2,)</f>
        <v>14.49</v>
      </c>
      <c r="I23" s="10">
        <f>Data[[#This Row],[Units]]*Data[COST PER UNIT]</f>
        <v>2651.67</v>
      </c>
      <c r="J23" s="69">
        <f>Data[Amount]-Data[TOTAL COST]</f>
        <v>4369.33</v>
      </c>
      <c r="K23" s="21"/>
      <c r="Q23" t="s">
        <v>23</v>
      </c>
      <c r="R23" s="5">
        <v>6.49</v>
      </c>
    </row>
    <row r="24" spans="3:25" x14ac:dyDescent="0.25">
      <c r="C24" s="9" t="s">
        <v>7</v>
      </c>
      <c r="D24" s="10" t="s">
        <v>35</v>
      </c>
      <c r="E24" s="10" t="s">
        <v>30</v>
      </c>
      <c r="F24" s="11">
        <v>6755</v>
      </c>
      <c r="G24" s="12">
        <v>252</v>
      </c>
      <c r="H24" s="24">
        <f>VLOOKUP(Data[[#This Row],[Product]],products[],2,)</f>
        <v>14.49</v>
      </c>
      <c r="I24" s="10">
        <f>Data[[#This Row],[Units]]*Data[COST PER UNIT]</f>
        <v>3651.48</v>
      </c>
      <c r="J24" s="69">
        <f>Data[Amount]-Data[TOTAL COST]</f>
        <v>3103.52</v>
      </c>
      <c r="K24" s="21"/>
      <c r="Q24" t="s">
        <v>24</v>
      </c>
      <c r="R24" s="5">
        <v>4.97</v>
      </c>
    </row>
    <row r="25" spans="3:25" x14ac:dyDescent="0.25">
      <c r="C25" s="9" t="s">
        <v>41</v>
      </c>
      <c r="D25" s="10" t="s">
        <v>37</v>
      </c>
      <c r="E25" s="10" t="s">
        <v>30</v>
      </c>
      <c r="F25" s="11">
        <v>1526</v>
      </c>
      <c r="G25" s="12">
        <v>240</v>
      </c>
      <c r="H25" s="24">
        <f>VLOOKUP(Data[[#This Row],[Product]],products[],2,)</f>
        <v>14.49</v>
      </c>
      <c r="I25" s="10">
        <f>Data[[#This Row],[Units]]*Data[COST PER UNIT]</f>
        <v>3477.6</v>
      </c>
      <c r="J25" s="69">
        <f>Data[Amount]-Data[TOTAL COST]</f>
        <v>-1951.6</v>
      </c>
      <c r="K25" s="21"/>
      <c r="Q25" t="s">
        <v>25</v>
      </c>
      <c r="R25" s="5">
        <v>13.15</v>
      </c>
    </row>
    <row r="26" spans="3:25" x14ac:dyDescent="0.25">
      <c r="C26" s="9" t="s">
        <v>8</v>
      </c>
      <c r="D26" s="10" t="s">
        <v>37</v>
      </c>
      <c r="E26" s="10" t="s">
        <v>30</v>
      </c>
      <c r="F26" s="11">
        <v>42</v>
      </c>
      <c r="G26" s="12">
        <v>150</v>
      </c>
      <c r="H26" s="24">
        <f>VLOOKUP(Data[[#This Row],[Product]],products[],2,)</f>
        <v>14.49</v>
      </c>
      <c r="I26" s="10">
        <f>Data[[#This Row],[Units]]*Data[COST PER UNIT]</f>
        <v>2173.5</v>
      </c>
      <c r="J26" s="69">
        <f>Data[Amount]-Data[TOTAL COST]</f>
        <v>-2131.5</v>
      </c>
      <c r="K26" s="21"/>
      <c r="Q26" t="s">
        <v>26</v>
      </c>
      <c r="R26" s="5">
        <v>5.6</v>
      </c>
    </row>
    <row r="27" spans="3:25" x14ac:dyDescent="0.25">
      <c r="C27" s="9" t="s">
        <v>6</v>
      </c>
      <c r="D27" s="10" t="s">
        <v>34</v>
      </c>
      <c r="E27" s="10" t="s">
        <v>30</v>
      </c>
      <c r="F27" s="11">
        <v>3402</v>
      </c>
      <c r="G27" s="12">
        <v>366</v>
      </c>
      <c r="H27" s="24">
        <f>VLOOKUP(Data[[#This Row],[Product]],products[],2,)</f>
        <v>14.49</v>
      </c>
      <c r="I27" s="10">
        <f>Data[[#This Row],[Units]]*Data[COST PER UNIT]</f>
        <v>5303.34</v>
      </c>
      <c r="J27" s="69">
        <f>Data[Amount]-Data[TOTAL COST]</f>
        <v>-1901.3400000000001</v>
      </c>
      <c r="K27" s="21"/>
      <c r="Q27" t="s">
        <v>27</v>
      </c>
      <c r="R27" s="5">
        <v>16.73</v>
      </c>
    </row>
    <row r="28" spans="3:25" x14ac:dyDescent="0.25">
      <c r="C28" s="9" t="s">
        <v>6</v>
      </c>
      <c r="D28" s="10" t="s">
        <v>37</v>
      </c>
      <c r="E28" s="10" t="s">
        <v>30</v>
      </c>
      <c r="F28" s="11">
        <v>560</v>
      </c>
      <c r="G28" s="12">
        <v>81</v>
      </c>
      <c r="H28" s="24">
        <f>VLOOKUP(Data[[#This Row],[Product]],products[],2,)</f>
        <v>14.49</v>
      </c>
      <c r="I28" s="10">
        <f>Data[[#This Row],[Units]]*Data[COST PER UNIT]</f>
        <v>1173.69</v>
      </c>
      <c r="J28" s="69">
        <f>Data[Amount]-Data[TOTAL COST]</f>
        <v>-613.69000000000005</v>
      </c>
      <c r="K28" s="21"/>
      <c r="Q28" t="s">
        <v>28</v>
      </c>
      <c r="R28" s="5">
        <v>10.38</v>
      </c>
    </row>
    <row r="29" spans="3:25" x14ac:dyDescent="0.25">
      <c r="C29" s="9" t="s">
        <v>8</v>
      </c>
      <c r="D29" s="10" t="s">
        <v>35</v>
      </c>
      <c r="E29" s="10" t="s">
        <v>30</v>
      </c>
      <c r="F29" s="11">
        <v>3598</v>
      </c>
      <c r="G29" s="12">
        <v>81</v>
      </c>
      <c r="H29" s="24">
        <f>VLOOKUP(Data[[#This Row],[Product]],products[],2,)</f>
        <v>14.49</v>
      </c>
      <c r="I29" s="10">
        <f>Data[[#This Row],[Units]]*Data[COST PER UNIT]</f>
        <v>1173.69</v>
      </c>
      <c r="J29" s="69">
        <f>Data[Amount]-Data[TOTAL COST]</f>
        <v>2424.31</v>
      </c>
      <c r="K29" s="21"/>
      <c r="Q29" t="s">
        <v>29</v>
      </c>
      <c r="R29" s="5">
        <v>7.16</v>
      </c>
    </row>
    <row r="30" spans="3:25" x14ac:dyDescent="0.25">
      <c r="C30" s="9" t="s">
        <v>5</v>
      </c>
      <c r="D30" s="10" t="s">
        <v>36</v>
      </c>
      <c r="E30" s="10" t="s">
        <v>30</v>
      </c>
      <c r="F30" s="11">
        <v>1526</v>
      </c>
      <c r="G30" s="12">
        <v>105</v>
      </c>
      <c r="H30" s="24">
        <f>VLOOKUP(Data[[#This Row],[Product]],products[],2,)</f>
        <v>14.49</v>
      </c>
      <c r="I30" s="10">
        <f>Data[[#This Row],[Units]]*Data[COST PER UNIT]</f>
        <v>1521.45</v>
      </c>
      <c r="J30" s="69">
        <f>Data[Amount]-Data[TOTAL COST]</f>
        <v>4.5499999999999545</v>
      </c>
      <c r="K30" s="21"/>
      <c r="Q30" t="s">
        <v>30</v>
      </c>
      <c r="R30" s="5">
        <v>14.49</v>
      </c>
    </row>
    <row r="31" spans="3:25" x14ac:dyDescent="0.25">
      <c r="C31" s="9" t="s">
        <v>6</v>
      </c>
      <c r="D31" s="10" t="s">
        <v>39</v>
      </c>
      <c r="E31" s="10" t="s">
        <v>30</v>
      </c>
      <c r="F31" s="11">
        <v>1638</v>
      </c>
      <c r="G31" s="12">
        <v>63</v>
      </c>
      <c r="H31" s="24">
        <f>VLOOKUP(Data[[#This Row],[Product]],products[],2,)</f>
        <v>14.49</v>
      </c>
      <c r="I31" s="10">
        <f>Data[[#This Row],[Units]]*Data[COST PER UNIT]</f>
        <v>912.87</v>
      </c>
      <c r="J31" s="69">
        <f>Data[Amount]-Data[TOTAL COST]</f>
        <v>725.13</v>
      </c>
      <c r="K31" s="21"/>
      <c r="Q31" t="s">
        <v>31</v>
      </c>
      <c r="R31" s="5">
        <v>5.79</v>
      </c>
    </row>
    <row r="32" spans="3:25" x14ac:dyDescent="0.25">
      <c r="C32" s="9" t="s">
        <v>41</v>
      </c>
      <c r="D32" s="10" t="s">
        <v>36</v>
      </c>
      <c r="E32" s="10" t="s">
        <v>30</v>
      </c>
      <c r="F32" s="11">
        <v>6118</v>
      </c>
      <c r="G32" s="12">
        <v>174</v>
      </c>
      <c r="H32" s="24">
        <f>VLOOKUP(Data[[#This Row],[Product]],products[],2,)</f>
        <v>14.49</v>
      </c>
      <c r="I32" s="10">
        <f>Data[[#This Row],[Units]]*Data[COST PER UNIT]</f>
        <v>2521.2600000000002</v>
      </c>
      <c r="J32" s="69">
        <f>Data[Amount]-Data[TOTAL COST]</f>
        <v>3596.74</v>
      </c>
      <c r="K32" s="21"/>
      <c r="Q32" t="s">
        <v>32</v>
      </c>
      <c r="R32" s="5">
        <v>8.65</v>
      </c>
    </row>
    <row r="33" spans="3:18" x14ac:dyDescent="0.25">
      <c r="C33" s="9" t="s">
        <v>9</v>
      </c>
      <c r="D33" s="10" t="s">
        <v>36</v>
      </c>
      <c r="E33" s="10" t="s">
        <v>30</v>
      </c>
      <c r="F33" s="11">
        <v>9051</v>
      </c>
      <c r="G33" s="12">
        <v>57</v>
      </c>
      <c r="H33" s="24">
        <f>VLOOKUP(Data[[#This Row],[Product]],products[],2,)</f>
        <v>14.49</v>
      </c>
      <c r="I33" s="10">
        <f>Data[[#This Row],[Units]]*Data[COST PER UNIT]</f>
        <v>825.93000000000006</v>
      </c>
      <c r="J33" s="69">
        <f>Data[Amount]-Data[TOTAL COST]</f>
        <v>8225.07</v>
      </c>
      <c r="K33" s="21"/>
      <c r="Q33" t="s">
        <v>33</v>
      </c>
      <c r="R33" s="5">
        <v>12.37</v>
      </c>
    </row>
    <row r="34" spans="3:18" x14ac:dyDescent="0.25">
      <c r="C34" s="9" t="s">
        <v>40</v>
      </c>
      <c r="D34" s="10" t="s">
        <v>35</v>
      </c>
      <c r="E34" s="10" t="s">
        <v>30</v>
      </c>
      <c r="F34" s="11">
        <v>2275</v>
      </c>
      <c r="G34" s="12">
        <v>447</v>
      </c>
      <c r="H34" s="24">
        <f>VLOOKUP(Data[[#This Row],[Product]],products[],2,)</f>
        <v>14.49</v>
      </c>
      <c r="I34" s="10">
        <f>Data[[#This Row],[Units]]*Data[COST PER UNIT]</f>
        <v>6477.03</v>
      </c>
      <c r="J34" s="69">
        <f>Data[Amount]-Data[TOTAL COST]</f>
        <v>-4202.03</v>
      </c>
      <c r="K34" s="21"/>
    </row>
    <row r="35" spans="3:18" x14ac:dyDescent="0.25">
      <c r="C35" s="9" t="s">
        <v>40</v>
      </c>
      <c r="D35" s="10" t="s">
        <v>37</v>
      </c>
      <c r="E35" s="10" t="s">
        <v>30</v>
      </c>
      <c r="F35" s="11">
        <v>1624</v>
      </c>
      <c r="G35" s="12">
        <v>114</v>
      </c>
      <c r="H35" s="24">
        <f>VLOOKUP(Data[[#This Row],[Product]],products[],2,)</f>
        <v>14.49</v>
      </c>
      <c r="I35" s="10">
        <f>Data[[#This Row],[Units]]*Data[COST PER UNIT]</f>
        <v>1651.8600000000001</v>
      </c>
      <c r="J35" s="69">
        <f>Data[Amount]-Data[TOTAL COST]</f>
        <v>-27.860000000000127</v>
      </c>
      <c r="K35" s="21"/>
    </row>
    <row r="36" spans="3:18" x14ac:dyDescent="0.25">
      <c r="C36" s="9" t="s">
        <v>7</v>
      </c>
      <c r="D36" s="10" t="s">
        <v>38</v>
      </c>
      <c r="E36" s="10" t="s">
        <v>30</v>
      </c>
      <c r="F36" s="11">
        <v>10129</v>
      </c>
      <c r="G36" s="12">
        <v>312</v>
      </c>
      <c r="H36" s="24">
        <f>VLOOKUP(Data[[#This Row],[Product]],products[],2,)</f>
        <v>14.49</v>
      </c>
      <c r="I36" s="10">
        <f>Data[[#This Row],[Units]]*Data[COST PER UNIT]</f>
        <v>4520.88</v>
      </c>
      <c r="J36" s="69">
        <f>Data[Amount]-Data[TOTAL COST]</f>
        <v>5608.12</v>
      </c>
      <c r="K36" s="21"/>
    </row>
    <row r="37" spans="3:18" x14ac:dyDescent="0.25">
      <c r="C37" s="9" t="s">
        <v>6</v>
      </c>
      <c r="D37" s="10" t="s">
        <v>35</v>
      </c>
      <c r="E37" s="10" t="s">
        <v>30</v>
      </c>
      <c r="F37" s="11">
        <v>4781</v>
      </c>
      <c r="G37" s="12">
        <v>123</v>
      </c>
      <c r="H37" s="24">
        <f>VLOOKUP(Data[[#This Row],[Product]],products[],2,)</f>
        <v>14.49</v>
      </c>
      <c r="I37" s="10">
        <f>Data[[#This Row],[Units]]*Data[COST PER UNIT]</f>
        <v>1782.27</v>
      </c>
      <c r="J37" s="69">
        <f>Data[Amount]-Data[TOTAL COST]</f>
        <v>2998.73</v>
      </c>
      <c r="K37" s="21"/>
    </row>
    <row r="38" spans="3:18" x14ac:dyDescent="0.25">
      <c r="C38" s="9" t="s">
        <v>7</v>
      </c>
      <c r="D38" s="10" t="s">
        <v>37</v>
      </c>
      <c r="E38" s="10" t="s">
        <v>30</v>
      </c>
      <c r="F38" s="11">
        <v>6454</v>
      </c>
      <c r="G38" s="12">
        <v>54</v>
      </c>
      <c r="H38" s="24">
        <f>VLOOKUP(Data[[#This Row],[Product]],products[],2,)</f>
        <v>14.49</v>
      </c>
      <c r="I38" s="10">
        <f>Data[[#This Row],[Units]]*Data[COST PER UNIT]</f>
        <v>782.46</v>
      </c>
      <c r="J38" s="69">
        <f>Data[Amount]-Data[TOTAL COST]</f>
        <v>5671.54</v>
      </c>
      <c r="K38" s="21"/>
    </row>
    <row r="39" spans="3:18" x14ac:dyDescent="0.25">
      <c r="C39" s="9" t="s">
        <v>41</v>
      </c>
      <c r="D39" s="10" t="s">
        <v>37</v>
      </c>
      <c r="E39" s="10" t="s">
        <v>24</v>
      </c>
      <c r="F39" s="11">
        <v>6398</v>
      </c>
      <c r="G39" s="12">
        <v>102</v>
      </c>
      <c r="H39" s="24">
        <f>VLOOKUP(Data[[#This Row],[Product]],products[],2,)</f>
        <v>4.97</v>
      </c>
      <c r="I39" s="10">
        <f>Data[[#This Row],[Units]]*Data[COST PER UNIT]</f>
        <v>506.94</v>
      </c>
      <c r="J39" s="69">
        <f>Data[Amount]-Data[TOTAL COST]</f>
        <v>5891.06</v>
      </c>
      <c r="K39" s="21"/>
    </row>
    <row r="40" spans="3:18" x14ac:dyDescent="0.25">
      <c r="C40" s="9" t="s">
        <v>7</v>
      </c>
      <c r="D40" s="10" t="s">
        <v>35</v>
      </c>
      <c r="E40" s="10" t="s">
        <v>24</v>
      </c>
      <c r="F40" s="11">
        <v>2793</v>
      </c>
      <c r="G40" s="12">
        <v>114</v>
      </c>
      <c r="H40" s="24">
        <f>VLOOKUP(Data[[#This Row],[Product]],products[],2,)</f>
        <v>4.97</v>
      </c>
      <c r="I40" s="10">
        <f>Data[[#This Row],[Units]]*Data[COST PER UNIT]</f>
        <v>566.57999999999993</v>
      </c>
      <c r="J40" s="69">
        <f>Data[Amount]-Data[TOTAL COST]</f>
        <v>2226.42</v>
      </c>
      <c r="K40" s="21"/>
    </row>
    <row r="41" spans="3:18" x14ac:dyDescent="0.25">
      <c r="C41" s="9" t="s">
        <v>7</v>
      </c>
      <c r="D41" s="10" t="s">
        <v>34</v>
      </c>
      <c r="E41" s="10" t="s">
        <v>24</v>
      </c>
      <c r="F41" s="11">
        <v>8862</v>
      </c>
      <c r="G41" s="12">
        <v>189</v>
      </c>
      <c r="H41" s="24">
        <f>VLOOKUP(Data[[#This Row],[Product]],products[],2,)</f>
        <v>4.97</v>
      </c>
      <c r="I41" s="10">
        <f>Data[[#This Row],[Units]]*Data[COST PER UNIT]</f>
        <v>939.32999999999993</v>
      </c>
      <c r="J41" s="69">
        <f>Data[Amount]-Data[TOTAL COST]</f>
        <v>7922.67</v>
      </c>
      <c r="K41" s="21"/>
    </row>
    <row r="42" spans="3:18" x14ac:dyDescent="0.25">
      <c r="C42" s="9" t="s">
        <v>5</v>
      </c>
      <c r="D42" s="10" t="s">
        <v>39</v>
      </c>
      <c r="E42" s="10" t="s">
        <v>24</v>
      </c>
      <c r="F42" s="11">
        <v>4018</v>
      </c>
      <c r="G42" s="12">
        <v>171</v>
      </c>
      <c r="H42" s="24">
        <f>VLOOKUP(Data[[#This Row],[Product]],products[],2,)</f>
        <v>4.97</v>
      </c>
      <c r="I42" s="10">
        <f>Data[[#This Row],[Units]]*Data[COST PER UNIT]</f>
        <v>849.87</v>
      </c>
      <c r="J42" s="69">
        <f>Data[Amount]-Data[TOTAL COST]</f>
        <v>3168.13</v>
      </c>
      <c r="K42" s="21"/>
    </row>
    <row r="43" spans="3:18" x14ac:dyDescent="0.25">
      <c r="C43" s="9" t="s">
        <v>9</v>
      </c>
      <c r="D43" s="10" t="s">
        <v>39</v>
      </c>
      <c r="E43" s="10" t="s">
        <v>24</v>
      </c>
      <c r="F43" s="11">
        <v>3920</v>
      </c>
      <c r="G43" s="12">
        <v>306</v>
      </c>
      <c r="H43" s="24">
        <f>VLOOKUP(Data[[#This Row],[Product]],products[],2,)</f>
        <v>4.97</v>
      </c>
      <c r="I43" s="10">
        <f>Data[[#This Row],[Units]]*Data[COST PER UNIT]</f>
        <v>1520.82</v>
      </c>
      <c r="J43" s="69">
        <f>Data[Amount]-Data[TOTAL COST]</f>
        <v>2399.1800000000003</v>
      </c>
      <c r="K43" s="21"/>
    </row>
    <row r="44" spans="3:18" x14ac:dyDescent="0.25">
      <c r="C44" s="9" t="s">
        <v>9</v>
      </c>
      <c r="D44" s="10" t="s">
        <v>38</v>
      </c>
      <c r="E44" s="10" t="s">
        <v>24</v>
      </c>
      <c r="F44" s="11">
        <v>4137</v>
      </c>
      <c r="G44" s="12">
        <v>60</v>
      </c>
      <c r="H44" s="24">
        <f>VLOOKUP(Data[[#This Row],[Product]],products[],2,)</f>
        <v>4.97</v>
      </c>
      <c r="I44" s="10">
        <f>Data[[#This Row],[Units]]*Data[COST PER UNIT]</f>
        <v>298.2</v>
      </c>
      <c r="J44" s="69">
        <f>Data[Amount]-Data[TOTAL COST]</f>
        <v>3838.8</v>
      </c>
      <c r="K44" s="21"/>
    </row>
    <row r="45" spans="3:18" x14ac:dyDescent="0.25">
      <c r="C45" s="9" t="s">
        <v>40</v>
      </c>
      <c r="D45" s="10" t="s">
        <v>35</v>
      </c>
      <c r="E45" s="10" t="s">
        <v>24</v>
      </c>
      <c r="F45" s="11">
        <v>1638</v>
      </c>
      <c r="G45" s="12">
        <v>48</v>
      </c>
      <c r="H45" s="24">
        <f>VLOOKUP(Data[[#This Row],[Product]],products[],2,)</f>
        <v>4.97</v>
      </c>
      <c r="I45" s="10">
        <f>Data[[#This Row],[Units]]*Data[COST PER UNIT]</f>
        <v>238.56</v>
      </c>
      <c r="J45" s="69">
        <f>Data[Amount]-Data[TOTAL COST]</f>
        <v>1399.44</v>
      </c>
      <c r="K45" s="21"/>
    </row>
    <row r="46" spans="3:18" x14ac:dyDescent="0.25">
      <c r="C46" s="9" t="s">
        <v>40</v>
      </c>
      <c r="D46" s="10" t="s">
        <v>38</v>
      </c>
      <c r="E46" s="10" t="s">
        <v>24</v>
      </c>
      <c r="F46" s="11">
        <v>623</v>
      </c>
      <c r="G46" s="12">
        <v>51</v>
      </c>
      <c r="H46" s="24">
        <f>VLOOKUP(Data[[#This Row],[Product]],products[],2,)</f>
        <v>4.97</v>
      </c>
      <c r="I46" s="10">
        <f>Data[[#This Row],[Units]]*Data[COST PER UNIT]</f>
        <v>253.47</v>
      </c>
      <c r="J46" s="69">
        <f>Data[Amount]-Data[TOTAL COST]</f>
        <v>369.53</v>
      </c>
      <c r="K46" s="21"/>
    </row>
    <row r="47" spans="3:18" x14ac:dyDescent="0.25">
      <c r="C47" s="9" t="s">
        <v>6</v>
      </c>
      <c r="D47" s="10" t="s">
        <v>39</v>
      </c>
      <c r="E47" s="10" t="s">
        <v>24</v>
      </c>
      <c r="F47" s="11">
        <v>2989</v>
      </c>
      <c r="G47" s="12">
        <v>3</v>
      </c>
      <c r="H47" s="24">
        <f>VLOOKUP(Data[[#This Row],[Product]],products[],2,)</f>
        <v>4.97</v>
      </c>
      <c r="I47" s="10">
        <f>Data[[#This Row],[Units]]*Data[COST PER UNIT]</f>
        <v>14.91</v>
      </c>
      <c r="J47" s="69">
        <f>Data[Amount]-Data[TOTAL COST]</f>
        <v>2974.09</v>
      </c>
      <c r="K47" s="21"/>
    </row>
    <row r="48" spans="3:18" x14ac:dyDescent="0.25">
      <c r="C48" s="9" t="s">
        <v>8</v>
      </c>
      <c r="D48" s="10" t="s">
        <v>37</v>
      </c>
      <c r="E48" s="10" t="s">
        <v>19</v>
      </c>
      <c r="F48" s="11">
        <v>1771</v>
      </c>
      <c r="G48" s="12">
        <v>204</v>
      </c>
      <c r="H48" s="24">
        <f>VLOOKUP(Data[[#This Row],[Product]],products[],2,)</f>
        <v>7.64</v>
      </c>
      <c r="I48" s="10">
        <f>Data[[#This Row],[Units]]*Data[COST PER UNIT]</f>
        <v>1558.56</v>
      </c>
      <c r="J48" s="69">
        <f>Data[Amount]-Data[TOTAL COST]</f>
        <v>212.44000000000005</v>
      </c>
      <c r="K48" s="21"/>
    </row>
    <row r="49" spans="3:11" x14ac:dyDescent="0.25">
      <c r="C49" s="9" t="s">
        <v>2</v>
      </c>
      <c r="D49" s="10" t="s">
        <v>35</v>
      </c>
      <c r="E49" s="10" t="s">
        <v>19</v>
      </c>
      <c r="F49" s="11">
        <v>553</v>
      </c>
      <c r="G49" s="12">
        <v>15</v>
      </c>
      <c r="H49" s="24">
        <f>VLOOKUP(Data[[#This Row],[Product]],products[],2,)</f>
        <v>7.64</v>
      </c>
      <c r="I49" s="10">
        <f>Data[[#This Row],[Units]]*Data[COST PER UNIT]</f>
        <v>114.6</v>
      </c>
      <c r="J49" s="69">
        <f>Data[Amount]-Data[TOTAL COST]</f>
        <v>438.4</v>
      </c>
      <c r="K49" s="21"/>
    </row>
    <row r="50" spans="3:11" x14ac:dyDescent="0.25">
      <c r="C50" s="9" t="s">
        <v>2</v>
      </c>
      <c r="D50" s="10" t="s">
        <v>37</v>
      </c>
      <c r="E50" s="10" t="s">
        <v>19</v>
      </c>
      <c r="F50" s="11">
        <v>238</v>
      </c>
      <c r="G50" s="12">
        <v>18</v>
      </c>
      <c r="H50" s="24">
        <f>VLOOKUP(Data[[#This Row],[Product]],products[],2,)</f>
        <v>7.64</v>
      </c>
      <c r="I50" s="10">
        <f>Data[[#This Row],[Units]]*Data[COST PER UNIT]</f>
        <v>137.51999999999998</v>
      </c>
      <c r="J50" s="69">
        <f>Data[Amount]-Data[TOTAL COST]</f>
        <v>100.48000000000002</v>
      </c>
      <c r="K50" s="21"/>
    </row>
    <row r="51" spans="3:11" x14ac:dyDescent="0.25">
      <c r="C51" s="9" t="s">
        <v>40</v>
      </c>
      <c r="D51" s="10" t="s">
        <v>37</v>
      </c>
      <c r="E51" s="10" t="s">
        <v>19</v>
      </c>
      <c r="F51" s="11">
        <v>7693</v>
      </c>
      <c r="G51" s="12">
        <v>21</v>
      </c>
      <c r="H51" s="24">
        <f>VLOOKUP(Data[[#This Row],[Product]],products[],2,)</f>
        <v>7.64</v>
      </c>
      <c r="I51" s="10">
        <f>Data[[#This Row],[Units]]*Data[COST PER UNIT]</f>
        <v>160.44</v>
      </c>
      <c r="J51" s="69">
        <f>Data[Amount]-Data[TOTAL COST]</f>
        <v>7532.56</v>
      </c>
      <c r="K51" s="21"/>
    </row>
    <row r="52" spans="3:11" x14ac:dyDescent="0.25">
      <c r="C52" s="9" t="s">
        <v>5</v>
      </c>
      <c r="D52" s="10" t="s">
        <v>34</v>
      </c>
      <c r="E52" s="10" t="s">
        <v>19</v>
      </c>
      <c r="F52" s="11">
        <v>861</v>
      </c>
      <c r="G52" s="12">
        <v>195</v>
      </c>
      <c r="H52" s="24">
        <f>VLOOKUP(Data[[#This Row],[Product]],products[],2,)</f>
        <v>7.64</v>
      </c>
      <c r="I52" s="10">
        <f>Data[[#This Row],[Units]]*Data[COST PER UNIT]</f>
        <v>1489.8</v>
      </c>
      <c r="J52" s="69">
        <f>Data[Amount]-Data[TOTAL COST]</f>
        <v>-628.79999999999995</v>
      </c>
      <c r="K52" s="21"/>
    </row>
    <row r="53" spans="3:11" x14ac:dyDescent="0.25">
      <c r="C53" s="9" t="s">
        <v>3</v>
      </c>
      <c r="D53" s="10" t="s">
        <v>36</v>
      </c>
      <c r="E53" s="10" t="s">
        <v>19</v>
      </c>
      <c r="F53" s="11">
        <v>1281</v>
      </c>
      <c r="G53" s="12">
        <v>18</v>
      </c>
      <c r="H53" s="24">
        <f>VLOOKUP(Data[[#This Row],[Product]],products[],2,)</f>
        <v>7.64</v>
      </c>
      <c r="I53" s="10">
        <f>Data[[#This Row],[Units]]*Data[COST PER UNIT]</f>
        <v>137.51999999999998</v>
      </c>
      <c r="J53" s="69">
        <f>Data[Amount]-Data[TOTAL COST]</f>
        <v>1143.48</v>
      </c>
      <c r="K53" s="21"/>
    </row>
    <row r="54" spans="3:11" x14ac:dyDescent="0.25">
      <c r="C54" s="9" t="s">
        <v>7</v>
      </c>
      <c r="D54" s="10" t="s">
        <v>36</v>
      </c>
      <c r="E54" s="10" t="s">
        <v>19</v>
      </c>
      <c r="F54" s="11">
        <v>2870</v>
      </c>
      <c r="G54" s="12">
        <v>300</v>
      </c>
      <c r="H54" s="24">
        <f>VLOOKUP(Data[[#This Row],[Product]],products[],2,)</f>
        <v>7.64</v>
      </c>
      <c r="I54" s="10">
        <f>Data[[#This Row],[Units]]*Data[COST PER UNIT]</f>
        <v>2292</v>
      </c>
      <c r="J54" s="69">
        <f>Data[Amount]-Data[TOTAL COST]</f>
        <v>578</v>
      </c>
      <c r="K54" s="21"/>
    </row>
    <row r="55" spans="3:11" x14ac:dyDescent="0.25">
      <c r="C55" s="9" t="s">
        <v>41</v>
      </c>
      <c r="D55" s="10" t="s">
        <v>36</v>
      </c>
      <c r="E55" s="10" t="s">
        <v>19</v>
      </c>
      <c r="F55" s="11">
        <v>1925</v>
      </c>
      <c r="G55" s="12">
        <v>192</v>
      </c>
      <c r="H55" s="24">
        <f>VLOOKUP(Data[[#This Row],[Product]],products[],2,)</f>
        <v>7.64</v>
      </c>
      <c r="I55" s="10">
        <f>Data[[#This Row],[Units]]*Data[COST PER UNIT]</f>
        <v>1466.8799999999999</v>
      </c>
      <c r="J55" s="69">
        <f>Data[Amount]-Data[TOTAL COST]</f>
        <v>458.12000000000012</v>
      </c>
      <c r="K55" s="21"/>
    </row>
    <row r="56" spans="3:11" x14ac:dyDescent="0.25">
      <c r="C56" s="9" t="s">
        <v>40</v>
      </c>
      <c r="D56" s="10" t="s">
        <v>34</v>
      </c>
      <c r="E56" s="10" t="s">
        <v>19</v>
      </c>
      <c r="F56" s="11">
        <v>4018</v>
      </c>
      <c r="G56" s="12">
        <v>162</v>
      </c>
      <c r="H56" s="24">
        <f>VLOOKUP(Data[[#This Row],[Product]],products[],2,)</f>
        <v>7.64</v>
      </c>
      <c r="I56" s="10">
        <f>Data[[#This Row],[Units]]*Data[COST PER UNIT]</f>
        <v>1237.6799999999998</v>
      </c>
      <c r="J56" s="69">
        <f>Data[Amount]-Data[TOTAL COST]</f>
        <v>2780.32</v>
      </c>
      <c r="K56" s="21"/>
    </row>
    <row r="57" spans="3:11" x14ac:dyDescent="0.25">
      <c r="C57" s="9" t="s">
        <v>7</v>
      </c>
      <c r="D57" s="10" t="s">
        <v>35</v>
      </c>
      <c r="E57" s="10" t="s">
        <v>19</v>
      </c>
      <c r="F57" s="11">
        <v>4585</v>
      </c>
      <c r="G57" s="12">
        <v>240</v>
      </c>
      <c r="H57" s="24">
        <f>VLOOKUP(Data[[#This Row],[Product]],products[],2,)</f>
        <v>7.64</v>
      </c>
      <c r="I57" s="10">
        <f>Data[[#This Row],[Units]]*Data[COST PER UNIT]</f>
        <v>1833.6</v>
      </c>
      <c r="J57" s="69">
        <f>Data[Amount]-Data[TOTAL COST]</f>
        <v>2751.4</v>
      </c>
      <c r="K57" s="21"/>
    </row>
    <row r="58" spans="3:11" x14ac:dyDescent="0.25">
      <c r="C58" s="9" t="s">
        <v>10</v>
      </c>
      <c r="D58" s="10" t="s">
        <v>34</v>
      </c>
      <c r="E58" s="10" t="s">
        <v>19</v>
      </c>
      <c r="F58" s="11">
        <v>5355</v>
      </c>
      <c r="G58" s="12">
        <v>204</v>
      </c>
      <c r="H58" s="24">
        <f>VLOOKUP(Data[[#This Row],[Product]],products[],2,)</f>
        <v>7.64</v>
      </c>
      <c r="I58" s="10">
        <f>Data[[#This Row],[Units]]*Data[COST PER UNIT]</f>
        <v>1558.56</v>
      </c>
      <c r="J58" s="69">
        <f>Data[Amount]-Data[TOTAL COST]</f>
        <v>3796.44</v>
      </c>
      <c r="K58" s="21"/>
    </row>
    <row r="59" spans="3:11" x14ac:dyDescent="0.25">
      <c r="C59" s="9" t="s">
        <v>5</v>
      </c>
      <c r="D59" s="10" t="s">
        <v>38</v>
      </c>
      <c r="E59" s="10" t="s">
        <v>19</v>
      </c>
      <c r="F59" s="11">
        <v>5474</v>
      </c>
      <c r="G59" s="12">
        <v>168</v>
      </c>
      <c r="H59" s="24">
        <f>VLOOKUP(Data[[#This Row],[Product]],products[],2,)</f>
        <v>7.64</v>
      </c>
      <c r="I59" s="10">
        <f>Data[[#This Row],[Units]]*Data[COST PER UNIT]</f>
        <v>1283.52</v>
      </c>
      <c r="J59" s="69">
        <f>Data[Amount]-Data[TOTAL COST]</f>
        <v>4190.4799999999996</v>
      </c>
      <c r="K59" s="21"/>
    </row>
    <row r="60" spans="3:11" x14ac:dyDescent="0.25">
      <c r="C60" s="9" t="s">
        <v>41</v>
      </c>
      <c r="D60" s="10" t="s">
        <v>35</v>
      </c>
      <c r="E60" s="10" t="s">
        <v>19</v>
      </c>
      <c r="F60" s="11">
        <v>609</v>
      </c>
      <c r="G60" s="12">
        <v>99</v>
      </c>
      <c r="H60" s="24">
        <f>VLOOKUP(Data[[#This Row],[Product]],products[],2,)</f>
        <v>7.64</v>
      </c>
      <c r="I60" s="10">
        <f>Data[[#This Row],[Units]]*Data[COST PER UNIT]</f>
        <v>756.36</v>
      </c>
      <c r="J60" s="69">
        <f>Data[Amount]-Data[TOTAL COST]</f>
        <v>-147.36000000000001</v>
      </c>
      <c r="K60" s="21"/>
    </row>
    <row r="61" spans="3:11" x14ac:dyDescent="0.25">
      <c r="C61" s="9" t="s">
        <v>2</v>
      </c>
      <c r="D61" s="10" t="s">
        <v>34</v>
      </c>
      <c r="E61" s="10" t="s">
        <v>19</v>
      </c>
      <c r="F61" s="11">
        <v>7511</v>
      </c>
      <c r="G61" s="12">
        <v>120</v>
      </c>
      <c r="H61" s="24">
        <f>VLOOKUP(Data[[#This Row],[Product]],products[],2,)</f>
        <v>7.64</v>
      </c>
      <c r="I61" s="10">
        <f>Data[[#This Row],[Units]]*Data[COST PER UNIT]</f>
        <v>916.8</v>
      </c>
      <c r="J61" s="69">
        <f>Data[Amount]-Data[TOTAL COST]</f>
        <v>6594.2</v>
      </c>
      <c r="K61" s="21"/>
    </row>
    <row r="62" spans="3:11" x14ac:dyDescent="0.25">
      <c r="C62" s="9" t="s">
        <v>8</v>
      </c>
      <c r="D62" s="10" t="s">
        <v>35</v>
      </c>
      <c r="E62" s="10" t="s">
        <v>22</v>
      </c>
      <c r="F62" s="11">
        <v>5012</v>
      </c>
      <c r="G62" s="12">
        <v>210</v>
      </c>
      <c r="H62" s="24">
        <f>VLOOKUP(Data[[#This Row],[Product]],products[],2,)</f>
        <v>9.77</v>
      </c>
      <c r="I62" s="10">
        <f>Data[[#This Row],[Units]]*Data[COST PER UNIT]</f>
        <v>2051.6999999999998</v>
      </c>
      <c r="J62" s="69">
        <f>Data[Amount]-Data[TOTAL COST]</f>
        <v>2960.3</v>
      </c>
      <c r="K62" s="21"/>
    </row>
    <row r="63" spans="3:11" x14ac:dyDescent="0.25">
      <c r="C63" s="9" t="s">
        <v>41</v>
      </c>
      <c r="D63" s="10" t="s">
        <v>34</v>
      </c>
      <c r="E63" s="10" t="s">
        <v>22</v>
      </c>
      <c r="F63" s="11">
        <v>336</v>
      </c>
      <c r="G63" s="12">
        <v>144</v>
      </c>
      <c r="H63" s="24">
        <f>VLOOKUP(Data[[#This Row],[Product]],products[],2,)</f>
        <v>9.77</v>
      </c>
      <c r="I63" s="10">
        <f>Data[[#This Row],[Units]]*Data[COST PER UNIT]</f>
        <v>1406.8799999999999</v>
      </c>
      <c r="J63" s="69">
        <f>Data[Amount]-Data[TOTAL COST]</f>
        <v>-1070.8799999999999</v>
      </c>
      <c r="K63" s="21"/>
    </row>
    <row r="64" spans="3:11" x14ac:dyDescent="0.25">
      <c r="C64" s="9" t="s">
        <v>10</v>
      </c>
      <c r="D64" s="10" t="s">
        <v>38</v>
      </c>
      <c r="E64" s="10" t="s">
        <v>22</v>
      </c>
      <c r="F64" s="11">
        <v>2205</v>
      </c>
      <c r="G64" s="12">
        <v>141</v>
      </c>
      <c r="H64" s="24">
        <f>VLOOKUP(Data[[#This Row],[Product]],products[],2,)</f>
        <v>9.77</v>
      </c>
      <c r="I64" s="10">
        <f>Data[[#This Row],[Units]]*Data[COST PER UNIT]</f>
        <v>1377.57</v>
      </c>
      <c r="J64" s="69">
        <f>Data[Amount]-Data[TOTAL COST]</f>
        <v>827.43000000000006</v>
      </c>
      <c r="K64" s="21"/>
    </row>
    <row r="65" spans="3:11" x14ac:dyDescent="0.25">
      <c r="C65" s="9" t="s">
        <v>40</v>
      </c>
      <c r="D65" s="10" t="s">
        <v>35</v>
      </c>
      <c r="E65" s="10" t="s">
        <v>22</v>
      </c>
      <c r="F65" s="11">
        <v>6853</v>
      </c>
      <c r="G65" s="12">
        <v>372</v>
      </c>
      <c r="H65" s="24">
        <f>VLOOKUP(Data[[#This Row],[Product]],products[],2,)</f>
        <v>9.77</v>
      </c>
      <c r="I65" s="10">
        <f>Data[[#This Row],[Units]]*Data[COST PER UNIT]</f>
        <v>3634.44</v>
      </c>
      <c r="J65" s="69">
        <f>Data[Amount]-Data[TOTAL COST]</f>
        <v>3218.56</v>
      </c>
      <c r="K65" s="21"/>
    </row>
    <row r="66" spans="3:11" x14ac:dyDescent="0.25">
      <c r="C66" s="9" t="s">
        <v>40</v>
      </c>
      <c r="D66" s="10" t="s">
        <v>39</v>
      </c>
      <c r="E66" s="10" t="s">
        <v>22</v>
      </c>
      <c r="F66" s="11">
        <v>5817</v>
      </c>
      <c r="G66" s="12">
        <v>12</v>
      </c>
      <c r="H66" s="24">
        <f>VLOOKUP(Data[[#This Row],[Product]],products[],2,)</f>
        <v>9.77</v>
      </c>
      <c r="I66" s="10">
        <f>Data[[#This Row],[Units]]*Data[COST PER UNIT]</f>
        <v>117.24</v>
      </c>
      <c r="J66" s="69">
        <f>Data[Amount]-Data[TOTAL COST]</f>
        <v>5699.76</v>
      </c>
      <c r="K66" s="21"/>
    </row>
    <row r="67" spans="3:11" x14ac:dyDescent="0.25">
      <c r="C67" s="9" t="s">
        <v>8</v>
      </c>
      <c r="D67" s="10" t="s">
        <v>38</v>
      </c>
      <c r="E67" s="10" t="s">
        <v>22</v>
      </c>
      <c r="F67" s="11">
        <v>168</v>
      </c>
      <c r="G67" s="12">
        <v>84</v>
      </c>
      <c r="H67" s="24">
        <f>VLOOKUP(Data[[#This Row],[Product]],products[],2,)</f>
        <v>9.77</v>
      </c>
      <c r="I67" s="10">
        <f>Data[[#This Row],[Units]]*Data[COST PER UNIT]</f>
        <v>820.68</v>
      </c>
      <c r="J67" s="69">
        <f>Data[Amount]-Data[TOTAL COST]</f>
        <v>-652.67999999999995</v>
      </c>
      <c r="K67" s="21"/>
    </row>
    <row r="68" spans="3:11" x14ac:dyDescent="0.25">
      <c r="C68" s="9" t="s">
        <v>5</v>
      </c>
      <c r="D68" s="10" t="s">
        <v>37</v>
      </c>
      <c r="E68" s="10" t="s">
        <v>22</v>
      </c>
      <c r="F68" s="11">
        <v>518</v>
      </c>
      <c r="G68" s="12">
        <v>75</v>
      </c>
      <c r="H68" s="24">
        <f>VLOOKUP(Data[[#This Row],[Product]],products[],2,)</f>
        <v>9.77</v>
      </c>
      <c r="I68" s="10">
        <f>Data[[#This Row],[Units]]*Data[COST PER UNIT]</f>
        <v>732.75</v>
      </c>
      <c r="J68" s="69">
        <f>Data[Amount]-Data[TOTAL COST]</f>
        <v>-214.75</v>
      </c>
      <c r="K68" s="21"/>
    </row>
    <row r="69" spans="3:11" x14ac:dyDescent="0.25">
      <c r="C69" s="9" t="s">
        <v>7</v>
      </c>
      <c r="D69" s="10" t="s">
        <v>36</v>
      </c>
      <c r="E69" s="10" t="s">
        <v>22</v>
      </c>
      <c r="F69" s="11">
        <v>8435</v>
      </c>
      <c r="G69" s="12">
        <v>42</v>
      </c>
      <c r="H69" s="24">
        <f>VLOOKUP(Data[[#This Row],[Product]],products[],2,)</f>
        <v>9.77</v>
      </c>
      <c r="I69" s="10">
        <f>Data[[#This Row],[Units]]*Data[COST PER UNIT]</f>
        <v>410.34</v>
      </c>
      <c r="J69" s="69">
        <f>Data[Amount]-Data[TOTAL COST]</f>
        <v>8024.66</v>
      </c>
      <c r="K69" s="21"/>
    </row>
    <row r="70" spans="3:11" x14ac:dyDescent="0.25">
      <c r="C70" s="9" t="s">
        <v>2</v>
      </c>
      <c r="D70" s="10" t="s">
        <v>39</v>
      </c>
      <c r="E70" s="10" t="s">
        <v>22</v>
      </c>
      <c r="F70" s="11">
        <v>1568</v>
      </c>
      <c r="G70" s="12">
        <v>141</v>
      </c>
      <c r="H70" s="24">
        <f>VLOOKUP(Data[[#This Row],[Product]],products[],2,)</f>
        <v>9.77</v>
      </c>
      <c r="I70" s="10">
        <f>Data[[#This Row],[Units]]*Data[COST PER UNIT]</f>
        <v>1377.57</v>
      </c>
      <c r="J70" s="69">
        <f>Data[Amount]-Data[TOTAL COST]</f>
        <v>190.43000000000006</v>
      </c>
      <c r="K70" s="21"/>
    </row>
    <row r="71" spans="3:11" x14ac:dyDescent="0.25">
      <c r="C71" s="9" t="s">
        <v>8</v>
      </c>
      <c r="D71" s="10" t="s">
        <v>37</v>
      </c>
      <c r="E71" s="10" t="s">
        <v>22</v>
      </c>
      <c r="F71" s="11">
        <v>1890</v>
      </c>
      <c r="G71" s="12">
        <v>195</v>
      </c>
      <c r="H71" s="24">
        <f>VLOOKUP(Data[[#This Row],[Product]],products[],2,)</f>
        <v>9.77</v>
      </c>
      <c r="I71" s="10">
        <f>Data[[#This Row],[Units]]*Data[COST PER UNIT]</f>
        <v>1905.1499999999999</v>
      </c>
      <c r="J71" s="69">
        <f>Data[Amount]-Data[TOTAL COST]</f>
        <v>-15.149999999999864</v>
      </c>
      <c r="K71" s="21"/>
    </row>
    <row r="72" spans="3:11" x14ac:dyDescent="0.25">
      <c r="C72" s="9" t="s">
        <v>7</v>
      </c>
      <c r="D72" s="10" t="s">
        <v>37</v>
      </c>
      <c r="E72" s="10" t="s">
        <v>22</v>
      </c>
      <c r="F72" s="11">
        <v>9835</v>
      </c>
      <c r="G72" s="12">
        <v>207</v>
      </c>
      <c r="H72" s="24">
        <f>VLOOKUP(Data[[#This Row],[Product]],products[],2,)</f>
        <v>9.77</v>
      </c>
      <c r="I72" s="10">
        <f>Data[[#This Row],[Units]]*Data[COST PER UNIT]</f>
        <v>2022.3899999999999</v>
      </c>
      <c r="J72" s="69">
        <f>Data[Amount]-Data[TOTAL COST]</f>
        <v>7812.6100000000006</v>
      </c>
      <c r="K72" s="21"/>
    </row>
    <row r="73" spans="3:11" x14ac:dyDescent="0.25">
      <c r="C73" s="9" t="s">
        <v>5</v>
      </c>
      <c r="D73" s="10" t="s">
        <v>39</v>
      </c>
      <c r="E73" s="10" t="s">
        <v>22</v>
      </c>
      <c r="F73" s="11">
        <v>6909</v>
      </c>
      <c r="G73" s="12">
        <v>81</v>
      </c>
      <c r="H73" s="24">
        <f>VLOOKUP(Data[[#This Row],[Product]],products[],2,)</f>
        <v>9.77</v>
      </c>
      <c r="I73" s="10">
        <f>Data[[#This Row],[Units]]*Data[COST PER UNIT]</f>
        <v>791.37</v>
      </c>
      <c r="J73" s="69">
        <f>Data[Amount]-Data[TOTAL COST]</f>
        <v>6117.63</v>
      </c>
      <c r="K73" s="21"/>
    </row>
    <row r="74" spans="3:11" x14ac:dyDescent="0.25">
      <c r="C74" s="9" t="s">
        <v>41</v>
      </c>
      <c r="D74" s="10" t="s">
        <v>38</v>
      </c>
      <c r="E74" s="10" t="s">
        <v>22</v>
      </c>
      <c r="F74" s="11">
        <v>5915</v>
      </c>
      <c r="G74" s="12">
        <v>3</v>
      </c>
      <c r="H74" s="24">
        <f>VLOOKUP(Data[[#This Row],[Product]],products[],2,)</f>
        <v>9.77</v>
      </c>
      <c r="I74" s="10">
        <f>Data[[#This Row],[Units]]*Data[COST PER UNIT]</f>
        <v>29.31</v>
      </c>
      <c r="J74" s="69">
        <f>Data[Amount]-Data[TOTAL COST]</f>
        <v>5885.69</v>
      </c>
      <c r="K74" s="21"/>
    </row>
    <row r="75" spans="3:11" x14ac:dyDescent="0.25">
      <c r="C75" s="9" t="s">
        <v>5</v>
      </c>
      <c r="D75" s="10" t="s">
        <v>34</v>
      </c>
      <c r="E75" s="10" t="s">
        <v>22</v>
      </c>
      <c r="F75" s="11">
        <v>6279</v>
      </c>
      <c r="G75" s="12">
        <v>237</v>
      </c>
      <c r="H75" s="24">
        <f>VLOOKUP(Data[[#This Row],[Product]],products[],2,)</f>
        <v>9.77</v>
      </c>
      <c r="I75" s="10">
        <f>Data[[#This Row],[Units]]*Data[COST PER UNIT]</f>
        <v>2315.4899999999998</v>
      </c>
      <c r="J75" s="69">
        <f>Data[Amount]-Data[TOTAL COST]</f>
        <v>3963.51</v>
      </c>
      <c r="K75" s="21"/>
    </row>
    <row r="76" spans="3:11" x14ac:dyDescent="0.25">
      <c r="C76" s="9" t="s">
        <v>5</v>
      </c>
      <c r="D76" s="10" t="s">
        <v>35</v>
      </c>
      <c r="E76" s="10" t="s">
        <v>22</v>
      </c>
      <c r="F76" s="11">
        <v>490</v>
      </c>
      <c r="G76" s="12">
        <v>84</v>
      </c>
      <c r="H76" s="24">
        <f>VLOOKUP(Data[[#This Row],[Product]],products[],2,)</f>
        <v>9.77</v>
      </c>
      <c r="I76" s="10">
        <f>Data[[#This Row],[Units]]*Data[COST PER UNIT]</f>
        <v>820.68</v>
      </c>
      <c r="J76" s="69">
        <f>Data[Amount]-Data[TOTAL COST]</f>
        <v>-330.67999999999995</v>
      </c>
      <c r="K76" s="21"/>
    </row>
    <row r="77" spans="3:11" x14ac:dyDescent="0.25">
      <c r="C77" s="9" t="s">
        <v>10</v>
      </c>
      <c r="D77" s="10" t="s">
        <v>34</v>
      </c>
      <c r="E77" s="10" t="s">
        <v>22</v>
      </c>
      <c r="F77" s="11">
        <v>4053</v>
      </c>
      <c r="G77" s="12">
        <v>24</v>
      </c>
      <c r="H77" s="24">
        <f>VLOOKUP(Data[[#This Row],[Product]],products[],2,)</f>
        <v>9.77</v>
      </c>
      <c r="I77" s="10">
        <f>Data[[#This Row],[Units]]*Data[COST PER UNIT]</f>
        <v>234.48</v>
      </c>
      <c r="J77" s="69">
        <f>Data[Amount]-Data[TOTAL COST]</f>
        <v>3818.52</v>
      </c>
      <c r="K77" s="21"/>
    </row>
    <row r="78" spans="3:11" x14ac:dyDescent="0.25">
      <c r="C78" s="9" t="s">
        <v>9</v>
      </c>
      <c r="D78" s="10" t="s">
        <v>35</v>
      </c>
      <c r="E78" s="10" t="s">
        <v>4</v>
      </c>
      <c r="F78" s="11">
        <v>959</v>
      </c>
      <c r="G78" s="12">
        <v>147</v>
      </c>
      <c r="H78" s="24">
        <f>VLOOKUP(Data[[#This Row],[Product]],products[],2,)</f>
        <v>11.88</v>
      </c>
      <c r="I78" s="10">
        <f>Data[[#This Row],[Units]]*Data[COST PER UNIT]</f>
        <v>1746.3600000000001</v>
      </c>
      <c r="J78" s="69">
        <f>Data[Amount]-Data[TOTAL COST]</f>
        <v>-787.36000000000013</v>
      </c>
      <c r="K78" s="21"/>
    </row>
    <row r="79" spans="3:11" x14ac:dyDescent="0.25">
      <c r="C79" s="9" t="s">
        <v>5</v>
      </c>
      <c r="D79" s="10" t="s">
        <v>35</v>
      </c>
      <c r="E79" s="10" t="s">
        <v>4</v>
      </c>
      <c r="F79" s="11">
        <v>2744</v>
      </c>
      <c r="G79" s="12">
        <v>9</v>
      </c>
      <c r="H79" s="24">
        <f>VLOOKUP(Data[[#This Row],[Product]],products[],2,)</f>
        <v>11.88</v>
      </c>
      <c r="I79" s="10">
        <f>Data[[#This Row],[Units]]*Data[COST PER UNIT]</f>
        <v>106.92</v>
      </c>
      <c r="J79" s="69">
        <f>Data[Amount]-Data[TOTAL COST]</f>
        <v>2637.08</v>
      </c>
      <c r="K79" s="21"/>
    </row>
    <row r="80" spans="3:11" x14ac:dyDescent="0.25">
      <c r="C80" s="9" t="s">
        <v>40</v>
      </c>
      <c r="D80" s="10" t="s">
        <v>38</v>
      </c>
      <c r="E80" s="10" t="s">
        <v>4</v>
      </c>
      <c r="F80" s="11">
        <v>6125</v>
      </c>
      <c r="G80" s="12">
        <v>102</v>
      </c>
      <c r="H80" s="24">
        <f>VLOOKUP(Data[[#This Row],[Product]],products[],2,)</f>
        <v>11.88</v>
      </c>
      <c r="I80" s="10">
        <f>Data[[#This Row],[Units]]*Data[COST PER UNIT]</f>
        <v>1211.76</v>
      </c>
      <c r="J80" s="69">
        <f>Data[Amount]-Data[TOTAL COST]</f>
        <v>4913.24</v>
      </c>
      <c r="K80" s="21"/>
    </row>
    <row r="81" spans="3:11" x14ac:dyDescent="0.25">
      <c r="C81" s="9" t="s">
        <v>6</v>
      </c>
      <c r="D81" s="10" t="s">
        <v>34</v>
      </c>
      <c r="E81" s="10" t="s">
        <v>4</v>
      </c>
      <c r="F81" s="11">
        <v>525</v>
      </c>
      <c r="G81" s="12">
        <v>48</v>
      </c>
      <c r="H81" s="24">
        <f>VLOOKUP(Data[[#This Row],[Product]],products[],2,)</f>
        <v>11.88</v>
      </c>
      <c r="I81" s="10">
        <f>Data[[#This Row],[Units]]*Data[COST PER UNIT]</f>
        <v>570.24</v>
      </c>
      <c r="J81" s="69">
        <f>Data[Amount]-Data[TOTAL COST]</f>
        <v>-45.240000000000009</v>
      </c>
      <c r="K81" s="21"/>
    </row>
    <row r="82" spans="3:11" x14ac:dyDescent="0.25">
      <c r="C82" s="9" t="s">
        <v>9</v>
      </c>
      <c r="D82" s="10" t="s">
        <v>37</v>
      </c>
      <c r="E82" s="10" t="s">
        <v>4</v>
      </c>
      <c r="F82" s="11">
        <v>259</v>
      </c>
      <c r="G82" s="12">
        <v>207</v>
      </c>
      <c r="H82" s="24">
        <f>VLOOKUP(Data[[#This Row],[Product]],products[],2,)</f>
        <v>11.88</v>
      </c>
      <c r="I82" s="10">
        <f>Data[[#This Row],[Units]]*Data[COST PER UNIT]</f>
        <v>2459.1600000000003</v>
      </c>
      <c r="J82" s="69">
        <f>Data[Amount]-Data[TOTAL COST]</f>
        <v>-2200.1600000000003</v>
      </c>
      <c r="K82" s="21"/>
    </row>
    <row r="83" spans="3:11" x14ac:dyDescent="0.25">
      <c r="C83" s="9" t="s">
        <v>6</v>
      </c>
      <c r="D83" s="10" t="s">
        <v>36</v>
      </c>
      <c r="E83" s="10" t="s">
        <v>4</v>
      </c>
      <c r="F83" s="11">
        <v>10073</v>
      </c>
      <c r="G83" s="12">
        <v>120</v>
      </c>
      <c r="H83" s="24">
        <f>VLOOKUP(Data[[#This Row],[Product]],products[],2,)</f>
        <v>11.88</v>
      </c>
      <c r="I83" s="10">
        <f>Data[[#This Row],[Units]]*Data[COST PER UNIT]</f>
        <v>1425.6000000000001</v>
      </c>
      <c r="J83" s="69">
        <f>Data[Amount]-Data[TOTAL COST]</f>
        <v>8647.4</v>
      </c>
      <c r="K83" s="21"/>
    </row>
    <row r="84" spans="3:11" x14ac:dyDescent="0.25">
      <c r="C84" s="9" t="s">
        <v>2</v>
      </c>
      <c r="D84" s="10" t="s">
        <v>38</v>
      </c>
      <c r="E84" s="10" t="s">
        <v>4</v>
      </c>
      <c r="F84" s="11">
        <v>3549</v>
      </c>
      <c r="G84" s="12">
        <v>3</v>
      </c>
      <c r="H84" s="24">
        <f>VLOOKUP(Data[[#This Row],[Product]],products[],2,)</f>
        <v>11.88</v>
      </c>
      <c r="I84" s="10">
        <f>Data[[#This Row],[Units]]*Data[COST PER UNIT]</f>
        <v>35.64</v>
      </c>
      <c r="J84" s="69">
        <f>Data[Amount]-Data[TOTAL COST]</f>
        <v>3513.36</v>
      </c>
      <c r="K84" s="21"/>
    </row>
    <row r="85" spans="3:11" x14ac:dyDescent="0.25">
      <c r="C85" s="9" t="s">
        <v>6</v>
      </c>
      <c r="D85" s="10" t="s">
        <v>35</v>
      </c>
      <c r="E85" s="10" t="s">
        <v>4</v>
      </c>
      <c r="F85" s="11">
        <v>1302</v>
      </c>
      <c r="G85" s="12">
        <v>402</v>
      </c>
      <c r="H85" s="24">
        <f>VLOOKUP(Data[[#This Row],[Product]],products[],2,)</f>
        <v>11.88</v>
      </c>
      <c r="I85" s="10">
        <f>Data[[#This Row],[Units]]*Data[COST PER UNIT]</f>
        <v>4775.76</v>
      </c>
      <c r="J85" s="69">
        <f>Data[Amount]-Data[TOTAL COST]</f>
        <v>-3473.76</v>
      </c>
      <c r="K85" s="21"/>
    </row>
    <row r="86" spans="3:11" x14ac:dyDescent="0.25">
      <c r="C86" s="9" t="s">
        <v>40</v>
      </c>
      <c r="D86" s="10" t="s">
        <v>36</v>
      </c>
      <c r="E86" s="10" t="s">
        <v>4</v>
      </c>
      <c r="F86" s="11">
        <v>217</v>
      </c>
      <c r="G86" s="12">
        <v>36</v>
      </c>
      <c r="H86" s="24">
        <f>VLOOKUP(Data[[#This Row],[Product]],products[],2,)</f>
        <v>11.88</v>
      </c>
      <c r="I86" s="10">
        <f>Data[[#This Row],[Units]]*Data[COST PER UNIT]</f>
        <v>427.68</v>
      </c>
      <c r="J86" s="69">
        <f>Data[Amount]-Data[TOTAL COST]</f>
        <v>-210.68</v>
      </c>
      <c r="K86" s="21"/>
    </row>
    <row r="87" spans="3:11" x14ac:dyDescent="0.25">
      <c r="C87" s="9" t="s">
        <v>10</v>
      </c>
      <c r="D87" s="10" t="s">
        <v>38</v>
      </c>
      <c r="E87" s="10" t="s">
        <v>4</v>
      </c>
      <c r="F87" s="11">
        <v>6860</v>
      </c>
      <c r="G87" s="12">
        <v>126</v>
      </c>
      <c r="H87" s="24">
        <f>VLOOKUP(Data[[#This Row],[Product]],products[],2,)</f>
        <v>11.88</v>
      </c>
      <c r="I87" s="10">
        <f>Data[[#This Row],[Units]]*Data[COST PER UNIT]</f>
        <v>1496.88</v>
      </c>
      <c r="J87" s="69">
        <f>Data[Amount]-Data[TOTAL COST]</f>
        <v>5363.12</v>
      </c>
      <c r="K87" s="21"/>
    </row>
    <row r="88" spans="3:11" x14ac:dyDescent="0.25">
      <c r="C88" s="9" t="s">
        <v>3</v>
      </c>
      <c r="D88" s="10" t="s">
        <v>37</v>
      </c>
      <c r="E88" s="10" t="s">
        <v>4</v>
      </c>
      <c r="F88" s="11">
        <v>938</v>
      </c>
      <c r="G88" s="12">
        <v>366</v>
      </c>
      <c r="H88" s="24">
        <f>VLOOKUP(Data[[#This Row],[Product]],products[],2,)</f>
        <v>11.88</v>
      </c>
      <c r="I88" s="10">
        <f>Data[[#This Row],[Units]]*Data[COST PER UNIT]</f>
        <v>4348.08</v>
      </c>
      <c r="J88" s="69">
        <f>Data[Amount]-Data[TOTAL COST]</f>
        <v>-3410.08</v>
      </c>
      <c r="K88" s="21"/>
    </row>
    <row r="89" spans="3:11" x14ac:dyDescent="0.25">
      <c r="C89" s="9" t="s">
        <v>40</v>
      </c>
      <c r="D89" s="10" t="s">
        <v>34</v>
      </c>
      <c r="E89" s="10" t="s">
        <v>26</v>
      </c>
      <c r="F89" s="11">
        <v>6748</v>
      </c>
      <c r="G89" s="12">
        <v>48</v>
      </c>
      <c r="H89" s="24">
        <f>VLOOKUP(Data[[#This Row],[Product]],products[],2,)</f>
        <v>5.6</v>
      </c>
      <c r="I89" s="10">
        <f>Data[[#This Row],[Units]]*Data[COST PER UNIT]</f>
        <v>268.79999999999995</v>
      </c>
      <c r="J89" s="69">
        <f>Data[Amount]-Data[TOTAL COST]</f>
        <v>6479.2</v>
      </c>
      <c r="K89" s="21"/>
    </row>
    <row r="90" spans="3:11" x14ac:dyDescent="0.25">
      <c r="C90" s="9" t="s">
        <v>9</v>
      </c>
      <c r="D90" s="10" t="s">
        <v>35</v>
      </c>
      <c r="E90" s="10" t="s">
        <v>26</v>
      </c>
      <c r="F90" s="11">
        <v>98</v>
      </c>
      <c r="G90" s="12">
        <v>159</v>
      </c>
      <c r="H90" s="24">
        <f>VLOOKUP(Data[[#This Row],[Product]],products[],2,)</f>
        <v>5.6</v>
      </c>
      <c r="I90" s="10">
        <f>Data[[#This Row],[Units]]*Data[COST PER UNIT]</f>
        <v>890.4</v>
      </c>
      <c r="J90" s="69">
        <f>Data[Amount]-Data[TOTAL COST]</f>
        <v>-792.4</v>
      </c>
      <c r="K90" s="21"/>
    </row>
    <row r="91" spans="3:11" x14ac:dyDescent="0.25">
      <c r="C91" s="9" t="s">
        <v>3</v>
      </c>
      <c r="D91" s="10" t="s">
        <v>34</v>
      </c>
      <c r="E91" s="10" t="s">
        <v>26</v>
      </c>
      <c r="F91" s="11">
        <v>3108</v>
      </c>
      <c r="G91" s="12">
        <v>54</v>
      </c>
      <c r="H91" s="24">
        <f>VLOOKUP(Data[[#This Row],[Product]],products[],2,)</f>
        <v>5.6</v>
      </c>
      <c r="I91" s="10">
        <f>Data[[#This Row],[Units]]*Data[COST PER UNIT]</f>
        <v>302.39999999999998</v>
      </c>
      <c r="J91" s="69">
        <f>Data[Amount]-Data[TOTAL COST]</f>
        <v>2805.6</v>
      </c>
      <c r="K91" s="21"/>
    </row>
    <row r="92" spans="3:11" x14ac:dyDescent="0.25">
      <c r="C92" s="9" t="s">
        <v>5</v>
      </c>
      <c r="D92" s="10" t="s">
        <v>39</v>
      </c>
      <c r="E92" s="10" t="s">
        <v>26</v>
      </c>
      <c r="F92" s="11">
        <v>5236</v>
      </c>
      <c r="G92" s="12">
        <v>51</v>
      </c>
      <c r="H92" s="24">
        <f>VLOOKUP(Data[[#This Row],[Product]],products[],2,)</f>
        <v>5.6</v>
      </c>
      <c r="I92" s="10">
        <f>Data[[#This Row],[Units]]*Data[COST PER UNIT]</f>
        <v>285.59999999999997</v>
      </c>
      <c r="J92" s="69">
        <f>Data[Amount]-Data[TOTAL COST]</f>
        <v>4950.3999999999996</v>
      </c>
      <c r="K92" s="21"/>
    </row>
    <row r="93" spans="3:11" x14ac:dyDescent="0.25">
      <c r="C93" s="9" t="s">
        <v>6</v>
      </c>
      <c r="D93" s="10" t="s">
        <v>34</v>
      </c>
      <c r="E93" s="10" t="s">
        <v>26</v>
      </c>
      <c r="F93" s="11">
        <v>8008</v>
      </c>
      <c r="G93" s="12">
        <v>456</v>
      </c>
      <c r="H93" s="24">
        <f>VLOOKUP(Data[[#This Row],[Product]],products[],2,)</f>
        <v>5.6</v>
      </c>
      <c r="I93" s="10">
        <f>Data[[#This Row],[Units]]*Data[COST PER UNIT]</f>
        <v>2553.6</v>
      </c>
      <c r="J93" s="69">
        <f>Data[Amount]-Data[TOTAL COST]</f>
        <v>5454.4</v>
      </c>
      <c r="K93" s="21"/>
    </row>
    <row r="94" spans="3:11" x14ac:dyDescent="0.25">
      <c r="C94" s="9" t="s">
        <v>41</v>
      </c>
      <c r="D94" s="10" t="s">
        <v>36</v>
      </c>
      <c r="E94" s="10" t="s">
        <v>26</v>
      </c>
      <c r="F94" s="11">
        <v>98</v>
      </c>
      <c r="G94" s="12">
        <v>204</v>
      </c>
      <c r="H94" s="24">
        <f>VLOOKUP(Data[[#This Row],[Product]],products[],2,)</f>
        <v>5.6</v>
      </c>
      <c r="I94" s="10">
        <f>Data[[#This Row],[Units]]*Data[COST PER UNIT]</f>
        <v>1142.3999999999999</v>
      </c>
      <c r="J94" s="69">
        <f>Data[Amount]-Data[TOTAL COST]</f>
        <v>-1044.3999999999999</v>
      </c>
      <c r="K94" s="21"/>
    </row>
    <row r="95" spans="3:11" x14ac:dyDescent="0.25">
      <c r="C95" s="9" t="s">
        <v>10</v>
      </c>
      <c r="D95" s="10" t="s">
        <v>34</v>
      </c>
      <c r="E95" s="10" t="s">
        <v>26</v>
      </c>
      <c r="F95" s="11">
        <v>4991</v>
      </c>
      <c r="G95" s="12">
        <v>9</v>
      </c>
      <c r="H95" s="24">
        <f>VLOOKUP(Data[[#This Row],[Product]],products[],2,)</f>
        <v>5.6</v>
      </c>
      <c r="I95" s="10">
        <f>Data[[#This Row],[Units]]*Data[COST PER UNIT]</f>
        <v>50.4</v>
      </c>
      <c r="J95" s="69">
        <f>Data[Amount]-Data[TOTAL COST]</f>
        <v>4940.6000000000004</v>
      </c>
      <c r="K95" s="21"/>
    </row>
    <row r="96" spans="3:11" x14ac:dyDescent="0.25">
      <c r="C96" s="9" t="s">
        <v>8</v>
      </c>
      <c r="D96" s="10" t="s">
        <v>39</v>
      </c>
      <c r="E96" s="10" t="s">
        <v>26</v>
      </c>
      <c r="F96" s="11">
        <v>1561</v>
      </c>
      <c r="G96" s="12">
        <v>27</v>
      </c>
      <c r="H96" s="24">
        <f>VLOOKUP(Data[[#This Row],[Product]],products[],2,)</f>
        <v>5.6</v>
      </c>
      <c r="I96" s="10">
        <f>Data[[#This Row],[Units]]*Data[COST PER UNIT]</f>
        <v>151.19999999999999</v>
      </c>
      <c r="J96" s="69">
        <f>Data[Amount]-Data[TOTAL COST]</f>
        <v>1409.8</v>
      </c>
      <c r="K96" s="21"/>
    </row>
    <row r="97" spans="3:11" x14ac:dyDescent="0.25">
      <c r="C97" s="9" t="s">
        <v>41</v>
      </c>
      <c r="D97" s="10" t="s">
        <v>37</v>
      </c>
      <c r="E97" s="10" t="s">
        <v>26</v>
      </c>
      <c r="F97" s="11">
        <v>2324</v>
      </c>
      <c r="G97" s="12">
        <v>177</v>
      </c>
      <c r="H97" s="24">
        <f>VLOOKUP(Data[[#This Row],[Product]],products[],2,)</f>
        <v>5.6</v>
      </c>
      <c r="I97" s="10">
        <f>Data[[#This Row],[Units]]*Data[COST PER UNIT]</f>
        <v>991.19999999999993</v>
      </c>
      <c r="J97" s="69">
        <f>Data[Amount]-Data[TOTAL COST]</f>
        <v>1332.8000000000002</v>
      </c>
      <c r="K97" s="21"/>
    </row>
    <row r="98" spans="3:11" x14ac:dyDescent="0.25">
      <c r="C98" s="9" t="s">
        <v>3</v>
      </c>
      <c r="D98" s="10" t="s">
        <v>39</v>
      </c>
      <c r="E98" s="10" t="s">
        <v>26</v>
      </c>
      <c r="F98" s="11">
        <v>4956</v>
      </c>
      <c r="G98" s="12">
        <v>171</v>
      </c>
      <c r="H98" s="24">
        <f>VLOOKUP(Data[[#This Row],[Product]],products[],2,)</f>
        <v>5.6</v>
      </c>
      <c r="I98" s="10">
        <f>Data[[#This Row],[Units]]*Data[COST PER UNIT]</f>
        <v>957.59999999999991</v>
      </c>
      <c r="J98" s="69">
        <f>Data[Amount]-Data[TOTAL COST]</f>
        <v>3998.4</v>
      </c>
      <c r="K98" s="21"/>
    </row>
    <row r="99" spans="3:11" x14ac:dyDescent="0.25">
      <c r="C99" s="9" t="s">
        <v>8</v>
      </c>
      <c r="D99" s="10" t="s">
        <v>37</v>
      </c>
      <c r="E99" s="10" t="s">
        <v>26</v>
      </c>
      <c r="F99" s="11">
        <v>6279</v>
      </c>
      <c r="G99" s="12">
        <v>45</v>
      </c>
      <c r="H99" s="24">
        <f>VLOOKUP(Data[[#This Row],[Product]],products[],2,)</f>
        <v>5.6</v>
      </c>
      <c r="I99" s="10">
        <f>Data[[#This Row],[Units]]*Data[COST PER UNIT]</f>
        <v>251.99999999999997</v>
      </c>
      <c r="J99" s="69">
        <f>Data[Amount]-Data[TOTAL COST]</f>
        <v>6027</v>
      </c>
      <c r="K99" s="21"/>
    </row>
    <row r="100" spans="3:11" x14ac:dyDescent="0.25">
      <c r="C100" s="9" t="s">
        <v>9</v>
      </c>
      <c r="D100" s="10" t="s">
        <v>37</v>
      </c>
      <c r="E100" s="10" t="s">
        <v>26</v>
      </c>
      <c r="F100" s="11">
        <v>2856</v>
      </c>
      <c r="G100" s="12">
        <v>246</v>
      </c>
      <c r="H100" s="24">
        <f>VLOOKUP(Data[[#This Row],[Product]],products[],2,)</f>
        <v>5.6</v>
      </c>
      <c r="I100" s="10">
        <f>Data[[#This Row],[Units]]*Data[COST PER UNIT]</f>
        <v>1377.6</v>
      </c>
      <c r="J100" s="69">
        <f>Data[Amount]-Data[TOTAL COST]</f>
        <v>1478.4</v>
      </c>
      <c r="K100" s="21"/>
    </row>
    <row r="101" spans="3:11" x14ac:dyDescent="0.25">
      <c r="C101" s="9" t="s">
        <v>7</v>
      </c>
      <c r="D101" s="10" t="s">
        <v>37</v>
      </c>
      <c r="E101" s="10" t="s">
        <v>26</v>
      </c>
      <c r="F101" s="11">
        <v>5306</v>
      </c>
      <c r="G101" s="12">
        <v>0</v>
      </c>
      <c r="H101" s="24">
        <f>VLOOKUP(Data[[#This Row],[Product]],products[],2,)</f>
        <v>5.6</v>
      </c>
      <c r="I101" s="10">
        <f>Data[[#This Row],[Units]]*Data[COST PER UNIT]</f>
        <v>0</v>
      </c>
      <c r="J101" s="69">
        <f>Data[Amount]-Data[TOTAL COST]</f>
        <v>5306</v>
      </c>
      <c r="K101" s="21"/>
    </row>
    <row r="102" spans="3:11" x14ac:dyDescent="0.25">
      <c r="C102" s="9" t="s">
        <v>9</v>
      </c>
      <c r="D102" s="10" t="s">
        <v>38</v>
      </c>
      <c r="E102" s="10" t="s">
        <v>26</v>
      </c>
      <c r="F102" s="11">
        <v>2436</v>
      </c>
      <c r="G102" s="12">
        <v>99</v>
      </c>
      <c r="H102" s="24">
        <f>VLOOKUP(Data[[#This Row],[Product]],products[],2,)</f>
        <v>5.6</v>
      </c>
      <c r="I102" s="10">
        <f>Data[[#This Row],[Units]]*Data[COST PER UNIT]</f>
        <v>554.4</v>
      </c>
      <c r="J102" s="69">
        <f>Data[Amount]-Data[TOTAL COST]</f>
        <v>1881.6</v>
      </c>
      <c r="K102" s="21"/>
    </row>
    <row r="103" spans="3:11" x14ac:dyDescent="0.25">
      <c r="C103" s="9" t="s">
        <v>40</v>
      </c>
      <c r="D103" s="10" t="s">
        <v>38</v>
      </c>
      <c r="E103" s="10" t="s">
        <v>26</v>
      </c>
      <c r="F103" s="11">
        <v>609</v>
      </c>
      <c r="G103" s="12">
        <v>87</v>
      </c>
      <c r="H103" s="24">
        <f>VLOOKUP(Data[[#This Row],[Product]],products[],2,)</f>
        <v>5.6</v>
      </c>
      <c r="I103" s="10">
        <f>Data[[#This Row],[Units]]*Data[COST PER UNIT]</f>
        <v>487.2</v>
      </c>
      <c r="J103" s="69">
        <f>Data[Amount]-Data[TOTAL COST]</f>
        <v>121.80000000000001</v>
      </c>
      <c r="K103" s="21"/>
    </row>
    <row r="104" spans="3:11" x14ac:dyDescent="0.25">
      <c r="C104" s="9" t="s">
        <v>6</v>
      </c>
      <c r="D104" s="10" t="s">
        <v>37</v>
      </c>
      <c r="E104" s="10" t="s">
        <v>26</v>
      </c>
      <c r="F104" s="11">
        <v>6818</v>
      </c>
      <c r="G104" s="12">
        <v>6</v>
      </c>
      <c r="H104" s="24">
        <f>VLOOKUP(Data[[#This Row],[Product]],products[],2,)</f>
        <v>5.6</v>
      </c>
      <c r="I104" s="10">
        <f>Data[[#This Row],[Units]]*Data[COST PER UNIT]</f>
        <v>33.599999999999994</v>
      </c>
      <c r="J104" s="69">
        <f>Data[Amount]-Data[TOTAL COST]</f>
        <v>6784.4</v>
      </c>
      <c r="K104" s="21"/>
    </row>
    <row r="105" spans="3:11" x14ac:dyDescent="0.25">
      <c r="C105" s="9" t="s">
        <v>3</v>
      </c>
      <c r="D105" s="10" t="s">
        <v>38</v>
      </c>
      <c r="E105" s="10" t="s">
        <v>26</v>
      </c>
      <c r="F105" s="11">
        <v>8841</v>
      </c>
      <c r="G105" s="12">
        <v>303</v>
      </c>
      <c r="H105" s="24">
        <f>VLOOKUP(Data[[#This Row],[Product]],products[],2,)</f>
        <v>5.6</v>
      </c>
      <c r="I105" s="10">
        <f>Data[[#This Row],[Units]]*Data[COST PER UNIT]</f>
        <v>1696.8</v>
      </c>
      <c r="J105" s="69">
        <f>Data[Amount]-Data[TOTAL COST]</f>
        <v>7144.2</v>
      </c>
      <c r="K105" s="21"/>
    </row>
    <row r="106" spans="3:11" x14ac:dyDescent="0.25">
      <c r="C106" s="9" t="s">
        <v>2</v>
      </c>
      <c r="D106" s="10" t="s">
        <v>39</v>
      </c>
      <c r="E106" s="10" t="s">
        <v>28</v>
      </c>
      <c r="F106" s="11">
        <v>6027</v>
      </c>
      <c r="G106" s="12">
        <v>144</v>
      </c>
      <c r="H106" s="24">
        <f>VLOOKUP(Data[[#This Row],[Product]],products[],2,)</f>
        <v>10.38</v>
      </c>
      <c r="I106" s="10">
        <f>Data[[#This Row],[Units]]*Data[COST PER UNIT]</f>
        <v>1494.72</v>
      </c>
      <c r="J106" s="69">
        <f>Data[Amount]-Data[TOTAL COST]</f>
        <v>4532.28</v>
      </c>
      <c r="K106" s="21"/>
    </row>
    <row r="107" spans="3:11" x14ac:dyDescent="0.25">
      <c r="C107" s="9" t="s">
        <v>2</v>
      </c>
      <c r="D107" s="10" t="s">
        <v>38</v>
      </c>
      <c r="E107" s="10" t="s">
        <v>28</v>
      </c>
      <c r="F107" s="11">
        <v>6580</v>
      </c>
      <c r="G107" s="12">
        <v>183</v>
      </c>
      <c r="H107" s="24">
        <f>VLOOKUP(Data[[#This Row],[Product]],products[],2,)</f>
        <v>10.38</v>
      </c>
      <c r="I107" s="10">
        <f>Data[[#This Row],[Units]]*Data[COST PER UNIT]</f>
        <v>1899.5400000000002</v>
      </c>
      <c r="J107" s="69">
        <f>Data[Amount]-Data[TOTAL COST]</f>
        <v>4680.46</v>
      </c>
      <c r="K107" s="21"/>
    </row>
    <row r="108" spans="3:11" x14ac:dyDescent="0.25">
      <c r="C108" s="9" t="s">
        <v>9</v>
      </c>
      <c r="D108" s="10" t="s">
        <v>34</v>
      </c>
      <c r="E108" s="10" t="s">
        <v>28</v>
      </c>
      <c r="F108" s="11">
        <v>14329</v>
      </c>
      <c r="G108" s="12">
        <v>150</v>
      </c>
      <c r="H108" s="24">
        <f>VLOOKUP(Data[[#This Row],[Product]],products[],2,)</f>
        <v>10.38</v>
      </c>
      <c r="I108" s="10">
        <f>Data[[#This Row],[Units]]*Data[COST PER UNIT]</f>
        <v>1557.0000000000002</v>
      </c>
      <c r="J108" s="69">
        <f>Data[Amount]-Data[TOTAL COST]</f>
        <v>12772</v>
      </c>
      <c r="K108" s="21"/>
    </row>
    <row r="109" spans="3:11" x14ac:dyDescent="0.25">
      <c r="C109" s="9" t="s">
        <v>41</v>
      </c>
      <c r="D109" s="10" t="s">
        <v>36</v>
      </c>
      <c r="E109" s="10" t="s">
        <v>28</v>
      </c>
      <c r="F109" s="11">
        <v>854</v>
      </c>
      <c r="G109" s="12">
        <v>309</v>
      </c>
      <c r="H109" s="24">
        <f>VLOOKUP(Data[[#This Row],[Product]],products[],2,)</f>
        <v>10.38</v>
      </c>
      <c r="I109" s="10">
        <f>Data[[#This Row],[Units]]*Data[COST PER UNIT]</f>
        <v>3207.42</v>
      </c>
      <c r="J109" s="69">
        <f>Data[Amount]-Data[TOTAL COST]</f>
        <v>-2353.42</v>
      </c>
      <c r="K109" s="21"/>
    </row>
    <row r="110" spans="3:11" x14ac:dyDescent="0.25">
      <c r="C110" s="9" t="s">
        <v>3</v>
      </c>
      <c r="D110" s="10" t="s">
        <v>36</v>
      </c>
      <c r="E110" s="10" t="s">
        <v>28</v>
      </c>
      <c r="F110" s="11">
        <v>973</v>
      </c>
      <c r="G110" s="12">
        <v>162</v>
      </c>
      <c r="H110" s="24">
        <f>VLOOKUP(Data[[#This Row],[Product]],products[],2,)</f>
        <v>10.38</v>
      </c>
      <c r="I110" s="10">
        <f>Data[[#This Row],[Units]]*Data[COST PER UNIT]</f>
        <v>1681.5600000000002</v>
      </c>
      <c r="J110" s="69">
        <f>Data[Amount]-Data[TOTAL COST]</f>
        <v>-708.56000000000017</v>
      </c>
      <c r="K110" s="21"/>
    </row>
    <row r="111" spans="3:11" x14ac:dyDescent="0.25">
      <c r="C111" s="9" t="s">
        <v>41</v>
      </c>
      <c r="D111" s="10" t="s">
        <v>35</v>
      </c>
      <c r="E111" s="10" t="s">
        <v>28</v>
      </c>
      <c r="F111" s="11">
        <v>7455</v>
      </c>
      <c r="G111" s="12">
        <v>216</v>
      </c>
      <c r="H111" s="24">
        <f>VLOOKUP(Data[[#This Row],[Product]],products[],2,)</f>
        <v>10.38</v>
      </c>
      <c r="I111" s="10">
        <f>Data[[#This Row],[Units]]*Data[COST PER UNIT]</f>
        <v>2242.0800000000004</v>
      </c>
      <c r="J111" s="69">
        <f>Data[Amount]-Data[TOTAL COST]</f>
        <v>5212.92</v>
      </c>
      <c r="K111" s="21"/>
    </row>
    <row r="112" spans="3:11" x14ac:dyDescent="0.25">
      <c r="C112" s="9" t="s">
        <v>3</v>
      </c>
      <c r="D112" s="10" t="s">
        <v>34</v>
      </c>
      <c r="E112" s="10" t="s">
        <v>28</v>
      </c>
      <c r="F112" s="11">
        <v>3689</v>
      </c>
      <c r="G112" s="12">
        <v>312</v>
      </c>
      <c r="H112" s="24">
        <f>VLOOKUP(Data[[#This Row],[Product]],products[],2,)</f>
        <v>10.38</v>
      </c>
      <c r="I112" s="10">
        <f>Data[[#This Row],[Units]]*Data[COST PER UNIT]</f>
        <v>3238.5600000000004</v>
      </c>
      <c r="J112" s="69">
        <f>Data[Amount]-Data[TOTAL COST]</f>
        <v>450.4399999999996</v>
      </c>
      <c r="K112" s="21"/>
    </row>
    <row r="113" spans="3:11" x14ac:dyDescent="0.25">
      <c r="C113" s="9" t="s">
        <v>7</v>
      </c>
      <c r="D113" s="10" t="s">
        <v>38</v>
      </c>
      <c r="E113" s="10" t="s">
        <v>28</v>
      </c>
      <c r="F113" s="11">
        <v>5677</v>
      </c>
      <c r="G113" s="12">
        <v>258</v>
      </c>
      <c r="H113" s="24">
        <f>VLOOKUP(Data[[#This Row],[Product]],products[],2,)</f>
        <v>10.38</v>
      </c>
      <c r="I113" s="10">
        <f>Data[[#This Row],[Units]]*Data[COST PER UNIT]</f>
        <v>2678.0400000000004</v>
      </c>
      <c r="J113" s="69">
        <f>Data[Amount]-Data[TOTAL COST]</f>
        <v>2998.9599999999996</v>
      </c>
      <c r="K113" s="21"/>
    </row>
    <row r="114" spans="3:11" x14ac:dyDescent="0.25">
      <c r="C114" s="9" t="s">
        <v>6</v>
      </c>
      <c r="D114" s="10" t="s">
        <v>37</v>
      </c>
      <c r="E114" s="10" t="s">
        <v>28</v>
      </c>
      <c r="F114" s="11">
        <v>3556</v>
      </c>
      <c r="G114" s="12">
        <v>459</v>
      </c>
      <c r="H114" s="24">
        <f>VLOOKUP(Data[[#This Row],[Product]],products[],2,)</f>
        <v>10.38</v>
      </c>
      <c r="I114" s="10">
        <f>Data[[#This Row],[Units]]*Data[COST PER UNIT]</f>
        <v>4764.42</v>
      </c>
      <c r="J114" s="69">
        <f>Data[Amount]-Data[TOTAL COST]</f>
        <v>-1208.42</v>
      </c>
      <c r="K114" s="21"/>
    </row>
    <row r="115" spans="3:11" x14ac:dyDescent="0.25">
      <c r="C115" s="9" t="s">
        <v>10</v>
      </c>
      <c r="D115" s="10" t="s">
        <v>37</v>
      </c>
      <c r="E115" s="10" t="s">
        <v>28</v>
      </c>
      <c r="F115" s="11">
        <v>3059</v>
      </c>
      <c r="G115" s="12">
        <v>27</v>
      </c>
      <c r="H115" s="24">
        <f>VLOOKUP(Data[[#This Row],[Product]],products[],2,)</f>
        <v>10.38</v>
      </c>
      <c r="I115" s="10">
        <f>Data[[#This Row],[Units]]*Data[COST PER UNIT]</f>
        <v>280.26000000000005</v>
      </c>
      <c r="J115" s="69">
        <f>Data[Amount]-Data[TOTAL COST]</f>
        <v>2778.74</v>
      </c>
      <c r="K115" s="21"/>
    </row>
    <row r="116" spans="3:11" x14ac:dyDescent="0.25">
      <c r="C116" s="9" t="s">
        <v>40</v>
      </c>
      <c r="D116" s="10" t="s">
        <v>39</v>
      </c>
      <c r="E116" s="10" t="s">
        <v>28</v>
      </c>
      <c r="F116" s="11">
        <v>3101</v>
      </c>
      <c r="G116" s="12">
        <v>225</v>
      </c>
      <c r="H116" s="24">
        <f>VLOOKUP(Data[[#This Row],[Product]],products[],2,)</f>
        <v>10.38</v>
      </c>
      <c r="I116" s="10">
        <f>Data[[#This Row],[Units]]*Data[COST PER UNIT]</f>
        <v>2335.5</v>
      </c>
      <c r="J116" s="69">
        <f>Data[Amount]-Data[TOTAL COST]</f>
        <v>765.5</v>
      </c>
      <c r="K116" s="21"/>
    </row>
    <row r="117" spans="3:11" x14ac:dyDescent="0.25">
      <c r="C117" s="9" t="s">
        <v>9</v>
      </c>
      <c r="D117" s="10" t="s">
        <v>37</v>
      </c>
      <c r="E117" s="10" t="s">
        <v>28</v>
      </c>
      <c r="F117" s="11">
        <v>2919</v>
      </c>
      <c r="G117" s="12">
        <v>45</v>
      </c>
      <c r="H117" s="24">
        <f>VLOOKUP(Data[[#This Row],[Product]],products[],2,)</f>
        <v>10.38</v>
      </c>
      <c r="I117" s="10">
        <f>Data[[#This Row],[Units]]*Data[COST PER UNIT]</f>
        <v>467.1</v>
      </c>
      <c r="J117" s="69">
        <f>Data[Amount]-Data[TOTAL COST]</f>
        <v>2451.9</v>
      </c>
      <c r="K117" s="21"/>
    </row>
    <row r="118" spans="3:11" x14ac:dyDescent="0.25">
      <c r="C118" s="9" t="s">
        <v>3</v>
      </c>
      <c r="D118" s="10" t="s">
        <v>37</v>
      </c>
      <c r="E118" s="10" t="s">
        <v>28</v>
      </c>
      <c r="F118" s="11">
        <v>7308</v>
      </c>
      <c r="G118" s="12">
        <v>327</v>
      </c>
      <c r="H118" s="24">
        <f>VLOOKUP(Data[[#This Row],[Product]],products[],2,)</f>
        <v>10.38</v>
      </c>
      <c r="I118" s="10">
        <f>Data[[#This Row],[Units]]*Data[COST PER UNIT]</f>
        <v>3394.26</v>
      </c>
      <c r="J118" s="69">
        <f>Data[Amount]-Data[TOTAL COST]</f>
        <v>3913.74</v>
      </c>
      <c r="K118" s="21"/>
    </row>
    <row r="119" spans="3:11" x14ac:dyDescent="0.25">
      <c r="C119" s="9" t="s">
        <v>7</v>
      </c>
      <c r="D119" s="10" t="s">
        <v>35</v>
      </c>
      <c r="E119" s="10" t="s">
        <v>28</v>
      </c>
      <c r="F119" s="11">
        <v>5194</v>
      </c>
      <c r="G119" s="12">
        <v>288</v>
      </c>
      <c r="H119" s="24">
        <f>VLOOKUP(Data[[#This Row],[Product]],products[],2,)</f>
        <v>10.38</v>
      </c>
      <c r="I119" s="10">
        <f>Data[[#This Row],[Units]]*Data[COST PER UNIT]</f>
        <v>2989.44</v>
      </c>
      <c r="J119" s="69">
        <f>Data[Amount]-Data[TOTAL COST]</f>
        <v>2204.56</v>
      </c>
      <c r="K119" s="21"/>
    </row>
    <row r="120" spans="3:11" x14ac:dyDescent="0.25">
      <c r="C120" s="9" t="s">
        <v>3</v>
      </c>
      <c r="D120" s="10" t="s">
        <v>39</v>
      </c>
      <c r="E120" s="10" t="s">
        <v>28</v>
      </c>
      <c r="F120" s="11">
        <v>1652</v>
      </c>
      <c r="G120" s="12">
        <v>102</v>
      </c>
      <c r="H120" s="24">
        <f>VLOOKUP(Data[[#This Row],[Product]],products[],2,)</f>
        <v>10.38</v>
      </c>
      <c r="I120" s="10">
        <f>Data[[#This Row],[Units]]*Data[COST PER UNIT]</f>
        <v>1058.76</v>
      </c>
      <c r="J120" s="69">
        <f>Data[Amount]-Data[TOTAL COST]</f>
        <v>593.24</v>
      </c>
      <c r="K120" s="21"/>
    </row>
    <row r="121" spans="3:11" x14ac:dyDescent="0.25">
      <c r="C121" s="9" t="s">
        <v>40</v>
      </c>
      <c r="D121" s="10" t="s">
        <v>35</v>
      </c>
      <c r="E121" s="10" t="s">
        <v>32</v>
      </c>
      <c r="F121" s="11">
        <v>12348</v>
      </c>
      <c r="G121" s="12">
        <v>234</v>
      </c>
      <c r="H121" s="24">
        <f>VLOOKUP(Data[[#This Row],[Product]],products[],2,)</f>
        <v>8.65</v>
      </c>
      <c r="I121" s="10">
        <f>Data[[#This Row],[Units]]*Data[COST PER UNIT]</f>
        <v>2024.1000000000001</v>
      </c>
      <c r="J121" s="69">
        <f>Data[Amount]-Data[TOTAL COST]</f>
        <v>10323.9</v>
      </c>
      <c r="K121" s="21"/>
    </row>
    <row r="122" spans="3:11" x14ac:dyDescent="0.25">
      <c r="C122" s="9" t="s">
        <v>8</v>
      </c>
      <c r="D122" s="10" t="s">
        <v>35</v>
      </c>
      <c r="E122" s="10" t="s">
        <v>32</v>
      </c>
      <c r="F122" s="11">
        <v>6706</v>
      </c>
      <c r="G122" s="12">
        <v>459</v>
      </c>
      <c r="H122" s="24">
        <f>VLOOKUP(Data[[#This Row],[Product]],products[],2,)</f>
        <v>8.65</v>
      </c>
      <c r="I122" s="10">
        <f>Data[[#This Row],[Units]]*Data[COST PER UNIT]</f>
        <v>3970.3500000000004</v>
      </c>
      <c r="J122" s="69">
        <f>Data[Amount]-Data[TOTAL COST]</f>
        <v>2735.6499999999996</v>
      </c>
      <c r="K122" s="21"/>
    </row>
    <row r="123" spans="3:11" x14ac:dyDescent="0.25">
      <c r="C123" s="9" t="s">
        <v>7</v>
      </c>
      <c r="D123" s="10" t="s">
        <v>34</v>
      </c>
      <c r="E123" s="10" t="s">
        <v>32</v>
      </c>
      <c r="F123" s="11">
        <v>3262</v>
      </c>
      <c r="G123" s="12">
        <v>75</v>
      </c>
      <c r="H123" s="24">
        <f>VLOOKUP(Data[[#This Row],[Product]],products[],2,)</f>
        <v>8.65</v>
      </c>
      <c r="I123" s="10">
        <f>Data[[#This Row],[Units]]*Data[COST PER UNIT]</f>
        <v>648.75</v>
      </c>
      <c r="J123" s="69">
        <f>Data[Amount]-Data[TOTAL COST]</f>
        <v>2613.25</v>
      </c>
      <c r="K123" s="21"/>
    </row>
    <row r="124" spans="3:11" x14ac:dyDescent="0.25">
      <c r="C124" s="9" t="s">
        <v>5</v>
      </c>
      <c r="D124" s="10" t="s">
        <v>38</v>
      </c>
      <c r="E124" s="10" t="s">
        <v>32</v>
      </c>
      <c r="F124" s="11">
        <v>5075</v>
      </c>
      <c r="G124" s="12">
        <v>21</v>
      </c>
      <c r="H124" s="24">
        <f>VLOOKUP(Data[[#This Row],[Product]],products[],2,)</f>
        <v>8.65</v>
      </c>
      <c r="I124" s="10">
        <f>Data[[#This Row],[Units]]*Data[COST PER UNIT]</f>
        <v>181.65</v>
      </c>
      <c r="J124" s="69">
        <f>Data[Amount]-Data[TOTAL COST]</f>
        <v>4893.3500000000004</v>
      </c>
      <c r="K124" s="21"/>
    </row>
    <row r="125" spans="3:11" x14ac:dyDescent="0.25">
      <c r="C125" s="9" t="s">
        <v>3</v>
      </c>
      <c r="D125" s="10" t="s">
        <v>34</v>
      </c>
      <c r="E125" s="10" t="s">
        <v>32</v>
      </c>
      <c r="F125" s="11">
        <v>7777</v>
      </c>
      <c r="G125" s="12">
        <v>504</v>
      </c>
      <c r="H125" s="24">
        <f>VLOOKUP(Data[[#This Row],[Product]],products[],2,)</f>
        <v>8.65</v>
      </c>
      <c r="I125" s="10">
        <f>Data[[#This Row],[Units]]*Data[COST PER UNIT]</f>
        <v>4359.6000000000004</v>
      </c>
      <c r="J125" s="69">
        <f>Data[Amount]-Data[TOTAL COST]</f>
        <v>3417.3999999999996</v>
      </c>
      <c r="K125" s="21"/>
    </row>
    <row r="126" spans="3:11" x14ac:dyDescent="0.25">
      <c r="C126" s="9" t="s">
        <v>6</v>
      </c>
      <c r="D126" s="10" t="s">
        <v>36</v>
      </c>
      <c r="E126" s="10" t="s">
        <v>32</v>
      </c>
      <c r="F126" s="11">
        <v>6118</v>
      </c>
      <c r="G126" s="12">
        <v>9</v>
      </c>
      <c r="H126" s="24">
        <f>VLOOKUP(Data[[#This Row],[Product]],products[],2,)</f>
        <v>8.65</v>
      </c>
      <c r="I126" s="10">
        <f>Data[[#This Row],[Units]]*Data[COST PER UNIT]</f>
        <v>77.850000000000009</v>
      </c>
      <c r="J126" s="69">
        <f>Data[Amount]-Data[TOTAL COST]</f>
        <v>6040.15</v>
      </c>
      <c r="K126" s="21"/>
    </row>
    <row r="127" spans="3:11" x14ac:dyDescent="0.25">
      <c r="C127" s="9" t="s">
        <v>10</v>
      </c>
      <c r="D127" s="10" t="s">
        <v>36</v>
      </c>
      <c r="E127" s="10" t="s">
        <v>32</v>
      </c>
      <c r="F127" s="11">
        <v>6657</v>
      </c>
      <c r="G127" s="12">
        <v>303</v>
      </c>
      <c r="H127" s="24">
        <f>VLOOKUP(Data[[#This Row],[Product]],products[],2,)</f>
        <v>8.65</v>
      </c>
      <c r="I127" s="10">
        <f>Data[[#This Row],[Units]]*Data[COST PER UNIT]</f>
        <v>2620.9500000000003</v>
      </c>
      <c r="J127" s="69">
        <f>Data[Amount]-Data[TOTAL COST]</f>
        <v>4036.0499999999997</v>
      </c>
      <c r="K127" s="21"/>
    </row>
    <row r="128" spans="3:11" x14ac:dyDescent="0.25">
      <c r="C128" s="9" t="s">
        <v>8</v>
      </c>
      <c r="D128" s="10" t="s">
        <v>38</v>
      </c>
      <c r="E128" s="10" t="s">
        <v>32</v>
      </c>
      <c r="F128" s="11">
        <v>3752</v>
      </c>
      <c r="G128" s="12">
        <v>213</v>
      </c>
      <c r="H128" s="24">
        <f>VLOOKUP(Data[[#This Row],[Product]],products[],2,)</f>
        <v>8.65</v>
      </c>
      <c r="I128" s="10">
        <f>Data[[#This Row],[Units]]*Data[COST PER UNIT]</f>
        <v>1842.45</v>
      </c>
      <c r="J128" s="69">
        <f>Data[Amount]-Data[TOTAL COST]</f>
        <v>1909.55</v>
      </c>
      <c r="K128" s="21"/>
    </row>
    <row r="129" spans="3:11" x14ac:dyDescent="0.25">
      <c r="C129" s="9" t="s">
        <v>41</v>
      </c>
      <c r="D129" s="10" t="s">
        <v>36</v>
      </c>
      <c r="E129" s="10" t="s">
        <v>32</v>
      </c>
      <c r="F129" s="11">
        <v>10304</v>
      </c>
      <c r="G129" s="12">
        <v>84</v>
      </c>
      <c r="H129" s="24">
        <f>VLOOKUP(Data[[#This Row],[Product]],products[],2,)</f>
        <v>8.65</v>
      </c>
      <c r="I129" s="10">
        <f>Data[[#This Row],[Units]]*Data[COST PER UNIT]</f>
        <v>726.6</v>
      </c>
      <c r="J129" s="69">
        <f>Data[Amount]-Data[TOTAL COST]</f>
        <v>9577.4</v>
      </c>
      <c r="K129" s="21"/>
    </row>
    <row r="130" spans="3:11" x14ac:dyDescent="0.25">
      <c r="C130" s="9" t="s">
        <v>9</v>
      </c>
      <c r="D130" s="10" t="s">
        <v>36</v>
      </c>
      <c r="E130" s="10" t="s">
        <v>32</v>
      </c>
      <c r="F130" s="11">
        <v>2954</v>
      </c>
      <c r="G130" s="12">
        <v>189</v>
      </c>
      <c r="H130" s="24">
        <f>VLOOKUP(Data[[#This Row],[Product]],products[],2,)</f>
        <v>8.65</v>
      </c>
      <c r="I130" s="10">
        <f>Data[[#This Row],[Units]]*Data[COST PER UNIT]</f>
        <v>1634.8500000000001</v>
      </c>
      <c r="J130" s="69">
        <f>Data[Amount]-Data[TOTAL COST]</f>
        <v>1319.1499999999999</v>
      </c>
      <c r="K130" s="21"/>
    </row>
    <row r="131" spans="3:11" x14ac:dyDescent="0.25">
      <c r="C131" s="9" t="s">
        <v>7</v>
      </c>
      <c r="D131" s="10" t="s">
        <v>36</v>
      </c>
      <c r="E131" s="10" t="s">
        <v>32</v>
      </c>
      <c r="F131" s="11">
        <v>280</v>
      </c>
      <c r="G131" s="12">
        <v>87</v>
      </c>
      <c r="H131" s="24">
        <f>VLOOKUP(Data[[#This Row],[Product]],products[],2,)</f>
        <v>8.65</v>
      </c>
      <c r="I131" s="10">
        <f>Data[[#This Row],[Units]]*Data[COST PER UNIT]</f>
        <v>752.55000000000007</v>
      </c>
      <c r="J131" s="69">
        <f>Data[Amount]-Data[TOTAL COST]</f>
        <v>-472.55000000000007</v>
      </c>
      <c r="K131" s="21"/>
    </row>
    <row r="132" spans="3:11" x14ac:dyDescent="0.25">
      <c r="C132" s="9" t="s">
        <v>6</v>
      </c>
      <c r="D132" s="10" t="s">
        <v>34</v>
      </c>
      <c r="E132" s="10" t="s">
        <v>32</v>
      </c>
      <c r="F132" s="11">
        <v>6734</v>
      </c>
      <c r="G132" s="12">
        <v>123</v>
      </c>
      <c r="H132" s="24">
        <f>VLOOKUP(Data[[#This Row],[Product]],products[],2,)</f>
        <v>8.65</v>
      </c>
      <c r="I132" s="10">
        <f>Data[[#This Row],[Units]]*Data[COST PER UNIT]</f>
        <v>1063.95</v>
      </c>
      <c r="J132" s="69">
        <f>Data[Amount]-Data[TOTAL COST]</f>
        <v>5670.05</v>
      </c>
      <c r="K132" s="21"/>
    </row>
    <row r="133" spans="3:11" x14ac:dyDescent="0.25">
      <c r="C133" s="9" t="s">
        <v>41</v>
      </c>
      <c r="D133" s="10" t="s">
        <v>36</v>
      </c>
      <c r="E133" s="10" t="s">
        <v>18</v>
      </c>
      <c r="F133" s="11">
        <v>9632</v>
      </c>
      <c r="G133" s="12">
        <v>288</v>
      </c>
      <c r="H133" s="24">
        <f>VLOOKUP(Data[[#This Row],[Product]],products[],2,)</f>
        <v>6.47</v>
      </c>
      <c r="I133" s="10">
        <f>Data[[#This Row],[Units]]*Data[COST PER UNIT]</f>
        <v>1863.36</v>
      </c>
      <c r="J133" s="69">
        <f>Data[Amount]-Data[TOTAL COST]</f>
        <v>7768.64</v>
      </c>
      <c r="K133" s="21"/>
    </row>
    <row r="134" spans="3:11" x14ac:dyDescent="0.25">
      <c r="C134" s="9" t="s">
        <v>5</v>
      </c>
      <c r="D134" s="10" t="s">
        <v>35</v>
      </c>
      <c r="E134" s="10" t="s">
        <v>18</v>
      </c>
      <c r="F134" s="11">
        <v>2415</v>
      </c>
      <c r="G134" s="12">
        <v>15</v>
      </c>
      <c r="H134" s="24">
        <f>VLOOKUP(Data[[#This Row],[Product]],products[],2,)</f>
        <v>6.47</v>
      </c>
      <c r="I134" s="10">
        <f>Data[[#This Row],[Units]]*Data[COST PER UNIT]</f>
        <v>97.05</v>
      </c>
      <c r="J134" s="69">
        <f>Data[Amount]-Data[TOTAL COST]</f>
        <v>2317.9499999999998</v>
      </c>
      <c r="K134" s="21"/>
    </row>
    <row r="135" spans="3:11" x14ac:dyDescent="0.25">
      <c r="C135" s="9" t="s">
        <v>10</v>
      </c>
      <c r="D135" s="10" t="s">
        <v>35</v>
      </c>
      <c r="E135" s="10" t="s">
        <v>18</v>
      </c>
      <c r="F135" s="11">
        <v>3808</v>
      </c>
      <c r="G135" s="12">
        <v>279</v>
      </c>
      <c r="H135" s="24">
        <f>VLOOKUP(Data[[#This Row],[Product]],products[],2,)</f>
        <v>6.47</v>
      </c>
      <c r="I135" s="10">
        <f>Data[[#This Row],[Units]]*Data[COST PER UNIT]</f>
        <v>1805.1299999999999</v>
      </c>
      <c r="J135" s="69">
        <f>Data[Amount]-Data[TOTAL COST]</f>
        <v>2002.8700000000001</v>
      </c>
      <c r="K135" s="21"/>
    </row>
    <row r="136" spans="3:11" x14ac:dyDescent="0.25">
      <c r="C136" s="9" t="s">
        <v>6</v>
      </c>
      <c r="D136" s="10" t="s">
        <v>37</v>
      </c>
      <c r="E136" s="10" t="s">
        <v>18</v>
      </c>
      <c r="F136" s="11">
        <v>1505</v>
      </c>
      <c r="G136" s="12">
        <v>102</v>
      </c>
      <c r="H136" s="24">
        <f>VLOOKUP(Data[[#This Row],[Product]],products[],2,)</f>
        <v>6.47</v>
      </c>
      <c r="I136" s="10">
        <f>Data[[#This Row],[Units]]*Data[COST PER UNIT]</f>
        <v>659.93999999999994</v>
      </c>
      <c r="J136" s="69">
        <f>Data[Amount]-Data[TOTAL COST]</f>
        <v>845.06000000000006</v>
      </c>
      <c r="K136" s="21"/>
    </row>
    <row r="137" spans="3:11" x14ac:dyDescent="0.25">
      <c r="C137" s="9" t="s">
        <v>2</v>
      </c>
      <c r="D137" s="10" t="s">
        <v>37</v>
      </c>
      <c r="E137" s="10" t="s">
        <v>18</v>
      </c>
      <c r="F137" s="11">
        <v>11571</v>
      </c>
      <c r="G137" s="12">
        <v>138</v>
      </c>
      <c r="H137" s="24">
        <f>VLOOKUP(Data[[#This Row],[Product]],products[],2,)</f>
        <v>6.47</v>
      </c>
      <c r="I137" s="10">
        <f>Data[[#This Row],[Units]]*Data[COST PER UNIT]</f>
        <v>892.86</v>
      </c>
      <c r="J137" s="69">
        <f>Data[Amount]-Data[TOTAL COST]</f>
        <v>10678.14</v>
      </c>
      <c r="K137" s="21"/>
    </row>
    <row r="138" spans="3:11" x14ac:dyDescent="0.25">
      <c r="C138" s="9" t="s">
        <v>7</v>
      </c>
      <c r="D138" s="10" t="s">
        <v>36</v>
      </c>
      <c r="E138" s="10" t="s">
        <v>18</v>
      </c>
      <c r="F138" s="11">
        <v>2646</v>
      </c>
      <c r="G138" s="12">
        <v>177</v>
      </c>
      <c r="H138" s="24">
        <f>VLOOKUP(Data[[#This Row],[Product]],products[],2,)</f>
        <v>6.47</v>
      </c>
      <c r="I138" s="10">
        <f>Data[[#This Row],[Units]]*Data[COST PER UNIT]</f>
        <v>1145.19</v>
      </c>
      <c r="J138" s="69">
        <f>Data[Amount]-Data[TOTAL COST]</f>
        <v>1500.81</v>
      </c>
      <c r="K138" s="21"/>
    </row>
    <row r="139" spans="3:11" x14ac:dyDescent="0.25">
      <c r="C139" s="9" t="s">
        <v>9</v>
      </c>
      <c r="D139" s="10" t="s">
        <v>39</v>
      </c>
      <c r="E139" s="10" t="s">
        <v>18</v>
      </c>
      <c r="F139" s="11">
        <v>2639</v>
      </c>
      <c r="G139" s="12">
        <v>204</v>
      </c>
      <c r="H139" s="24">
        <f>VLOOKUP(Data[[#This Row],[Product]],products[],2,)</f>
        <v>6.47</v>
      </c>
      <c r="I139" s="10">
        <f>Data[[#This Row],[Units]]*Data[COST PER UNIT]</f>
        <v>1319.8799999999999</v>
      </c>
      <c r="J139" s="69">
        <f>Data[Amount]-Data[TOTAL COST]</f>
        <v>1319.1200000000001</v>
      </c>
      <c r="K139" s="21"/>
    </row>
    <row r="140" spans="3:11" x14ac:dyDescent="0.25">
      <c r="C140" s="9" t="s">
        <v>7</v>
      </c>
      <c r="D140" s="10" t="s">
        <v>38</v>
      </c>
      <c r="E140" s="10" t="s">
        <v>18</v>
      </c>
      <c r="F140" s="11">
        <v>1778</v>
      </c>
      <c r="G140" s="12">
        <v>270</v>
      </c>
      <c r="H140" s="24">
        <f>VLOOKUP(Data[[#This Row],[Product]],products[],2,)</f>
        <v>6.47</v>
      </c>
      <c r="I140" s="10">
        <f>Data[[#This Row],[Units]]*Data[COST PER UNIT]</f>
        <v>1746.8999999999999</v>
      </c>
      <c r="J140" s="69">
        <f>Data[Amount]-Data[TOTAL COST]</f>
        <v>31.100000000000136</v>
      </c>
      <c r="K140" s="21"/>
    </row>
    <row r="141" spans="3:11" x14ac:dyDescent="0.25">
      <c r="C141" s="9" t="s">
        <v>5</v>
      </c>
      <c r="D141" s="10" t="s">
        <v>39</v>
      </c>
      <c r="E141" s="10" t="s">
        <v>18</v>
      </c>
      <c r="F141" s="11">
        <v>385</v>
      </c>
      <c r="G141" s="12">
        <v>249</v>
      </c>
      <c r="H141" s="24">
        <f>VLOOKUP(Data[[#This Row],[Product]],products[],2,)</f>
        <v>6.47</v>
      </c>
      <c r="I141" s="10">
        <f>Data[[#This Row],[Units]]*Data[COST PER UNIT]</f>
        <v>1611.03</v>
      </c>
      <c r="J141" s="69">
        <f>Data[Amount]-Data[TOTAL COST]</f>
        <v>-1226.03</v>
      </c>
      <c r="K141" s="21"/>
    </row>
    <row r="142" spans="3:11" x14ac:dyDescent="0.25">
      <c r="C142" s="9" t="s">
        <v>5</v>
      </c>
      <c r="D142" s="10" t="s">
        <v>36</v>
      </c>
      <c r="E142" s="10" t="s">
        <v>18</v>
      </c>
      <c r="F142" s="11">
        <v>6111</v>
      </c>
      <c r="G142" s="12">
        <v>3</v>
      </c>
      <c r="H142" s="24">
        <f>VLOOKUP(Data[[#This Row],[Product]],products[],2,)</f>
        <v>6.47</v>
      </c>
      <c r="I142" s="10">
        <f>Data[[#This Row],[Units]]*Data[COST PER UNIT]</f>
        <v>19.41</v>
      </c>
      <c r="J142" s="69">
        <f>Data[Amount]-Data[TOTAL COST]</f>
        <v>6091.59</v>
      </c>
      <c r="K142" s="21"/>
    </row>
    <row r="143" spans="3:11" x14ac:dyDescent="0.25">
      <c r="C143" s="9" t="s">
        <v>8</v>
      </c>
      <c r="D143" s="10" t="s">
        <v>39</v>
      </c>
      <c r="E143" s="10" t="s">
        <v>18</v>
      </c>
      <c r="F143" s="11">
        <v>9660</v>
      </c>
      <c r="G143" s="12">
        <v>27</v>
      </c>
      <c r="H143" s="24">
        <f>VLOOKUP(Data[[#This Row],[Product]],products[],2,)</f>
        <v>6.47</v>
      </c>
      <c r="I143" s="10">
        <f>Data[[#This Row],[Units]]*Data[COST PER UNIT]</f>
        <v>174.69</v>
      </c>
      <c r="J143" s="69">
        <f>Data[Amount]-Data[TOTAL COST]</f>
        <v>9485.31</v>
      </c>
      <c r="K143" s="21"/>
    </row>
    <row r="144" spans="3:11" x14ac:dyDescent="0.25">
      <c r="C144" s="9" t="s">
        <v>3</v>
      </c>
      <c r="D144" s="10" t="s">
        <v>37</v>
      </c>
      <c r="E144" s="10" t="s">
        <v>17</v>
      </c>
      <c r="F144" s="11">
        <v>3983</v>
      </c>
      <c r="G144" s="12">
        <v>144</v>
      </c>
      <c r="H144" s="24">
        <f>VLOOKUP(Data[[#This Row],[Product]],products[],2,)</f>
        <v>3.11</v>
      </c>
      <c r="I144" s="10">
        <f>Data[[#This Row],[Units]]*Data[COST PER UNIT]</f>
        <v>447.84</v>
      </c>
      <c r="J144" s="69">
        <f>Data[Amount]-Data[TOTAL COST]</f>
        <v>3535.16</v>
      </c>
      <c r="K144" s="21"/>
    </row>
    <row r="145" spans="3:11" x14ac:dyDescent="0.25">
      <c r="C145" s="9" t="s">
        <v>41</v>
      </c>
      <c r="D145" s="10" t="s">
        <v>34</v>
      </c>
      <c r="E145" s="10" t="s">
        <v>17</v>
      </c>
      <c r="F145" s="11">
        <v>1463</v>
      </c>
      <c r="G145" s="12">
        <v>39</v>
      </c>
      <c r="H145" s="24">
        <f>VLOOKUP(Data[[#This Row],[Product]],products[],2,)</f>
        <v>3.11</v>
      </c>
      <c r="I145" s="10">
        <f>Data[[#This Row],[Units]]*Data[COST PER UNIT]</f>
        <v>121.28999999999999</v>
      </c>
      <c r="J145" s="69">
        <f>Data[Amount]-Data[TOTAL COST]</f>
        <v>1341.71</v>
      </c>
      <c r="K145" s="21"/>
    </row>
    <row r="146" spans="3:11" x14ac:dyDescent="0.25">
      <c r="C146" s="9" t="s">
        <v>7</v>
      </c>
      <c r="D146" s="10" t="s">
        <v>37</v>
      </c>
      <c r="E146" s="10" t="s">
        <v>17</v>
      </c>
      <c r="F146" s="11">
        <v>4487</v>
      </c>
      <c r="G146" s="12">
        <v>111</v>
      </c>
      <c r="H146" s="24">
        <f>VLOOKUP(Data[[#This Row],[Product]],products[],2,)</f>
        <v>3.11</v>
      </c>
      <c r="I146" s="10">
        <f>Data[[#This Row],[Units]]*Data[COST PER UNIT]</f>
        <v>345.21</v>
      </c>
      <c r="J146" s="69">
        <f>Data[Amount]-Data[TOTAL COST]</f>
        <v>4141.79</v>
      </c>
      <c r="K146" s="21"/>
    </row>
    <row r="147" spans="3:11" x14ac:dyDescent="0.25">
      <c r="C147" s="9" t="s">
        <v>6</v>
      </c>
      <c r="D147" s="10" t="s">
        <v>36</v>
      </c>
      <c r="E147" s="10" t="s">
        <v>17</v>
      </c>
      <c r="F147" s="11">
        <v>4970</v>
      </c>
      <c r="G147" s="12">
        <v>156</v>
      </c>
      <c r="H147" s="24">
        <f>VLOOKUP(Data[[#This Row],[Product]],products[],2,)</f>
        <v>3.11</v>
      </c>
      <c r="I147" s="10">
        <f>Data[[#This Row],[Units]]*Data[COST PER UNIT]</f>
        <v>485.15999999999997</v>
      </c>
      <c r="J147" s="69">
        <f>Data[Amount]-Data[TOTAL COST]</f>
        <v>4484.84</v>
      </c>
      <c r="K147" s="21"/>
    </row>
    <row r="148" spans="3:11" x14ac:dyDescent="0.25">
      <c r="C148" s="9" t="s">
        <v>9</v>
      </c>
      <c r="D148" s="10" t="s">
        <v>38</v>
      </c>
      <c r="E148" s="10" t="s">
        <v>17</v>
      </c>
      <c r="F148" s="11">
        <v>2408</v>
      </c>
      <c r="G148" s="12">
        <v>9</v>
      </c>
      <c r="H148" s="24">
        <f>VLOOKUP(Data[[#This Row],[Product]],products[],2,)</f>
        <v>3.11</v>
      </c>
      <c r="I148" s="10">
        <f>Data[[#This Row],[Units]]*Data[COST PER UNIT]</f>
        <v>27.99</v>
      </c>
      <c r="J148" s="69">
        <f>Data[Amount]-Data[TOTAL COST]</f>
        <v>2380.0100000000002</v>
      </c>
      <c r="K148" s="21"/>
    </row>
    <row r="149" spans="3:11" x14ac:dyDescent="0.25">
      <c r="C149" s="9" t="s">
        <v>7</v>
      </c>
      <c r="D149" s="10" t="s">
        <v>39</v>
      </c>
      <c r="E149" s="10" t="s">
        <v>17</v>
      </c>
      <c r="F149" s="11">
        <v>4438</v>
      </c>
      <c r="G149" s="12">
        <v>246</v>
      </c>
      <c r="H149" s="24">
        <f>VLOOKUP(Data[[#This Row],[Product]],products[],2,)</f>
        <v>3.11</v>
      </c>
      <c r="I149" s="10">
        <f>Data[[#This Row],[Units]]*Data[COST PER UNIT]</f>
        <v>765.06</v>
      </c>
      <c r="J149" s="69">
        <f>Data[Amount]-Data[TOTAL COST]</f>
        <v>3672.94</v>
      </c>
      <c r="K149" s="21"/>
    </row>
    <row r="150" spans="3:11" x14ac:dyDescent="0.25">
      <c r="C150" s="9" t="s">
        <v>7</v>
      </c>
      <c r="D150" s="10" t="s">
        <v>34</v>
      </c>
      <c r="E150" s="10" t="s">
        <v>17</v>
      </c>
      <c r="F150" s="11">
        <v>7777</v>
      </c>
      <c r="G150" s="12">
        <v>39</v>
      </c>
      <c r="H150" s="24">
        <f>VLOOKUP(Data[[#This Row],[Product]],products[],2,)</f>
        <v>3.11</v>
      </c>
      <c r="I150" s="10">
        <f>Data[[#This Row],[Units]]*Data[COST PER UNIT]</f>
        <v>121.28999999999999</v>
      </c>
      <c r="J150" s="69">
        <f>Data[Amount]-Data[TOTAL COST]</f>
        <v>7655.71</v>
      </c>
      <c r="K150" s="21"/>
    </row>
    <row r="151" spans="3:11" x14ac:dyDescent="0.25">
      <c r="C151" s="9" t="s">
        <v>5</v>
      </c>
      <c r="D151" s="10" t="s">
        <v>36</v>
      </c>
      <c r="E151" s="10" t="s">
        <v>17</v>
      </c>
      <c r="F151" s="11">
        <v>3339</v>
      </c>
      <c r="G151" s="12">
        <v>348</v>
      </c>
      <c r="H151" s="24">
        <f>VLOOKUP(Data[[#This Row],[Product]],products[],2,)</f>
        <v>3.11</v>
      </c>
      <c r="I151" s="10">
        <f>Data[[#This Row],[Units]]*Data[COST PER UNIT]</f>
        <v>1082.28</v>
      </c>
      <c r="J151" s="69">
        <f>Data[Amount]-Data[TOTAL COST]</f>
        <v>2256.7200000000003</v>
      </c>
      <c r="K151" s="21"/>
    </row>
    <row r="152" spans="3:11" x14ac:dyDescent="0.25">
      <c r="C152" s="9" t="s">
        <v>6</v>
      </c>
      <c r="D152" s="10" t="s">
        <v>39</v>
      </c>
      <c r="E152" s="10" t="s">
        <v>17</v>
      </c>
      <c r="F152" s="11">
        <v>6048</v>
      </c>
      <c r="G152" s="12">
        <v>27</v>
      </c>
      <c r="H152" s="24">
        <f>VLOOKUP(Data[[#This Row],[Product]],products[],2,)</f>
        <v>3.11</v>
      </c>
      <c r="I152" s="10">
        <f>Data[[#This Row],[Units]]*Data[COST PER UNIT]</f>
        <v>83.97</v>
      </c>
      <c r="J152" s="69">
        <f>Data[Amount]-Data[TOTAL COST]</f>
        <v>5964.03</v>
      </c>
      <c r="K152" s="21"/>
    </row>
    <row r="153" spans="3:11" x14ac:dyDescent="0.25">
      <c r="C153" s="9" t="s">
        <v>2</v>
      </c>
      <c r="D153" s="10" t="s">
        <v>37</v>
      </c>
      <c r="E153" s="10" t="s">
        <v>17</v>
      </c>
      <c r="F153" s="11">
        <v>9926</v>
      </c>
      <c r="G153" s="12">
        <v>201</v>
      </c>
      <c r="H153" s="24">
        <f>VLOOKUP(Data[[#This Row],[Product]],products[],2,)</f>
        <v>3.11</v>
      </c>
      <c r="I153" s="10">
        <f>Data[[#This Row],[Units]]*Data[COST PER UNIT]</f>
        <v>625.11</v>
      </c>
      <c r="J153" s="69">
        <f>Data[Amount]-Data[TOTAL COST]</f>
        <v>9300.89</v>
      </c>
      <c r="K153" s="21"/>
    </row>
    <row r="154" spans="3:11" x14ac:dyDescent="0.25">
      <c r="C154" s="9" t="s">
        <v>40</v>
      </c>
      <c r="D154" s="10" t="s">
        <v>34</v>
      </c>
      <c r="E154" s="10" t="s">
        <v>17</v>
      </c>
      <c r="F154" s="11">
        <v>5019</v>
      </c>
      <c r="G154" s="12">
        <v>156</v>
      </c>
      <c r="H154" s="24">
        <f>VLOOKUP(Data[[#This Row],[Product]],products[],2,)</f>
        <v>3.11</v>
      </c>
      <c r="I154" s="10">
        <f>Data[[#This Row],[Units]]*Data[COST PER UNIT]</f>
        <v>485.15999999999997</v>
      </c>
      <c r="J154" s="69">
        <f>Data[Amount]-Data[TOTAL COST]</f>
        <v>4533.84</v>
      </c>
      <c r="K154" s="21"/>
    </row>
    <row r="155" spans="3:11" x14ac:dyDescent="0.25">
      <c r="C155" s="9" t="s">
        <v>9</v>
      </c>
      <c r="D155" s="10" t="s">
        <v>34</v>
      </c>
      <c r="E155" s="10" t="s">
        <v>17</v>
      </c>
      <c r="F155" s="11">
        <v>707</v>
      </c>
      <c r="G155" s="12">
        <v>174</v>
      </c>
      <c r="H155" s="24">
        <f>VLOOKUP(Data[[#This Row],[Product]],products[],2,)</f>
        <v>3.11</v>
      </c>
      <c r="I155" s="10">
        <f>Data[[#This Row],[Units]]*Data[COST PER UNIT]</f>
        <v>541.14</v>
      </c>
      <c r="J155" s="69">
        <f>Data[Amount]-Data[TOTAL COST]</f>
        <v>165.86</v>
      </c>
      <c r="K155" s="21"/>
    </row>
    <row r="156" spans="3:11" x14ac:dyDescent="0.25">
      <c r="C156" s="9" t="s">
        <v>10</v>
      </c>
      <c r="D156" s="10" t="s">
        <v>34</v>
      </c>
      <c r="E156" s="10" t="s">
        <v>17</v>
      </c>
      <c r="F156" s="11">
        <v>700</v>
      </c>
      <c r="G156" s="12">
        <v>87</v>
      </c>
      <c r="H156" s="24">
        <f>VLOOKUP(Data[[#This Row],[Product]],products[],2,)</f>
        <v>3.11</v>
      </c>
      <c r="I156" s="10">
        <f>Data[[#This Row],[Units]]*Data[COST PER UNIT]</f>
        <v>270.57</v>
      </c>
      <c r="J156" s="69">
        <f>Data[Amount]-Data[TOTAL COST]</f>
        <v>429.43</v>
      </c>
      <c r="K156" s="21"/>
    </row>
    <row r="157" spans="3:11" x14ac:dyDescent="0.25">
      <c r="C157" s="9" t="s">
        <v>6</v>
      </c>
      <c r="D157" s="10" t="s">
        <v>34</v>
      </c>
      <c r="E157" s="10" t="s">
        <v>17</v>
      </c>
      <c r="F157" s="11">
        <v>3759</v>
      </c>
      <c r="G157" s="12">
        <v>150</v>
      </c>
      <c r="H157" s="24">
        <f>VLOOKUP(Data[[#This Row],[Product]],products[],2,)</f>
        <v>3.11</v>
      </c>
      <c r="I157" s="10">
        <f>Data[[#This Row],[Units]]*Data[COST PER UNIT]</f>
        <v>466.5</v>
      </c>
      <c r="J157" s="69">
        <f>Data[Amount]-Data[TOTAL COST]</f>
        <v>3292.5</v>
      </c>
      <c r="K157" s="21"/>
    </row>
    <row r="158" spans="3:11" x14ac:dyDescent="0.25">
      <c r="C158" s="9" t="s">
        <v>2</v>
      </c>
      <c r="D158" s="10" t="s">
        <v>35</v>
      </c>
      <c r="E158" s="10" t="s">
        <v>17</v>
      </c>
      <c r="F158" s="11">
        <v>1589</v>
      </c>
      <c r="G158" s="12">
        <v>303</v>
      </c>
      <c r="H158" s="24">
        <f>VLOOKUP(Data[[#This Row],[Product]],products[],2,)</f>
        <v>3.11</v>
      </c>
      <c r="I158" s="10">
        <f>Data[[#This Row],[Units]]*Data[COST PER UNIT]</f>
        <v>942.32999999999993</v>
      </c>
      <c r="J158" s="69">
        <f>Data[Amount]-Data[TOTAL COST]</f>
        <v>646.67000000000007</v>
      </c>
      <c r="K158" s="21"/>
    </row>
    <row r="159" spans="3:11" x14ac:dyDescent="0.25">
      <c r="C159" s="9" t="s">
        <v>2</v>
      </c>
      <c r="D159" s="10" t="s">
        <v>36</v>
      </c>
      <c r="E159" s="10" t="s">
        <v>17</v>
      </c>
      <c r="F159" s="11">
        <v>189</v>
      </c>
      <c r="G159" s="12">
        <v>48</v>
      </c>
      <c r="H159" s="24">
        <f>VLOOKUP(Data[[#This Row],[Product]],products[],2,)</f>
        <v>3.11</v>
      </c>
      <c r="I159" s="10">
        <f>Data[[#This Row],[Units]]*Data[COST PER UNIT]</f>
        <v>149.28</v>
      </c>
      <c r="J159" s="69">
        <f>Data[Amount]-Data[TOTAL COST]</f>
        <v>39.72</v>
      </c>
      <c r="K159" s="21"/>
    </row>
    <row r="160" spans="3:11" x14ac:dyDescent="0.25">
      <c r="C160" s="9" t="s">
        <v>3</v>
      </c>
      <c r="D160" s="10" t="s">
        <v>34</v>
      </c>
      <c r="E160" s="10" t="s">
        <v>17</v>
      </c>
      <c r="F160" s="11">
        <v>2919</v>
      </c>
      <c r="G160" s="12">
        <v>93</v>
      </c>
      <c r="H160" s="24">
        <f>VLOOKUP(Data[[#This Row],[Product]],products[],2,)</f>
        <v>3.11</v>
      </c>
      <c r="I160" s="10">
        <f>Data[[#This Row],[Units]]*Data[COST PER UNIT]</f>
        <v>289.22999999999996</v>
      </c>
      <c r="J160" s="69">
        <f>Data[Amount]-Data[TOTAL COST]</f>
        <v>2629.77</v>
      </c>
      <c r="K160" s="21"/>
    </row>
    <row r="161" spans="3:11" x14ac:dyDescent="0.25">
      <c r="C161" s="9" t="s">
        <v>9</v>
      </c>
      <c r="D161" s="10" t="s">
        <v>34</v>
      </c>
      <c r="E161" s="10" t="s">
        <v>23</v>
      </c>
      <c r="F161" s="11">
        <v>8155</v>
      </c>
      <c r="G161" s="12">
        <v>90</v>
      </c>
      <c r="H161" s="24">
        <f>VLOOKUP(Data[[#This Row],[Product]],products[],2,)</f>
        <v>6.49</v>
      </c>
      <c r="I161" s="10">
        <f>Data[[#This Row],[Units]]*Data[COST PER UNIT]</f>
        <v>584.1</v>
      </c>
      <c r="J161" s="69">
        <f>Data[Amount]-Data[TOTAL COST]</f>
        <v>7570.9</v>
      </c>
      <c r="K161" s="21"/>
    </row>
    <row r="162" spans="3:11" x14ac:dyDescent="0.25">
      <c r="C162" s="9" t="s">
        <v>8</v>
      </c>
      <c r="D162" s="10" t="s">
        <v>38</v>
      </c>
      <c r="E162" s="10" t="s">
        <v>23</v>
      </c>
      <c r="F162" s="11">
        <v>1701</v>
      </c>
      <c r="G162" s="12">
        <v>234</v>
      </c>
      <c r="H162" s="24">
        <f>VLOOKUP(Data[[#This Row],[Product]],products[],2,)</f>
        <v>6.49</v>
      </c>
      <c r="I162" s="10">
        <f>Data[[#This Row],[Units]]*Data[COST PER UNIT]</f>
        <v>1518.66</v>
      </c>
      <c r="J162" s="69">
        <f>Data[Amount]-Data[TOTAL COST]</f>
        <v>182.33999999999992</v>
      </c>
      <c r="K162" s="21"/>
    </row>
    <row r="163" spans="3:11" x14ac:dyDescent="0.25">
      <c r="C163" s="9" t="s">
        <v>5</v>
      </c>
      <c r="D163" s="10" t="s">
        <v>36</v>
      </c>
      <c r="E163" s="10" t="s">
        <v>23</v>
      </c>
      <c r="F163" s="11">
        <v>6314</v>
      </c>
      <c r="G163" s="12">
        <v>15</v>
      </c>
      <c r="H163" s="24">
        <f>VLOOKUP(Data[[#This Row],[Product]],products[],2,)</f>
        <v>6.49</v>
      </c>
      <c r="I163" s="10">
        <f>Data[[#This Row],[Units]]*Data[COST PER UNIT]</f>
        <v>97.350000000000009</v>
      </c>
      <c r="J163" s="69">
        <f>Data[Amount]-Data[TOTAL COST]</f>
        <v>6216.65</v>
      </c>
      <c r="K163" s="21"/>
    </row>
    <row r="164" spans="3:11" x14ac:dyDescent="0.25">
      <c r="C164" s="9" t="s">
        <v>10</v>
      </c>
      <c r="D164" s="10" t="s">
        <v>37</v>
      </c>
      <c r="E164" s="10" t="s">
        <v>23</v>
      </c>
      <c r="F164" s="11">
        <v>4683</v>
      </c>
      <c r="G164" s="12">
        <v>30</v>
      </c>
      <c r="H164" s="24">
        <f>VLOOKUP(Data[[#This Row],[Product]],products[],2,)</f>
        <v>6.49</v>
      </c>
      <c r="I164" s="10">
        <f>Data[[#This Row],[Units]]*Data[COST PER UNIT]</f>
        <v>194.70000000000002</v>
      </c>
      <c r="J164" s="69">
        <f>Data[Amount]-Data[TOTAL COST]</f>
        <v>4488.3</v>
      </c>
      <c r="K164" s="21"/>
    </row>
    <row r="165" spans="3:11" x14ac:dyDescent="0.25">
      <c r="C165" s="9" t="s">
        <v>2</v>
      </c>
      <c r="D165" s="10" t="s">
        <v>38</v>
      </c>
      <c r="E165" s="10" t="s">
        <v>23</v>
      </c>
      <c r="F165" s="11">
        <v>4417</v>
      </c>
      <c r="G165" s="12">
        <v>153</v>
      </c>
      <c r="H165" s="24">
        <f>VLOOKUP(Data[[#This Row],[Product]],products[],2,)</f>
        <v>6.49</v>
      </c>
      <c r="I165" s="10">
        <f>Data[[#This Row],[Units]]*Data[COST PER UNIT]</f>
        <v>992.97</v>
      </c>
      <c r="J165" s="69">
        <f>Data[Amount]-Data[TOTAL COST]</f>
        <v>3424.0299999999997</v>
      </c>
      <c r="K165" s="21"/>
    </row>
    <row r="166" spans="3:11" x14ac:dyDescent="0.25">
      <c r="C166" s="9" t="s">
        <v>6</v>
      </c>
      <c r="D166" s="10" t="s">
        <v>37</v>
      </c>
      <c r="E166" s="10" t="s">
        <v>23</v>
      </c>
      <c r="F166" s="11">
        <v>4949</v>
      </c>
      <c r="G166" s="12">
        <v>189</v>
      </c>
      <c r="H166" s="24">
        <f>VLOOKUP(Data[[#This Row],[Product]],products[],2,)</f>
        <v>6.49</v>
      </c>
      <c r="I166" s="10">
        <f>Data[[#This Row],[Units]]*Data[COST PER UNIT]</f>
        <v>1226.6100000000001</v>
      </c>
      <c r="J166" s="69">
        <f>Data[Amount]-Data[TOTAL COST]</f>
        <v>3722.39</v>
      </c>
      <c r="K166" s="21"/>
    </row>
    <row r="167" spans="3:11" x14ac:dyDescent="0.25">
      <c r="C167" s="9" t="s">
        <v>10</v>
      </c>
      <c r="D167" s="10" t="s">
        <v>36</v>
      </c>
      <c r="E167" s="10" t="s">
        <v>23</v>
      </c>
      <c r="F167" s="11">
        <v>2317</v>
      </c>
      <c r="G167" s="12">
        <v>261</v>
      </c>
      <c r="H167" s="24">
        <f>VLOOKUP(Data[[#This Row],[Product]],products[],2,)</f>
        <v>6.49</v>
      </c>
      <c r="I167" s="10">
        <f>Data[[#This Row],[Units]]*Data[COST PER UNIT]</f>
        <v>1693.89</v>
      </c>
      <c r="J167" s="69">
        <f>Data[Amount]-Data[TOTAL COST]</f>
        <v>623.1099999999999</v>
      </c>
      <c r="K167" s="21"/>
    </row>
    <row r="168" spans="3:11" x14ac:dyDescent="0.25">
      <c r="C168" s="9" t="s">
        <v>3</v>
      </c>
      <c r="D168" s="10" t="s">
        <v>36</v>
      </c>
      <c r="E168" s="10" t="s">
        <v>23</v>
      </c>
      <c r="F168" s="11">
        <v>3773</v>
      </c>
      <c r="G168" s="12">
        <v>165</v>
      </c>
      <c r="H168" s="24">
        <f>VLOOKUP(Data[[#This Row],[Product]],products[],2,)</f>
        <v>6.49</v>
      </c>
      <c r="I168" s="10">
        <f>Data[[#This Row],[Units]]*Data[COST PER UNIT]</f>
        <v>1070.8500000000001</v>
      </c>
      <c r="J168" s="69">
        <f>Data[Amount]-Data[TOTAL COST]</f>
        <v>2702.1499999999996</v>
      </c>
      <c r="K168" s="21"/>
    </row>
    <row r="169" spans="3:11" x14ac:dyDescent="0.25">
      <c r="C169" s="9" t="s">
        <v>9</v>
      </c>
      <c r="D169" s="10" t="s">
        <v>37</v>
      </c>
      <c r="E169" s="10" t="s">
        <v>23</v>
      </c>
      <c r="F169" s="11">
        <v>2737</v>
      </c>
      <c r="G169" s="12">
        <v>93</v>
      </c>
      <c r="H169" s="24">
        <f>VLOOKUP(Data[[#This Row],[Product]],products[],2,)</f>
        <v>6.49</v>
      </c>
      <c r="I169" s="10">
        <f>Data[[#This Row],[Units]]*Data[COST PER UNIT]</f>
        <v>603.57000000000005</v>
      </c>
      <c r="J169" s="69">
        <f>Data[Amount]-Data[TOTAL COST]</f>
        <v>2133.4299999999998</v>
      </c>
      <c r="K169" s="21"/>
    </row>
    <row r="170" spans="3:11" x14ac:dyDescent="0.25">
      <c r="C170" s="9" t="s">
        <v>40</v>
      </c>
      <c r="D170" s="10" t="s">
        <v>34</v>
      </c>
      <c r="E170" s="10" t="s">
        <v>23</v>
      </c>
      <c r="F170" s="11">
        <v>2779</v>
      </c>
      <c r="G170" s="12">
        <v>75</v>
      </c>
      <c r="H170" s="24">
        <f>VLOOKUP(Data[[#This Row],[Product]],products[],2,)</f>
        <v>6.49</v>
      </c>
      <c r="I170" s="10">
        <f>Data[[#This Row],[Units]]*Data[COST PER UNIT]</f>
        <v>486.75</v>
      </c>
      <c r="J170" s="69">
        <f>Data[Amount]-Data[TOTAL COST]</f>
        <v>2292.25</v>
      </c>
      <c r="K170" s="21"/>
    </row>
    <row r="171" spans="3:11" x14ac:dyDescent="0.25">
      <c r="C171" s="9" t="s">
        <v>3</v>
      </c>
      <c r="D171" s="10" t="s">
        <v>35</v>
      </c>
      <c r="E171" s="10" t="s">
        <v>23</v>
      </c>
      <c r="F171" s="11">
        <v>2023</v>
      </c>
      <c r="G171" s="12">
        <v>78</v>
      </c>
      <c r="H171" s="24">
        <f>VLOOKUP(Data[[#This Row],[Product]],products[],2,)</f>
        <v>6.49</v>
      </c>
      <c r="I171" s="10">
        <f>Data[[#This Row],[Units]]*Data[COST PER UNIT]</f>
        <v>506.22</v>
      </c>
      <c r="J171" s="69">
        <f>Data[Amount]-Data[TOTAL COST]</f>
        <v>1516.78</v>
      </c>
      <c r="K171" s="21"/>
    </row>
    <row r="172" spans="3:11" x14ac:dyDescent="0.25">
      <c r="C172" s="9" t="s">
        <v>3</v>
      </c>
      <c r="D172" s="10" t="s">
        <v>34</v>
      </c>
      <c r="E172" s="10" t="s">
        <v>23</v>
      </c>
      <c r="F172" s="11">
        <v>2212</v>
      </c>
      <c r="G172" s="12">
        <v>117</v>
      </c>
      <c r="H172" s="24">
        <f>VLOOKUP(Data[[#This Row],[Product]],products[],2,)</f>
        <v>6.49</v>
      </c>
      <c r="I172" s="10">
        <f>Data[[#This Row],[Units]]*Data[COST PER UNIT]</f>
        <v>759.33</v>
      </c>
      <c r="J172" s="69">
        <f>Data[Amount]-Data[TOTAL COST]</f>
        <v>1452.67</v>
      </c>
      <c r="K172" s="21"/>
    </row>
    <row r="173" spans="3:11" x14ac:dyDescent="0.25">
      <c r="C173" s="9" t="s">
        <v>8</v>
      </c>
      <c r="D173" s="10" t="s">
        <v>36</v>
      </c>
      <c r="E173" s="10" t="s">
        <v>23</v>
      </c>
      <c r="F173" s="11">
        <v>5019</v>
      </c>
      <c r="G173" s="12">
        <v>150</v>
      </c>
      <c r="H173" s="24">
        <f>VLOOKUP(Data[[#This Row],[Product]],products[],2,)</f>
        <v>6.49</v>
      </c>
      <c r="I173" s="10">
        <f>Data[[#This Row],[Units]]*Data[COST PER UNIT]</f>
        <v>973.5</v>
      </c>
      <c r="J173" s="69">
        <f>Data[Amount]-Data[TOTAL COST]</f>
        <v>4045.5</v>
      </c>
      <c r="K173" s="21"/>
    </row>
    <row r="174" spans="3:11" x14ac:dyDescent="0.25">
      <c r="C174" s="9" t="s">
        <v>41</v>
      </c>
      <c r="D174" s="10" t="s">
        <v>34</v>
      </c>
      <c r="E174" s="10" t="s">
        <v>23</v>
      </c>
      <c r="F174" s="11">
        <v>4935</v>
      </c>
      <c r="G174" s="12">
        <v>126</v>
      </c>
      <c r="H174" s="24">
        <f>VLOOKUP(Data[[#This Row],[Product]],products[],2,)</f>
        <v>6.49</v>
      </c>
      <c r="I174" s="10">
        <f>Data[[#This Row],[Units]]*Data[COST PER UNIT]</f>
        <v>817.74</v>
      </c>
      <c r="J174" s="69">
        <f>Data[Amount]-Data[TOTAL COST]</f>
        <v>4117.26</v>
      </c>
      <c r="K174" s="21"/>
    </row>
    <row r="175" spans="3:11" x14ac:dyDescent="0.25">
      <c r="C175" s="9" t="s">
        <v>2</v>
      </c>
      <c r="D175" s="10" t="s">
        <v>39</v>
      </c>
      <c r="E175" s="10" t="s">
        <v>23</v>
      </c>
      <c r="F175" s="11">
        <v>630</v>
      </c>
      <c r="G175" s="12">
        <v>36</v>
      </c>
      <c r="H175" s="24">
        <f>VLOOKUP(Data[[#This Row],[Product]],products[],2,)</f>
        <v>6.49</v>
      </c>
      <c r="I175" s="10">
        <f>Data[[#This Row],[Units]]*Data[COST PER UNIT]</f>
        <v>233.64000000000001</v>
      </c>
      <c r="J175" s="69">
        <f>Data[Amount]-Data[TOTAL COST]</f>
        <v>396.36</v>
      </c>
      <c r="K175" s="21"/>
    </row>
    <row r="176" spans="3:11" x14ac:dyDescent="0.25">
      <c r="C176" s="9" t="s">
        <v>3</v>
      </c>
      <c r="D176" s="10" t="s">
        <v>35</v>
      </c>
      <c r="E176" s="10" t="s">
        <v>29</v>
      </c>
      <c r="F176" s="11">
        <v>2114</v>
      </c>
      <c r="G176" s="12">
        <v>66</v>
      </c>
      <c r="H176" s="24">
        <f>VLOOKUP(Data[[#This Row],[Product]],products[],2,)</f>
        <v>7.16</v>
      </c>
      <c r="I176" s="10">
        <f>Data[[#This Row],[Units]]*Data[COST PER UNIT]</f>
        <v>472.56</v>
      </c>
      <c r="J176" s="69">
        <f>Data[Amount]-Data[TOTAL COST]</f>
        <v>1641.44</v>
      </c>
      <c r="K176" s="21"/>
    </row>
    <row r="177" spans="3:11" x14ac:dyDescent="0.25">
      <c r="C177" s="9" t="s">
        <v>40</v>
      </c>
      <c r="D177" s="10" t="s">
        <v>37</v>
      </c>
      <c r="E177" s="10" t="s">
        <v>29</v>
      </c>
      <c r="F177" s="11">
        <v>9002</v>
      </c>
      <c r="G177" s="12">
        <v>72</v>
      </c>
      <c r="H177" s="24">
        <f>VLOOKUP(Data[[#This Row],[Product]],products[],2,)</f>
        <v>7.16</v>
      </c>
      <c r="I177" s="10">
        <f>Data[[#This Row],[Units]]*Data[COST PER UNIT]</f>
        <v>515.52</v>
      </c>
      <c r="J177" s="69">
        <f>Data[Amount]-Data[TOTAL COST]</f>
        <v>8486.48</v>
      </c>
      <c r="K177" s="21"/>
    </row>
    <row r="178" spans="3:11" x14ac:dyDescent="0.25">
      <c r="C178" s="9" t="s">
        <v>6</v>
      </c>
      <c r="D178" s="10" t="s">
        <v>34</v>
      </c>
      <c r="E178" s="10" t="s">
        <v>29</v>
      </c>
      <c r="F178" s="11">
        <v>3339</v>
      </c>
      <c r="G178" s="12">
        <v>75</v>
      </c>
      <c r="H178" s="24">
        <f>VLOOKUP(Data[[#This Row],[Product]],products[],2,)</f>
        <v>7.16</v>
      </c>
      <c r="I178" s="10">
        <f>Data[[#This Row],[Units]]*Data[COST PER UNIT]</f>
        <v>537</v>
      </c>
      <c r="J178" s="69">
        <f>Data[Amount]-Data[TOTAL COST]</f>
        <v>2802</v>
      </c>
      <c r="K178" s="21"/>
    </row>
    <row r="179" spans="3:11" x14ac:dyDescent="0.25">
      <c r="C179" s="9" t="s">
        <v>2</v>
      </c>
      <c r="D179" s="10" t="s">
        <v>36</v>
      </c>
      <c r="E179" s="10" t="s">
        <v>29</v>
      </c>
      <c r="F179" s="11">
        <v>8211</v>
      </c>
      <c r="G179" s="12">
        <v>75</v>
      </c>
      <c r="H179" s="24">
        <f>VLOOKUP(Data[[#This Row],[Product]],products[],2,)</f>
        <v>7.16</v>
      </c>
      <c r="I179" s="10">
        <f>Data[[#This Row],[Units]]*Data[COST PER UNIT]</f>
        <v>537</v>
      </c>
      <c r="J179" s="69">
        <f>Data[Amount]-Data[TOTAL COST]</f>
        <v>7674</v>
      </c>
      <c r="K179" s="21"/>
    </row>
    <row r="180" spans="3:11" x14ac:dyDescent="0.25">
      <c r="C180" s="9" t="s">
        <v>9</v>
      </c>
      <c r="D180" s="10" t="s">
        <v>37</v>
      </c>
      <c r="E180" s="10" t="s">
        <v>29</v>
      </c>
      <c r="F180" s="11">
        <v>1085</v>
      </c>
      <c r="G180" s="12">
        <v>273</v>
      </c>
      <c r="H180" s="24">
        <f>VLOOKUP(Data[[#This Row],[Product]],products[],2,)</f>
        <v>7.16</v>
      </c>
      <c r="I180" s="10">
        <f>Data[[#This Row],[Units]]*Data[COST PER UNIT]</f>
        <v>1954.68</v>
      </c>
      <c r="J180" s="69">
        <f>Data[Amount]-Data[TOTAL COST]</f>
        <v>-869.68000000000006</v>
      </c>
      <c r="K180" s="21"/>
    </row>
    <row r="181" spans="3:11" x14ac:dyDescent="0.25">
      <c r="C181" s="9" t="s">
        <v>5</v>
      </c>
      <c r="D181" s="10" t="s">
        <v>34</v>
      </c>
      <c r="E181" s="10" t="s">
        <v>29</v>
      </c>
      <c r="F181" s="11">
        <v>2891</v>
      </c>
      <c r="G181" s="12">
        <v>102</v>
      </c>
      <c r="H181" s="24">
        <f>VLOOKUP(Data[[#This Row],[Product]],products[],2,)</f>
        <v>7.16</v>
      </c>
      <c r="I181" s="10">
        <f>Data[[#This Row],[Units]]*Data[COST PER UNIT]</f>
        <v>730.32</v>
      </c>
      <c r="J181" s="69">
        <f>Data[Amount]-Data[TOTAL COST]</f>
        <v>2160.6799999999998</v>
      </c>
      <c r="K181" s="21"/>
    </row>
    <row r="182" spans="3:11" x14ac:dyDescent="0.25">
      <c r="C182" s="9" t="s">
        <v>10</v>
      </c>
      <c r="D182" s="10" t="s">
        <v>36</v>
      </c>
      <c r="E182" s="10" t="s">
        <v>29</v>
      </c>
      <c r="F182" s="11">
        <v>2471</v>
      </c>
      <c r="G182" s="12">
        <v>342</v>
      </c>
      <c r="H182" s="24">
        <f>VLOOKUP(Data[[#This Row],[Product]],products[],2,)</f>
        <v>7.16</v>
      </c>
      <c r="I182" s="10">
        <f>Data[[#This Row],[Units]]*Data[COST PER UNIT]</f>
        <v>2448.7200000000003</v>
      </c>
      <c r="J182" s="69">
        <f>Data[Amount]-Data[TOTAL COST]</f>
        <v>22.279999999999745</v>
      </c>
      <c r="K182" s="21"/>
    </row>
    <row r="183" spans="3:11" x14ac:dyDescent="0.25">
      <c r="C183" s="9" t="s">
        <v>8</v>
      </c>
      <c r="D183" s="10" t="s">
        <v>35</v>
      </c>
      <c r="E183" s="10" t="s">
        <v>29</v>
      </c>
      <c r="F183" s="11">
        <v>2023</v>
      </c>
      <c r="G183" s="12">
        <v>168</v>
      </c>
      <c r="H183" s="24">
        <f>VLOOKUP(Data[[#This Row],[Product]],products[],2,)</f>
        <v>7.16</v>
      </c>
      <c r="I183" s="10">
        <f>Data[[#This Row],[Units]]*Data[COST PER UNIT]</f>
        <v>1202.8800000000001</v>
      </c>
      <c r="J183" s="69">
        <f>Data[Amount]-Data[TOTAL COST]</f>
        <v>820.11999999999989</v>
      </c>
      <c r="K183" s="21"/>
    </row>
    <row r="184" spans="3:11" x14ac:dyDescent="0.25">
      <c r="C184" s="9" t="s">
        <v>7</v>
      </c>
      <c r="D184" s="10" t="s">
        <v>36</v>
      </c>
      <c r="E184" s="10" t="s">
        <v>29</v>
      </c>
      <c r="F184" s="11">
        <v>5551</v>
      </c>
      <c r="G184" s="12">
        <v>252</v>
      </c>
      <c r="H184" s="24">
        <f>VLOOKUP(Data[[#This Row],[Product]],products[],2,)</f>
        <v>7.16</v>
      </c>
      <c r="I184" s="10">
        <f>Data[[#This Row],[Units]]*Data[COST PER UNIT]</f>
        <v>1804.32</v>
      </c>
      <c r="J184" s="69">
        <f>Data[Amount]-Data[TOTAL COST]</f>
        <v>3746.6800000000003</v>
      </c>
      <c r="K184" s="21"/>
    </row>
    <row r="185" spans="3:11" x14ac:dyDescent="0.25">
      <c r="C185" s="9" t="s">
        <v>5</v>
      </c>
      <c r="D185" s="10" t="s">
        <v>35</v>
      </c>
      <c r="E185" s="10" t="s">
        <v>29</v>
      </c>
      <c r="F185" s="11">
        <v>4480</v>
      </c>
      <c r="G185" s="12">
        <v>357</v>
      </c>
      <c r="H185" s="24">
        <f>VLOOKUP(Data[[#This Row],[Product]],products[],2,)</f>
        <v>7.16</v>
      </c>
      <c r="I185" s="10">
        <f>Data[[#This Row],[Units]]*Data[COST PER UNIT]</f>
        <v>2556.12</v>
      </c>
      <c r="J185" s="69">
        <f>Data[Amount]-Data[TOTAL COST]</f>
        <v>1923.88</v>
      </c>
      <c r="K185" s="21"/>
    </row>
    <row r="186" spans="3:11" x14ac:dyDescent="0.25">
      <c r="C186" s="9" t="s">
        <v>6</v>
      </c>
      <c r="D186" s="10" t="s">
        <v>39</v>
      </c>
      <c r="E186" s="10" t="s">
        <v>29</v>
      </c>
      <c r="F186" s="11">
        <v>3052</v>
      </c>
      <c r="G186" s="12">
        <v>378</v>
      </c>
      <c r="H186" s="24">
        <f>VLOOKUP(Data[[#This Row],[Product]],products[],2,)</f>
        <v>7.16</v>
      </c>
      <c r="I186" s="10">
        <f>Data[[#This Row],[Units]]*Data[COST PER UNIT]</f>
        <v>2706.48</v>
      </c>
      <c r="J186" s="69">
        <f>Data[Amount]-Data[TOTAL COST]</f>
        <v>345.52</v>
      </c>
      <c r="K186" s="21"/>
    </row>
    <row r="187" spans="3:11" x14ac:dyDescent="0.25">
      <c r="C187" s="9" t="s">
        <v>3</v>
      </c>
      <c r="D187" s="10" t="s">
        <v>37</v>
      </c>
      <c r="E187" s="10" t="s">
        <v>29</v>
      </c>
      <c r="F187" s="11">
        <v>4592</v>
      </c>
      <c r="G187" s="12">
        <v>324</v>
      </c>
      <c r="H187" s="24">
        <f>VLOOKUP(Data[[#This Row],[Product]],products[],2,)</f>
        <v>7.16</v>
      </c>
      <c r="I187" s="10">
        <f>Data[[#This Row],[Units]]*Data[COST PER UNIT]</f>
        <v>2319.84</v>
      </c>
      <c r="J187" s="69">
        <f>Data[Amount]-Data[TOTAL COST]</f>
        <v>2272.16</v>
      </c>
      <c r="K187" s="21"/>
    </row>
    <row r="188" spans="3:11" x14ac:dyDescent="0.25">
      <c r="C188" s="9" t="s">
        <v>40</v>
      </c>
      <c r="D188" s="10" t="s">
        <v>38</v>
      </c>
      <c r="E188" s="10" t="s">
        <v>29</v>
      </c>
      <c r="F188" s="11">
        <v>2541</v>
      </c>
      <c r="G188" s="12">
        <v>45</v>
      </c>
      <c r="H188" s="24">
        <f>VLOOKUP(Data[[#This Row],[Product]],products[],2,)</f>
        <v>7.16</v>
      </c>
      <c r="I188" s="10">
        <f>Data[[#This Row],[Units]]*Data[COST PER UNIT]</f>
        <v>322.2</v>
      </c>
      <c r="J188" s="69">
        <f>Data[Amount]-Data[TOTAL COST]</f>
        <v>2218.8000000000002</v>
      </c>
      <c r="K188" s="21"/>
    </row>
    <row r="189" spans="3:11" x14ac:dyDescent="0.25">
      <c r="C189" s="9" t="s">
        <v>40</v>
      </c>
      <c r="D189" s="10" t="s">
        <v>35</v>
      </c>
      <c r="E189" s="10" t="s">
        <v>29</v>
      </c>
      <c r="F189" s="11">
        <v>1617</v>
      </c>
      <c r="G189" s="12">
        <v>126</v>
      </c>
      <c r="H189" s="24">
        <f>VLOOKUP(Data[[#This Row],[Product]],products[],2,)</f>
        <v>7.16</v>
      </c>
      <c r="I189" s="10">
        <f>Data[[#This Row],[Units]]*Data[COST PER UNIT]</f>
        <v>902.16</v>
      </c>
      <c r="J189" s="69">
        <f>Data[Amount]-Data[TOTAL COST]</f>
        <v>714.84</v>
      </c>
      <c r="K189" s="21"/>
    </row>
    <row r="190" spans="3:11" x14ac:dyDescent="0.25">
      <c r="C190" s="9" t="s">
        <v>40</v>
      </c>
      <c r="D190" s="10" t="s">
        <v>39</v>
      </c>
      <c r="E190" s="10" t="s">
        <v>29</v>
      </c>
      <c r="F190" s="11">
        <v>0</v>
      </c>
      <c r="G190" s="12">
        <v>135</v>
      </c>
      <c r="H190" s="24">
        <f>VLOOKUP(Data[[#This Row],[Product]],products[],2,)</f>
        <v>7.16</v>
      </c>
      <c r="I190" s="10">
        <f>Data[[#This Row],[Units]]*Data[COST PER UNIT]</f>
        <v>966.6</v>
      </c>
      <c r="J190" s="69">
        <f>Data[Amount]-Data[TOTAL COST]</f>
        <v>-966.6</v>
      </c>
      <c r="K190" s="21"/>
    </row>
    <row r="191" spans="3:11" x14ac:dyDescent="0.25">
      <c r="C191" s="9" t="s">
        <v>6</v>
      </c>
      <c r="D191" s="10" t="s">
        <v>36</v>
      </c>
      <c r="E191" s="10" t="s">
        <v>29</v>
      </c>
      <c r="F191" s="11">
        <v>1400</v>
      </c>
      <c r="G191" s="12">
        <v>135</v>
      </c>
      <c r="H191" s="24">
        <f>VLOOKUP(Data[[#This Row],[Product]],products[],2,)</f>
        <v>7.16</v>
      </c>
      <c r="I191" s="10">
        <f>Data[[#This Row],[Units]]*Data[COST PER UNIT]</f>
        <v>966.6</v>
      </c>
      <c r="J191" s="69">
        <f>Data[Amount]-Data[TOTAL COST]</f>
        <v>433.4</v>
      </c>
      <c r="K191" s="21"/>
    </row>
    <row r="192" spans="3:11" x14ac:dyDescent="0.25">
      <c r="C192" s="9" t="s">
        <v>3</v>
      </c>
      <c r="D192" s="10" t="s">
        <v>39</v>
      </c>
      <c r="E192" s="10" t="s">
        <v>29</v>
      </c>
      <c r="F192" s="11">
        <v>3640</v>
      </c>
      <c r="G192" s="12">
        <v>51</v>
      </c>
      <c r="H192" s="24">
        <f>VLOOKUP(Data[[#This Row],[Product]],products[],2,)</f>
        <v>7.16</v>
      </c>
      <c r="I192" s="10">
        <f>Data[[#This Row],[Units]]*Data[COST PER UNIT]</f>
        <v>365.16</v>
      </c>
      <c r="J192" s="69">
        <f>Data[Amount]-Data[TOTAL COST]</f>
        <v>3274.84</v>
      </c>
      <c r="K192" s="21"/>
    </row>
    <row r="193" spans="3:11" x14ac:dyDescent="0.25">
      <c r="C193" s="9" t="s">
        <v>2</v>
      </c>
      <c r="D193" s="10" t="s">
        <v>34</v>
      </c>
      <c r="E193" s="10" t="s">
        <v>13</v>
      </c>
      <c r="F193" s="11">
        <v>252</v>
      </c>
      <c r="G193" s="12">
        <v>54</v>
      </c>
      <c r="H193" s="24">
        <f>VLOOKUP(Data[[#This Row],[Product]],products[],2,)</f>
        <v>9.33</v>
      </c>
      <c r="I193" s="10">
        <f>Data[[#This Row],[Units]]*Data[COST PER UNIT]</f>
        <v>503.82</v>
      </c>
      <c r="J193" s="69">
        <f>Data[Amount]-Data[TOTAL COST]</f>
        <v>-251.82</v>
      </c>
      <c r="K193" s="21"/>
    </row>
    <row r="194" spans="3:11" x14ac:dyDescent="0.25">
      <c r="C194" s="9" t="s">
        <v>41</v>
      </c>
      <c r="D194" s="10" t="s">
        <v>36</v>
      </c>
      <c r="E194" s="10" t="s">
        <v>13</v>
      </c>
      <c r="F194" s="11">
        <v>10311</v>
      </c>
      <c r="G194" s="12">
        <v>231</v>
      </c>
      <c r="H194" s="24">
        <f>VLOOKUP(Data[[#This Row],[Product]],products[],2,)</f>
        <v>9.33</v>
      </c>
      <c r="I194" s="10">
        <f>Data[[#This Row],[Units]]*Data[COST PER UNIT]</f>
        <v>2155.23</v>
      </c>
      <c r="J194" s="69">
        <f>Data[Amount]-Data[TOTAL COST]</f>
        <v>8155.77</v>
      </c>
      <c r="K194" s="21"/>
    </row>
    <row r="195" spans="3:11" x14ac:dyDescent="0.25">
      <c r="C195" s="9" t="s">
        <v>41</v>
      </c>
      <c r="D195" s="10" t="s">
        <v>35</v>
      </c>
      <c r="E195" s="10" t="s">
        <v>13</v>
      </c>
      <c r="F195" s="11">
        <v>4760</v>
      </c>
      <c r="G195" s="12">
        <v>69</v>
      </c>
      <c r="H195" s="24">
        <f>VLOOKUP(Data[[#This Row],[Product]],products[],2,)</f>
        <v>9.33</v>
      </c>
      <c r="I195" s="10">
        <f>Data[[#This Row],[Units]]*Data[COST PER UNIT]</f>
        <v>643.77</v>
      </c>
      <c r="J195" s="69">
        <f>Data[Amount]-Data[TOTAL COST]</f>
        <v>4116.2299999999996</v>
      </c>
      <c r="K195" s="21"/>
    </row>
    <row r="196" spans="3:11" x14ac:dyDescent="0.25">
      <c r="C196" s="9" t="s">
        <v>2</v>
      </c>
      <c r="D196" s="10" t="s">
        <v>38</v>
      </c>
      <c r="E196" s="10" t="s">
        <v>13</v>
      </c>
      <c r="F196" s="11">
        <v>56</v>
      </c>
      <c r="G196" s="12">
        <v>51</v>
      </c>
      <c r="H196" s="24">
        <f>VLOOKUP(Data[[#This Row],[Product]],products[],2,)</f>
        <v>9.33</v>
      </c>
      <c r="I196" s="10">
        <f>Data[[#This Row],[Units]]*Data[COST PER UNIT]</f>
        <v>475.83</v>
      </c>
      <c r="J196" s="69">
        <f>Data[Amount]-Data[TOTAL COST]</f>
        <v>-419.83</v>
      </c>
      <c r="K196" s="21"/>
    </row>
    <row r="197" spans="3:11" x14ac:dyDescent="0.25">
      <c r="C197" s="9" t="s">
        <v>10</v>
      </c>
      <c r="D197" s="10" t="s">
        <v>38</v>
      </c>
      <c r="E197" s="10" t="s">
        <v>13</v>
      </c>
      <c r="F197" s="11">
        <v>63</v>
      </c>
      <c r="G197" s="12">
        <v>123</v>
      </c>
      <c r="H197" s="24">
        <f>VLOOKUP(Data[[#This Row],[Product]],products[],2,)</f>
        <v>9.33</v>
      </c>
      <c r="I197" s="10">
        <f>Data[[#This Row],[Units]]*Data[COST PER UNIT]</f>
        <v>1147.5899999999999</v>
      </c>
      <c r="J197" s="69">
        <f>Data[Amount]-Data[TOTAL COST]</f>
        <v>-1084.5899999999999</v>
      </c>
      <c r="K197" s="21"/>
    </row>
    <row r="198" spans="3:11" x14ac:dyDescent="0.25">
      <c r="C198" s="9" t="s">
        <v>5</v>
      </c>
      <c r="D198" s="10" t="s">
        <v>38</v>
      </c>
      <c r="E198" s="10" t="s">
        <v>13</v>
      </c>
      <c r="F198" s="11">
        <v>7189</v>
      </c>
      <c r="G198" s="12">
        <v>54</v>
      </c>
      <c r="H198" s="24">
        <f>VLOOKUP(Data[[#This Row],[Product]],products[],2,)</f>
        <v>9.33</v>
      </c>
      <c r="I198" s="10">
        <f>Data[[#This Row],[Units]]*Data[COST PER UNIT]</f>
        <v>503.82</v>
      </c>
      <c r="J198" s="69">
        <f>Data[Amount]-Data[TOTAL COST]</f>
        <v>6685.18</v>
      </c>
      <c r="K198" s="21"/>
    </row>
    <row r="199" spans="3:11" x14ac:dyDescent="0.25">
      <c r="C199" s="9" t="s">
        <v>40</v>
      </c>
      <c r="D199" s="10" t="s">
        <v>38</v>
      </c>
      <c r="E199" s="10" t="s">
        <v>13</v>
      </c>
      <c r="F199" s="11">
        <v>5670</v>
      </c>
      <c r="G199" s="12">
        <v>297</v>
      </c>
      <c r="H199" s="24">
        <f>VLOOKUP(Data[[#This Row],[Product]],products[],2,)</f>
        <v>9.33</v>
      </c>
      <c r="I199" s="10">
        <f>Data[[#This Row],[Units]]*Data[COST PER UNIT]</f>
        <v>2771.01</v>
      </c>
      <c r="J199" s="69">
        <f>Data[Amount]-Data[TOTAL COST]</f>
        <v>2898.99</v>
      </c>
      <c r="K199" s="21"/>
    </row>
    <row r="200" spans="3:11" x14ac:dyDescent="0.25">
      <c r="C200" s="9" t="s">
        <v>8</v>
      </c>
      <c r="D200" s="10" t="s">
        <v>38</v>
      </c>
      <c r="E200" s="10" t="s">
        <v>13</v>
      </c>
      <c r="F200" s="11">
        <v>819</v>
      </c>
      <c r="G200" s="12">
        <v>510</v>
      </c>
      <c r="H200" s="24">
        <f>VLOOKUP(Data[[#This Row],[Product]],products[],2,)</f>
        <v>9.33</v>
      </c>
      <c r="I200" s="10">
        <f>Data[[#This Row],[Units]]*Data[COST PER UNIT]</f>
        <v>4758.3</v>
      </c>
      <c r="J200" s="69">
        <f>Data[Amount]-Data[TOTAL COST]</f>
        <v>-3939.3</v>
      </c>
      <c r="K200" s="21"/>
    </row>
    <row r="201" spans="3:11" x14ac:dyDescent="0.25">
      <c r="C201" s="9" t="s">
        <v>40</v>
      </c>
      <c r="D201" s="10" t="s">
        <v>36</v>
      </c>
      <c r="E201" s="10" t="s">
        <v>13</v>
      </c>
      <c r="F201" s="11">
        <v>4424</v>
      </c>
      <c r="G201" s="12">
        <v>201</v>
      </c>
      <c r="H201" s="24">
        <f>VLOOKUP(Data[[#This Row],[Product]],products[],2,)</f>
        <v>9.33</v>
      </c>
      <c r="I201" s="10">
        <f>Data[[#This Row],[Units]]*Data[COST PER UNIT]</f>
        <v>1875.33</v>
      </c>
      <c r="J201" s="69">
        <f>Data[Amount]-Data[TOTAL COST]</f>
        <v>2548.67</v>
      </c>
      <c r="K201" s="21"/>
    </row>
    <row r="202" spans="3:11" x14ac:dyDescent="0.25">
      <c r="C202" s="9" t="s">
        <v>6</v>
      </c>
      <c r="D202" s="10" t="s">
        <v>38</v>
      </c>
      <c r="E202" s="10" t="s">
        <v>13</v>
      </c>
      <c r="F202" s="11">
        <v>2317</v>
      </c>
      <c r="G202" s="12">
        <v>123</v>
      </c>
      <c r="H202" s="24">
        <f>VLOOKUP(Data[[#This Row],[Product]],products[],2,)</f>
        <v>9.33</v>
      </c>
      <c r="I202" s="10">
        <f>Data[[#This Row],[Units]]*Data[COST PER UNIT]</f>
        <v>1147.5899999999999</v>
      </c>
      <c r="J202" s="69">
        <f>Data[Amount]-Data[TOTAL COST]</f>
        <v>1169.4100000000001</v>
      </c>
      <c r="K202" s="21"/>
    </row>
    <row r="203" spans="3:11" x14ac:dyDescent="0.25">
      <c r="C203" s="9" t="s">
        <v>5</v>
      </c>
      <c r="D203" s="10" t="s">
        <v>36</v>
      </c>
      <c r="E203" s="10" t="s">
        <v>13</v>
      </c>
      <c r="F203" s="11">
        <v>6146</v>
      </c>
      <c r="G203" s="12">
        <v>63</v>
      </c>
      <c r="H203" s="24">
        <f>VLOOKUP(Data[[#This Row],[Product]],products[],2,)</f>
        <v>9.33</v>
      </c>
      <c r="I203" s="10">
        <f>Data[[#This Row],[Units]]*Data[COST PER UNIT]</f>
        <v>587.79</v>
      </c>
      <c r="J203" s="69">
        <f>Data[Amount]-Data[TOTAL COST]</f>
        <v>5558.21</v>
      </c>
      <c r="K203" s="21"/>
    </row>
    <row r="204" spans="3:11" x14ac:dyDescent="0.25">
      <c r="C204" s="9" t="s">
        <v>6</v>
      </c>
      <c r="D204" s="10" t="s">
        <v>36</v>
      </c>
      <c r="E204" s="10" t="s">
        <v>13</v>
      </c>
      <c r="F204" s="11">
        <v>4319</v>
      </c>
      <c r="G204" s="12">
        <v>30</v>
      </c>
      <c r="H204" s="24">
        <f>VLOOKUP(Data[[#This Row],[Product]],products[],2,)</f>
        <v>9.33</v>
      </c>
      <c r="I204" s="10">
        <f>Data[[#This Row],[Units]]*Data[COST PER UNIT]</f>
        <v>279.89999999999998</v>
      </c>
      <c r="J204" s="69">
        <f>Data[Amount]-Data[TOTAL COST]</f>
        <v>4039.1</v>
      </c>
      <c r="K204" s="21"/>
    </row>
    <row r="205" spans="3:11" x14ac:dyDescent="0.25">
      <c r="C205" s="9" t="s">
        <v>10</v>
      </c>
      <c r="D205" s="10" t="s">
        <v>36</v>
      </c>
      <c r="E205" s="10" t="s">
        <v>13</v>
      </c>
      <c r="F205" s="11">
        <v>945</v>
      </c>
      <c r="G205" s="12">
        <v>75</v>
      </c>
      <c r="H205" s="24">
        <f>VLOOKUP(Data[[#This Row],[Product]],products[],2,)</f>
        <v>9.33</v>
      </c>
      <c r="I205" s="10">
        <f>Data[[#This Row],[Units]]*Data[COST PER UNIT]</f>
        <v>699.75</v>
      </c>
      <c r="J205" s="69">
        <f>Data[Amount]-Data[TOTAL COST]</f>
        <v>245.25</v>
      </c>
      <c r="K205" s="21"/>
    </row>
    <row r="206" spans="3:11" x14ac:dyDescent="0.25">
      <c r="C206" s="9" t="s">
        <v>9</v>
      </c>
      <c r="D206" s="10" t="s">
        <v>38</v>
      </c>
      <c r="E206" s="10" t="s">
        <v>16</v>
      </c>
      <c r="F206" s="11">
        <v>2646</v>
      </c>
      <c r="G206" s="12">
        <v>120</v>
      </c>
      <c r="H206" s="24">
        <f>VLOOKUP(Data[[#This Row],[Product]],products[],2,)</f>
        <v>8.7899999999999991</v>
      </c>
      <c r="I206" s="10">
        <f>Data[[#This Row],[Units]]*Data[COST PER UNIT]</f>
        <v>1054.8</v>
      </c>
      <c r="J206" s="69">
        <f>Data[Amount]-Data[TOTAL COST]</f>
        <v>1591.2</v>
      </c>
      <c r="K206" s="21"/>
    </row>
    <row r="207" spans="3:11" x14ac:dyDescent="0.25">
      <c r="C207" s="9" t="s">
        <v>3</v>
      </c>
      <c r="D207" s="10" t="s">
        <v>39</v>
      </c>
      <c r="E207" s="10" t="s">
        <v>16</v>
      </c>
      <c r="F207" s="11">
        <v>21</v>
      </c>
      <c r="G207" s="12">
        <v>168</v>
      </c>
      <c r="H207" s="24">
        <f>VLOOKUP(Data[[#This Row],[Product]],products[],2,)</f>
        <v>8.7899999999999991</v>
      </c>
      <c r="I207" s="10">
        <f>Data[[#This Row],[Units]]*Data[COST PER UNIT]</f>
        <v>1476.7199999999998</v>
      </c>
      <c r="J207" s="69">
        <f>Data[Amount]-Data[TOTAL COST]</f>
        <v>-1455.7199999999998</v>
      </c>
      <c r="K207" s="21"/>
    </row>
    <row r="208" spans="3:11" x14ac:dyDescent="0.25">
      <c r="C208" s="9" t="s">
        <v>6</v>
      </c>
      <c r="D208" s="10" t="s">
        <v>37</v>
      </c>
      <c r="E208" s="10" t="s">
        <v>16</v>
      </c>
      <c r="F208" s="11">
        <v>1904</v>
      </c>
      <c r="G208" s="12">
        <v>405</v>
      </c>
      <c r="H208" s="24">
        <f>VLOOKUP(Data[[#This Row],[Product]],products[],2,)</f>
        <v>8.7899999999999991</v>
      </c>
      <c r="I208" s="10">
        <f>Data[[#This Row],[Units]]*Data[COST PER UNIT]</f>
        <v>3559.95</v>
      </c>
      <c r="J208" s="69">
        <f>Data[Amount]-Data[TOTAL COST]</f>
        <v>-1655.9499999999998</v>
      </c>
      <c r="K208" s="21"/>
    </row>
    <row r="209" spans="3:11" x14ac:dyDescent="0.25">
      <c r="C209" s="9" t="s">
        <v>3</v>
      </c>
      <c r="D209" s="10" t="s">
        <v>36</v>
      </c>
      <c r="E209" s="10" t="s">
        <v>16</v>
      </c>
      <c r="F209" s="11">
        <v>9198</v>
      </c>
      <c r="G209" s="12">
        <v>36</v>
      </c>
      <c r="H209" s="24">
        <f>VLOOKUP(Data[[#This Row],[Product]],products[],2,)</f>
        <v>8.7899999999999991</v>
      </c>
      <c r="I209" s="10">
        <f>Data[[#This Row],[Units]]*Data[COST PER UNIT]</f>
        <v>316.43999999999994</v>
      </c>
      <c r="J209" s="69">
        <f>Data[Amount]-Data[TOTAL COST]</f>
        <v>8881.56</v>
      </c>
      <c r="K209" s="21"/>
    </row>
    <row r="210" spans="3:11" x14ac:dyDescent="0.25">
      <c r="C210" s="9" t="s">
        <v>5</v>
      </c>
      <c r="D210" s="10" t="s">
        <v>36</v>
      </c>
      <c r="E210" s="10" t="s">
        <v>16</v>
      </c>
      <c r="F210" s="11">
        <v>16184</v>
      </c>
      <c r="G210" s="12">
        <v>39</v>
      </c>
      <c r="H210" s="24">
        <f>VLOOKUP(Data[[#This Row],[Product]],products[],2,)</f>
        <v>8.7899999999999991</v>
      </c>
      <c r="I210" s="10">
        <f>Data[[#This Row],[Units]]*Data[COST PER UNIT]</f>
        <v>342.80999999999995</v>
      </c>
      <c r="J210" s="69">
        <f>Data[Amount]-Data[TOTAL COST]</f>
        <v>15841.19</v>
      </c>
      <c r="K210" s="21"/>
    </row>
    <row r="211" spans="3:11" x14ac:dyDescent="0.25">
      <c r="C211" s="9" t="s">
        <v>6</v>
      </c>
      <c r="D211" s="10" t="s">
        <v>38</v>
      </c>
      <c r="E211" s="10" t="s">
        <v>16</v>
      </c>
      <c r="F211" s="11">
        <v>938</v>
      </c>
      <c r="G211" s="12">
        <v>6</v>
      </c>
      <c r="H211" s="24">
        <f>VLOOKUP(Data[[#This Row],[Product]],products[],2,)</f>
        <v>8.7899999999999991</v>
      </c>
      <c r="I211" s="10">
        <f>Data[[#This Row],[Units]]*Data[COST PER UNIT]</f>
        <v>52.739999999999995</v>
      </c>
      <c r="J211" s="69">
        <f>Data[Amount]-Data[TOTAL COST]</f>
        <v>885.26</v>
      </c>
      <c r="K211" s="21"/>
    </row>
    <row r="212" spans="3:11" x14ac:dyDescent="0.25">
      <c r="C212" s="9" t="s">
        <v>2</v>
      </c>
      <c r="D212" s="10" t="s">
        <v>36</v>
      </c>
      <c r="E212" s="10" t="s">
        <v>16</v>
      </c>
      <c r="F212" s="11">
        <v>11417</v>
      </c>
      <c r="G212" s="12">
        <v>21</v>
      </c>
      <c r="H212" s="24">
        <f>VLOOKUP(Data[[#This Row],[Product]],products[],2,)</f>
        <v>8.7899999999999991</v>
      </c>
      <c r="I212" s="10">
        <f>Data[[#This Row],[Units]]*Data[COST PER UNIT]</f>
        <v>184.58999999999997</v>
      </c>
      <c r="J212" s="69">
        <f>Data[Amount]-Data[TOTAL COST]</f>
        <v>11232.41</v>
      </c>
      <c r="K212" s="21"/>
    </row>
    <row r="213" spans="3:11" x14ac:dyDescent="0.25">
      <c r="C213" s="9" t="s">
        <v>2</v>
      </c>
      <c r="D213" s="10" t="s">
        <v>39</v>
      </c>
      <c r="E213" s="10" t="s">
        <v>16</v>
      </c>
      <c r="F213" s="11">
        <v>2016</v>
      </c>
      <c r="G213" s="12">
        <v>117</v>
      </c>
      <c r="H213" s="24">
        <f>VLOOKUP(Data[[#This Row],[Product]],products[],2,)</f>
        <v>8.7899999999999991</v>
      </c>
      <c r="I213" s="10">
        <f>Data[[#This Row],[Units]]*Data[COST PER UNIT]</f>
        <v>1028.4299999999998</v>
      </c>
      <c r="J213" s="69">
        <f>Data[Amount]-Data[TOTAL COST]</f>
        <v>987.57000000000016</v>
      </c>
      <c r="K213" s="21"/>
    </row>
    <row r="214" spans="3:11" x14ac:dyDescent="0.25">
      <c r="C214" s="9" t="s">
        <v>40</v>
      </c>
      <c r="D214" s="10" t="s">
        <v>35</v>
      </c>
      <c r="E214" s="10" t="s">
        <v>16</v>
      </c>
      <c r="F214" s="11">
        <v>4725</v>
      </c>
      <c r="G214" s="12">
        <v>174</v>
      </c>
      <c r="H214" s="24">
        <f>VLOOKUP(Data[[#This Row],[Product]],products[],2,)</f>
        <v>8.7899999999999991</v>
      </c>
      <c r="I214" s="10">
        <f>Data[[#This Row],[Units]]*Data[COST PER UNIT]</f>
        <v>1529.4599999999998</v>
      </c>
      <c r="J214" s="69">
        <f>Data[Amount]-Data[TOTAL COST]</f>
        <v>3195.54</v>
      </c>
      <c r="K214" s="21"/>
    </row>
    <row r="215" spans="3:11" x14ac:dyDescent="0.25">
      <c r="C215" s="9" t="s">
        <v>7</v>
      </c>
      <c r="D215" s="10" t="s">
        <v>35</v>
      </c>
      <c r="E215" s="10" t="s">
        <v>16</v>
      </c>
      <c r="F215" s="11">
        <v>2135</v>
      </c>
      <c r="G215" s="12">
        <v>27</v>
      </c>
      <c r="H215" s="24">
        <f>VLOOKUP(Data[[#This Row],[Product]],products[],2,)</f>
        <v>8.7899999999999991</v>
      </c>
      <c r="I215" s="10">
        <f>Data[[#This Row],[Units]]*Data[COST PER UNIT]</f>
        <v>237.32999999999998</v>
      </c>
      <c r="J215" s="69">
        <f>Data[Amount]-Data[TOTAL COST]</f>
        <v>1897.67</v>
      </c>
      <c r="K215" s="21"/>
    </row>
    <row r="216" spans="3:11" x14ac:dyDescent="0.25">
      <c r="C216" s="9" t="s">
        <v>8</v>
      </c>
      <c r="D216" s="10" t="s">
        <v>34</v>
      </c>
      <c r="E216" s="10" t="s">
        <v>16</v>
      </c>
      <c r="F216" s="11">
        <v>2009</v>
      </c>
      <c r="G216" s="12">
        <v>219</v>
      </c>
      <c r="H216" s="24">
        <f>VLOOKUP(Data[[#This Row],[Product]],products[],2,)</f>
        <v>8.7899999999999991</v>
      </c>
      <c r="I216" s="10">
        <f>Data[[#This Row],[Units]]*Data[COST PER UNIT]</f>
        <v>1925.0099999999998</v>
      </c>
      <c r="J216" s="69">
        <f>Data[Amount]-Data[TOTAL COST]</f>
        <v>83.990000000000236</v>
      </c>
      <c r="K216" s="21"/>
    </row>
    <row r="217" spans="3:11" x14ac:dyDescent="0.25">
      <c r="C217" s="9" t="s">
        <v>41</v>
      </c>
      <c r="D217" s="10" t="s">
        <v>34</v>
      </c>
      <c r="E217" s="10" t="s">
        <v>16</v>
      </c>
      <c r="F217" s="11">
        <v>1274</v>
      </c>
      <c r="G217" s="12">
        <v>225</v>
      </c>
      <c r="H217" s="24">
        <f>VLOOKUP(Data[[#This Row],[Product]],products[],2,)</f>
        <v>8.7899999999999991</v>
      </c>
      <c r="I217" s="10">
        <f>Data[[#This Row],[Units]]*Data[COST PER UNIT]</f>
        <v>1977.7499999999998</v>
      </c>
      <c r="J217" s="69">
        <f>Data[Amount]-Data[TOTAL COST]</f>
        <v>-703.74999999999977</v>
      </c>
      <c r="K217" s="21"/>
    </row>
    <row r="218" spans="3:11" x14ac:dyDescent="0.25">
      <c r="C218" s="9" t="s">
        <v>9</v>
      </c>
      <c r="D218" s="10" t="s">
        <v>34</v>
      </c>
      <c r="E218" s="10" t="s">
        <v>16</v>
      </c>
      <c r="F218" s="11">
        <v>938</v>
      </c>
      <c r="G218" s="12">
        <v>189</v>
      </c>
      <c r="H218" s="24">
        <f>VLOOKUP(Data[[#This Row],[Product]],products[],2,)</f>
        <v>8.7899999999999991</v>
      </c>
      <c r="I218" s="10">
        <f>Data[[#This Row],[Units]]*Data[COST PER UNIT]</f>
        <v>1661.31</v>
      </c>
      <c r="J218" s="69">
        <f>Data[Amount]-Data[TOTAL COST]</f>
        <v>-723.31</v>
      </c>
      <c r="K218" s="21"/>
    </row>
    <row r="219" spans="3:11" x14ac:dyDescent="0.25">
      <c r="C219" s="9" t="s">
        <v>6</v>
      </c>
      <c r="D219" s="10" t="s">
        <v>34</v>
      </c>
      <c r="E219" s="10" t="s">
        <v>16</v>
      </c>
      <c r="F219" s="11">
        <v>2219</v>
      </c>
      <c r="G219" s="12">
        <v>75</v>
      </c>
      <c r="H219" s="24">
        <f>VLOOKUP(Data[[#This Row],[Product]],products[],2,)</f>
        <v>8.7899999999999991</v>
      </c>
      <c r="I219" s="10">
        <f>Data[[#This Row],[Units]]*Data[COST PER UNIT]</f>
        <v>659.24999999999989</v>
      </c>
      <c r="J219" s="69">
        <f>Data[Amount]-Data[TOTAL COST]</f>
        <v>1559.75</v>
      </c>
      <c r="K219" s="21"/>
    </row>
    <row r="220" spans="3:11" x14ac:dyDescent="0.25">
      <c r="C220" s="9" t="s">
        <v>7</v>
      </c>
      <c r="D220" s="10" t="s">
        <v>37</v>
      </c>
      <c r="E220" s="10" t="s">
        <v>16</v>
      </c>
      <c r="F220" s="11">
        <v>4487</v>
      </c>
      <c r="G220" s="12">
        <v>333</v>
      </c>
      <c r="H220" s="24">
        <f>VLOOKUP(Data[[#This Row],[Product]],products[],2,)</f>
        <v>8.7899999999999991</v>
      </c>
      <c r="I220" s="10">
        <f>Data[[#This Row],[Units]]*Data[COST PER UNIT]</f>
        <v>2927.0699999999997</v>
      </c>
      <c r="J220" s="69">
        <f>Data[Amount]-Data[TOTAL COST]</f>
        <v>1559.9300000000003</v>
      </c>
      <c r="K220" s="21"/>
    </row>
    <row r="221" spans="3:11" x14ac:dyDescent="0.25">
      <c r="C221" s="9" t="s">
        <v>5</v>
      </c>
      <c r="D221" s="10" t="s">
        <v>34</v>
      </c>
      <c r="E221" s="10" t="s">
        <v>20</v>
      </c>
      <c r="F221" s="11">
        <v>15610</v>
      </c>
      <c r="G221" s="12">
        <v>339</v>
      </c>
      <c r="H221" s="24">
        <f>VLOOKUP(Data[[#This Row],[Product]],products[],2,)</f>
        <v>10.62</v>
      </c>
      <c r="I221" s="10">
        <f>Data[[#This Row],[Units]]*Data[COST PER UNIT]</f>
        <v>3600.18</v>
      </c>
      <c r="J221" s="69">
        <f>Data[Amount]-Data[TOTAL COST]</f>
        <v>12009.82</v>
      </c>
      <c r="K221" s="21"/>
    </row>
    <row r="222" spans="3:11" x14ac:dyDescent="0.25">
      <c r="C222" s="9" t="s">
        <v>2</v>
      </c>
      <c r="D222" s="10" t="s">
        <v>39</v>
      </c>
      <c r="E222" s="10" t="s">
        <v>20</v>
      </c>
      <c r="F222" s="11">
        <v>9443</v>
      </c>
      <c r="G222" s="12">
        <v>162</v>
      </c>
      <c r="H222" s="24">
        <f>VLOOKUP(Data[[#This Row],[Product]],products[],2,)</f>
        <v>10.62</v>
      </c>
      <c r="I222" s="10">
        <f>Data[[#This Row],[Units]]*Data[COST PER UNIT]</f>
        <v>1720.4399999999998</v>
      </c>
      <c r="J222" s="69">
        <f>Data[Amount]-Data[TOTAL COST]</f>
        <v>7722.56</v>
      </c>
      <c r="K222" s="21"/>
    </row>
    <row r="223" spans="3:11" x14ac:dyDescent="0.25">
      <c r="C223" s="9" t="s">
        <v>10</v>
      </c>
      <c r="D223" s="10" t="s">
        <v>35</v>
      </c>
      <c r="E223" s="10" t="s">
        <v>20</v>
      </c>
      <c r="F223" s="11">
        <v>1974</v>
      </c>
      <c r="G223" s="12">
        <v>195</v>
      </c>
      <c r="H223" s="24">
        <f>VLOOKUP(Data[[#This Row],[Product]],products[],2,)</f>
        <v>10.62</v>
      </c>
      <c r="I223" s="10">
        <f>Data[[#This Row],[Units]]*Data[COST PER UNIT]</f>
        <v>2070.8999999999996</v>
      </c>
      <c r="J223" s="69">
        <f>Data[Amount]-Data[TOTAL COST]</f>
        <v>-96.899999999999636</v>
      </c>
      <c r="K223" s="21"/>
    </row>
    <row r="224" spans="3:11" x14ac:dyDescent="0.25">
      <c r="C224" s="9" t="s">
        <v>7</v>
      </c>
      <c r="D224" s="10" t="s">
        <v>34</v>
      </c>
      <c r="E224" s="10" t="s">
        <v>20</v>
      </c>
      <c r="F224" s="11">
        <v>2205</v>
      </c>
      <c r="G224" s="12">
        <v>138</v>
      </c>
      <c r="H224" s="24">
        <f>VLOOKUP(Data[[#This Row],[Product]],products[],2,)</f>
        <v>10.62</v>
      </c>
      <c r="I224" s="10">
        <f>Data[[#This Row],[Units]]*Data[COST PER UNIT]</f>
        <v>1465.56</v>
      </c>
      <c r="J224" s="69">
        <f>Data[Amount]-Data[TOTAL COST]</f>
        <v>739.44</v>
      </c>
      <c r="K224" s="21"/>
    </row>
    <row r="225" spans="3:11" x14ac:dyDescent="0.25">
      <c r="C225" s="9" t="s">
        <v>9</v>
      </c>
      <c r="D225" s="10" t="s">
        <v>34</v>
      </c>
      <c r="E225" s="10" t="s">
        <v>20</v>
      </c>
      <c r="F225" s="11">
        <v>8463</v>
      </c>
      <c r="G225" s="12">
        <v>492</v>
      </c>
      <c r="H225" s="24">
        <f>VLOOKUP(Data[[#This Row],[Product]],products[],2,)</f>
        <v>10.62</v>
      </c>
      <c r="I225" s="10">
        <f>Data[[#This Row],[Units]]*Data[COST PER UNIT]</f>
        <v>5225.04</v>
      </c>
      <c r="J225" s="69">
        <f>Data[Amount]-Data[TOTAL COST]</f>
        <v>3237.96</v>
      </c>
      <c r="K225" s="21"/>
    </row>
    <row r="226" spans="3:11" x14ac:dyDescent="0.25">
      <c r="C226" s="9" t="s">
        <v>3</v>
      </c>
      <c r="D226" s="10" t="s">
        <v>34</v>
      </c>
      <c r="E226" s="10" t="s">
        <v>20</v>
      </c>
      <c r="F226" s="11">
        <v>2583</v>
      </c>
      <c r="G226" s="12">
        <v>18</v>
      </c>
      <c r="H226" s="24">
        <f>VLOOKUP(Data[[#This Row],[Product]],products[],2,)</f>
        <v>10.62</v>
      </c>
      <c r="I226" s="10">
        <f>Data[[#This Row],[Units]]*Data[COST PER UNIT]</f>
        <v>191.16</v>
      </c>
      <c r="J226" s="69">
        <f>Data[Amount]-Data[TOTAL COST]</f>
        <v>2391.84</v>
      </c>
      <c r="K226" s="21"/>
    </row>
    <row r="227" spans="3:11" x14ac:dyDescent="0.25">
      <c r="C227" s="9" t="s">
        <v>41</v>
      </c>
      <c r="D227" s="10" t="s">
        <v>37</v>
      </c>
      <c r="E227" s="10" t="s">
        <v>20</v>
      </c>
      <c r="F227" s="11">
        <v>3388</v>
      </c>
      <c r="G227" s="12">
        <v>123</v>
      </c>
      <c r="H227" s="24">
        <f>VLOOKUP(Data[[#This Row],[Product]],products[],2,)</f>
        <v>10.62</v>
      </c>
      <c r="I227" s="10">
        <f>Data[[#This Row],[Units]]*Data[COST PER UNIT]</f>
        <v>1306.26</v>
      </c>
      <c r="J227" s="69">
        <f>Data[Amount]-Data[TOTAL COST]</f>
        <v>2081.7399999999998</v>
      </c>
      <c r="K227" s="21"/>
    </row>
    <row r="228" spans="3:11" x14ac:dyDescent="0.25">
      <c r="C228" s="9" t="s">
        <v>9</v>
      </c>
      <c r="D228" s="10" t="s">
        <v>37</v>
      </c>
      <c r="E228" s="10" t="s">
        <v>20</v>
      </c>
      <c r="F228" s="11">
        <v>7273</v>
      </c>
      <c r="G228" s="12">
        <v>96</v>
      </c>
      <c r="H228" s="24">
        <f>VLOOKUP(Data[[#This Row],[Product]],products[],2,)</f>
        <v>10.62</v>
      </c>
      <c r="I228" s="10">
        <f>Data[[#This Row],[Units]]*Data[COST PER UNIT]</f>
        <v>1019.52</v>
      </c>
      <c r="J228" s="69">
        <f>Data[Amount]-Data[TOTAL COST]</f>
        <v>6253.48</v>
      </c>
      <c r="K228" s="21"/>
    </row>
    <row r="229" spans="3:11" x14ac:dyDescent="0.25">
      <c r="C229" s="9" t="s">
        <v>8</v>
      </c>
      <c r="D229" s="10" t="s">
        <v>35</v>
      </c>
      <c r="E229" s="10" t="s">
        <v>20</v>
      </c>
      <c r="F229" s="11">
        <v>2702</v>
      </c>
      <c r="G229" s="12">
        <v>363</v>
      </c>
      <c r="H229" s="24">
        <f>VLOOKUP(Data[[#This Row],[Product]],products[],2,)</f>
        <v>10.62</v>
      </c>
      <c r="I229" s="10">
        <f>Data[[#This Row],[Units]]*Data[COST PER UNIT]</f>
        <v>3855.0599999999995</v>
      </c>
      <c r="J229" s="69">
        <f>Data[Amount]-Data[TOTAL COST]</f>
        <v>-1153.0599999999995</v>
      </c>
      <c r="K229" s="21"/>
    </row>
    <row r="230" spans="3:11" x14ac:dyDescent="0.25">
      <c r="C230" s="9" t="s">
        <v>6</v>
      </c>
      <c r="D230" s="10" t="s">
        <v>35</v>
      </c>
      <c r="E230" s="10" t="s">
        <v>20</v>
      </c>
      <c r="F230" s="11">
        <v>1071</v>
      </c>
      <c r="G230" s="12">
        <v>270</v>
      </c>
      <c r="H230" s="24">
        <f>VLOOKUP(Data[[#This Row],[Product]],products[],2,)</f>
        <v>10.62</v>
      </c>
      <c r="I230" s="10">
        <f>Data[[#This Row],[Units]]*Data[COST PER UNIT]</f>
        <v>2867.3999999999996</v>
      </c>
      <c r="J230" s="69">
        <f>Data[Amount]-Data[TOTAL COST]</f>
        <v>-1796.3999999999996</v>
      </c>
      <c r="K230" s="21"/>
    </row>
    <row r="231" spans="3:11" x14ac:dyDescent="0.25">
      <c r="C231" s="9" t="s">
        <v>6</v>
      </c>
      <c r="D231" s="10" t="s">
        <v>38</v>
      </c>
      <c r="E231" s="10" t="s">
        <v>27</v>
      </c>
      <c r="F231" s="11">
        <v>1134</v>
      </c>
      <c r="G231" s="12">
        <v>282</v>
      </c>
      <c r="H231" s="24">
        <f>VLOOKUP(Data[[#This Row],[Product]],products[],2,)</f>
        <v>16.73</v>
      </c>
      <c r="I231" s="10">
        <f>Data[[#This Row],[Units]]*Data[COST PER UNIT]</f>
        <v>4717.8599999999997</v>
      </c>
      <c r="J231" s="69">
        <f>Data[Amount]-Data[TOTAL COST]</f>
        <v>-3583.8599999999997</v>
      </c>
      <c r="K231" s="21"/>
    </row>
    <row r="232" spans="3:11" x14ac:dyDescent="0.25">
      <c r="C232" s="9" t="s">
        <v>5</v>
      </c>
      <c r="D232" s="10" t="s">
        <v>34</v>
      </c>
      <c r="E232" s="10" t="s">
        <v>27</v>
      </c>
      <c r="F232" s="11">
        <v>6986</v>
      </c>
      <c r="G232" s="12">
        <v>21</v>
      </c>
      <c r="H232" s="24">
        <f>VLOOKUP(Data[[#This Row],[Product]],products[],2,)</f>
        <v>16.73</v>
      </c>
      <c r="I232" s="10">
        <f>Data[[#This Row],[Units]]*Data[COST PER UNIT]</f>
        <v>351.33</v>
      </c>
      <c r="J232" s="69">
        <f>Data[Amount]-Data[TOTAL COST]</f>
        <v>6634.67</v>
      </c>
      <c r="K232" s="21"/>
    </row>
    <row r="233" spans="3:11" x14ac:dyDescent="0.25">
      <c r="C233" s="9" t="s">
        <v>6</v>
      </c>
      <c r="D233" s="10" t="s">
        <v>34</v>
      </c>
      <c r="E233" s="10" t="s">
        <v>27</v>
      </c>
      <c r="F233" s="11">
        <v>4242</v>
      </c>
      <c r="G233" s="12">
        <v>207</v>
      </c>
      <c r="H233" s="24">
        <f>VLOOKUP(Data[[#This Row],[Product]],products[],2,)</f>
        <v>16.73</v>
      </c>
      <c r="I233" s="10">
        <f>Data[[#This Row],[Units]]*Data[COST PER UNIT]</f>
        <v>3463.11</v>
      </c>
      <c r="J233" s="69">
        <f>Data[Amount]-Data[TOTAL COST]</f>
        <v>778.88999999999987</v>
      </c>
      <c r="K233" s="21"/>
    </row>
    <row r="234" spans="3:11" x14ac:dyDescent="0.25">
      <c r="C234" s="9" t="s">
        <v>2</v>
      </c>
      <c r="D234" s="10" t="s">
        <v>39</v>
      </c>
      <c r="E234" s="10" t="s">
        <v>27</v>
      </c>
      <c r="F234" s="11">
        <v>7812</v>
      </c>
      <c r="G234" s="12">
        <v>81</v>
      </c>
      <c r="H234" s="24">
        <f>VLOOKUP(Data[[#This Row],[Product]],products[],2,)</f>
        <v>16.73</v>
      </c>
      <c r="I234" s="10">
        <f>Data[[#This Row],[Units]]*Data[COST PER UNIT]</f>
        <v>1355.13</v>
      </c>
      <c r="J234" s="69">
        <f>Data[Amount]-Data[TOTAL COST]</f>
        <v>6456.87</v>
      </c>
      <c r="K234" s="21"/>
    </row>
    <row r="235" spans="3:11" x14ac:dyDescent="0.25">
      <c r="C235" s="9" t="s">
        <v>40</v>
      </c>
      <c r="D235" s="10" t="s">
        <v>39</v>
      </c>
      <c r="E235" s="10" t="s">
        <v>27</v>
      </c>
      <c r="F235" s="11">
        <v>6370</v>
      </c>
      <c r="G235" s="12">
        <v>30</v>
      </c>
      <c r="H235" s="24">
        <f>VLOOKUP(Data[[#This Row],[Product]],products[],2,)</f>
        <v>16.73</v>
      </c>
      <c r="I235" s="10">
        <f>Data[[#This Row],[Units]]*Data[COST PER UNIT]</f>
        <v>501.90000000000003</v>
      </c>
      <c r="J235" s="69">
        <f>Data[Amount]-Data[TOTAL COST]</f>
        <v>5868.1</v>
      </c>
      <c r="K235" s="21"/>
    </row>
    <row r="236" spans="3:11" x14ac:dyDescent="0.25">
      <c r="C236" s="9" t="s">
        <v>40</v>
      </c>
      <c r="D236" s="10" t="s">
        <v>37</v>
      </c>
      <c r="E236" s="10" t="s">
        <v>27</v>
      </c>
      <c r="F236" s="11">
        <v>6132</v>
      </c>
      <c r="G236" s="12">
        <v>93</v>
      </c>
      <c r="H236" s="24">
        <f>VLOOKUP(Data[[#This Row],[Product]],products[],2,)</f>
        <v>16.73</v>
      </c>
      <c r="I236" s="10">
        <f>Data[[#This Row],[Units]]*Data[COST PER UNIT]</f>
        <v>1555.89</v>
      </c>
      <c r="J236" s="69">
        <f>Data[Amount]-Data[TOTAL COST]</f>
        <v>4576.1099999999997</v>
      </c>
      <c r="K236" s="21"/>
    </row>
    <row r="237" spans="3:11" x14ac:dyDescent="0.25">
      <c r="C237" s="9" t="s">
        <v>2</v>
      </c>
      <c r="D237" s="10" t="s">
        <v>36</v>
      </c>
      <c r="E237" s="10" t="s">
        <v>27</v>
      </c>
      <c r="F237" s="11">
        <v>798</v>
      </c>
      <c r="G237" s="12">
        <v>519</v>
      </c>
      <c r="H237" s="24">
        <f>VLOOKUP(Data[[#This Row],[Product]],products[],2,)</f>
        <v>16.73</v>
      </c>
      <c r="I237" s="10">
        <f>Data[[#This Row],[Units]]*Data[COST PER UNIT]</f>
        <v>8682.8700000000008</v>
      </c>
      <c r="J237" s="69">
        <f>Data[Amount]-Data[TOTAL COST]</f>
        <v>-7884.8700000000008</v>
      </c>
      <c r="K237" s="21"/>
    </row>
    <row r="238" spans="3:11" x14ac:dyDescent="0.25">
      <c r="C238" s="9" t="s">
        <v>10</v>
      </c>
      <c r="D238" s="10" t="s">
        <v>36</v>
      </c>
      <c r="E238" s="10" t="s">
        <v>27</v>
      </c>
      <c r="F238" s="11">
        <v>1407</v>
      </c>
      <c r="G238" s="12">
        <v>72</v>
      </c>
      <c r="H238" s="24">
        <f>VLOOKUP(Data[[#This Row],[Product]],products[],2,)</f>
        <v>16.73</v>
      </c>
      <c r="I238" s="10">
        <f>Data[[#This Row],[Units]]*Data[COST PER UNIT]</f>
        <v>1204.56</v>
      </c>
      <c r="J238" s="69">
        <f>Data[Amount]-Data[TOTAL COST]</f>
        <v>202.44000000000005</v>
      </c>
      <c r="K238" s="21"/>
    </row>
    <row r="239" spans="3:11" x14ac:dyDescent="0.25">
      <c r="C239" s="9" t="s">
        <v>41</v>
      </c>
      <c r="D239" s="10" t="s">
        <v>35</v>
      </c>
      <c r="E239" s="10" t="s">
        <v>27</v>
      </c>
      <c r="F239" s="11">
        <v>847</v>
      </c>
      <c r="G239" s="12">
        <v>129</v>
      </c>
      <c r="H239" s="24">
        <f>VLOOKUP(Data[[#This Row],[Product]],products[],2,)</f>
        <v>16.73</v>
      </c>
      <c r="I239" s="10">
        <f>Data[[#This Row],[Units]]*Data[COST PER UNIT]</f>
        <v>2158.17</v>
      </c>
      <c r="J239" s="69">
        <f>Data[Amount]-Data[TOTAL COST]</f>
        <v>-1311.17</v>
      </c>
      <c r="K239" s="21"/>
    </row>
    <row r="240" spans="3:11" x14ac:dyDescent="0.25">
      <c r="C240" s="9" t="s">
        <v>8</v>
      </c>
      <c r="D240" s="10" t="s">
        <v>35</v>
      </c>
      <c r="E240" s="10" t="s">
        <v>27</v>
      </c>
      <c r="F240" s="11">
        <v>4753</v>
      </c>
      <c r="G240" s="12">
        <v>300</v>
      </c>
      <c r="H240" s="24">
        <f>VLOOKUP(Data[[#This Row],[Product]],products[],2,)</f>
        <v>16.73</v>
      </c>
      <c r="I240" s="10">
        <f>Data[[#This Row],[Units]]*Data[COST PER UNIT]</f>
        <v>5019</v>
      </c>
      <c r="J240" s="69">
        <f>Data[Amount]-Data[TOTAL COST]</f>
        <v>-266</v>
      </c>
      <c r="K240" s="21"/>
    </row>
    <row r="241" spans="3:11" x14ac:dyDescent="0.25">
      <c r="C241" s="9" t="s">
        <v>7</v>
      </c>
      <c r="D241" s="10" t="s">
        <v>35</v>
      </c>
      <c r="E241" s="10" t="s">
        <v>27</v>
      </c>
      <c r="F241" s="11">
        <v>2478</v>
      </c>
      <c r="G241" s="12">
        <v>21</v>
      </c>
      <c r="H241" s="24">
        <f>VLOOKUP(Data[[#This Row],[Product]],products[],2,)</f>
        <v>16.73</v>
      </c>
      <c r="I241" s="10">
        <f>Data[[#This Row],[Units]]*Data[COST PER UNIT]</f>
        <v>351.33</v>
      </c>
      <c r="J241" s="69">
        <f>Data[Amount]-Data[TOTAL COST]</f>
        <v>2126.67</v>
      </c>
      <c r="K241" s="21"/>
    </row>
    <row r="242" spans="3:11" x14ac:dyDescent="0.25">
      <c r="C242" s="9" t="s">
        <v>9</v>
      </c>
      <c r="D242" s="10" t="s">
        <v>36</v>
      </c>
      <c r="E242" s="10" t="s">
        <v>27</v>
      </c>
      <c r="F242" s="11">
        <v>11522</v>
      </c>
      <c r="G242" s="12">
        <v>204</v>
      </c>
      <c r="H242" s="24">
        <f>VLOOKUP(Data[[#This Row],[Product]],products[],2,)</f>
        <v>16.73</v>
      </c>
      <c r="I242" s="10">
        <f>Data[[#This Row],[Units]]*Data[COST PER UNIT]</f>
        <v>3412.92</v>
      </c>
      <c r="J242" s="69">
        <f>Data[Amount]-Data[TOTAL COST]</f>
        <v>8109.08</v>
      </c>
      <c r="K242" s="21"/>
    </row>
    <row r="243" spans="3:11" x14ac:dyDescent="0.25">
      <c r="C243" s="9" t="s">
        <v>40</v>
      </c>
      <c r="D243" s="10" t="s">
        <v>36</v>
      </c>
      <c r="E243" s="10" t="s">
        <v>27</v>
      </c>
      <c r="F243" s="11">
        <v>3164</v>
      </c>
      <c r="G243" s="12">
        <v>306</v>
      </c>
      <c r="H243" s="24">
        <f>VLOOKUP(Data[[#This Row],[Product]],products[],2,)</f>
        <v>16.73</v>
      </c>
      <c r="I243" s="10">
        <f>Data[[#This Row],[Units]]*Data[COST PER UNIT]</f>
        <v>5119.38</v>
      </c>
      <c r="J243" s="69">
        <f>Data[Amount]-Data[TOTAL COST]</f>
        <v>-1955.38</v>
      </c>
      <c r="K243" s="21"/>
    </row>
    <row r="244" spans="3:11" x14ac:dyDescent="0.25">
      <c r="C244" s="9" t="s">
        <v>6</v>
      </c>
      <c r="D244" s="10" t="s">
        <v>35</v>
      </c>
      <c r="E244" s="10" t="s">
        <v>27</v>
      </c>
      <c r="F244" s="11">
        <v>3864</v>
      </c>
      <c r="G244" s="12">
        <v>177</v>
      </c>
      <c r="H244" s="24">
        <f>VLOOKUP(Data[[#This Row],[Product]],products[],2,)</f>
        <v>16.73</v>
      </c>
      <c r="I244" s="10">
        <f>Data[[#This Row],[Units]]*Data[COST PER UNIT]</f>
        <v>2961.21</v>
      </c>
      <c r="J244" s="69">
        <f>Data[Amount]-Data[TOTAL COST]</f>
        <v>902.79</v>
      </c>
      <c r="K244" s="21"/>
    </row>
    <row r="245" spans="3:11" x14ac:dyDescent="0.25">
      <c r="C245" s="9" t="s">
        <v>7</v>
      </c>
      <c r="D245" s="10" t="s">
        <v>39</v>
      </c>
      <c r="E245" s="10" t="s">
        <v>27</v>
      </c>
      <c r="F245" s="11">
        <v>966</v>
      </c>
      <c r="G245" s="12">
        <v>198</v>
      </c>
      <c r="H245" s="24">
        <f>VLOOKUP(Data[[#This Row],[Product]],products[],2,)</f>
        <v>16.73</v>
      </c>
      <c r="I245" s="10">
        <f>Data[[#This Row],[Units]]*Data[COST PER UNIT]</f>
        <v>3312.54</v>
      </c>
      <c r="J245" s="69">
        <f>Data[Amount]-Data[TOTAL COST]</f>
        <v>-2346.54</v>
      </c>
      <c r="K245" s="21"/>
    </row>
    <row r="246" spans="3:11" x14ac:dyDescent="0.25">
      <c r="C246" s="9" t="s">
        <v>40</v>
      </c>
      <c r="D246" s="10" t="s">
        <v>34</v>
      </c>
      <c r="E246" s="10" t="s">
        <v>27</v>
      </c>
      <c r="F246" s="11">
        <v>2289</v>
      </c>
      <c r="G246" s="12">
        <v>135</v>
      </c>
      <c r="H246" s="24">
        <f>VLOOKUP(Data[[#This Row],[Product]],products[],2,)</f>
        <v>16.73</v>
      </c>
      <c r="I246" s="10">
        <f>Data[[#This Row],[Units]]*Data[COST PER UNIT]</f>
        <v>2258.5500000000002</v>
      </c>
      <c r="J246" s="69">
        <f>Data[Amount]-Data[TOTAL COST]</f>
        <v>30.449999999999818</v>
      </c>
      <c r="K246" s="21"/>
    </row>
    <row r="247" spans="3:11" x14ac:dyDescent="0.25">
      <c r="C247" s="9" t="s">
        <v>8</v>
      </c>
      <c r="D247" s="10" t="s">
        <v>38</v>
      </c>
      <c r="E247" s="10" t="s">
        <v>27</v>
      </c>
      <c r="F247" s="11">
        <v>2268</v>
      </c>
      <c r="G247" s="12">
        <v>63</v>
      </c>
      <c r="H247" s="24">
        <f>VLOOKUP(Data[[#This Row],[Product]],products[],2,)</f>
        <v>16.73</v>
      </c>
      <c r="I247" s="10">
        <f>Data[[#This Row],[Units]]*Data[COST PER UNIT]</f>
        <v>1053.99</v>
      </c>
      <c r="J247" s="69">
        <f>Data[Amount]-Data[TOTAL COST]</f>
        <v>1214.01</v>
      </c>
      <c r="K247" s="21"/>
    </row>
    <row r="248" spans="3:11" x14ac:dyDescent="0.25">
      <c r="C248" s="9" t="s">
        <v>9</v>
      </c>
      <c r="D248" s="10" t="s">
        <v>35</v>
      </c>
      <c r="E248" s="10" t="s">
        <v>27</v>
      </c>
      <c r="F248" s="11">
        <v>2429</v>
      </c>
      <c r="G248" s="12">
        <v>144</v>
      </c>
      <c r="H248" s="24">
        <f>VLOOKUP(Data[[#This Row],[Product]],products[],2,)</f>
        <v>16.73</v>
      </c>
      <c r="I248" s="10">
        <f>Data[[#This Row],[Units]]*Data[COST PER UNIT]</f>
        <v>2409.12</v>
      </c>
      <c r="J248" s="69">
        <f>Data[Amount]-Data[TOTAL COST]</f>
        <v>19.880000000000109</v>
      </c>
      <c r="K248" s="21"/>
    </row>
    <row r="249" spans="3:11" x14ac:dyDescent="0.25">
      <c r="C249" s="9" t="s">
        <v>40</v>
      </c>
      <c r="D249" s="10" t="s">
        <v>36</v>
      </c>
      <c r="E249" s="10" t="s">
        <v>33</v>
      </c>
      <c r="F249" s="11">
        <v>9772</v>
      </c>
      <c r="G249" s="12">
        <v>90</v>
      </c>
      <c r="H249" s="24">
        <f>VLOOKUP(Data[[#This Row],[Product]],products[],2,)</f>
        <v>12.37</v>
      </c>
      <c r="I249" s="10">
        <f>Data[[#This Row],[Units]]*Data[COST PER UNIT]</f>
        <v>1113.3</v>
      </c>
      <c r="J249" s="69">
        <f>Data[Amount]-Data[TOTAL COST]</f>
        <v>8658.7000000000007</v>
      </c>
      <c r="K249" s="21"/>
    </row>
    <row r="250" spans="3:11" x14ac:dyDescent="0.25">
      <c r="C250" s="9" t="s">
        <v>40</v>
      </c>
      <c r="D250" s="10" t="s">
        <v>35</v>
      </c>
      <c r="E250" s="10" t="s">
        <v>33</v>
      </c>
      <c r="F250" s="11">
        <v>8869</v>
      </c>
      <c r="G250" s="12">
        <v>432</v>
      </c>
      <c r="H250" s="24">
        <f>VLOOKUP(Data[[#This Row],[Product]],products[],2,)</f>
        <v>12.37</v>
      </c>
      <c r="I250" s="10">
        <f>Data[[#This Row],[Units]]*Data[COST PER UNIT]</f>
        <v>5343.8399999999992</v>
      </c>
      <c r="J250" s="69">
        <f>Data[Amount]-Data[TOTAL COST]</f>
        <v>3525.1600000000008</v>
      </c>
      <c r="K250" s="21"/>
    </row>
    <row r="251" spans="3:11" x14ac:dyDescent="0.25">
      <c r="C251" s="9" t="s">
        <v>7</v>
      </c>
      <c r="D251" s="10" t="s">
        <v>34</v>
      </c>
      <c r="E251" s="10" t="s">
        <v>33</v>
      </c>
      <c r="F251" s="11">
        <v>2226</v>
      </c>
      <c r="G251" s="12">
        <v>48</v>
      </c>
      <c r="H251" s="24">
        <f>VLOOKUP(Data[[#This Row],[Product]],products[],2,)</f>
        <v>12.37</v>
      </c>
      <c r="I251" s="10">
        <f>Data[[#This Row],[Units]]*Data[COST PER UNIT]</f>
        <v>593.76</v>
      </c>
      <c r="J251" s="69">
        <f>Data[Amount]-Data[TOTAL COST]</f>
        <v>1632.24</v>
      </c>
      <c r="K251" s="21"/>
    </row>
    <row r="252" spans="3:11" x14ac:dyDescent="0.25">
      <c r="C252" s="9" t="s">
        <v>6</v>
      </c>
      <c r="D252" s="10" t="s">
        <v>38</v>
      </c>
      <c r="E252" s="10" t="s">
        <v>33</v>
      </c>
      <c r="F252" s="11">
        <v>959</v>
      </c>
      <c r="G252" s="12">
        <v>135</v>
      </c>
      <c r="H252" s="24">
        <f>VLOOKUP(Data[[#This Row],[Product]],products[],2,)</f>
        <v>12.37</v>
      </c>
      <c r="I252" s="10">
        <f>Data[[#This Row],[Units]]*Data[COST PER UNIT]</f>
        <v>1669.9499999999998</v>
      </c>
      <c r="J252" s="69">
        <f>Data[Amount]-Data[TOTAL COST]</f>
        <v>-710.94999999999982</v>
      </c>
      <c r="K252" s="21"/>
    </row>
    <row r="253" spans="3:11" x14ac:dyDescent="0.25">
      <c r="C253" s="9" t="s">
        <v>7</v>
      </c>
      <c r="D253" s="10" t="s">
        <v>37</v>
      </c>
      <c r="E253" s="10" t="s">
        <v>33</v>
      </c>
      <c r="F253" s="11">
        <v>6391</v>
      </c>
      <c r="G253" s="12">
        <v>48</v>
      </c>
      <c r="H253" s="24">
        <f>VLOOKUP(Data[[#This Row],[Product]],products[],2,)</f>
        <v>12.37</v>
      </c>
      <c r="I253" s="10">
        <f>Data[[#This Row],[Units]]*Data[COST PER UNIT]</f>
        <v>593.76</v>
      </c>
      <c r="J253" s="69">
        <f>Data[Amount]-Data[TOTAL COST]</f>
        <v>5797.24</v>
      </c>
      <c r="K253" s="21"/>
    </row>
    <row r="254" spans="3:11" x14ac:dyDescent="0.25">
      <c r="C254" s="9" t="s">
        <v>41</v>
      </c>
      <c r="D254" s="10" t="s">
        <v>34</v>
      </c>
      <c r="E254" s="10" t="s">
        <v>33</v>
      </c>
      <c r="F254" s="11">
        <v>7847</v>
      </c>
      <c r="G254" s="12">
        <v>174</v>
      </c>
      <c r="H254" s="24">
        <f>VLOOKUP(Data[[#This Row],[Product]],products[],2,)</f>
        <v>12.37</v>
      </c>
      <c r="I254" s="10">
        <f>Data[[#This Row],[Units]]*Data[COST PER UNIT]</f>
        <v>2152.3799999999997</v>
      </c>
      <c r="J254" s="69">
        <f>Data[Amount]-Data[TOTAL COST]</f>
        <v>5694.6200000000008</v>
      </c>
      <c r="K254" s="21"/>
    </row>
    <row r="255" spans="3:11" x14ac:dyDescent="0.25">
      <c r="C255" s="9" t="s">
        <v>8</v>
      </c>
      <c r="D255" s="10" t="s">
        <v>35</v>
      </c>
      <c r="E255" s="10" t="s">
        <v>33</v>
      </c>
      <c r="F255" s="11">
        <v>357</v>
      </c>
      <c r="G255" s="12">
        <v>126</v>
      </c>
      <c r="H255" s="24">
        <f>VLOOKUP(Data[[#This Row],[Product]],products[],2,)</f>
        <v>12.37</v>
      </c>
      <c r="I255" s="10">
        <f>Data[[#This Row],[Units]]*Data[COST PER UNIT]</f>
        <v>1558.62</v>
      </c>
      <c r="J255" s="69">
        <f>Data[Amount]-Data[TOTAL COST]</f>
        <v>-1201.6199999999999</v>
      </c>
      <c r="K255" s="21"/>
    </row>
    <row r="256" spans="3:11" x14ac:dyDescent="0.25">
      <c r="C256" s="9" t="s">
        <v>10</v>
      </c>
      <c r="D256" s="10" t="s">
        <v>39</v>
      </c>
      <c r="E256" s="10" t="s">
        <v>33</v>
      </c>
      <c r="F256" s="11">
        <v>12950</v>
      </c>
      <c r="G256" s="12">
        <v>30</v>
      </c>
      <c r="H256" s="24">
        <f>VLOOKUP(Data[[#This Row],[Product]],products[],2,)</f>
        <v>12.37</v>
      </c>
      <c r="I256" s="10">
        <f>Data[[#This Row],[Units]]*Data[COST PER UNIT]</f>
        <v>371.09999999999997</v>
      </c>
      <c r="J256" s="69">
        <f>Data[Amount]-Data[TOTAL COST]</f>
        <v>12578.9</v>
      </c>
      <c r="K256" s="21"/>
    </row>
    <row r="257" spans="3:11" x14ac:dyDescent="0.25">
      <c r="C257" s="9" t="s">
        <v>3</v>
      </c>
      <c r="D257" s="10" t="s">
        <v>35</v>
      </c>
      <c r="E257" s="10" t="s">
        <v>33</v>
      </c>
      <c r="F257" s="11">
        <v>819</v>
      </c>
      <c r="G257" s="12">
        <v>306</v>
      </c>
      <c r="H257" s="24">
        <f>VLOOKUP(Data[[#This Row],[Product]],products[],2,)</f>
        <v>12.37</v>
      </c>
      <c r="I257" s="10">
        <f>Data[[#This Row],[Units]]*Data[COST PER UNIT]</f>
        <v>3785.22</v>
      </c>
      <c r="J257" s="69">
        <f>Data[Amount]-Data[TOTAL COST]</f>
        <v>-2966.22</v>
      </c>
      <c r="K257" s="21"/>
    </row>
    <row r="258" spans="3:11" x14ac:dyDescent="0.25">
      <c r="C258" s="9" t="s">
        <v>5</v>
      </c>
      <c r="D258" s="10" t="s">
        <v>34</v>
      </c>
      <c r="E258" s="10" t="s">
        <v>33</v>
      </c>
      <c r="F258" s="11">
        <v>1652</v>
      </c>
      <c r="G258" s="12">
        <v>93</v>
      </c>
      <c r="H258" s="24">
        <f>VLOOKUP(Data[[#This Row],[Product]],products[],2,)</f>
        <v>12.37</v>
      </c>
      <c r="I258" s="10">
        <f>Data[[#This Row],[Units]]*Data[COST PER UNIT]</f>
        <v>1150.4099999999999</v>
      </c>
      <c r="J258" s="69">
        <f>Data[Amount]-Data[TOTAL COST]</f>
        <v>501.59000000000015</v>
      </c>
      <c r="K258" s="21"/>
    </row>
    <row r="259" spans="3:11" x14ac:dyDescent="0.25">
      <c r="C259" s="9" t="s">
        <v>40</v>
      </c>
      <c r="D259" s="10" t="s">
        <v>34</v>
      </c>
      <c r="E259" s="10" t="s">
        <v>33</v>
      </c>
      <c r="F259" s="11">
        <v>3794</v>
      </c>
      <c r="G259" s="12">
        <v>159</v>
      </c>
      <c r="H259" s="24">
        <f>VLOOKUP(Data[[#This Row],[Product]],products[],2,)</f>
        <v>12.37</v>
      </c>
      <c r="I259" s="10">
        <f>Data[[#This Row],[Units]]*Data[COST PER UNIT]</f>
        <v>1966.83</v>
      </c>
      <c r="J259" s="69">
        <f>Data[Amount]-Data[TOTAL COST]</f>
        <v>1827.17</v>
      </c>
      <c r="K259" s="21"/>
    </row>
    <row r="260" spans="3:11" x14ac:dyDescent="0.25">
      <c r="C260" s="9" t="s">
        <v>9</v>
      </c>
      <c r="D260" s="10" t="s">
        <v>38</v>
      </c>
      <c r="E260" s="10" t="s">
        <v>33</v>
      </c>
      <c r="F260" s="11">
        <v>9506</v>
      </c>
      <c r="G260" s="12">
        <v>87</v>
      </c>
      <c r="H260" s="24">
        <f>VLOOKUP(Data[[#This Row],[Product]],products[],2,)</f>
        <v>12.37</v>
      </c>
      <c r="I260" s="10">
        <f>Data[[#This Row],[Units]]*Data[COST PER UNIT]</f>
        <v>1076.1899999999998</v>
      </c>
      <c r="J260" s="69">
        <f>Data[Amount]-Data[TOTAL COST]</f>
        <v>8429.81</v>
      </c>
      <c r="K260" s="21"/>
    </row>
    <row r="261" spans="3:11" x14ac:dyDescent="0.25">
      <c r="C261" s="9" t="s">
        <v>2</v>
      </c>
      <c r="D261" s="10" t="s">
        <v>39</v>
      </c>
      <c r="E261" s="10" t="s">
        <v>33</v>
      </c>
      <c r="F261" s="11">
        <v>4018</v>
      </c>
      <c r="G261" s="12">
        <v>126</v>
      </c>
      <c r="H261" s="24">
        <f>VLOOKUP(Data[[#This Row],[Product]],products[],2,)</f>
        <v>12.37</v>
      </c>
      <c r="I261" s="10">
        <f>Data[[#This Row],[Units]]*Data[COST PER UNIT]</f>
        <v>1558.62</v>
      </c>
      <c r="J261" s="69">
        <f>Data[Amount]-Data[TOTAL COST]</f>
        <v>2459.38</v>
      </c>
      <c r="K261" s="21"/>
    </row>
    <row r="262" spans="3:11" x14ac:dyDescent="0.25">
      <c r="C262" s="9" t="s">
        <v>41</v>
      </c>
      <c r="D262" s="10" t="s">
        <v>35</v>
      </c>
      <c r="E262" s="10" t="s">
        <v>15</v>
      </c>
      <c r="F262" s="11">
        <v>2114</v>
      </c>
      <c r="G262" s="12">
        <v>186</v>
      </c>
      <c r="H262" s="24">
        <f>VLOOKUP(Data[[#This Row],[Product]],products[],2,)</f>
        <v>11.73</v>
      </c>
      <c r="I262" s="10">
        <f>Data[[#This Row],[Units]]*Data[COST PER UNIT]</f>
        <v>2181.7800000000002</v>
      </c>
      <c r="J262" s="69">
        <f>Data[Amount]-Data[TOTAL COST]</f>
        <v>-67.7800000000002</v>
      </c>
      <c r="K262" s="21"/>
    </row>
    <row r="263" spans="3:11" x14ac:dyDescent="0.25">
      <c r="C263" s="9" t="s">
        <v>6</v>
      </c>
      <c r="D263" s="10" t="s">
        <v>34</v>
      </c>
      <c r="E263" s="10" t="s">
        <v>15</v>
      </c>
      <c r="F263" s="11">
        <v>1442</v>
      </c>
      <c r="G263" s="12">
        <v>15</v>
      </c>
      <c r="H263" s="24">
        <f>VLOOKUP(Data[[#This Row],[Product]],products[],2,)</f>
        <v>11.73</v>
      </c>
      <c r="I263" s="10">
        <f>Data[[#This Row],[Units]]*Data[COST PER UNIT]</f>
        <v>175.95000000000002</v>
      </c>
      <c r="J263" s="69">
        <f>Data[Amount]-Data[TOTAL COST]</f>
        <v>1266.05</v>
      </c>
      <c r="K263" s="21"/>
    </row>
    <row r="264" spans="3:11" x14ac:dyDescent="0.25">
      <c r="C264" s="9" t="s">
        <v>8</v>
      </c>
      <c r="D264" s="10" t="s">
        <v>37</v>
      </c>
      <c r="E264" s="10" t="s">
        <v>15</v>
      </c>
      <c r="F264" s="11">
        <v>9709</v>
      </c>
      <c r="G264" s="12">
        <v>30</v>
      </c>
      <c r="H264" s="24">
        <f>VLOOKUP(Data[[#This Row],[Product]],products[],2,)</f>
        <v>11.73</v>
      </c>
      <c r="I264" s="10">
        <f>Data[[#This Row],[Units]]*Data[COST PER UNIT]</f>
        <v>351.90000000000003</v>
      </c>
      <c r="J264" s="69">
        <f>Data[Amount]-Data[TOTAL COST]</f>
        <v>9357.1</v>
      </c>
      <c r="K264" s="21"/>
    </row>
    <row r="265" spans="3:11" x14ac:dyDescent="0.25">
      <c r="C265" s="9" t="s">
        <v>5</v>
      </c>
      <c r="D265" s="10" t="s">
        <v>35</v>
      </c>
      <c r="E265" s="10" t="s">
        <v>15</v>
      </c>
      <c r="F265" s="11">
        <v>13391</v>
      </c>
      <c r="G265" s="12">
        <v>201</v>
      </c>
      <c r="H265" s="24">
        <f>VLOOKUP(Data[[#This Row],[Product]],products[],2,)</f>
        <v>11.73</v>
      </c>
      <c r="I265" s="10">
        <f>Data[[#This Row],[Units]]*Data[COST PER UNIT]</f>
        <v>2357.73</v>
      </c>
      <c r="J265" s="69">
        <f>Data[Amount]-Data[TOTAL COST]</f>
        <v>11033.27</v>
      </c>
      <c r="K265" s="21"/>
    </row>
    <row r="266" spans="3:11" x14ac:dyDescent="0.25">
      <c r="C266" s="9" t="s">
        <v>40</v>
      </c>
      <c r="D266" s="10" t="s">
        <v>39</v>
      </c>
      <c r="E266" s="10" t="s">
        <v>15</v>
      </c>
      <c r="F266" s="11">
        <v>5775</v>
      </c>
      <c r="G266" s="12">
        <v>42</v>
      </c>
      <c r="H266" s="24">
        <f>VLOOKUP(Data[[#This Row],[Product]],products[],2,)</f>
        <v>11.73</v>
      </c>
      <c r="I266" s="10">
        <f>Data[[#This Row],[Units]]*Data[COST PER UNIT]</f>
        <v>492.66</v>
      </c>
      <c r="J266" s="69">
        <f>Data[Amount]-Data[TOTAL COST]</f>
        <v>5282.34</v>
      </c>
      <c r="K266" s="21"/>
    </row>
    <row r="267" spans="3:11" x14ac:dyDescent="0.25">
      <c r="C267" s="9" t="s">
        <v>5</v>
      </c>
      <c r="D267" s="10" t="s">
        <v>34</v>
      </c>
      <c r="E267" s="10" t="s">
        <v>15</v>
      </c>
      <c r="F267" s="11">
        <v>7280</v>
      </c>
      <c r="G267" s="12">
        <v>201</v>
      </c>
      <c r="H267" s="24">
        <f>VLOOKUP(Data[[#This Row],[Product]],products[],2,)</f>
        <v>11.73</v>
      </c>
      <c r="I267" s="10">
        <f>Data[[#This Row],[Units]]*Data[COST PER UNIT]</f>
        <v>2357.73</v>
      </c>
      <c r="J267" s="69">
        <f>Data[Amount]-Data[TOTAL COST]</f>
        <v>4922.2700000000004</v>
      </c>
      <c r="K267" s="21"/>
    </row>
    <row r="268" spans="3:11" x14ac:dyDescent="0.25">
      <c r="C268" s="9" t="s">
        <v>9</v>
      </c>
      <c r="D268" s="10" t="s">
        <v>35</v>
      </c>
      <c r="E268" s="10" t="s">
        <v>15</v>
      </c>
      <c r="F268" s="11">
        <v>7833</v>
      </c>
      <c r="G268" s="12">
        <v>243</v>
      </c>
      <c r="H268" s="24">
        <f>VLOOKUP(Data[[#This Row],[Product]],products[],2,)</f>
        <v>11.73</v>
      </c>
      <c r="I268" s="10">
        <f>Data[[#This Row],[Units]]*Data[COST PER UNIT]</f>
        <v>2850.3900000000003</v>
      </c>
      <c r="J268" s="69">
        <f>Data[Amount]-Data[TOTAL COST]</f>
        <v>4982.6099999999997</v>
      </c>
      <c r="K268" s="21"/>
    </row>
    <row r="269" spans="3:11" x14ac:dyDescent="0.25">
      <c r="C269" s="9" t="s">
        <v>2</v>
      </c>
      <c r="D269" s="10" t="s">
        <v>39</v>
      </c>
      <c r="E269" s="10" t="s">
        <v>15</v>
      </c>
      <c r="F269" s="11">
        <v>4802</v>
      </c>
      <c r="G269" s="12">
        <v>36</v>
      </c>
      <c r="H269" s="24">
        <f>VLOOKUP(Data[[#This Row],[Product]],products[],2,)</f>
        <v>11.73</v>
      </c>
      <c r="I269" s="10">
        <f>Data[[#This Row],[Units]]*Data[COST PER UNIT]</f>
        <v>422.28000000000003</v>
      </c>
      <c r="J269" s="69">
        <f>Data[Amount]-Data[TOTAL COST]</f>
        <v>4379.72</v>
      </c>
      <c r="K269" s="21"/>
    </row>
    <row r="270" spans="3:11" x14ac:dyDescent="0.25">
      <c r="C270" s="9" t="s">
        <v>10</v>
      </c>
      <c r="D270" s="10" t="s">
        <v>35</v>
      </c>
      <c r="E270" s="10" t="s">
        <v>15</v>
      </c>
      <c r="F270" s="11">
        <v>2562</v>
      </c>
      <c r="G270" s="12">
        <v>6</v>
      </c>
      <c r="H270" s="24">
        <f>VLOOKUP(Data[[#This Row],[Product]],products[],2,)</f>
        <v>11.73</v>
      </c>
      <c r="I270" s="10">
        <f>Data[[#This Row],[Units]]*Data[COST PER UNIT]</f>
        <v>70.38</v>
      </c>
      <c r="J270" s="69">
        <f>Data[Amount]-Data[TOTAL COST]</f>
        <v>2491.62</v>
      </c>
      <c r="K270" s="21"/>
    </row>
    <row r="271" spans="3:11" x14ac:dyDescent="0.25">
      <c r="C271" s="9" t="s">
        <v>7</v>
      </c>
      <c r="D271" s="10" t="s">
        <v>34</v>
      </c>
      <c r="E271" s="10" t="s">
        <v>15</v>
      </c>
      <c r="F271" s="11">
        <v>3829</v>
      </c>
      <c r="G271" s="12">
        <v>24</v>
      </c>
      <c r="H271" s="24">
        <f>VLOOKUP(Data[[#This Row],[Product]],products[],2,)</f>
        <v>11.73</v>
      </c>
      <c r="I271" s="10">
        <f>Data[[#This Row],[Units]]*Data[COST PER UNIT]</f>
        <v>281.52</v>
      </c>
      <c r="J271" s="69">
        <f>Data[Amount]-Data[TOTAL COST]</f>
        <v>3547.48</v>
      </c>
      <c r="K271" s="21"/>
    </row>
    <row r="272" spans="3:11" x14ac:dyDescent="0.25">
      <c r="C272" s="9" t="s">
        <v>2</v>
      </c>
      <c r="D272" s="10" t="s">
        <v>37</v>
      </c>
      <c r="E272" s="10" t="s">
        <v>15</v>
      </c>
      <c r="F272" s="11">
        <v>2863</v>
      </c>
      <c r="G272" s="12">
        <v>42</v>
      </c>
      <c r="H272" s="24">
        <f>VLOOKUP(Data[[#This Row],[Product]],products[],2,)</f>
        <v>11.73</v>
      </c>
      <c r="I272" s="10">
        <f>Data[[#This Row],[Units]]*Data[COST PER UNIT]</f>
        <v>492.66</v>
      </c>
      <c r="J272" s="69">
        <f>Data[Amount]-Data[TOTAL COST]</f>
        <v>2370.34</v>
      </c>
      <c r="K272" s="21"/>
    </row>
    <row r="273" spans="3:11" x14ac:dyDescent="0.25">
      <c r="C273" s="9" t="s">
        <v>3</v>
      </c>
      <c r="D273" s="10" t="s">
        <v>35</v>
      </c>
      <c r="E273" s="10" t="s">
        <v>15</v>
      </c>
      <c r="F273" s="11">
        <v>6657</v>
      </c>
      <c r="G273" s="12">
        <v>276</v>
      </c>
      <c r="H273" s="24">
        <f>VLOOKUP(Data[[#This Row],[Product]],products[],2,)</f>
        <v>11.73</v>
      </c>
      <c r="I273" s="10">
        <f>Data[[#This Row],[Units]]*Data[COST PER UNIT]</f>
        <v>3237.48</v>
      </c>
      <c r="J273" s="69">
        <f>Data[Amount]-Data[TOTAL COST]</f>
        <v>3419.52</v>
      </c>
      <c r="K273" s="21"/>
    </row>
    <row r="274" spans="3:11" x14ac:dyDescent="0.25">
      <c r="C274" s="9" t="s">
        <v>41</v>
      </c>
      <c r="D274" s="10" t="s">
        <v>37</v>
      </c>
      <c r="E274" s="10" t="s">
        <v>15</v>
      </c>
      <c r="F274" s="11">
        <v>714</v>
      </c>
      <c r="G274" s="12">
        <v>231</v>
      </c>
      <c r="H274" s="24">
        <f>VLOOKUP(Data[[#This Row],[Product]],products[],2,)</f>
        <v>11.73</v>
      </c>
      <c r="I274" s="10">
        <f>Data[[#This Row],[Units]]*Data[COST PER UNIT]</f>
        <v>2709.63</v>
      </c>
      <c r="J274" s="69">
        <f>Data[Amount]-Data[TOTAL COST]</f>
        <v>-1995.63</v>
      </c>
      <c r="K274" s="21"/>
    </row>
    <row r="275" spans="3:11" x14ac:dyDescent="0.25">
      <c r="C275" s="9" t="s">
        <v>6</v>
      </c>
      <c r="D275" s="10" t="s">
        <v>38</v>
      </c>
      <c r="E275" s="10" t="s">
        <v>31</v>
      </c>
      <c r="F275" s="11">
        <v>2681</v>
      </c>
      <c r="G275" s="12">
        <v>54</v>
      </c>
      <c r="H275" s="24">
        <f>VLOOKUP(Data[[#This Row],[Product]],products[],2,)</f>
        <v>5.79</v>
      </c>
      <c r="I275" s="10">
        <f>Data[[#This Row],[Units]]*Data[COST PER UNIT]</f>
        <v>312.66000000000003</v>
      </c>
      <c r="J275" s="69">
        <f>Data[Amount]-Data[TOTAL COST]</f>
        <v>2368.34</v>
      </c>
      <c r="K275" s="21"/>
    </row>
    <row r="276" spans="3:11" x14ac:dyDescent="0.25">
      <c r="C276" s="9" t="s">
        <v>6</v>
      </c>
      <c r="D276" s="10" t="s">
        <v>37</v>
      </c>
      <c r="E276" s="10" t="s">
        <v>31</v>
      </c>
      <c r="F276" s="11">
        <v>7693</v>
      </c>
      <c r="G276" s="12">
        <v>87</v>
      </c>
      <c r="H276" s="24">
        <f>VLOOKUP(Data[[#This Row],[Product]],products[],2,)</f>
        <v>5.79</v>
      </c>
      <c r="I276" s="10">
        <f>Data[[#This Row],[Units]]*Data[COST PER UNIT]</f>
        <v>503.73</v>
      </c>
      <c r="J276" s="69">
        <f>Data[Amount]-Data[TOTAL COST]</f>
        <v>7189.27</v>
      </c>
      <c r="K276" s="21"/>
    </row>
    <row r="277" spans="3:11" x14ac:dyDescent="0.25">
      <c r="C277" s="9" t="s">
        <v>5</v>
      </c>
      <c r="D277" s="10" t="s">
        <v>37</v>
      </c>
      <c r="E277" s="10" t="s">
        <v>31</v>
      </c>
      <c r="F277" s="11">
        <v>182</v>
      </c>
      <c r="G277" s="12">
        <v>48</v>
      </c>
      <c r="H277" s="24">
        <f>VLOOKUP(Data[[#This Row],[Product]],products[],2,)</f>
        <v>5.79</v>
      </c>
      <c r="I277" s="10">
        <f>Data[[#This Row],[Units]]*Data[COST PER UNIT]</f>
        <v>277.92</v>
      </c>
      <c r="J277" s="69">
        <f>Data[Amount]-Data[TOTAL COST]</f>
        <v>-95.920000000000016</v>
      </c>
      <c r="K277" s="21"/>
    </row>
    <row r="278" spans="3:11" x14ac:dyDescent="0.25">
      <c r="C278" s="9" t="s">
        <v>8</v>
      </c>
      <c r="D278" s="10" t="s">
        <v>39</v>
      </c>
      <c r="E278" s="10" t="s">
        <v>31</v>
      </c>
      <c r="F278" s="11">
        <v>8890</v>
      </c>
      <c r="G278" s="12">
        <v>210</v>
      </c>
      <c r="H278" s="24">
        <f>VLOOKUP(Data[[#This Row],[Product]],products[],2,)</f>
        <v>5.79</v>
      </c>
      <c r="I278" s="10">
        <f>Data[[#This Row],[Units]]*Data[COST PER UNIT]</f>
        <v>1215.9000000000001</v>
      </c>
      <c r="J278" s="69">
        <f>Data[Amount]-Data[TOTAL COST]</f>
        <v>7674.1</v>
      </c>
      <c r="K278" s="21"/>
    </row>
    <row r="279" spans="3:11" x14ac:dyDescent="0.25">
      <c r="C279" s="9" t="s">
        <v>8</v>
      </c>
      <c r="D279" s="10" t="s">
        <v>34</v>
      </c>
      <c r="E279" s="10" t="s">
        <v>31</v>
      </c>
      <c r="F279" s="11">
        <v>3507</v>
      </c>
      <c r="G279" s="12">
        <v>288</v>
      </c>
      <c r="H279" s="24">
        <f>VLOOKUP(Data[[#This Row],[Product]],products[],2,)</f>
        <v>5.79</v>
      </c>
      <c r="I279" s="10">
        <f>Data[[#This Row],[Units]]*Data[COST PER UNIT]</f>
        <v>1667.52</v>
      </c>
      <c r="J279" s="69">
        <f>Data[Amount]-Data[TOTAL COST]</f>
        <v>1839.48</v>
      </c>
      <c r="K279" s="21"/>
    </row>
    <row r="280" spans="3:11" x14ac:dyDescent="0.25">
      <c r="C280" s="9" t="s">
        <v>40</v>
      </c>
      <c r="D280" s="10" t="s">
        <v>38</v>
      </c>
      <c r="E280" s="10" t="s">
        <v>31</v>
      </c>
      <c r="F280" s="11">
        <v>1988</v>
      </c>
      <c r="G280" s="12">
        <v>39</v>
      </c>
      <c r="H280" s="24">
        <f>VLOOKUP(Data[[#This Row],[Product]],products[],2,)</f>
        <v>5.79</v>
      </c>
      <c r="I280" s="10">
        <f>Data[[#This Row],[Units]]*Data[COST PER UNIT]</f>
        <v>225.81</v>
      </c>
      <c r="J280" s="69">
        <f>Data[Amount]-Data[TOTAL COST]</f>
        <v>1762.19</v>
      </c>
      <c r="K280" s="21"/>
    </row>
    <row r="281" spans="3:11" x14ac:dyDescent="0.25">
      <c r="C281" s="9" t="s">
        <v>2</v>
      </c>
      <c r="D281" s="10" t="s">
        <v>36</v>
      </c>
      <c r="E281" s="10" t="s">
        <v>31</v>
      </c>
      <c r="F281" s="11">
        <v>3094</v>
      </c>
      <c r="G281" s="12">
        <v>246</v>
      </c>
      <c r="H281" s="24">
        <f>VLOOKUP(Data[[#This Row],[Product]],products[],2,)</f>
        <v>5.79</v>
      </c>
      <c r="I281" s="10">
        <f>Data[[#This Row],[Units]]*Data[COST PER UNIT]</f>
        <v>1424.34</v>
      </c>
      <c r="J281" s="69">
        <f>Data[Amount]-Data[TOTAL COST]</f>
        <v>1669.66</v>
      </c>
      <c r="K281" s="21"/>
    </row>
    <row r="282" spans="3:11" x14ac:dyDescent="0.25">
      <c r="C282" s="9" t="s">
        <v>5</v>
      </c>
      <c r="D282" s="10" t="s">
        <v>35</v>
      </c>
      <c r="E282" s="10" t="s">
        <v>31</v>
      </c>
      <c r="F282" s="11">
        <v>4753</v>
      </c>
      <c r="G282" s="12">
        <v>246</v>
      </c>
      <c r="H282" s="24">
        <f>VLOOKUP(Data[[#This Row],[Product]],products[],2,)</f>
        <v>5.79</v>
      </c>
      <c r="I282" s="10">
        <f>Data[[#This Row],[Units]]*Data[COST PER UNIT]</f>
        <v>1424.34</v>
      </c>
      <c r="J282" s="69">
        <f>Data[Amount]-Data[TOTAL COST]</f>
        <v>3328.66</v>
      </c>
      <c r="K282" s="21"/>
    </row>
    <row r="283" spans="3:11" x14ac:dyDescent="0.25">
      <c r="C283" s="9" t="s">
        <v>2</v>
      </c>
      <c r="D283" s="10" t="s">
        <v>38</v>
      </c>
      <c r="E283" s="10" t="s">
        <v>31</v>
      </c>
      <c r="F283" s="11">
        <v>4326</v>
      </c>
      <c r="G283" s="12">
        <v>348</v>
      </c>
      <c r="H283" s="24">
        <f>VLOOKUP(Data[[#This Row],[Product]],products[],2,)</f>
        <v>5.79</v>
      </c>
      <c r="I283" s="10">
        <f>Data[[#This Row],[Units]]*Data[COST PER UNIT]</f>
        <v>2014.92</v>
      </c>
      <c r="J283" s="69">
        <f>Data[Amount]-Data[TOTAL COST]</f>
        <v>2311.08</v>
      </c>
      <c r="K283" s="21"/>
    </row>
    <row r="284" spans="3:11" x14ac:dyDescent="0.25">
      <c r="C284" s="9" t="s">
        <v>7</v>
      </c>
      <c r="D284" s="10" t="s">
        <v>36</v>
      </c>
      <c r="E284" s="10" t="s">
        <v>31</v>
      </c>
      <c r="F284" s="11">
        <v>2149</v>
      </c>
      <c r="G284" s="12">
        <v>117</v>
      </c>
      <c r="H284" s="24">
        <f>VLOOKUP(Data[[#This Row],[Product]],products[],2,)</f>
        <v>5.79</v>
      </c>
      <c r="I284" s="10">
        <f>Data[[#This Row],[Units]]*Data[COST PER UNIT]</f>
        <v>677.43</v>
      </c>
      <c r="J284" s="69">
        <f>Data[Amount]-Data[TOTAL COST]</f>
        <v>1471.5700000000002</v>
      </c>
      <c r="K284" s="21"/>
    </row>
    <row r="285" spans="3:11" x14ac:dyDescent="0.25">
      <c r="C285" s="9" t="s">
        <v>6</v>
      </c>
      <c r="D285" s="10" t="s">
        <v>36</v>
      </c>
      <c r="E285" s="10" t="s">
        <v>21</v>
      </c>
      <c r="F285" s="11">
        <v>497</v>
      </c>
      <c r="G285" s="12">
        <v>63</v>
      </c>
      <c r="H285" s="24">
        <f>VLOOKUP(Data[[#This Row],[Product]],products[],2,)</f>
        <v>9</v>
      </c>
      <c r="I285" s="10">
        <f>Data[[#This Row],[Units]]*Data[COST PER UNIT]</f>
        <v>567</v>
      </c>
      <c r="J285" s="69">
        <f>Data[Amount]-Data[TOTAL COST]</f>
        <v>-70</v>
      </c>
      <c r="K285" s="21"/>
    </row>
    <row r="286" spans="3:11" x14ac:dyDescent="0.25">
      <c r="C286" s="9" t="s">
        <v>10</v>
      </c>
      <c r="D286" s="10" t="s">
        <v>35</v>
      </c>
      <c r="E286" s="10" t="s">
        <v>21</v>
      </c>
      <c r="F286" s="11">
        <v>567</v>
      </c>
      <c r="G286" s="12">
        <v>228</v>
      </c>
      <c r="H286" s="24">
        <f>VLOOKUP(Data[[#This Row],[Product]],products[],2,)</f>
        <v>9</v>
      </c>
      <c r="I286" s="10">
        <f>Data[[#This Row],[Units]]*Data[COST PER UNIT]</f>
        <v>2052</v>
      </c>
      <c r="J286" s="69">
        <f>Data[Amount]-Data[TOTAL COST]</f>
        <v>-1485</v>
      </c>
      <c r="K286" s="21"/>
    </row>
    <row r="287" spans="3:11" x14ac:dyDescent="0.25">
      <c r="C287" s="9" t="s">
        <v>41</v>
      </c>
      <c r="D287" s="10" t="s">
        <v>37</v>
      </c>
      <c r="E287" s="10" t="s">
        <v>21</v>
      </c>
      <c r="F287" s="11">
        <v>2933</v>
      </c>
      <c r="G287" s="12">
        <v>9</v>
      </c>
      <c r="H287" s="24">
        <f>VLOOKUP(Data[[#This Row],[Product]],products[],2,)</f>
        <v>9</v>
      </c>
      <c r="I287" s="10">
        <f>Data[[#This Row],[Units]]*Data[COST PER UNIT]</f>
        <v>81</v>
      </c>
      <c r="J287" s="69">
        <f>Data[Amount]-Data[TOTAL COST]</f>
        <v>2852</v>
      </c>
      <c r="K287" s="21"/>
    </row>
    <row r="288" spans="3:11" x14ac:dyDescent="0.25">
      <c r="C288" s="9" t="s">
        <v>9</v>
      </c>
      <c r="D288" s="10" t="s">
        <v>34</v>
      </c>
      <c r="E288" s="10" t="s">
        <v>21</v>
      </c>
      <c r="F288" s="11">
        <v>6832</v>
      </c>
      <c r="G288" s="12">
        <v>27</v>
      </c>
      <c r="H288" s="24">
        <f>VLOOKUP(Data[[#This Row],[Product]],products[],2,)</f>
        <v>9</v>
      </c>
      <c r="I288" s="10">
        <f>Data[[#This Row],[Units]]*Data[COST PER UNIT]</f>
        <v>243</v>
      </c>
      <c r="J288" s="69">
        <f>Data[Amount]-Data[TOTAL COST]</f>
        <v>6589</v>
      </c>
      <c r="K288" s="21"/>
    </row>
    <row r="289" spans="3:11" x14ac:dyDescent="0.25">
      <c r="C289" s="9" t="s">
        <v>6</v>
      </c>
      <c r="D289" s="10" t="s">
        <v>38</v>
      </c>
      <c r="E289" s="10" t="s">
        <v>21</v>
      </c>
      <c r="F289" s="11">
        <v>7322</v>
      </c>
      <c r="G289" s="12">
        <v>36</v>
      </c>
      <c r="H289" s="24">
        <f>VLOOKUP(Data[[#This Row],[Product]],products[],2,)</f>
        <v>9</v>
      </c>
      <c r="I289" s="10">
        <f>Data[[#This Row],[Units]]*Data[COST PER UNIT]</f>
        <v>324</v>
      </c>
      <c r="J289" s="69">
        <f>Data[Amount]-Data[TOTAL COST]</f>
        <v>6998</v>
      </c>
      <c r="K289" s="21"/>
    </row>
    <row r="290" spans="3:11" x14ac:dyDescent="0.25">
      <c r="C290" s="9" t="s">
        <v>2</v>
      </c>
      <c r="D290" s="10" t="s">
        <v>39</v>
      </c>
      <c r="E290" s="10" t="s">
        <v>21</v>
      </c>
      <c r="F290" s="11">
        <v>7651</v>
      </c>
      <c r="G290" s="12">
        <v>213</v>
      </c>
      <c r="H290" s="24">
        <f>VLOOKUP(Data[[#This Row],[Product]],products[],2,)</f>
        <v>9</v>
      </c>
      <c r="I290" s="10">
        <f>Data[[#This Row],[Units]]*Data[COST PER UNIT]</f>
        <v>1917</v>
      </c>
      <c r="J290" s="69">
        <f>Data[Amount]-Data[TOTAL COST]</f>
        <v>5734</v>
      </c>
      <c r="K290" s="21"/>
    </row>
    <row r="291" spans="3:11" x14ac:dyDescent="0.25">
      <c r="C291" s="9" t="s">
        <v>10</v>
      </c>
      <c r="D291" s="10" t="s">
        <v>39</v>
      </c>
      <c r="E291" s="10" t="s">
        <v>21</v>
      </c>
      <c r="F291" s="11">
        <v>4858</v>
      </c>
      <c r="G291" s="12">
        <v>279</v>
      </c>
      <c r="H291" s="24">
        <f>VLOOKUP(Data[[#This Row],[Product]],products[],2,)</f>
        <v>9</v>
      </c>
      <c r="I291" s="10">
        <f>Data[[#This Row],[Units]]*Data[COST PER UNIT]</f>
        <v>2511</v>
      </c>
      <c r="J291" s="69">
        <f>Data[Amount]-Data[TOTAL COST]</f>
        <v>2347</v>
      </c>
      <c r="K291" s="21"/>
    </row>
    <row r="292" spans="3:11" x14ac:dyDescent="0.25">
      <c r="C292" s="9" t="s">
        <v>10</v>
      </c>
      <c r="D292" s="10" t="s">
        <v>37</v>
      </c>
      <c r="E292" s="10" t="s">
        <v>21</v>
      </c>
      <c r="F292" s="11">
        <v>245</v>
      </c>
      <c r="G292" s="12">
        <v>288</v>
      </c>
      <c r="H292" s="24">
        <f>VLOOKUP(Data[[#This Row],[Product]],products[],2,)</f>
        <v>9</v>
      </c>
      <c r="I292" s="10">
        <f>Data[[#This Row],[Units]]*Data[COST PER UNIT]</f>
        <v>2592</v>
      </c>
      <c r="J292" s="69">
        <f>Data[Amount]-Data[TOTAL COST]</f>
        <v>-2347</v>
      </c>
      <c r="K292" s="21"/>
    </row>
    <row r="293" spans="3:11" x14ac:dyDescent="0.25">
      <c r="C293" s="9" t="s">
        <v>8</v>
      </c>
      <c r="D293" s="10" t="s">
        <v>37</v>
      </c>
      <c r="E293" s="10" t="s">
        <v>21</v>
      </c>
      <c r="F293" s="11">
        <v>434</v>
      </c>
      <c r="G293" s="12">
        <v>87</v>
      </c>
      <c r="H293" s="24">
        <f>VLOOKUP(Data[[#This Row],[Product]],products[],2,)</f>
        <v>9</v>
      </c>
      <c r="I293" s="10">
        <f>Data[[#This Row],[Units]]*Data[COST PER UNIT]</f>
        <v>783</v>
      </c>
      <c r="J293" s="69">
        <f>Data[Amount]-Data[TOTAL COST]</f>
        <v>-349</v>
      </c>
      <c r="K293" s="21"/>
    </row>
    <row r="294" spans="3:11" x14ac:dyDescent="0.25">
      <c r="C294" s="9" t="s">
        <v>8</v>
      </c>
      <c r="D294" s="10" t="s">
        <v>38</v>
      </c>
      <c r="E294" s="10" t="s">
        <v>21</v>
      </c>
      <c r="F294" s="11">
        <v>6433</v>
      </c>
      <c r="G294" s="12">
        <v>78</v>
      </c>
      <c r="H294" s="24">
        <f>VLOOKUP(Data[[#This Row],[Product]],products[],2,)</f>
        <v>9</v>
      </c>
      <c r="I294" s="10">
        <f>Data[[#This Row],[Units]]*Data[COST PER UNIT]</f>
        <v>702</v>
      </c>
      <c r="J294" s="69">
        <f>Data[Amount]-Data[TOTAL COST]</f>
        <v>5731</v>
      </c>
      <c r="K294" s="21"/>
    </row>
    <row r="295" spans="3:11" x14ac:dyDescent="0.25">
      <c r="C295" s="9" t="s">
        <v>6</v>
      </c>
      <c r="D295" s="10" t="s">
        <v>39</v>
      </c>
      <c r="E295" s="10" t="s">
        <v>25</v>
      </c>
      <c r="F295" s="11">
        <v>2100</v>
      </c>
      <c r="G295" s="12">
        <v>414</v>
      </c>
      <c r="H295" s="24">
        <f>VLOOKUP(Data[[#This Row],[Product]],products[],2,)</f>
        <v>13.15</v>
      </c>
      <c r="I295" s="10">
        <f>Data[[#This Row],[Units]]*Data[COST PER UNIT]</f>
        <v>5444.1</v>
      </c>
      <c r="J295" s="69">
        <f>Data[Amount]-Data[TOTAL COST]</f>
        <v>-3344.1000000000004</v>
      </c>
      <c r="K295" s="21"/>
    </row>
    <row r="296" spans="3:11" x14ac:dyDescent="0.25">
      <c r="C296" s="9" t="s">
        <v>2</v>
      </c>
      <c r="D296" s="10" t="s">
        <v>39</v>
      </c>
      <c r="E296" s="10" t="s">
        <v>25</v>
      </c>
      <c r="F296" s="11">
        <v>1785</v>
      </c>
      <c r="G296" s="12">
        <v>462</v>
      </c>
      <c r="H296" s="24">
        <f>VLOOKUP(Data[[#This Row],[Product]],products[],2,)</f>
        <v>13.15</v>
      </c>
      <c r="I296" s="10">
        <f>Data[[#This Row],[Units]]*Data[COST PER UNIT]</f>
        <v>6075.3</v>
      </c>
      <c r="J296" s="69">
        <f>Data[Amount]-Data[TOTAL COST]</f>
        <v>-4290.3</v>
      </c>
      <c r="K296" s="21"/>
    </row>
    <row r="297" spans="3:11" x14ac:dyDescent="0.25">
      <c r="C297" s="9" t="s">
        <v>3</v>
      </c>
      <c r="D297" s="10" t="s">
        <v>35</v>
      </c>
      <c r="E297" s="10" t="s">
        <v>25</v>
      </c>
      <c r="F297" s="11">
        <v>2464</v>
      </c>
      <c r="G297" s="12">
        <v>234</v>
      </c>
      <c r="H297" s="24">
        <f>VLOOKUP(Data[[#This Row],[Product]],products[],2,)</f>
        <v>13.15</v>
      </c>
      <c r="I297" s="10">
        <f>Data[[#This Row],[Units]]*Data[COST PER UNIT]</f>
        <v>3077.1</v>
      </c>
      <c r="J297" s="69">
        <f>Data[Amount]-Data[TOTAL COST]</f>
        <v>-613.09999999999991</v>
      </c>
      <c r="K297" s="21"/>
    </row>
    <row r="298" spans="3:11" x14ac:dyDescent="0.25">
      <c r="C298" s="9" t="s">
        <v>3</v>
      </c>
      <c r="D298" s="10" t="s">
        <v>36</v>
      </c>
      <c r="E298" s="10" t="s">
        <v>25</v>
      </c>
      <c r="F298" s="11">
        <v>3339</v>
      </c>
      <c r="G298" s="12">
        <v>39</v>
      </c>
      <c r="H298" s="24">
        <f>VLOOKUP(Data[[#This Row],[Product]],products[],2,)</f>
        <v>13.15</v>
      </c>
      <c r="I298" s="10">
        <f>Data[[#This Row],[Units]]*Data[COST PER UNIT]</f>
        <v>512.85</v>
      </c>
      <c r="J298" s="69">
        <f>Data[Amount]-Data[TOTAL COST]</f>
        <v>2826.15</v>
      </c>
      <c r="K298" s="21"/>
    </row>
    <row r="299" spans="3:11" x14ac:dyDescent="0.25">
      <c r="C299" s="9" t="s">
        <v>6</v>
      </c>
      <c r="D299" s="10" t="s">
        <v>38</v>
      </c>
      <c r="E299" s="10" t="s">
        <v>25</v>
      </c>
      <c r="F299" s="11">
        <v>469</v>
      </c>
      <c r="G299" s="12">
        <v>75</v>
      </c>
      <c r="H299" s="24">
        <f>VLOOKUP(Data[[#This Row],[Product]],products[],2,)</f>
        <v>13.15</v>
      </c>
      <c r="I299" s="10">
        <f>Data[[#This Row],[Units]]*Data[COST PER UNIT]</f>
        <v>986.25</v>
      </c>
      <c r="J299" s="69">
        <f>Data[Amount]-Data[TOTAL COST]</f>
        <v>-517.25</v>
      </c>
      <c r="K299" s="21"/>
    </row>
    <row r="300" spans="3:11" x14ac:dyDescent="0.25">
      <c r="C300" s="9" t="s">
        <v>9</v>
      </c>
      <c r="D300" s="10" t="s">
        <v>37</v>
      </c>
      <c r="E300" s="10" t="s">
        <v>25</v>
      </c>
      <c r="F300" s="11">
        <v>4305</v>
      </c>
      <c r="G300" s="12">
        <v>156</v>
      </c>
      <c r="H300" s="24">
        <f>VLOOKUP(Data[[#This Row],[Product]],products[],2,)</f>
        <v>13.15</v>
      </c>
      <c r="I300" s="10">
        <f>Data[[#This Row],[Units]]*Data[COST PER UNIT]</f>
        <v>2051.4</v>
      </c>
      <c r="J300" s="69">
        <f>Data[Amount]-Data[TOTAL COST]</f>
        <v>2253.6</v>
      </c>
      <c r="K300" s="21"/>
    </row>
    <row r="301" spans="3:11" x14ac:dyDescent="0.25">
      <c r="C301" s="9" t="s">
        <v>7</v>
      </c>
      <c r="D301" s="10" t="s">
        <v>34</v>
      </c>
      <c r="E301" s="10" t="s">
        <v>25</v>
      </c>
      <c r="F301" s="11">
        <v>1568</v>
      </c>
      <c r="G301" s="12">
        <v>96</v>
      </c>
      <c r="H301" s="24">
        <f>VLOOKUP(Data[[#This Row],[Product]],products[],2,)</f>
        <v>13.15</v>
      </c>
      <c r="I301" s="10">
        <f>Data[[#This Row],[Units]]*Data[COST PER UNIT]</f>
        <v>1262.4000000000001</v>
      </c>
      <c r="J301" s="69">
        <f>Data[Amount]-Data[TOTAL COST]</f>
        <v>305.59999999999991</v>
      </c>
      <c r="K301" s="21"/>
    </row>
    <row r="302" spans="3:11" x14ac:dyDescent="0.25">
      <c r="C302" s="9" t="s">
        <v>10</v>
      </c>
      <c r="D302" s="10" t="s">
        <v>34</v>
      </c>
      <c r="E302" s="10" t="s">
        <v>25</v>
      </c>
      <c r="F302" s="11">
        <v>1428</v>
      </c>
      <c r="G302" s="12">
        <v>93</v>
      </c>
      <c r="H302" s="24">
        <f>VLOOKUP(Data[[#This Row],[Product]],products[],2,)</f>
        <v>13.15</v>
      </c>
      <c r="I302" s="10">
        <f>Data[[#This Row],[Units]]*Data[COST PER UNIT]</f>
        <v>1222.95</v>
      </c>
      <c r="J302" s="69">
        <f>Data[Amount]-Data[TOTAL COST]</f>
        <v>205.04999999999995</v>
      </c>
      <c r="K302" s="21"/>
    </row>
    <row r="303" spans="3:11" x14ac:dyDescent="0.25">
      <c r="C303" s="9" t="s">
        <v>9</v>
      </c>
      <c r="D303" s="10" t="s">
        <v>39</v>
      </c>
      <c r="E303" s="10" t="s">
        <v>25</v>
      </c>
      <c r="F303" s="11">
        <v>3192</v>
      </c>
      <c r="G303" s="12">
        <v>72</v>
      </c>
      <c r="H303" s="24">
        <f>VLOOKUP(Data[[#This Row],[Product]],products[],2,)</f>
        <v>13.15</v>
      </c>
      <c r="I303" s="10">
        <f>Data[[#This Row],[Units]]*Data[COST PER UNIT]</f>
        <v>946.80000000000007</v>
      </c>
      <c r="J303" s="69">
        <f>Data[Amount]-Data[TOTAL COST]</f>
        <v>2245.1999999999998</v>
      </c>
      <c r="K303" s="21"/>
    </row>
    <row r="304" spans="3:11" x14ac:dyDescent="0.25">
      <c r="C304" s="9" t="s">
        <v>40</v>
      </c>
      <c r="D304" s="10" t="s">
        <v>36</v>
      </c>
      <c r="E304" s="10" t="s">
        <v>25</v>
      </c>
      <c r="F304" s="11">
        <v>5439</v>
      </c>
      <c r="G304" s="12">
        <v>30</v>
      </c>
      <c r="H304" s="24">
        <f>VLOOKUP(Data[[#This Row],[Product]],products[],2,)</f>
        <v>13.15</v>
      </c>
      <c r="I304" s="10">
        <f>Data[[#This Row],[Units]]*Data[COST PER UNIT]</f>
        <v>394.5</v>
      </c>
      <c r="J304" s="69">
        <f>Data[Amount]-Data[TOTAL COST]</f>
        <v>5044.5</v>
      </c>
      <c r="K304" s="21"/>
    </row>
    <row r="305" spans="3:11" x14ac:dyDescent="0.25">
      <c r="C305" s="9" t="s">
        <v>3</v>
      </c>
      <c r="D305" s="10" t="s">
        <v>34</v>
      </c>
      <c r="E305" s="10" t="s">
        <v>25</v>
      </c>
      <c r="F305" s="11">
        <v>6300</v>
      </c>
      <c r="G305" s="12">
        <v>42</v>
      </c>
      <c r="H305" s="24">
        <f>VLOOKUP(Data[[#This Row],[Product]],products[],2,)</f>
        <v>13.15</v>
      </c>
      <c r="I305" s="10">
        <f>Data[[#This Row],[Units]]*Data[COST PER UNIT]</f>
        <v>552.30000000000007</v>
      </c>
      <c r="J305" s="69">
        <f>Data[Amount]-Data[TOTAL COST]</f>
        <v>5747.7</v>
      </c>
      <c r="K305" s="21"/>
    </row>
    <row r="306" spans="3:11" x14ac:dyDescent="0.25">
      <c r="C306" s="9" t="s">
        <v>40</v>
      </c>
      <c r="D306" s="10" t="s">
        <v>38</v>
      </c>
      <c r="E306" s="10" t="s">
        <v>25</v>
      </c>
      <c r="F306" s="11">
        <v>2541</v>
      </c>
      <c r="G306" s="12">
        <v>90</v>
      </c>
      <c r="H306" s="24">
        <f>VLOOKUP(Data[[#This Row],[Product]],products[],2,)</f>
        <v>13.15</v>
      </c>
      <c r="I306" s="10">
        <f>Data[[#This Row],[Units]]*Data[COST PER UNIT]</f>
        <v>1183.5</v>
      </c>
      <c r="J306" s="69">
        <f>Data[Amount]-Data[TOTAL COST]</f>
        <v>1357.5</v>
      </c>
      <c r="K306" s="21"/>
    </row>
    <row r="307" spans="3:11" x14ac:dyDescent="0.25">
      <c r="C307" s="9" t="s">
        <v>41</v>
      </c>
      <c r="D307" s="10" t="s">
        <v>38</v>
      </c>
      <c r="E307" s="10" t="s">
        <v>25</v>
      </c>
      <c r="F307" s="11">
        <v>154</v>
      </c>
      <c r="G307" s="12">
        <v>21</v>
      </c>
      <c r="H307" s="24">
        <f>VLOOKUP(Data[[#This Row],[Product]],products[],2,)</f>
        <v>13.15</v>
      </c>
      <c r="I307" s="10">
        <f>Data[[#This Row],[Units]]*Data[COST PER UNIT]</f>
        <v>276.15000000000003</v>
      </c>
      <c r="J307" s="69">
        <f>Data[Amount]-Data[TOTAL COST]</f>
        <v>-122.15000000000003</v>
      </c>
      <c r="K307" s="21"/>
    </row>
    <row r="308" spans="3:11" x14ac:dyDescent="0.25">
      <c r="C308" s="9" t="s">
        <v>5</v>
      </c>
      <c r="D308" s="10" t="s">
        <v>37</v>
      </c>
      <c r="E308" s="10" t="s">
        <v>25</v>
      </c>
      <c r="F308" s="11">
        <v>8813</v>
      </c>
      <c r="G308" s="12">
        <v>21</v>
      </c>
      <c r="H308" s="24">
        <f>VLOOKUP(Data[[#This Row],[Product]],products[],2,)</f>
        <v>13.15</v>
      </c>
      <c r="I308" s="10">
        <f>Data[[#This Row],[Units]]*Data[COST PER UNIT]</f>
        <v>276.15000000000003</v>
      </c>
      <c r="J308" s="69">
        <f>Data[Amount]-Data[TOTAL COST]</f>
        <v>8536.85</v>
      </c>
      <c r="K308" s="21"/>
    </row>
    <row r="309" spans="3:11" x14ac:dyDescent="0.25">
      <c r="C309" s="9" t="s">
        <v>5</v>
      </c>
      <c r="D309" s="10" t="s">
        <v>38</v>
      </c>
      <c r="E309" s="10" t="s">
        <v>25</v>
      </c>
      <c r="F309" s="11">
        <v>7483</v>
      </c>
      <c r="G309" s="12">
        <v>45</v>
      </c>
      <c r="H309" s="24">
        <f>VLOOKUP(Data[[#This Row],[Product]],products[],2,)</f>
        <v>13.15</v>
      </c>
      <c r="I309" s="10">
        <f>Data[[#This Row],[Units]]*Data[COST PER UNIT]</f>
        <v>591.75</v>
      </c>
      <c r="J309" s="69">
        <f>Data[Amount]-Data[TOTAL COST]</f>
        <v>6891.25</v>
      </c>
      <c r="K309" s="21"/>
    </row>
    <row r="310" spans="3:11" x14ac:dyDescent="0.25">
      <c r="C310" s="9" t="s">
        <v>9</v>
      </c>
      <c r="D310" s="10" t="s">
        <v>36</v>
      </c>
      <c r="E310" s="10" t="s">
        <v>25</v>
      </c>
      <c r="F310" s="11">
        <v>2142</v>
      </c>
      <c r="G310" s="12">
        <v>114</v>
      </c>
      <c r="H310" s="24">
        <f>VLOOKUP(Data[[#This Row],[Product]],products[],2,)</f>
        <v>13.15</v>
      </c>
      <c r="I310" s="10">
        <f>Data[[#This Row],[Units]]*Data[COST PER UNIT]</f>
        <v>1499.1000000000001</v>
      </c>
      <c r="J310" s="69">
        <f>Data[Amount]-Data[TOTAL COST]</f>
        <v>642.89999999999986</v>
      </c>
      <c r="K310" s="21"/>
    </row>
    <row r="311" spans="3:11" x14ac:dyDescent="0.25">
      <c r="C311" s="13" t="s">
        <v>9</v>
      </c>
      <c r="D311" s="14" t="s">
        <v>38</v>
      </c>
      <c r="E311" s="14" t="s">
        <v>25</v>
      </c>
      <c r="F311" s="15">
        <v>3850</v>
      </c>
      <c r="G311" s="16">
        <v>102</v>
      </c>
      <c r="H311" s="24">
        <f>VLOOKUP(Data[[#This Row],[Product]],products[],2,)</f>
        <v>13.15</v>
      </c>
      <c r="I311" s="10">
        <f>Data[[#This Row],[Units]]*Data[COST PER UNIT]</f>
        <v>1341.3</v>
      </c>
      <c r="J311" s="69">
        <f>Data[Amount]-Data[TOTAL COST]</f>
        <v>2508.6999999999998</v>
      </c>
      <c r="K311" s="21"/>
    </row>
    <row r="312" spans="3:11" x14ac:dyDescent="0.25">
      <c r="C312" s="13"/>
      <c r="D312" s="14"/>
      <c r="E312" s="14"/>
      <c r="F312" s="15">
        <f>MEDIAN(Data[Amount])</f>
        <v>3437</v>
      </c>
      <c r="G312" s="20">
        <f>AVERAGE(Data[Units])</f>
        <v>152.19999999999999</v>
      </c>
      <c r="H312" s="18"/>
      <c r="I312" s="18"/>
      <c r="J312" s="18"/>
      <c r="K312" s="21"/>
    </row>
    <row r="313" spans="3:11" x14ac:dyDescent="0.25">
      <c r="F313" s="3"/>
      <c r="G313" s="4"/>
      <c r="H313" s="4"/>
    </row>
    <row r="314" spans="3:11" x14ac:dyDescent="0.25">
      <c r="F314" s="3"/>
      <c r="G314" s="4"/>
      <c r="H314" s="4"/>
    </row>
    <row r="315" spans="3:11" x14ac:dyDescent="0.25">
      <c r="F315" s="3"/>
      <c r="G315" s="4"/>
      <c r="H315" s="4"/>
    </row>
    <row r="316" spans="3:11" x14ac:dyDescent="0.25">
      <c r="F316" s="3"/>
      <c r="G316" s="4"/>
      <c r="H316" s="4"/>
    </row>
    <row r="317" spans="3:11" x14ac:dyDescent="0.25">
      <c r="F317" s="3"/>
      <c r="G317" s="4"/>
      <c r="H317" s="4"/>
    </row>
    <row r="318" spans="3:11" x14ac:dyDescent="0.25">
      <c r="F318" s="3"/>
      <c r="G318" s="4"/>
      <c r="H318" s="4"/>
    </row>
    <row r="319" spans="3:11" x14ac:dyDescent="0.25">
      <c r="F319" s="3"/>
      <c r="G319" s="4"/>
      <c r="H319" s="4"/>
    </row>
    <row r="320" spans="3:11" x14ac:dyDescent="0.25">
      <c r="F320" s="3"/>
      <c r="G320" s="4"/>
      <c r="H320" s="4"/>
    </row>
    <row r="321" spans="6:8" x14ac:dyDescent="0.25">
      <c r="F321" s="3"/>
      <c r="G321" s="4"/>
      <c r="H321" s="4"/>
    </row>
    <row r="322" spans="6:8" x14ac:dyDescent="0.25">
      <c r="F322" s="3"/>
      <c r="G322" s="4"/>
      <c r="H322" s="4"/>
    </row>
    <row r="323" spans="6:8" x14ac:dyDescent="0.25">
      <c r="F323" s="3"/>
      <c r="G323" s="4"/>
      <c r="H323" s="4"/>
    </row>
    <row r="324" spans="6:8" x14ac:dyDescent="0.25">
      <c r="F324" s="3"/>
      <c r="G324" s="4"/>
      <c r="H324" s="4"/>
    </row>
    <row r="325" spans="6:8" x14ac:dyDescent="0.25">
      <c r="F325" s="3"/>
      <c r="G325" s="4"/>
      <c r="H325" s="4"/>
    </row>
    <row r="326" spans="6:8" x14ac:dyDescent="0.25">
      <c r="F326" s="3"/>
      <c r="G326" s="4"/>
      <c r="H326" s="4"/>
    </row>
    <row r="327" spans="6:8" x14ac:dyDescent="0.25">
      <c r="F327" s="3"/>
      <c r="G327" s="4"/>
      <c r="H327" s="4"/>
    </row>
    <row r="328" spans="6:8" x14ac:dyDescent="0.25">
      <c r="F328" s="3"/>
      <c r="G328" s="4"/>
      <c r="H328" s="4"/>
    </row>
    <row r="329" spans="6:8" x14ac:dyDescent="0.25">
      <c r="F329" s="3"/>
      <c r="G329" s="4"/>
      <c r="H329" s="4"/>
    </row>
    <row r="330" spans="6:8" x14ac:dyDescent="0.25">
      <c r="F330" s="3"/>
      <c r="G330" s="4"/>
      <c r="H330" s="4"/>
    </row>
    <row r="331" spans="6:8" x14ac:dyDescent="0.25">
      <c r="F331" s="3"/>
      <c r="G331" s="4"/>
      <c r="H331" s="4"/>
    </row>
    <row r="332" spans="6:8" x14ac:dyDescent="0.25">
      <c r="F332" s="3"/>
      <c r="G332" s="4"/>
      <c r="H332" s="4"/>
    </row>
    <row r="333" spans="6:8" x14ac:dyDescent="0.25">
      <c r="F333" s="3"/>
      <c r="G333" s="4"/>
      <c r="H333" s="4"/>
    </row>
    <row r="334" spans="6:8" x14ac:dyDescent="0.25">
      <c r="F334" s="3"/>
      <c r="G334" s="4"/>
      <c r="H334" s="4"/>
    </row>
    <row r="335" spans="6:8" x14ac:dyDescent="0.25">
      <c r="F335" s="3"/>
      <c r="G335" s="4"/>
      <c r="H335" s="4"/>
    </row>
    <row r="336" spans="6:8" x14ac:dyDescent="0.25">
      <c r="F336" s="3"/>
      <c r="G336" s="4"/>
      <c r="H336" s="4"/>
    </row>
    <row r="337" spans="6:8" x14ac:dyDescent="0.25">
      <c r="F337" s="3"/>
      <c r="G337" s="4"/>
      <c r="H337" s="4"/>
    </row>
    <row r="338" spans="6:8" x14ac:dyDescent="0.25">
      <c r="F338" s="3"/>
      <c r="G338" s="4"/>
      <c r="H338" s="4"/>
    </row>
    <row r="339" spans="6:8" x14ac:dyDescent="0.25">
      <c r="F339" s="3"/>
      <c r="G339" s="4"/>
      <c r="H339" s="4"/>
    </row>
    <row r="340" spans="6:8" x14ac:dyDescent="0.25">
      <c r="F340" s="3"/>
      <c r="G340" s="4"/>
      <c r="H340" s="4"/>
    </row>
    <row r="341" spans="6:8" x14ac:dyDescent="0.25">
      <c r="F341" s="3"/>
      <c r="G341" s="4"/>
      <c r="H341" s="4"/>
    </row>
    <row r="342" spans="6:8" x14ac:dyDescent="0.25">
      <c r="F342" s="3"/>
      <c r="G342" s="4"/>
      <c r="H342" s="4"/>
    </row>
    <row r="343" spans="6:8" x14ac:dyDescent="0.25">
      <c r="F343" s="3"/>
      <c r="G343" s="4"/>
      <c r="H343" s="4"/>
    </row>
    <row r="344" spans="6:8" x14ac:dyDescent="0.25">
      <c r="F344" s="3"/>
      <c r="G344" s="4"/>
      <c r="H344" s="4"/>
    </row>
    <row r="345" spans="6:8" x14ac:dyDescent="0.25">
      <c r="F345" s="3"/>
      <c r="G345" s="4"/>
      <c r="H345" s="4"/>
    </row>
    <row r="346" spans="6:8" x14ac:dyDescent="0.25">
      <c r="F346" s="3"/>
      <c r="G346" s="4"/>
      <c r="H346" s="4"/>
    </row>
    <row r="347" spans="6:8" x14ac:dyDescent="0.25">
      <c r="F347" s="3"/>
      <c r="G347" s="4"/>
      <c r="H347" s="4"/>
    </row>
    <row r="348" spans="6:8" x14ac:dyDescent="0.25">
      <c r="F348" s="3"/>
      <c r="G348" s="4"/>
      <c r="H348" s="4"/>
    </row>
    <row r="349" spans="6:8" x14ac:dyDescent="0.25">
      <c r="F349" s="3"/>
      <c r="G349" s="4"/>
      <c r="H349" s="4"/>
    </row>
    <row r="350" spans="6:8" x14ac:dyDescent="0.25">
      <c r="F350" s="3"/>
      <c r="G350" s="4"/>
      <c r="H350" s="4"/>
    </row>
    <row r="351" spans="6:8" x14ac:dyDescent="0.25">
      <c r="F351" s="3"/>
      <c r="G351" s="4"/>
      <c r="H351" s="4"/>
    </row>
    <row r="352" spans="6:8" x14ac:dyDescent="0.25">
      <c r="F352" s="3"/>
      <c r="G352" s="4"/>
      <c r="H352" s="4"/>
    </row>
    <row r="353" spans="6:8" x14ac:dyDescent="0.25">
      <c r="F353" s="3"/>
      <c r="G353" s="4"/>
      <c r="H353" s="4"/>
    </row>
    <row r="354" spans="6:8" x14ac:dyDescent="0.25">
      <c r="F354" s="3"/>
      <c r="G354" s="4"/>
      <c r="H354" s="4"/>
    </row>
    <row r="355" spans="6:8" x14ac:dyDescent="0.25">
      <c r="F355" s="3"/>
      <c r="G355" s="4"/>
      <c r="H355" s="4"/>
    </row>
    <row r="356" spans="6:8" x14ac:dyDescent="0.25">
      <c r="F356" s="3"/>
      <c r="G356" s="4"/>
      <c r="H356" s="4"/>
    </row>
    <row r="357" spans="6:8" x14ac:dyDescent="0.25">
      <c r="F357" s="3"/>
      <c r="G357" s="4"/>
      <c r="H357" s="4"/>
    </row>
    <row r="358" spans="6:8" x14ac:dyDescent="0.25">
      <c r="F358" s="3"/>
      <c r="G358" s="4"/>
      <c r="H358" s="4"/>
    </row>
    <row r="359" spans="6:8" x14ac:dyDescent="0.25">
      <c r="F359" s="3"/>
      <c r="G359" s="4"/>
      <c r="H359" s="4"/>
    </row>
    <row r="360" spans="6:8" x14ac:dyDescent="0.25">
      <c r="F360" s="3"/>
      <c r="G360" s="4"/>
      <c r="H360" s="4"/>
    </row>
    <row r="361" spans="6:8" x14ac:dyDescent="0.25">
      <c r="F361" s="3"/>
      <c r="G361" s="4"/>
      <c r="H361" s="4"/>
    </row>
    <row r="362" spans="6:8" x14ac:dyDescent="0.25">
      <c r="F362" s="3"/>
      <c r="G362" s="4"/>
      <c r="H362" s="4"/>
    </row>
    <row r="363" spans="6:8" x14ac:dyDescent="0.25">
      <c r="F363" s="3"/>
      <c r="G363" s="4"/>
      <c r="H363" s="4"/>
    </row>
    <row r="364" spans="6:8" x14ac:dyDescent="0.25">
      <c r="F364" s="3"/>
      <c r="G364" s="4"/>
      <c r="H364" s="4"/>
    </row>
    <row r="365" spans="6:8" x14ac:dyDescent="0.25">
      <c r="F365" s="3"/>
      <c r="G365" s="4"/>
      <c r="H365" s="4"/>
    </row>
    <row r="366" spans="6:8" x14ac:dyDescent="0.25">
      <c r="F366" s="3"/>
      <c r="G366" s="4"/>
      <c r="H366" s="4"/>
    </row>
    <row r="367" spans="6:8" x14ac:dyDescent="0.25">
      <c r="F367" s="3"/>
      <c r="G367" s="4"/>
      <c r="H367" s="4"/>
    </row>
    <row r="368" spans="6:8" x14ac:dyDescent="0.25">
      <c r="F368" s="3"/>
      <c r="G368" s="4"/>
      <c r="H368" s="4"/>
    </row>
    <row r="369" spans="6:8" x14ac:dyDescent="0.25">
      <c r="F369" s="3"/>
      <c r="G369" s="4"/>
      <c r="H369" s="4"/>
    </row>
    <row r="370" spans="6:8" x14ac:dyDescent="0.25">
      <c r="F370" s="3"/>
      <c r="G370" s="4"/>
      <c r="H370" s="4"/>
    </row>
    <row r="371" spans="6:8" x14ac:dyDescent="0.25">
      <c r="F371" s="3"/>
      <c r="G371" s="4"/>
      <c r="H371" s="4"/>
    </row>
    <row r="372" spans="6:8" x14ac:dyDescent="0.25">
      <c r="F372" s="3"/>
      <c r="G372" s="4"/>
      <c r="H372" s="4"/>
    </row>
    <row r="373" spans="6:8" x14ac:dyDescent="0.25">
      <c r="F373" s="3"/>
      <c r="G373" s="4"/>
      <c r="H373" s="4"/>
    </row>
    <row r="374" spans="6:8" x14ac:dyDescent="0.25">
      <c r="F374" s="3"/>
      <c r="G374" s="4"/>
      <c r="H374" s="4"/>
    </row>
    <row r="375" spans="6:8" x14ac:dyDescent="0.25">
      <c r="F375" s="3"/>
      <c r="G375" s="4"/>
      <c r="H375" s="4"/>
    </row>
    <row r="376" spans="6:8" x14ac:dyDescent="0.25">
      <c r="F376" s="3"/>
      <c r="G376" s="4"/>
      <c r="H376" s="4"/>
    </row>
    <row r="377" spans="6:8" x14ac:dyDescent="0.25">
      <c r="F377" s="3"/>
      <c r="G377" s="4"/>
      <c r="H377" s="4"/>
    </row>
    <row r="378" spans="6:8" x14ac:dyDescent="0.25">
      <c r="F378" s="3"/>
      <c r="G378" s="4"/>
      <c r="H378" s="4"/>
    </row>
    <row r="379" spans="6:8" x14ac:dyDescent="0.25">
      <c r="F379" s="3"/>
      <c r="G379" s="4"/>
      <c r="H379" s="4"/>
    </row>
    <row r="380" spans="6:8" x14ac:dyDescent="0.25">
      <c r="F380" s="3"/>
      <c r="G380" s="4"/>
      <c r="H380" s="4"/>
    </row>
    <row r="381" spans="6:8" x14ac:dyDescent="0.25">
      <c r="F381" s="3"/>
      <c r="G381" s="4"/>
      <c r="H381" s="4"/>
    </row>
    <row r="382" spans="6:8" x14ac:dyDescent="0.25">
      <c r="F382" s="3"/>
      <c r="G382" s="4"/>
      <c r="H382" s="4"/>
    </row>
    <row r="383" spans="6:8" x14ac:dyDescent="0.25">
      <c r="F383" s="3"/>
      <c r="G383" s="4"/>
      <c r="H383" s="4"/>
    </row>
    <row r="384" spans="6:8" x14ac:dyDescent="0.25">
      <c r="F384" s="3"/>
      <c r="G384" s="4"/>
      <c r="H384" s="4"/>
    </row>
    <row r="385" spans="6:8" x14ac:dyDescent="0.25">
      <c r="F385" s="3"/>
      <c r="G385" s="4"/>
      <c r="H385" s="4"/>
    </row>
    <row r="386" spans="6:8" x14ac:dyDescent="0.25">
      <c r="F386" s="3"/>
      <c r="G386" s="4"/>
      <c r="H386" s="4"/>
    </row>
    <row r="387" spans="6:8" x14ac:dyDescent="0.25">
      <c r="F387" s="3"/>
      <c r="G387" s="4"/>
      <c r="H387" s="4"/>
    </row>
    <row r="388" spans="6:8" x14ac:dyDescent="0.25">
      <c r="F388" s="3"/>
      <c r="G388" s="4"/>
      <c r="H388" s="4"/>
    </row>
    <row r="389" spans="6:8" x14ac:dyDescent="0.25">
      <c r="F389" s="3"/>
      <c r="G389" s="4"/>
      <c r="H389" s="4"/>
    </row>
    <row r="390" spans="6:8" x14ac:dyDescent="0.25">
      <c r="F390" s="3"/>
      <c r="G390" s="4"/>
      <c r="H390" s="4"/>
    </row>
    <row r="391" spans="6:8" x14ac:dyDescent="0.25">
      <c r="F391" s="3"/>
      <c r="G391" s="4"/>
      <c r="H391" s="4"/>
    </row>
    <row r="392" spans="6:8" x14ac:dyDescent="0.25">
      <c r="F392" s="3"/>
      <c r="G392" s="4"/>
      <c r="H392" s="4"/>
    </row>
    <row r="393" spans="6:8" x14ac:dyDescent="0.25">
      <c r="F393" s="3"/>
      <c r="G393" s="4"/>
      <c r="H393" s="4"/>
    </row>
    <row r="394" spans="6:8" x14ac:dyDescent="0.25">
      <c r="F394" s="3"/>
      <c r="G394" s="4"/>
      <c r="H394" s="4"/>
    </row>
    <row r="395" spans="6:8" x14ac:dyDescent="0.25">
      <c r="F395" s="3"/>
      <c r="G395" s="4"/>
      <c r="H395" s="4"/>
    </row>
    <row r="396" spans="6:8" x14ac:dyDescent="0.25">
      <c r="F396" s="3"/>
      <c r="G396" s="4"/>
      <c r="H396" s="4"/>
    </row>
    <row r="397" spans="6:8" x14ac:dyDescent="0.25">
      <c r="F397" s="3"/>
      <c r="G397" s="4"/>
      <c r="H397" s="4"/>
    </row>
    <row r="398" spans="6:8" x14ac:dyDescent="0.25">
      <c r="F398" s="3"/>
      <c r="G398" s="4"/>
      <c r="H398" s="4"/>
    </row>
    <row r="399" spans="6:8" x14ac:dyDescent="0.25">
      <c r="F399" s="3"/>
      <c r="G399" s="4"/>
      <c r="H399" s="4"/>
    </row>
    <row r="400" spans="6:8" x14ac:dyDescent="0.25">
      <c r="F400" s="3"/>
      <c r="G400" s="4"/>
      <c r="H400" s="4"/>
    </row>
    <row r="401" spans="6:8" x14ac:dyDescent="0.25">
      <c r="F401" s="3"/>
      <c r="G401" s="4"/>
      <c r="H401" s="4"/>
    </row>
    <row r="402" spans="6:8" x14ac:dyDescent="0.25">
      <c r="F402" s="3"/>
      <c r="G402" s="4"/>
      <c r="H402" s="4"/>
    </row>
    <row r="403" spans="6:8" x14ac:dyDescent="0.25">
      <c r="F403" s="3"/>
      <c r="G403" s="4"/>
      <c r="H403" s="4"/>
    </row>
    <row r="404" spans="6:8" x14ac:dyDescent="0.25">
      <c r="F404" s="3"/>
      <c r="G404" s="4"/>
      <c r="H404" s="4"/>
    </row>
    <row r="405" spans="6:8" x14ac:dyDescent="0.25">
      <c r="F405" s="3"/>
      <c r="G405" s="4"/>
      <c r="H405" s="4"/>
    </row>
    <row r="406" spans="6:8" x14ac:dyDescent="0.25">
      <c r="F406" s="3"/>
      <c r="G406" s="4"/>
      <c r="H406" s="4"/>
    </row>
    <row r="407" spans="6:8" x14ac:dyDescent="0.25">
      <c r="F407" s="3"/>
      <c r="G407" s="4"/>
      <c r="H407" s="4"/>
    </row>
    <row r="408" spans="6:8" x14ac:dyDescent="0.25">
      <c r="F408" s="3"/>
      <c r="G408" s="4"/>
      <c r="H408" s="4"/>
    </row>
    <row r="409" spans="6:8" x14ac:dyDescent="0.25">
      <c r="F409" s="3"/>
      <c r="G409" s="4"/>
      <c r="H409" s="4"/>
    </row>
    <row r="410" spans="6:8" x14ac:dyDescent="0.25">
      <c r="F410" s="3"/>
      <c r="G410" s="4"/>
      <c r="H410" s="4"/>
    </row>
    <row r="411" spans="6:8" x14ac:dyDescent="0.25">
      <c r="F411" s="3"/>
      <c r="G411" s="4"/>
      <c r="H411" s="4"/>
    </row>
    <row r="412" spans="6:8" x14ac:dyDescent="0.25">
      <c r="F412" s="3"/>
      <c r="G412" s="4"/>
      <c r="H412" s="4"/>
    </row>
    <row r="413" spans="6:8" x14ac:dyDescent="0.25">
      <c r="F413" s="3"/>
      <c r="G413" s="4"/>
      <c r="H413" s="4"/>
    </row>
    <row r="414" spans="6:8" x14ac:dyDescent="0.25">
      <c r="F414" s="3"/>
      <c r="G414" s="4"/>
      <c r="H414" s="4"/>
    </row>
    <row r="415" spans="6:8" x14ac:dyDescent="0.25">
      <c r="F415" s="3"/>
      <c r="G415" s="4"/>
      <c r="H415" s="4"/>
    </row>
    <row r="416" spans="6:8" x14ac:dyDescent="0.25">
      <c r="F416" s="3"/>
      <c r="G416" s="4"/>
      <c r="H416" s="4"/>
    </row>
    <row r="417" spans="6:8" x14ac:dyDescent="0.25">
      <c r="F417" s="3"/>
      <c r="G417" s="4"/>
      <c r="H417" s="4"/>
    </row>
    <row r="418" spans="6:8" x14ac:dyDescent="0.25">
      <c r="F418" s="3"/>
      <c r="G418" s="4"/>
      <c r="H418" s="4"/>
    </row>
    <row r="419" spans="6:8" x14ac:dyDescent="0.25">
      <c r="F419" s="3"/>
      <c r="G419" s="4"/>
      <c r="H419" s="4"/>
    </row>
    <row r="420" spans="6:8" x14ac:dyDescent="0.25">
      <c r="F420" s="3"/>
      <c r="G420" s="4"/>
      <c r="H420" s="4"/>
    </row>
    <row r="421" spans="6:8" x14ac:dyDescent="0.25">
      <c r="F421" s="3"/>
      <c r="G421" s="4"/>
      <c r="H421" s="4"/>
    </row>
    <row r="422" spans="6:8" x14ac:dyDescent="0.25">
      <c r="F422" s="3"/>
      <c r="G422" s="4"/>
      <c r="H422" s="4"/>
    </row>
    <row r="423" spans="6:8" x14ac:dyDescent="0.25">
      <c r="F423" s="3"/>
      <c r="G423" s="4"/>
      <c r="H423" s="4"/>
    </row>
    <row r="424" spans="6:8" x14ac:dyDescent="0.25">
      <c r="F424" s="3"/>
      <c r="G424" s="4"/>
      <c r="H424" s="4"/>
    </row>
    <row r="425" spans="6:8" x14ac:dyDescent="0.25">
      <c r="F425" s="3"/>
      <c r="G425" s="4"/>
      <c r="H425" s="4"/>
    </row>
    <row r="426" spans="6:8" x14ac:dyDescent="0.25">
      <c r="F426" s="3"/>
      <c r="G426" s="4"/>
      <c r="H426" s="4"/>
    </row>
    <row r="427" spans="6:8" x14ac:dyDescent="0.25">
      <c r="F427" s="3"/>
      <c r="G427" s="4"/>
      <c r="H427" s="4"/>
    </row>
    <row r="428" spans="6:8" x14ac:dyDescent="0.25">
      <c r="F428" s="3"/>
      <c r="G428" s="4"/>
      <c r="H428" s="4"/>
    </row>
    <row r="429" spans="6:8" x14ac:dyDescent="0.25">
      <c r="F429" s="3"/>
      <c r="G429" s="4"/>
      <c r="H429" s="4"/>
    </row>
    <row r="430" spans="6:8" x14ac:dyDescent="0.25">
      <c r="F430" s="3"/>
      <c r="G430" s="4"/>
      <c r="H430" s="4"/>
    </row>
    <row r="431" spans="6:8" x14ac:dyDescent="0.25">
      <c r="F431" s="3"/>
      <c r="G431" s="4"/>
      <c r="H431" s="4"/>
    </row>
    <row r="432" spans="6:8" x14ac:dyDescent="0.25">
      <c r="F432" s="3"/>
      <c r="G432" s="4"/>
      <c r="H432" s="4"/>
    </row>
    <row r="433" spans="6:8" x14ac:dyDescent="0.25">
      <c r="F433" s="3"/>
      <c r="G433" s="4"/>
      <c r="H433" s="4"/>
    </row>
    <row r="434" spans="6:8" x14ac:dyDescent="0.25">
      <c r="F434" s="3"/>
      <c r="G434" s="4"/>
      <c r="H434" s="4"/>
    </row>
    <row r="435" spans="6:8" x14ac:dyDescent="0.25">
      <c r="F435" s="3"/>
      <c r="G435" s="4"/>
      <c r="H435" s="4"/>
    </row>
    <row r="436" spans="6:8" x14ac:dyDescent="0.25">
      <c r="F436" s="3"/>
      <c r="G436" s="4"/>
      <c r="H436" s="4"/>
    </row>
    <row r="437" spans="6:8" x14ac:dyDescent="0.25">
      <c r="F437" s="3"/>
      <c r="G437" s="4"/>
      <c r="H437" s="4"/>
    </row>
    <row r="438" spans="6:8" x14ac:dyDescent="0.25">
      <c r="F438" s="3"/>
      <c r="G438" s="4"/>
      <c r="H438" s="4"/>
    </row>
    <row r="439" spans="6:8" x14ac:dyDescent="0.25">
      <c r="F439" s="3"/>
      <c r="G439" s="4"/>
      <c r="H439" s="4"/>
    </row>
    <row r="440" spans="6:8" x14ac:dyDescent="0.25">
      <c r="F440" s="3"/>
      <c r="G440" s="4"/>
      <c r="H440" s="4"/>
    </row>
    <row r="441" spans="6:8" x14ac:dyDescent="0.25">
      <c r="F441" s="3"/>
      <c r="G441" s="4"/>
      <c r="H441" s="4"/>
    </row>
    <row r="442" spans="6:8" x14ac:dyDescent="0.25">
      <c r="F442" s="3"/>
      <c r="G442" s="4"/>
      <c r="H442" s="4"/>
    </row>
    <row r="443" spans="6:8" x14ac:dyDescent="0.25">
      <c r="F443" s="3"/>
      <c r="G443" s="4"/>
      <c r="H443" s="4"/>
    </row>
    <row r="444" spans="6:8" x14ac:dyDescent="0.25">
      <c r="F444" s="3"/>
      <c r="G444" s="4"/>
      <c r="H444" s="4"/>
    </row>
    <row r="445" spans="6:8" x14ac:dyDescent="0.25">
      <c r="F445" s="3"/>
      <c r="G445" s="4"/>
      <c r="H445" s="4"/>
    </row>
    <row r="446" spans="6:8" x14ac:dyDescent="0.25">
      <c r="F446" s="3"/>
      <c r="G446" s="4"/>
      <c r="H446" s="4"/>
    </row>
    <row r="447" spans="6:8" x14ac:dyDescent="0.25">
      <c r="F447" s="3"/>
      <c r="G447" s="4"/>
      <c r="H447" s="4"/>
    </row>
    <row r="448" spans="6:8" x14ac:dyDescent="0.25">
      <c r="F448" s="3"/>
      <c r="G448" s="4"/>
      <c r="H448" s="4"/>
    </row>
    <row r="449" spans="6:8" x14ac:dyDescent="0.25">
      <c r="F449" s="3"/>
      <c r="G449" s="4"/>
      <c r="H449" s="4"/>
    </row>
    <row r="450" spans="6:8" x14ac:dyDescent="0.25">
      <c r="F450" s="3"/>
      <c r="G450" s="4"/>
      <c r="H450" s="4"/>
    </row>
    <row r="451" spans="6:8" x14ac:dyDescent="0.25">
      <c r="F451" s="3"/>
      <c r="G451" s="4"/>
      <c r="H451" s="4"/>
    </row>
    <row r="452" spans="6:8" x14ac:dyDescent="0.25">
      <c r="F452" s="3"/>
      <c r="G452" s="4"/>
      <c r="H452" s="4"/>
    </row>
    <row r="453" spans="6:8" x14ac:dyDescent="0.25">
      <c r="F453" s="3"/>
      <c r="G453" s="4"/>
      <c r="H453" s="4"/>
    </row>
    <row r="454" spans="6:8" x14ac:dyDescent="0.25">
      <c r="F454" s="3"/>
      <c r="G454" s="4"/>
      <c r="H454" s="4"/>
    </row>
    <row r="455" spans="6:8" x14ac:dyDescent="0.25">
      <c r="F455" s="3"/>
      <c r="G455" s="4"/>
      <c r="H455" s="4"/>
    </row>
    <row r="456" spans="6:8" x14ac:dyDescent="0.25">
      <c r="F456" s="3"/>
      <c r="G456" s="4"/>
      <c r="H456" s="4"/>
    </row>
    <row r="457" spans="6:8" x14ac:dyDescent="0.25">
      <c r="F457" s="3"/>
      <c r="G457" s="4"/>
      <c r="H457" s="4"/>
    </row>
    <row r="458" spans="6:8" x14ac:dyDescent="0.25">
      <c r="F458" s="3"/>
      <c r="G458" s="4"/>
      <c r="H458" s="4"/>
    </row>
    <row r="459" spans="6:8" x14ac:dyDescent="0.25">
      <c r="F459" s="3"/>
      <c r="G459" s="4"/>
      <c r="H459" s="4"/>
    </row>
    <row r="460" spans="6:8" x14ac:dyDescent="0.25">
      <c r="F460" s="3"/>
      <c r="G460" s="4"/>
      <c r="H460" s="4"/>
    </row>
    <row r="461" spans="6:8" x14ac:dyDescent="0.25">
      <c r="F461" s="3"/>
      <c r="G461" s="4"/>
      <c r="H461" s="4"/>
    </row>
    <row r="462" spans="6:8" x14ac:dyDescent="0.25">
      <c r="F462" s="3"/>
      <c r="G462" s="4"/>
      <c r="H462" s="4"/>
    </row>
    <row r="463" spans="6:8" x14ac:dyDescent="0.25">
      <c r="F463" s="3"/>
      <c r="G463" s="4"/>
      <c r="H463" s="4"/>
    </row>
    <row r="464" spans="6:8" x14ac:dyDescent="0.25">
      <c r="F464" s="3"/>
      <c r="G464" s="4"/>
      <c r="H464" s="4"/>
    </row>
    <row r="465" spans="6:8" x14ac:dyDescent="0.25">
      <c r="F465" s="3"/>
      <c r="G465" s="4"/>
      <c r="H465" s="4"/>
    </row>
    <row r="466" spans="6:8" x14ac:dyDescent="0.25">
      <c r="F466" s="3"/>
      <c r="G466" s="4"/>
      <c r="H466" s="4"/>
    </row>
    <row r="467" spans="6:8" x14ac:dyDescent="0.25">
      <c r="F467" s="3"/>
      <c r="G467" s="4"/>
      <c r="H467" s="4"/>
    </row>
    <row r="468" spans="6:8" x14ac:dyDescent="0.25">
      <c r="F468" s="3"/>
      <c r="G468" s="4"/>
      <c r="H468" s="4"/>
    </row>
    <row r="469" spans="6:8" x14ac:dyDescent="0.25">
      <c r="F469" s="3"/>
      <c r="G469" s="4"/>
      <c r="H469" s="4"/>
    </row>
    <row r="470" spans="6:8" x14ac:dyDescent="0.25">
      <c r="F470" s="3"/>
      <c r="G470" s="4"/>
      <c r="H470" s="4"/>
    </row>
    <row r="471" spans="6:8" x14ac:dyDescent="0.25">
      <c r="F471" s="3"/>
      <c r="G471" s="4"/>
      <c r="H471" s="4"/>
    </row>
    <row r="472" spans="6:8" x14ac:dyDescent="0.25">
      <c r="F472" s="3"/>
      <c r="G472" s="4"/>
      <c r="H472" s="4"/>
    </row>
    <row r="473" spans="6:8" x14ac:dyDescent="0.25">
      <c r="F473" s="3"/>
      <c r="G473" s="4"/>
      <c r="H473" s="4"/>
    </row>
    <row r="474" spans="6:8" x14ac:dyDescent="0.25">
      <c r="F474" s="3"/>
      <c r="G474" s="4"/>
      <c r="H474" s="4"/>
    </row>
    <row r="475" spans="6:8" x14ac:dyDescent="0.25">
      <c r="F475" s="3"/>
      <c r="G475" s="4"/>
      <c r="H475" s="4"/>
    </row>
    <row r="476" spans="6:8" x14ac:dyDescent="0.25">
      <c r="F476" s="3"/>
      <c r="G476" s="4"/>
      <c r="H476" s="4"/>
    </row>
    <row r="477" spans="6:8" x14ac:dyDescent="0.25">
      <c r="F477" s="3"/>
      <c r="G477" s="4"/>
      <c r="H477" s="4"/>
    </row>
    <row r="478" spans="6:8" x14ac:dyDescent="0.25">
      <c r="F478" s="3"/>
      <c r="G478" s="4"/>
      <c r="H478" s="4"/>
    </row>
    <row r="479" spans="6:8" x14ac:dyDescent="0.25">
      <c r="F479" s="3"/>
      <c r="G479" s="4"/>
      <c r="H479" s="4"/>
    </row>
    <row r="480" spans="6:8" x14ac:dyDescent="0.25">
      <c r="F480" s="3"/>
      <c r="G480" s="4"/>
      <c r="H480" s="4"/>
    </row>
    <row r="481" spans="6:8" x14ac:dyDescent="0.25">
      <c r="F481" s="3"/>
      <c r="G481" s="4"/>
      <c r="H481" s="4"/>
    </row>
    <row r="482" spans="6:8" x14ac:dyDescent="0.25">
      <c r="F482" s="3"/>
      <c r="G482" s="4"/>
      <c r="H482" s="4"/>
    </row>
    <row r="483" spans="6:8" x14ac:dyDescent="0.25">
      <c r="F483" s="3"/>
      <c r="G483" s="4"/>
      <c r="H483" s="4"/>
    </row>
    <row r="484" spans="6:8" x14ac:dyDescent="0.25">
      <c r="F484" s="3"/>
      <c r="G484" s="4"/>
      <c r="H484" s="4"/>
    </row>
    <row r="485" spans="6:8" x14ac:dyDescent="0.25">
      <c r="F485" s="3"/>
      <c r="G485" s="4"/>
      <c r="H485" s="4"/>
    </row>
    <row r="486" spans="6:8" x14ac:dyDescent="0.25">
      <c r="F486" s="3"/>
      <c r="G486" s="4"/>
      <c r="H486" s="4"/>
    </row>
    <row r="487" spans="6:8" x14ac:dyDescent="0.25">
      <c r="F487" s="3"/>
      <c r="G487" s="4"/>
      <c r="H487" s="4"/>
    </row>
    <row r="488" spans="6:8" x14ac:dyDescent="0.25">
      <c r="F488" s="3"/>
      <c r="G488" s="4"/>
      <c r="H488" s="4"/>
    </row>
    <row r="489" spans="6:8" x14ac:dyDescent="0.25">
      <c r="F489" s="3"/>
      <c r="G489" s="4"/>
      <c r="H489" s="4"/>
    </row>
    <row r="490" spans="6:8" x14ac:dyDescent="0.25">
      <c r="F490" s="3"/>
      <c r="G490" s="4"/>
      <c r="H490" s="4"/>
    </row>
    <row r="491" spans="6:8" x14ac:dyDescent="0.25">
      <c r="F491" s="3"/>
      <c r="G491" s="4"/>
      <c r="H491" s="4"/>
    </row>
    <row r="492" spans="6:8" x14ac:dyDescent="0.25">
      <c r="F492" s="3"/>
      <c r="G492" s="4"/>
      <c r="H492" s="4"/>
    </row>
    <row r="493" spans="6:8" x14ac:dyDescent="0.25">
      <c r="F493" s="3"/>
      <c r="G493" s="4"/>
      <c r="H493" s="4"/>
    </row>
    <row r="494" spans="6:8" x14ac:dyDescent="0.25">
      <c r="F494" s="3"/>
      <c r="G494" s="4"/>
      <c r="H494" s="4"/>
    </row>
    <row r="495" spans="6:8" x14ac:dyDescent="0.25">
      <c r="F495" s="3"/>
      <c r="G495" s="4"/>
      <c r="H495" s="4"/>
    </row>
    <row r="496" spans="6:8" x14ac:dyDescent="0.25">
      <c r="F496" s="3"/>
      <c r="G496" s="4"/>
      <c r="H496" s="4"/>
    </row>
    <row r="497" spans="6:8" x14ac:dyDescent="0.25">
      <c r="F497" s="3"/>
      <c r="G497" s="4"/>
      <c r="H497" s="4"/>
    </row>
    <row r="498" spans="6:8" x14ac:dyDescent="0.25">
      <c r="F498" s="3"/>
      <c r="G498" s="4"/>
      <c r="H498" s="4"/>
    </row>
    <row r="499" spans="6:8" x14ac:dyDescent="0.25">
      <c r="F499" s="3"/>
      <c r="G499" s="4"/>
      <c r="H499" s="4"/>
    </row>
    <row r="500" spans="6:8" x14ac:dyDescent="0.25">
      <c r="F500" s="3"/>
      <c r="G500" s="4"/>
      <c r="H500" s="4"/>
    </row>
    <row r="501" spans="6:8" x14ac:dyDescent="0.25">
      <c r="F501" s="3"/>
      <c r="G501" s="4"/>
      <c r="H501" s="4"/>
    </row>
    <row r="502" spans="6:8" x14ac:dyDescent="0.25">
      <c r="F502" s="3"/>
      <c r="G502" s="4"/>
      <c r="H502" s="4"/>
    </row>
    <row r="503" spans="6:8" x14ac:dyDescent="0.25">
      <c r="F503" s="3"/>
      <c r="G503" s="4"/>
      <c r="H503" s="4"/>
    </row>
    <row r="504" spans="6:8" x14ac:dyDescent="0.25">
      <c r="F504" s="3"/>
      <c r="G504" s="4"/>
      <c r="H504" s="4"/>
    </row>
    <row r="505" spans="6:8" x14ac:dyDescent="0.25">
      <c r="F505" s="3"/>
      <c r="G505" s="4"/>
      <c r="H505" s="4"/>
    </row>
    <row r="506" spans="6:8" x14ac:dyDescent="0.25">
      <c r="F506" s="3"/>
      <c r="G506" s="4"/>
      <c r="H506" s="4"/>
    </row>
    <row r="507" spans="6:8" x14ac:dyDescent="0.25">
      <c r="F507" s="3"/>
      <c r="G507" s="4"/>
      <c r="H507" s="4"/>
    </row>
    <row r="508" spans="6:8" x14ac:dyDescent="0.25">
      <c r="F508" s="3"/>
      <c r="G508" s="4"/>
      <c r="H508" s="4"/>
    </row>
    <row r="509" spans="6:8" x14ac:dyDescent="0.25">
      <c r="F509" s="3"/>
      <c r="G509" s="4"/>
      <c r="H509" s="4"/>
    </row>
    <row r="510" spans="6:8" x14ac:dyDescent="0.25">
      <c r="F510" s="3"/>
      <c r="G510" s="4"/>
      <c r="H510" s="4"/>
    </row>
    <row r="511" spans="6:8" x14ac:dyDescent="0.25">
      <c r="F511" s="3"/>
      <c r="G511" s="4"/>
      <c r="H511" s="4"/>
    </row>
    <row r="512" spans="6:8" x14ac:dyDescent="0.25">
      <c r="F512" s="3"/>
      <c r="G512" s="4"/>
      <c r="H512" s="4"/>
    </row>
    <row r="513" spans="6:8" x14ac:dyDescent="0.25">
      <c r="F513" s="3"/>
      <c r="G513" s="4"/>
      <c r="H513" s="4"/>
    </row>
    <row r="514" spans="6:8" x14ac:dyDescent="0.25">
      <c r="F514" s="3"/>
      <c r="G514" s="4"/>
      <c r="H514" s="4"/>
    </row>
    <row r="515" spans="6:8" x14ac:dyDescent="0.25">
      <c r="F515" s="3"/>
      <c r="G515" s="4"/>
      <c r="H515" s="4"/>
    </row>
    <row r="516" spans="6:8" x14ac:dyDescent="0.25">
      <c r="F516" s="3"/>
      <c r="G516" s="4"/>
      <c r="H516" s="4"/>
    </row>
    <row r="517" spans="6:8" x14ac:dyDescent="0.25">
      <c r="F517" s="3"/>
      <c r="G517" s="4"/>
      <c r="H517" s="4"/>
    </row>
    <row r="518" spans="6:8" x14ac:dyDescent="0.25">
      <c r="F518" s="3"/>
      <c r="G518" s="4"/>
      <c r="H518" s="4"/>
    </row>
    <row r="519" spans="6:8" x14ac:dyDescent="0.25">
      <c r="F519" s="3"/>
      <c r="G519" s="4"/>
      <c r="H519" s="4"/>
    </row>
    <row r="520" spans="6:8" x14ac:dyDescent="0.25">
      <c r="F520" s="3"/>
      <c r="G520" s="4"/>
      <c r="H520" s="4"/>
    </row>
    <row r="521" spans="6:8" x14ac:dyDescent="0.25">
      <c r="F521" s="3"/>
      <c r="G521" s="4"/>
      <c r="H521" s="4"/>
    </row>
    <row r="522" spans="6:8" x14ac:dyDescent="0.25">
      <c r="F522" s="3"/>
      <c r="G522" s="4"/>
      <c r="H522" s="4"/>
    </row>
    <row r="523" spans="6:8" x14ac:dyDescent="0.25">
      <c r="F523" s="3"/>
      <c r="G523" s="4"/>
      <c r="H523" s="4"/>
    </row>
    <row r="524" spans="6:8" x14ac:dyDescent="0.25">
      <c r="F524" s="3"/>
      <c r="G524" s="4"/>
      <c r="H524" s="4"/>
    </row>
    <row r="525" spans="6:8" x14ac:dyDescent="0.25">
      <c r="F525" s="3"/>
      <c r="G525" s="4"/>
      <c r="H525" s="4"/>
    </row>
    <row r="526" spans="6:8" x14ac:dyDescent="0.25">
      <c r="F526" s="3"/>
      <c r="G526" s="4"/>
      <c r="H526" s="4"/>
    </row>
    <row r="527" spans="6:8" x14ac:dyDescent="0.25">
      <c r="F527" s="3"/>
      <c r="G527" s="4"/>
      <c r="H527" s="4"/>
    </row>
    <row r="528" spans="6:8" x14ac:dyDescent="0.25">
      <c r="F528" s="3"/>
      <c r="G528" s="4"/>
      <c r="H528" s="4"/>
    </row>
    <row r="529" spans="6:8" x14ac:dyDescent="0.25">
      <c r="F529" s="3"/>
      <c r="G529" s="4"/>
      <c r="H529" s="4"/>
    </row>
    <row r="530" spans="6:8" x14ac:dyDescent="0.25">
      <c r="F530" s="3"/>
      <c r="G530" s="4"/>
      <c r="H530" s="4"/>
    </row>
    <row r="531" spans="6:8" x14ac:dyDescent="0.25">
      <c r="F531" s="3"/>
      <c r="G531" s="4"/>
      <c r="H531" s="4"/>
    </row>
    <row r="532" spans="6:8" x14ac:dyDescent="0.25">
      <c r="F532" s="3"/>
      <c r="G532" s="4"/>
      <c r="H532" s="4"/>
    </row>
    <row r="533" spans="6:8" x14ac:dyDescent="0.25">
      <c r="F533" s="3"/>
      <c r="G533" s="4"/>
      <c r="H533" s="4"/>
    </row>
    <row r="534" spans="6:8" x14ac:dyDescent="0.25">
      <c r="F534" s="3"/>
      <c r="G534" s="4"/>
      <c r="H534" s="4"/>
    </row>
    <row r="535" spans="6:8" x14ac:dyDescent="0.25">
      <c r="F535" s="3"/>
      <c r="G535" s="4"/>
      <c r="H535" s="4"/>
    </row>
    <row r="536" spans="6:8" x14ac:dyDescent="0.25">
      <c r="F536" s="3"/>
      <c r="G536" s="4"/>
      <c r="H536" s="4"/>
    </row>
    <row r="537" spans="6:8" x14ac:dyDescent="0.25">
      <c r="F537" s="3"/>
      <c r="G537" s="4"/>
      <c r="H537" s="4"/>
    </row>
    <row r="538" spans="6:8" x14ac:dyDescent="0.25">
      <c r="F538" s="3"/>
      <c r="G538" s="4"/>
      <c r="H538" s="4"/>
    </row>
    <row r="539" spans="6:8" x14ac:dyDescent="0.25">
      <c r="F539" s="3"/>
      <c r="G539" s="4"/>
      <c r="H539" s="4"/>
    </row>
    <row r="540" spans="6:8" x14ac:dyDescent="0.25">
      <c r="F540" s="3"/>
      <c r="G540" s="4"/>
      <c r="H540" s="4"/>
    </row>
    <row r="541" spans="6:8" x14ac:dyDescent="0.25">
      <c r="F541" s="3"/>
      <c r="G541" s="4"/>
      <c r="H541" s="4"/>
    </row>
    <row r="542" spans="6:8" x14ac:dyDescent="0.25">
      <c r="F542" s="3"/>
      <c r="G542" s="4"/>
      <c r="H542" s="4"/>
    </row>
    <row r="543" spans="6:8" x14ac:dyDescent="0.25">
      <c r="F543" s="3"/>
      <c r="G543" s="4"/>
      <c r="H543" s="4"/>
    </row>
    <row r="544" spans="6:8" x14ac:dyDescent="0.25">
      <c r="F544" s="3"/>
      <c r="G544" s="4"/>
      <c r="H544" s="4"/>
    </row>
    <row r="545" spans="6:8" x14ac:dyDescent="0.25">
      <c r="F545" s="3"/>
      <c r="G545" s="4"/>
      <c r="H545" s="4"/>
    </row>
    <row r="546" spans="6:8" x14ac:dyDescent="0.25">
      <c r="F546" s="3"/>
      <c r="G546" s="4"/>
      <c r="H546" s="4"/>
    </row>
    <row r="547" spans="6:8" x14ac:dyDescent="0.25">
      <c r="F547" s="3"/>
      <c r="G547" s="4"/>
      <c r="H547" s="4"/>
    </row>
    <row r="548" spans="6:8" x14ac:dyDescent="0.25">
      <c r="F548" s="3"/>
      <c r="G548" s="4"/>
      <c r="H548" s="4"/>
    </row>
    <row r="549" spans="6:8" x14ac:dyDescent="0.25">
      <c r="F549" s="3"/>
      <c r="G549" s="4"/>
      <c r="H549" s="4"/>
    </row>
    <row r="550" spans="6:8" x14ac:dyDescent="0.25">
      <c r="F550" s="3"/>
      <c r="G550" s="4"/>
      <c r="H550" s="4"/>
    </row>
    <row r="551" spans="6:8" x14ac:dyDescent="0.25">
      <c r="F551" s="3"/>
      <c r="G551" s="4"/>
      <c r="H551" s="4"/>
    </row>
    <row r="552" spans="6:8" x14ac:dyDescent="0.25">
      <c r="F552" s="3"/>
      <c r="G552" s="4"/>
      <c r="H552" s="4"/>
    </row>
    <row r="553" spans="6:8" x14ac:dyDescent="0.25">
      <c r="F553" s="3"/>
      <c r="G553" s="4"/>
      <c r="H553" s="4"/>
    </row>
    <row r="554" spans="6:8" x14ac:dyDescent="0.25">
      <c r="F554" s="3"/>
      <c r="G554" s="4"/>
      <c r="H554" s="4"/>
    </row>
    <row r="555" spans="6:8" x14ac:dyDescent="0.25">
      <c r="F555" s="3"/>
      <c r="G555" s="4"/>
      <c r="H555" s="4"/>
    </row>
    <row r="556" spans="6:8" x14ac:dyDescent="0.25">
      <c r="F556" s="3"/>
      <c r="G556" s="4"/>
      <c r="H556" s="4"/>
    </row>
    <row r="557" spans="6:8" x14ac:dyDescent="0.25">
      <c r="F557" s="3"/>
      <c r="G557" s="4"/>
      <c r="H557" s="4"/>
    </row>
    <row r="558" spans="6:8" x14ac:dyDescent="0.25">
      <c r="F558" s="3"/>
      <c r="G558" s="4"/>
      <c r="H558" s="4"/>
    </row>
    <row r="559" spans="6:8" x14ac:dyDescent="0.25">
      <c r="F559" s="3"/>
      <c r="G559" s="4"/>
      <c r="H559" s="4"/>
    </row>
    <row r="560" spans="6:8" x14ac:dyDescent="0.25">
      <c r="F560" s="3"/>
      <c r="G560" s="4"/>
      <c r="H560" s="4"/>
    </row>
    <row r="561" spans="6:8" x14ac:dyDescent="0.25">
      <c r="F561" s="3"/>
      <c r="G561" s="4"/>
      <c r="H561" s="4"/>
    </row>
    <row r="562" spans="6:8" x14ac:dyDescent="0.25">
      <c r="F562" s="3"/>
      <c r="G562" s="4"/>
      <c r="H562" s="4"/>
    </row>
    <row r="563" spans="6:8" x14ac:dyDescent="0.25">
      <c r="F563" s="3"/>
      <c r="G563" s="4"/>
      <c r="H563" s="4"/>
    </row>
    <row r="564" spans="6:8" x14ac:dyDescent="0.25">
      <c r="F564" s="3"/>
      <c r="G564" s="4"/>
      <c r="H564" s="4"/>
    </row>
    <row r="565" spans="6:8" x14ac:dyDescent="0.25">
      <c r="F565" s="3"/>
      <c r="G565" s="4"/>
      <c r="H565" s="4"/>
    </row>
    <row r="566" spans="6:8" x14ac:dyDescent="0.25">
      <c r="F566" s="3"/>
      <c r="G566" s="4"/>
      <c r="H566" s="4"/>
    </row>
    <row r="567" spans="6:8" x14ac:dyDescent="0.25">
      <c r="F567" s="3"/>
      <c r="G567" s="4"/>
      <c r="H567" s="4"/>
    </row>
    <row r="568" spans="6:8" x14ac:dyDescent="0.25">
      <c r="F568" s="3"/>
      <c r="G568" s="4"/>
      <c r="H568" s="4"/>
    </row>
    <row r="569" spans="6:8" x14ac:dyDescent="0.25">
      <c r="F569" s="3"/>
      <c r="G569" s="4"/>
      <c r="H569" s="4"/>
    </row>
    <row r="570" spans="6:8" x14ac:dyDescent="0.25">
      <c r="F570" s="3"/>
      <c r="G570" s="4"/>
      <c r="H570" s="4"/>
    </row>
    <row r="571" spans="6:8" x14ac:dyDescent="0.25">
      <c r="F571" s="3"/>
      <c r="G571" s="4"/>
      <c r="H571" s="4"/>
    </row>
    <row r="572" spans="6:8" x14ac:dyDescent="0.25">
      <c r="F572" s="3"/>
      <c r="G572" s="4"/>
      <c r="H572" s="4"/>
    </row>
    <row r="573" spans="6:8" x14ac:dyDescent="0.25">
      <c r="F573" s="3"/>
      <c r="G573" s="4"/>
      <c r="H573" s="4"/>
    </row>
    <row r="574" spans="6:8" x14ac:dyDescent="0.25">
      <c r="F574" s="3"/>
      <c r="G574" s="4"/>
      <c r="H574" s="4"/>
    </row>
    <row r="575" spans="6:8" x14ac:dyDescent="0.25">
      <c r="F575" s="3"/>
      <c r="G575" s="4"/>
      <c r="H575" s="4"/>
    </row>
    <row r="576" spans="6:8" x14ac:dyDescent="0.25">
      <c r="F576" s="3"/>
      <c r="G576" s="4"/>
      <c r="H576" s="4"/>
    </row>
    <row r="577" spans="6:8" x14ac:dyDescent="0.25">
      <c r="F577" s="3"/>
      <c r="G577" s="4"/>
      <c r="H577" s="4"/>
    </row>
    <row r="578" spans="6:8" x14ac:dyDescent="0.25">
      <c r="F578" s="3"/>
      <c r="G578" s="4"/>
      <c r="H578" s="4"/>
    </row>
    <row r="579" spans="6:8" x14ac:dyDescent="0.25">
      <c r="F579" s="3"/>
      <c r="G579" s="4"/>
      <c r="H579" s="4"/>
    </row>
    <row r="580" spans="6:8" x14ac:dyDescent="0.25">
      <c r="F580" s="3"/>
      <c r="G580" s="4"/>
      <c r="H580" s="4"/>
    </row>
    <row r="581" spans="6:8" x14ac:dyDescent="0.25">
      <c r="F581" s="3"/>
      <c r="G581" s="4"/>
      <c r="H581" s="4"/>
    </row>
    <row r="582" spans="6:8" x14ac:dyDescent="0.25">
      <c r="F582" s="3"/>
      <c r="G582" s="4"/>
      <c r="H582" s="4"/>
    </row>
    <row r="583" spans="6:8" x14ac:dyDescent="0.25">
      <c r="F583" s="3"/>
      <c r="G583" s="4"/>
      <c r="H583" s="4"/>
    </row>
    <row r="584" spans="6:8" x14ac:dyDescent="0.25">
      <c r="F584" s="3"/>
      <c r="G584" s="4"/>
      <c r="H584" s="4"/>
    </row>
    <row r="585" spans="6:8" x14ac:dyDescent="0.25">
      <c r="F585" s="3"/>
      <c r="G585" s="4"/>
      <c r="H585" s="4"/>
    </row>
    <row r="586" spans="6:8" x14ac:dyDescent="0.25">
      <c r="F586" s="3"/>
      <c r="G586" s="4"/>
      <c r="H586" s="4"/>
    </row>
    <row r="587" spans="6:8" x14ac:dyDescent="0.25">
      <c r="F587" s="3"/>
      <c r="G587" s="4"/>
      <c r="H587" s="4"/>
    </row>
    <row r="588" spans="6:8" x14ac:dyDescent="0.25">
      <c r="F588" s="3"/>
      <c r="G588" s="4"/>
      <c r="H588" s="4"/>
    </row>
    <row r="589" spans="6:8" x14ac:dyDescent="0.25">
      <c r="F589" s="3"/>
      <c r="G589" s="4"/>
      <c r="H589" s="4"/>
    </row>
    <row r="590" spans="6:8" x14ac:dyDescent="0.25">
      <c r="F590" s="3"/>
      <c r="G590" s="4"/>
      <c r="H590" s="4"/>
    </row>
    <row r="591" spans="6:8" x14ac:dyDescent="0.25">
      <c r="F591" s="3"/>
      <c r="G591" s="4"/>
      <c r="H591" s="4"/>
    </row>
    <row r="592" spans="6:8" x14ac:dyDescent="0.25">
      <c r="F592" s="3"/>
      <c r="G592" s="4"/>
      <c r="H592" s="4"/>
    </row>
    <row r="593" spans="6:8" x14ac:dyDescent="0.25">
      <c r="F593" s="3"/>
      <c r="G593" s="4"/>
      <c r="H593" s="4"/>
    </row>
    <row r="594" spans="6:8" x14ac:dyDescent="0.25">
      <c r="F594" s="3"/>
      <c r="G594" s="4"/>
      <c r="H594" s="4"/>
    </row>
    <row r="595" spans="6:8" x14ac:dyDescent="0.25">
      <c r="F595" s="3"/>
      <c r="G595" s="4"/>
      <c r="H595" s="4"/>
    </row>
    <row r="596" spans="6:8" x14ac:dyDescent="0.25">
      <c r="F596" s="3"/>
      <c r="G596" s="4"/>
      <c r="H596" s="4"/>
    </row>
    <row r="597" spans="6:8" x14ac:dyDescent="0.25">
      <c r="F597" s="3"/>
      <c r="G597" s="4"/>
      <c r="H597" s="4"/>
    </row>
    <row r="598" spans="6:8" x14ac:dyDescent="0.25">
      <c r="F598" s="3"/>
      <c r="G598" s="4"/>
      <c r="H598" s="4"/>
    </row>
    <row r="599" spans="6:8" x14ac:dyDescent="0.25">
      <c r="F599" s="3"/>
      <c r="G599" s="4"/>
      <c r="H599" s="4"/>
    </row>
    <row r="600" spans="6:8" x14ac:dyDescent="0.25">
      <c r="F600" s="3"/>
      <c r="G600" s="4"/>
      <c r="H600" s="4"/>
    </row>
    <row r="601" spans="6:8" x14ac:dyDescent="0.25">
      <c r="F601" s="3"/>
      <c r="G601" s="4"/>
      <c r="H601" s="4"/>
    </row>
    <row r="602" spans="6:8" x14ac:dyDescent="0.25">
      <c r="F602" s="3"/>
      <c r="G602" s="4"/>
      <c r="H602" s="4"/>
    </row>
    <row r="603" spans="6:8" x14ac:dyDescent="0.25">
      <c r="F603" s="3"/>
      <c r="G603" s="4"/>
      <c r="H603" s="4"/>
    </row>
    <row r="604" spans="6:8" x14ac:dyDescent="0.25">
      <c r="F604" s="3"/>
      <c r="G604" s="4"/>
      <c r="H604" s="4"/>
    </row>
    <row r="605" spans="6:8" x14ac:dyDescent="0.25">
      <c r="F605" s="3"/>
      <c r="G605" s="4"/>
      <c r="H605" s="4"/>
    </row>
    <row r="606" spans="6:8" x14ac:dyDescent="0.25">
      <c r="F606" s="3"/>
      <c r="G606" s="4"/>
      <c r="H606" s="4"/>
    </row>
    <row r="607" spans="6:8" x14ac:dyDescent="0.25">
      <c r="F607" s="3"/>
      <c r="G607" s="4"/>
      <c r="H607" s="4"/>
    </row>
    <row r="608" spans="6:8" x14ac:dyDescent="0.25">
      <c r="F608" s="3"/>
      <c r="G608" s="4"/>
      <c r="H608" s="4"/>
    </row>
    <row r="609" spans="6:8" x14ac:dyDescent="0.25">
      <c r="F609" s="3"/>
      <c r="G609" s="4"/>
      <c r="H609" s="4"/>
    </row>
    <row r="610" spans="6:8" x14ac:dyDescent="0.25">
      <c r="F610" s="3"/>
      <c r="G610" s="4"/>
      <c r="H610" s="4"/>
    </row>
    <row r="611" spans="6:8" x14ac:dyDescent="0.25">
      <c r="F611" s="3"/>
      <c r="G611" s="4"/>
      <c r="H611" s="4"/>
    </row>
    <row r="612" spans="6:8" x14ac:dyDescent="0.25">
      <c r="F612" s="3"/>
      <c r="G612" s="4"/>
      <c r="H612" s="4"/>
    </row>
    <row r="613" spans="6:8" x14ac:dyDescent="0.25">
      <c r="F613" s="3"/>
      <c r="G613" s="4"/>
      <c r="H613" s="4"/>
    </row>
    <row r="614" spans="6:8" x14ac:dyDescent="0.25">
      <c r="F614" s="3"/>
      <c r="G614" s="4"/>
      <c r="H614" s="4"/>
    </row>
    <row r="615" spans="6:8" x14ac:dyDescent="0.25">
      <c r="F615" s="3"/>
      <c r="G615" s="4"/>
      <c r="H615" s="4"/>
    </row>
    <row r="616" spans="6:8" x14ac:dyDescent="0.25">
      <c r="F616" s="3"/>
      <c r="G616" s="4"/>
      <c r="H616" s="4"/>
    </row>
    <row r="617" spans="6:8" x14ac:dyDescent="0.25">
      <c r="F617" s="3"/>
      <c r="G617" s="4"/>
      <c r="H617" s="4"/>
    </row>
    <row r="618" spans="6:8" x14ac:dyDescent="0.25">
      <c r="F618" s="3"/>
      <c r="G618" s="4"/>
      <c r="H618" s="4"/>
    </row>
    <row r="619" spans="6:8" x14ac:dyDescent="0.25">
      <c r="F619" s="3"/>
      <c r="G619" s="4"/>
      <c r="H619" s="4"/>
    </row>
    <row r="620" spans="6:8" x14ac:dyDescent="0.25">
      <c r="F620" s="3"/>
      <c r="G620" s="4"/>
      <c r="H620" s="4"/>
    </row>
    <row r="621" spans="6:8" x14ac:dyDescent="0.25">
      <c r="F621" s="3"/>
      <c r="G621" s="4"/>
      <c r="H621" s="4"/>
    </row>
    <row r="622" spans="6:8" x14ac:dyDescent="0.25">
      <c r="F622" s="3"/>
      <c r="G622" s="4"/>
      <c r="H622" s="4"/>
    </row>
    <row r="623" spans="6:8" x14ac:dyDescent="0.25">
      <c r="F623" s="3"/>
      <c r="G623" s="4"/>
      <c r="H623" s="4"/>
    </row>
    <row r="624" spans="6:8" x14ac:dyDescent="0.25">
      <c r="F624" s="3"/>
      <c r="G624" s="4"/>
      <c r="H624" s="4"/>
    </row>
    <row r="625" spans="6:8" x14ac:dyDescent="0.25">
      <c r="F625" s="3"/>
      <c r="G625" s="4"/>
      <c r="H625" s="4"/>
    </row>
    <row r="626" spans="6:8" x14ac:dyDescent="0.25">
      <c r="F626" s="3"/>
      <c r="G626" s="4"/>
      <c r="H626" s="4"/>
    </row>
    <row r="627" spans="6:8" x14ac:dyDescent="0.25">
      <c r="F627" s="3"/>
      <c r="G627" s="4"/>
      <c r="H627" s="4"/>
    </row>
    <row r="628" spans="6:8" x14ac:dyDescent="0.25">
      <c r="F628" s="3"/>
      <c r="G628" s="4"/>
      <c r="H628" s="4"/>
    </row>
    <row r="629" spans="6:8" x14ac:dyDescent="0.25">
      <c r="F629" s="3"/>
      <c r="G629" s="4"/>
      <c r="H629" s="4"/>
    </row>
    <row r="630" spans="6:8" x14ac:dyDescent="0.25">
      <c r="F630" s="3"/>
      <c r="G630" s="4"/>
      <c r="H630" s="4"/>
    </row>
    <row r="631" spans="6:8" x14ac:dyDescent="0.25">
      <c r="F631" s="3"/>
      <c r="G631" s="4"/>
      <c r="H631" s="4"/>
    </row>
    <row r="632" spans="6:8" x14ac:dyDescent="0.25">
      <c r="F632" s="3"/>
      <c r="G632" s="4"/>
      <c r="H632" s="4"/>
    </row>
    <row r="633" spans="6:8" x14ac:dyDescent="0.25">
      <c r="F633" s="3"/>
      <c r="G633" s="4"/>
      <c r="H633" s="4"/>
    </row>
    <row r="634" spans="6:8" x14ac:dyDescent="0.25">
      <c r="F634" s="3"/>
      <c r="G634" s="4"/>
      <c r="H634" s="4"/>
    </row>
    <row r="635" spans="6:8" x14ac:dyDescent="0.25">
      <c r="F635" s="3"/>
      <c r="G635" s="4"/>
      <c r="H635" s="4"/>
    </row>
    <row r="636" spans="6:8" x14ac:dyDescent="0.25">
      <c r="F636" s="3"/>
      <c r="G636" s="4"/>
      <c r="H636" s="4"/>
    </row>
    <row r="637" spans="6:8" x14ac:dyDescent="0.25">
      <c r="F637" s="3"/>
      <c r="G637" s="4"/>
      <c r="H637" s="4"/>
    </row>
    <row r="638" spans="6:8" x14ac:dyDescent="0.25">
      <c r="F638" s="3"/>
      <c r="G638" s="4"/>
      <c r="H638" s="4"/>
    </row>
    <row r="639" spans="6:8" x14ac:dyDescent="0.25">
      <c r="F639" s="3"/>
      <c r="G639" s="4"/>
      <c r="H639" s="4"/>
    </row>
    <row r="640" spans="6:8" x14ac:dyDescent="0.25">
      <c r="F640" s="3"/>
      <c r="G640" s="4"/>
      <c r="H640" s="4"/>
    </row>
    <row r="641" spans="6:8" x14ac:dyDescent="0.25">
      <c r="F641" s="3"/>
      <c r="G641" s="4"/>
      <c r="H641" s="4"/>
    </row>
    <row r="642" spans="6:8" x14ac:dyDescent="0.25">
      <c r="F642" s="3"/>
      <c r="G642" s="4"/>
      <c r="H642" s="4"/>
    </row>
    <row r="643" spans="6:8" x14ac:dyDescent="0.25">
      <c r="F643" s="3"/>
      <c r="G643" s="4"/>
      <c r="H643" s="4"/>
    </row>
    <row r="644" spans="6:8" x14ac:dyDescent="0.25">
      <c r="F644" s="3"/>
      <c r="G644" s="4"/>
      <c r="H644" s="4"/>
    </row>
    <row r="645" spans="6:8" x14ac:dyDescent="0.25">
      <c r="F645" s="3"/>
      <c r="G645" s="4"/>
      <c r="H645" s="4"/>
    </row>
    <row r="646" spans="6:8" x14ac:dyDescent="0.25">
      <c r="F646" s="3"/>
      <c r="G646" s="4"/>
      <c r="H646" s="4"/>
    </row>
    <row r="647" spans="6:8" x14ac:dyDescent="0.25">
      <c r="F647" s="3"/>
      <c r="G647" s="4"/>
      <c r="H647" s="4"/>
    </row>
    <row r="648" spans="6:8" x14ac:dyDescent="0.25">
      <c r="F648" s="3"/>
      <c r="G648" s="4"/>
      <c r="H648" s="4"/>
    </row>
    <row r="649" spans="6:8" x14ac:dyDescent="0.25">
      <c r="F649" s="3"/>
      <c r="G649" s="4"/>
      <c r="H649" s="4"/>
    </row>
    <row r="650" spans="6:8" x14ac:dyDescent="0.25">
      <c r="F650" s="3"/>
      <c r="G650" s="4"/>
      <c r="H650" s="4"/>
    </row>
    <row r="651" spans="6:8" x14ac:dyDescent="0.25">
      <c r="F651" s="3"/>
      <c r="G651" s="4"/>
      <c r="H651" s="4"/>
    </row>
    <row r="652" spans="6:8" x14ac:dyDescent="0.25">
      <c r="F652" s="3"/>
      <c r="G652" s="4"/>
      <c r="H652" s="4"/>
    </row>
    <row r="653" spans="6:8" x14ac:dyDescent="0.25">
      <c r="F653" s="3"/>
      <c r="G653" s="4"/>
      <c r="H653" s="4"/>
    </row>
    <row r="654" spans="6:8" x14ac:dyDescent="0.25">
      <c r="F654" s="3"/>
      <c r="G654" s="4"/>
      <c r="H654" s="4"/>
    </row>
    <row r="655" spans="6:8" x14ac:dyDescent="0.25">
      <c r="F655" s="3"/>
      <c r="G655" s="4"/>
      <c r="H655" s="4"/>
    </row>
    <row r="656" spans="6:8" x14ac:dyDescent="0.25">
      <c r="F656" s="3"/>
      <c r="G656" s="4"/>
      <c r="H656" s="4"/>
    </row>
    <row r="657" spans="6:8" x14ac:dyDescent="0.25">
      <c r="F657" s="3"/>
      <c r="G657" s="4"/>
      <c r="H657" s="4"/>
    </row>
    <row r="658" spans="6:8" x14ac:dyDescent="0.25">
      <c r="F658" s="3"/>
      <c r="G658" s="4"/>
      <c r="H658" s="4"/>
    </row>
  </sheetData>
  <mergeCells count="1">
    <mergeCell ref="C1:N1"/>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E828B-5944-4EE6-B5BF-2CEE8CF406E7}">
  <dimension ref="A2:W14"/>
  <sheetViews>
    <sheetView workbookViewId="0">
      <selection activeCell="A2" sqref="A2:W2"/>
    </sheetView>
  </sheetViews>
  <sheetFormatPr defaultRowHeight="13.8" x14ac:dyDescent="0.25"/>
  <cols>
    <col min="4" max="4" width="20.59765625" customWidth="1"/>
    <col min="5" max="5" width="19.8984375" customWidth="1"/>
    <col min="6" max="6" width="19.796875" customWidth="1"/>
  </cols>
  <sheetData>
    <row r="2" spans="1:23" ht="45.6" customHeight="1" x14ac:dyDescent="0.55000000000000004">
      <c r="A2" s="93" t="s">
        <v>79</v>
      </c>
      <c r="B2" s="93"/>
      <c r="C2" s="93"/>
      <c r="D2" s="93"/>
      <c r="E2" s="93"/>
      <c r="F2" s="93"/>
      <c r="G2" s="93"/>
      <c r="H2" s="93"/>
      <c r="I2" s="93"/>
      <c r="J2" s="93"/>
      <c r="K2" s="93"/>
      <c r="L2" s="93"/>
      <c r="M2" s="93"/>
      <c r="N2" s="93"/>
      <c r="O2" s="93"/>
      <c r="P2" s="93"/>
      <c r="Q2" s="93"/>
      <c r="R2" s="93"/>
      <c r="S2" s="93"/>
      <c r="T2" s="93"/>
      <c r="U2" s="93"/>
      <c r="V2" s="93"/>
      <c r="W2" s="93"/>
    </row>
    <row r="6" spans="1:23" ht="25.2" x14ac:dyDescent="0.4">
      <c r="D6" s="79"/>
      <c r="E6" s="77" t="s">
        <v>1</v>
      </c>
      <c r="F6" s="77" t="s">
        <v>42</v>
      </c>
    </row>
    <row r="7" spans="1:23" ht="25.2" x14ac:dyDescent="0.4">
      <c r="D7" s="78" t="s">
        <v>66</v>
      </c>
      <c r="E7" s="78">
        <f>AVERAGE(Data[Amount])</f>
        <v>4136.2299999999996</v>
      </c>
      <c r="F7" s="78">
        <f>AVERAGE(Data[Units])</f>
        <v>152.19999999999999</v>
      </c>
    </row>
    <row r="8" spans="1:23" ht="25.2" x14ac:dyDescent="0.4">
      <c r="D8" s="78" t="s">
        <v>67</v>
      </c>
      <c r="E8" s="78">
        <f>MEDIAN(Data[Amount])</f>
        <v>3437</v>
      </c>
      <c r="F8" s="78">
        <f>MEDIAN(Data[Units])</f>
        <v>124.5</v>
      </c>
    </row>
    <row r="9" spans="1:23" ht="25.2" x14ac:dyDescent="0.4">
      <c r="D9" s="78" t="s">
        <v>68</v>
      </c>
      <c r="E9" s="78">
        <f>MIN(Data[Amount])</f>
        <v>0</v>
      </c>
      <c r="F9" s="78">
        <f>MIN(Data[Units])</f>
        <v>0</v>
      </c>
    </row>
    <row r="10" spans="1:23" ht="25.2" x14ac:dyDescent="0.4">
      <c r="D10" s="78" t="s">
        <v>69</v>
      </c>
      <c r="E10" s="78">
        <f>MAX(Data[Amount])</f>
        <v>16184</v>
      </c>
      <c r="F10" s="78">
        <f>MAX(Data[Units])</f>
        <v>525</v>
      </c>
    </row>
    <row r="11" spans="1:23" ht="25.2" x14ac:dyDescent="0.4">
      <c r="D11" s="78" t="s">
        <v>70</v>
      </c>
      <c r="E11" s="78">
        <f>E10-E9</f>
        <v>16184</v>
      </c>
      <c r="F11" s="78">
        <f>F10-F9</f>
        <v>525</v>
      </c>
    </row>
    <row r="12" spans="1:23" ht="25.2" x14ac:dyDescent="0.4">
      <c r="D12" s="78"/>
      <c r="E12" s="78"/>
      <c r="F12" s="78"/>
    </row>
    <row r="13" spans="1:23" ht="25.2" x14ac:dyDescent="0.4">
      <c r="D13" s="78" t="s">
        <v>71</v>
      </c>
      <c r="E13" s="78">
        <f>_xlfn.PERCENTILE.EXC(Data[Amount],0.25)</f>
        <v>1652</v>
      </c>
      <c r="F13" s="78">
        <f>_xlfn.PERCENTILE.EXC(Data[Units],0.25)</f>
        <v>54</v>
      </c>
    </row>
    <row r="14" spans="1:23" ht="25.2" x14ac:dyDescent="0.4">
      <c r="D14" s="78" t="s">
        <v>72</v>
      </c>
      <c r="E14" s="78">
        <f>_xlfn.PERCENTILE.EXC(Data[Amount],0.75)</f>
        <v>6245.75</v>
      </c>
      <c r="F14" s="78">
        <f>_xlfn.PERCENTILE.EXC(Data[Units],0.75)</f>
        <v>223.5</v>
      </c>
    </row>
  </sheetData>
  <mergeCells count="1">
    <mergeCell ref="A2:W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BD99B-C121-48FD-9856-DB0303658B11}">
  <dimension ref="A1:S305"/>
  <sheetViews>
    <sheetView tabSelected="1" topLeftCell="F288" workbookViewId="0">
      <selection activeCell="M6" sqref="M6:M305"/>
    </sheetView>
  </sheetViews>
  <sheetFormatPr defaultRowHeight="13.8" x14ac:dyDescent="0.25"/>
  <cols>
    <col min="6" max="6" width="24.8984375" customWidth="1"/>
    <col min="7" max="7" width="18.8984375" customWidth="1"/>
    <col min="8" max="8" width="25.09765625" customWidth="1"/>
    <col min="9" max="9" width="13.8984375" customWidth="1"/>
    <col min="10" max="10" width="10" customWidth="1"/>
    <col min="11" max="11" width="24.09765625" bestFit="1" customWidth="1"/>
    <col min="12" max="12" width="20.59765625" bestFit="1" customWidth="1"/>
    <col min="13" max="13" width="14.296875" bestFit="1" customWidth="1"/>
  </cols>
  <sheetData>
    <row r="1" spans="1:19" s="66" customFormat="1" ht="38.4" customHeight="1" x14ac:dyDescent="0.45">
      <c r="A1" s="94" t="s">
        <v>73</v>
      </c>
      <c r="B1" s="94"/>
      <c r="C1" s="94"/>
      <c r="D1" s="94"/>
      <c r="E1" s="94"/>
      <c r="F1" s="94"/>
      <c r="G1" s="94"/>
      <c r="H1" s="94"/>
      <c r="I1" s="94"/>
      <c r="J1" s="94"/>
      <c r="K1" s="94"/>
      <c r="L1" s="94"/>
      <c r="M1" s="94"/>
      <c r="N1" s="94"/>
      <c r="O1" s="94"/>
      <c r="P1" s="94"/>
      <c r="Q1" s="94"/>
      <c r="R1" s="94"/>
      <c r="S1" s="94"/>
    </row>
    <row r="5" spans="1:19" ht="23.4" x14ac:dyDescent="0.4">
      <c r="F5" s="57" t="s">
        <v>11</v>
      </c>
      <c r="G5" s="58" t="s">
        <v>12</v>
      </c>
      <c r="H5" s="58" t="s">
        <v>0</v>
      </c>
      <c r="I5" s="59" t="s">
        <v>1</v>
      </c>
      <c r="J5" s="60" t="s">
        <v>42</v>
      </c>
      <c r="K5" s="58" t="s">
        <v>49</v>
      </c>
      <c r="L5" s="58" t="s">
        <v>50</v>
      </c>
      <c r="M5" s="58" t="s">
        <v>60</v>
      </c>
    </row>
    <row r="6" spans="1:19" ht="23.4" x14ac:dyDescent="0.4">
      <c r="F6" s="55" t="s">
        <v>5</v>
      </c>
      <c r="G6" s="53" t="s">
        <v>36</v>
      </c>
      <c r="H6" s="53" t="s">
        <v>16</v>
      </c>
      <c r="I6" s="54">
        <v>16184</v>
      </c>
      <c r="J6" s="56">
        <v>39</v>
      </c>
      <c r="K6">
        <v>11.7</v>
      </c>
      <c r="L6">
        <v>877.5</v>
      </c>
      <c r="M6">
        <v>403.5</v>
      </c>
    </row>
    <row r="7" spans="1:19" ht="23.4" x14ac:dyDescent="0.4">
      <c r="F7" s="55" t="s">
        <v>5</v>
      </c>
      <c r="G7" s="53" t="s">
        <v>34</v>
      </c>
      <c r="H7" s="53" t="s">
        <v>20</v>
      </c>
      <c r="I7" s="54">
        <v>15610</v>
      </c>
      <c r="J7" s="56">
        <v>339</v>
      </c>
      <c r="K7">
        <v>11.7</v>
      </c>
      <c r="L7">
        <v>140.39999999999998</v>
      </c>
      <c r="M7">
        <v>4850.6000000000004</v>
      </c>
    </row>
    <row r="8" spans="1:19" ht="23.4" x14ac:dyDescent="0.4">
      <c r="F8" s="55" t="s">
        <v>9</v>
      </c>
      <c r="G8" s="53" t="s">
        <v>34</v>
      </c>
      <c r="H8" s="53" t="s">
        <v>28</v>
      </c>
      <c r="I8" s="54">
        <v>14329</v>
      </c>
      <c r="J8" s="56">
        <v>150</v>
      </c>
      <c r="K8">
        <v>11.7</v>
      </c>
      <c r="L8">
        <v>842.4</v>
      </c>
      <c r="M8">
        <v>3133.6</v>
      </c>
    </row>
    <row r="9" spans="1:19" ht="23.4" x14ac:dyDescent="0.4">
      <c r="F9" s="55" t="s">
        <v>5</v>
      </c>
      <c r="G9" s="53" t="s">
        <v>35</v>
      </c>
      <c r="H9" s="53" t="s">
        <v>15</v>
      </c>
      <c r="I9" s="54">
        <v>13391</v>
      </c>
      <c r="J9" s="56">
        <v>201</v>
      </c>
      <c r="K9">
        <v>11.7</v>
      </c>
      <c r="L9">
        <v>2983.5</v>
      </c>
      <c r="M9">
        <v>-568.5</v>
      </c>
    </row>
    <row r="10" spans="1:19" ht="23.4" x14ac:dyDescent="0.4">
      <c r="F10" s="55" t="s">
        <v>10</v>
      </c>
      <c r="G10" s="53" t="s">
        <v>39</v>
      </c>
      <c r="H10" s="53" t="s">
        <v>33</v>
      </c>
      <c r="I10" s="54">
        <v>12950</v>
      </c>
      <c r="J10" s="56">
        <v>30</v>
      </c>
      <c r="K10">
        <v>11.7</v>
      </c>
      <c r="L10">
        <v>6142.5</v>
      </c>
      <c r="M10">
        <v>-556.5</v>
      </c>
    </row>
    <row r="11" spans="1:19" ht="23.4" x14ac:dyDescent="0.4">
      <c r="F11" s="55" t="s">
        <v>40</v>
      </c>
      <c r="G11" s="53" t="s">
        <v>35</v>
      </c>
      <c r="H11" s="53" t="s">
        <v>32</v>
      </c>
      <c r="I11" s="54">
        <v>12348</v>
      </c>
      <c r="J11" s="56">
        <v>234</v>
      </c>
      <c r="K11">
        <v>11.7</v>
      </c>
      <c r="L11">
        <v>2632.5</v>
      </c>
      <c r="M11">
        <v>3975.5</v>
      </c>
    </row>
    <row r="12" spans="1:19" ht="23.4" x14ac:dyDescent="0.4">
      <c r="F12" s="55" t="s">
        <v>2</v>
      </c>
      <c r="G12" s="53" t="s">
        <v>37</v>
      </c>
      <c r="H12" s="53" t="s">
        <v>18</v>
      </c>
      <c r="I12" s="54">
        <v>11571</v>
      </c>
      <c r="J12" s="56">
        <v>138</v>
      </c>
      <c r="K12">
        <v>11.7</v>
      </c>
      <c r="L12">
        <v>737.09999999999991</v>
      </c>
      <c r="M12">
        <v>3868.9</v>
      </c>
    </row>
    <row r="13" spans="1:19" ht="23.4" x14ac:dyDescent="0.4">
      <c r="F13" s="55" t="s">
        <v>9</v>
      </c>
      <c r="G13" s="53" t="s">
        <v>36</v>
      </c>
      <c r="H13" s="53" t="s">
        <v>27</v>
      </c>
      <c r="I13" s="54">
        <v>11522</v>
      </c>
      <c r="J13" s="56">
        <v>204</v>
      </c>
      <c r="K13">
        <v>11.7</v>
      </c>
      <c r="L13">
        <v>3229.2</v>
      </c>
      <c r="M13">
        <v>4029.8</v>
      </c>
    </row>
    <row r="14" spans="1:19" ht="23.4" x14ac:dyDescent="0.4">
      <c r="F14" s="55" t="s">
        <v>2</v>
      </c>
      <c r="G14" s="53" t="s">
        <v>36</v>
      </c>
      <c r="H14" s="53" t="s">
        <v>16</v>
      </c>
      <c r="I14" s="54">
        <v>11417</v>
      </c>
      <c r="J14" s="56">
        <v>21</v>
      </c>
      <c r="K14">
        <v>11.7</v>
      </c>
      <c r="L14">
        <v>4317.3</v>
      </c>
      <c r="M14">
        <v>-2385.3000000000002</v>
      </c>
    </row>
    <row r="15" spans="1:19" ht="23.4" x14ac:dyDescent="0.4">
      <c r="F15" s="55" t="s">
        <v>41</v>
      </c>
      <c r="G15" s="53" t="s">
        <v>36</v>
      </c>
      <c r="H15" s="53" t="s">
        <v>13</v>
      </c>
      <c r="I15" s="54">
        <v>10311</v>
      </c>
      <c r="J15" s="56">
        <v>231</v>
      </c>
      <c r="K15">
        <v>11.7</v>
      </c>
      <c r="L15">
        <v>631.79999999999995</v>
      </c>
      <c r="M15">
        <v>425.20000000000005</v>
      </c>
    </row>
    <row r="16" spans="1:19" ht="23.4" x14ac:dyDescent="0.4">
      <c r="F16" s="55" t="s">
        <v>41</v>
      </c>
      <c r="G16" s="53" t="s">
        <v>36</v>
      </c>
      <c r="H16" s="53" t="s">
        <v>32</v>
      </c>
      <c r="I16" s="54">
        <v>10304</v>
      </c>
      <c r="J16" s="56">
        <v>84</v>
      </c>
      <c r="K16">
        <v>11.7</v>
      </c>
      <c r="L16">
        <v>1123.1999999999998</v>
      </c>
      <c r="M16">
        <v>2348.8000000000002</v>
      </c>
    </row>
    <row r="17" spans="6:13" ht="23.4" x14ac:dyDescent="0.4">
      <c r="F17" s="55" t="s">
        <v>7</v>
      </c>
      <c r="G17" s="53" t="s">
        <v>38</v>
      </c>
      <c r="H17" s="53" t="s">
        <v>30</v>
      </c>
      <c r="I17" s="54">
        <v>10129</v>
      </c>
      <c r="J17" s="56">
        <v>312</v>
      </c>
      <c r="K17">
        <v>14.49</v>
      </c>
      <c r="L17">
        <v>2651.67</v>
      </c>
      <c r="M17">
        <v>4369.33</v>
      </c>
    </row>
    <row r="18" spans="6:13" ht="23.4" x14ac:dyDescent="0.4">
      <c r="F18" s="55" t="s">
        <v>6</v>
      </c>
      <c r="G18" s="53" t="s">
        <v>36</v>
      </c>
      <c r="H18" s="53" t="s">
        <v>4</v>
      </c>
      <c r="I18" s="54">
        <v>10073</v>
      </c>
      <c r="J18" s="56">
        <v>120</v>
      </c>
      <c r="K18">
        <v>14.49</v>
      </c>
      <c r="L18">
        <v>3651.48</v>
      </c>
      <c r="M18">
        <v>3103.52</v>
      </c>
    </row>
    <row r="19" spans="6:13" ht="23.4" x14ac:dyDescent="0.4">
      <c r="F19" s="55" t="s">
        <v>2</v>
      </c>
      <c r="G19" s="53" t="s">
        <v>37</v>
      </c>
      <c r="H19" s="53" t="s">
        <v>17</v>
      </c>
      <c r="I19" s="54">
        <v>9926</v>
      </c>
      <c r="J19" s="56">
        <v>201</v>
      </c>
      <c r="K19">
        <v>14.49</v>
      </c>
      <c r="L19">
        <v>3477.6</v>
      </c>
      <c r="M19">
        <v>-1951.6</v>
      </c>
    </row>
    <row r="20" spans="6:13" ht="23.4" x14ac:dyDescent="0.4">
      <c r="F20" s="55" t="s">
        <v>7</v>
      </c>
      <c r="G20" s="53" t="s">
        <v>37</v>
      </c>
      <c r="H20" s="53" t="s">
        <v>22</v>
      </c>
      <c r="I20" s="54">
        <v>9835</v>
      </c>
      <c r="J20" s="56">
        <v>207</v>
      </c>
      <c r="K20">
        <v>14.49</v>
      </c>
      <c r="L20">
        <v>2173.5</v>
      </c>
      <c r="M20">
        <v>-2131.5</v>
      </c>
    </row>
    <row r="21" spans="6:13" ht="23.4" x14ac:dyDescent="0.4">
      <c r="F21" s="55" t="s">
        <v>40</v>
      </c>
      <c r="G21" s="53" t="s">
        <v>36</v>
      </c>
      <c r="H21" s="53" t="s">
        <v>33</v>
      </c>
      <c r="I21" s="54">
        <v>9772</v>
      </c>
      <c r="J21" s="56">
        <v>90</v>
      </c>
      <c r="K21">
        <v>14.49</v>
      </c>
      <c r="L21">
        <v>5303.34</v>
      </c>
      <c r="M21">
        <v>-1901.3400000000001</v>
      </c>
    </row>
    <row r="22" spans="6:13" ht="23.4" x14ac:dyDescent="0.4">
      <c r="F22" s="55" t="s">
        <v>8</v>
      </c>
      <c r="G22" s="53" t="s">
        <v>37</v>
      </c>
      <c r="H22" s="53" t="s">
        <v>15</v>
      </c>
      <c r="I22" s="54">
        <v>9709</v>
      </c>
      <c r="J22" s="56">
        <v>30</v>
      </c>
      <c r="K22">
        <v>14.49</v>
      </c>
      <c r="L22">
        <v>1173.69</v>
      </c>
      <c r="M22">
        <v>-613.69000000000005</v>
      </c>
    </row>
    <row r="23" spans="6:13" ht="23.4" x14ac:dyDescent="0.4">
      <c r="F23" s="55" t="s">
        <v>8</v>
      </c>
      <c r="G23" s="53" t="s">
        <v>39</v>
      </c>
      <c r="H23" s="53" t="s">
        <v>18</v>
      </c>
      <c r="I23" s="54">
        <v>9660</v>
      </c>
      <c r="J23" s="56">
        <v>27</v>
      </c>
      <c r="K23">
        <v>14.49</v>
      </c>
      <c r="L23">
        <v>1173.69</v>
      </c>
      <c r="M23">
        <v>2424.31</v>
      </c>
    </row>
    <row r="24" spans="6:13" ht="23.4" x14ac:dyDescent="0.4">
      <c r="F24" s="55" t="s">
        <v>41</v>
      </c>
      <c r="G24" s="53" t="s">
        <v>36</v>
      </c>
      <c r="H24" s="53" t="s">
        <v>18</v>
      </c>
      <c r="I24" s="54">
        <v>9632</v>
      </c>
      <c r="J24" s="56">
        <v>288</v>
      </c>
      <c r="K24">
        <v>14.49</v>
      </c>
      <c r="L24">
        <v>1521.45</v>
      </c>
      <c r="M24">
        <v>4.5499999999999545</v>
      </c>
    </row>
    <row r="25" spans="6:13" ht="23.4" x14ac:dyDescent="0.4">
      <c r="F25" s="55" t="s">
        <v>9</v>
      </c>
      <c r="G25" s="53" t="s">
        <v>38</v>
      </c>
      <c r="H25" s="53" t="s">
        <v>33</v>
      </c>
      <c r="I25" s="54">
        <v>9506</v>
      </c>
      <c r="J25" s="56">
        <v>87</v>
      </c>
      <c r="K25">
        <v>14.49</v>
      </c>
      <c r="L25">
        <v>912.87</v>
      </c>
      <c r="M25">
        <v>725.13</v>
      </c>
    </row>
    <row r="26" spans="6:13" ht="23.4" x14ac:dyDescent="0.4">
      <c r="F26" s="55" t="s">
        <v>2</v>
      </c>
      <c r="G26" s="53" t="s">
        <v>39</v>
      </c>
      <c r="H26" s="53" t="s">
        <v>20</v>
      </c>
      <c r="I26" s="54">
        <v>9443</v>
      </c>
      <c r="J26" s="56">
        <v>162</v>
      </c>
      <c r="K26">
        <v>14.49</v>
      </c>
      <c r="L26">
        <v>2521.2600000000002</v>
      </c>
      <c r="M26">
        <v>3596.74</v>
      </c>
    </row>
    <row r="27" spans="6:13" ht="23.4" x14ac:dyDescent="0.4">
      <c r="F27" s="55" t="s">
        <v>3</v>
      </c>
      <c r="G27" s="53" t="s">
        <v>36</v>
      </c>
      <c r="H27" s="53" t="s">
        <v>16</v>
      </c>
      <c r="I27" s="54">
        <v>9198</v>
      </c>
      <c r="J27" s="56">
        <v>36</v>
      </c>
      <c r="K27">
        <v>14.49</v>
      </c>
      <c r="L27">
        <v>825.93000000000006</v>
      </c>
      <c r="M27">
        <v>8225.07</v>
      </c>
    </row>
    <row r="28" spans="6:13" ht="23.4" x14ac:dyDescent="0.4">
      <c r="F28" s="55" t="s">
        <v>9</v>
      </c>
      <c r="G28" s="53" t="s">
        <v>36</v>
      </c>
      <c r="H28" s="53" t="s">
        <v>30</v>
      </c>
      <c r="I28" s="54">
        <v>9051</v>
      </c>
      <c r="J28" s="56">
        <v>57</v>
      </c>
      <c r="K28">
        <v>14.49</v>
      </c>
      <c r="L28">
        <v>6477.03</v>
      </c>
      <c r="M28">
        <v>-4202.03</v>
      </c>
    </row>
    <row r="29" spans="6:13" ht="23.4" x14ac:dyDescent="0.4">
      <c r="F29" s="55" t="s">
        <v>40</v>
      </c>
      <c r="G29" s="53" t="s">
        <v>37</v>
      </c>
      <c r="H29" s="53" t="s">
        <v>29</v>
      </c>
      <c r="I29" s="54">
        <v>9002</v>
      </c>
      <c r="J29" s="56">
        <v>72</v>
      </c>
      <c r="K29">
        <v>14.49</v>
      </c>
      <c r="L29">
        <v>1651.8600000000001</v>
      </c>
      <c r="M29">
        <v>-27.860000000000127</v>
      </c>
    </row>
    <row r="30" spans="6:13" ht="23.4" x14ac:dyDescent="0.4">
      <c r="F30" s="55" t="s">
        <v>8</v>
      </c>
      <c r="G30" s="53" t="s">
        <v>39</v>
      </c>
      <c r="H30" s="53" t="s">
        <v>31</v>
      </c>
      <c r="I30" s="54">
        <v>8890</v>
      </c>
      <c r="J30" s="56">
        <v>210</v>
      </c>
      <c r="K30">
        <v>14.49</v>
      </c>
      <c r="L30">
        <v>4520.88</v>
      </c>
      <c r="M30">
        <v>5608.12</v>
      </c>
    </row>
    <row r="31" spans="6:13" ht="23.4" x14ac:dyDescent="0.4">
      <c r="F31" s="55" t="s">
        <v>40</v>
      </c>
      <c r="G31" s="53" t="s">
        <v>35</v>
      </c>
      <c r="H31" s="53" t="s">
        <v>33</v>
      </c>
      <c r="I31" s="54">
        <v>8869</v>
      </c>
      <c r="J31" s="56">
        <v>432</v>
      </c>
      <c r="K31">
        <v>14.49</v>
      </c>
      <c r="L31">
        <v>1782.27</v>
      </c>
      <c r="M31">
        <v>2998.73</v>
      </c>
    </row>
    <row r="32" spans="6:13" ht="23.4" x14ac:dyDescent="0.4">
      <c r="F32" s="55" t="s">
        <v>7</v>
      </c>
      <c r="G32" s="53" t="s">
        <v>34</v>
      </c>
      <c r="H32" s="53" t="s">
        <v>24</v>
      </c>
      <c r="I32" s="54">
        <v>8862</v>
      </c>
      <c r="J32" s="56">
        <v>189</v>
      </c>
      <c r="K32">
        <v>14.49</v>
      </c>
      <c r="L32">
        <v>782.46</v>
      </c>
      <c r="M32">
        <v>5671.54</v>
      </c>
    </row>
    <row r="33" spans="6:13" ht="23.4" x14ac:dyDescent="0.4">
      <c r="F33" s="55" t="s">
        <v>3</v>
      </c>
      <c r="G33" s="53" t="s">
        <v>38</v>
      </c>
      <c r="H33" s="53" t="s">
        <v>26</v>
      </c>
      <c r="I33" s="54">
        <v>8841</v>
      </c>
      <c r="J33" s="56">
        <v>303</v>
      </c>
      <c r="K33">
        <v>4.97</v>
      </c>
      <c r="L33">
        <v>506.94</v>
      </c>
      <c r="M33">
        <v>5891.06</v>
      </c>
    </row>
    <row r="34" spans="6:13" ht="23.4" x14ac:dyDescent="0.4">
      <c r="F34" s="55" t="s">
        <v>5</v>
      </c>
      <c r="G34" s="53" t="s">
        <v>37</v>
      </c>
      <c r="H34" s="53" t="s">
        <v>25</v>
      </c>
      <c r="I34" s="54">
        <v>8813</v>
      </c>
      <c r="J34" s="56">
        <v>21</v>
      </c>
      <c r="K34">
        <v>4.97</v>
      </c>
      <c r="L34">
        <v>566.57999999999993</v>
      </c>
      <c r="M34">
        <v>2226.42</v>
      </c>
    </row>
    <row r="35" spans="6:13" ht="23.4" x14ac:dyDescent="0.4">
      <c r="F35" s="55" t="s">
        <v>9</v>
      </c>
      <c r="G35" s="53" t="s">
        <v>34</v>
      </c>
      <c r="H35" s="53" t="s">
        <v>20</v>
      </c>
      <c r="I35" s="54">
        <v>8463</v>
      </c>
      <c r="J35" s="56">
        <v>492</v>
      </c>
      <c r="K35">
        <v>4.97</v>
      </c>
      <c r="L35">
        <v>939.32999999999993</v>
      </c>
      <c r="M35">
        <v>7922.67</v>
      </c>
    </row>
    <row r="36" spans="6:13" ht="23.4" x14ac:dyDescent="0.4">
      <c r="F36" s="55" t="s">
        <v>7</v>
      </c>
      <c r="G36" s="53" t="s">
        <v>36</v>
      </c>
      <c r="H36" s="53" t="s">
        <v>22</v>
      </c>
      <c r="I36" s="54">
        <v>8435</v>
      </c>
      <c r="J36" s="56">
        <v>42</v>
      </c>
      <c r="K36">
        <v>4.97</v>
      </c>
      <c r="L36">
        <v>849.87</v>
      </c>
      <c r="M36">
        <v>3168.13</v>
      </c>
    </row>
    <row r="37" spans="6:13" ht="23.4" x14ac:dyDescent="0.4">
      <c r="F37" s="55" t="s">
        <v>2</v>
      </c>
      <c r="G37" s="53" t="s">
        <v>36</v>
      </c>
      <c r="H37" s="53" t="s">
        <v>29</v>
      </c>
      <c r="I37" s="54">
        <v>8211</v>
      </c>
      <c r="J37" s="56">
        <v>75</v>
      </c>
      <c r="K37">
        <v>4.97</v>
      </c>
      <c r="L37">
        <v>1520.82</v>
      </c>
      <c r="M37">
        <v>2399.1800000000003</v>
      </c>
    </row>
    <row r="38" spans="6:13" ht="23.4" x14ac:dyDescent="0.4">
      <c r="F38" s="55" t="s">
        <v>9</v>
      </c>
      <c r="G38" s="53" t="s">
        <v>34</v>
      </c>
      <c r="H38" s="53" t="s">
        <v>23</v>
      </c>
      <c r="I38" s="54">
        <v>8155</v>
      </c>
      <c r="J38" s="56">
        <v>90</v>
      </c>
      <c r="K38">
        <v>4.97</v>
      </c>
      <c r="L38">
        <v>298.2</v>
      </c>
      <c r="M38">
        <v>3838.8</v>
      </c>
    </row>
    <row r="39" spans="6:13" ht="23.4" x14ac:dyDescent="0.4">
      <c r="F39" s="55" t="s">
        <v>6</v>
      </c>
      <c r="G39" s="53" t="s">
        <v>34</v>
      </c>
      <c r="H39" s="53" t="s">
        <v>26</v>
      </c>
      <c r="I39" s="54">
        <v>8008</v>
      </c>
      <c r="J39" s="56">
        <v>456</v>
      </c>
      <c r="K39">
        <v>4.97</v>
      </c>
      <c r="L39">
        <v>238.56</v>
      </c>
      <c r="M39">
        <v>1399.44</v>
      </c>
    </row>
    <row r="40" spans="6:13" ht="23.4" x14ac:dyDescent="0.4">
      <c r="F40" s="55" t="s">
        <v>41</v>
      </c>
      <c r="G40" s="53" t="s">
        <v>34</v>
      </c>
      <c r="H40" s="53" t="s">
        <v>33</v>
      </c>
      <c r="I40" s="54">
        <v>7847</v>
      </c>
      <c r="J40" s="56">
        <v>174</v>
      </c>
      <c r="K40">
        <v>4.97</v>
      </c>
      <c r="L40">
        <v>253.47</v>
      </c>
      <c r="M40">
        <v>369.53</v>
      </c>
    </row>
    <row r="41" spans="6:13" ht="23.4" x14ac:dyDescent="0.4">
      <c r="F41" s="55" t="s">
        <v>9</v>
      </c>
      <c r="G41" s="53" t="s">
        <v>35</v>
      </c>
      <c r="H41" s="53" t="s">
        <v>15</v>
      </c>
      <c r="I41" s="54">
        <v>7833</v>
      </c>
      <c r="J41" s="56">
        <v>243</v>
      </c>
      <c r="K41">
        <v>4.97</v>
      </c>
      <c r="L41">
        <v>14.91</v>
      </c>
      <c r="M41">
        <v>2974.09</v>
      </c>
    </row>
    <row r="42" spans="6:13" ht="23.4" x14ac:dyDescent="0.4">
      <c r="F42" s="55" t="s">
        <v>2</v>
      </c>
      <c r="G42" s="53" t="s">
        <v>39</v>
      </c>
      <c r="H42" s="53" t="s">
        <v>27</v>
      </c>
      <c r="I42" s="54">
        <v>7812</v>
      </c>
      <c r="J42" s="56">
        <v>81</v>
      </c>
      <c r="K42">
        <v>7.64</v>
      </c>
      <c r="L42">
        <v>1558.56</v>
      </c>
      <c r="M42">
        <v>212.44000000000005</v>
      </c>
    </row>
    <row r="43" spans="6:13" ht="23.4" x14ac:dyDescent="0.4">
      <c r="F43" s="55" t="s">
        <v>3</v>
      </c>
      <c r="G43" s="53" t="s">
        <v>34</v>
      </c>
      <c r="H43" s="53" t="s">
        <v>32</v>
      </c>
      <c r="I43" s="54">
        <v>7777</v>
      </c>
      <c r="J43" s="56">
        <v>504</v>
      </c>
      <c r="K43">
        <v>7.64</v>
      </c>
      <c r="L43">
        <v>114.6</v>
      </c>
      <c r="M43">
        <v>438.4</v>
      </c>
    </row>
    <row r="44" spans="6:13" ht="23.4" x14ac:dyDescent="0.4">
      <c r="F44" s="55" t="s">
        <v>7</v>
      </c>
      <c r="G44" s="53" t="s">
        <v>34</v>
      </c>
      <c r="H44" s="53" t="s">
        <v>17</v>
      </c>
      <c r="I44" s="54">
        <v>7777</v>
      </c>
      <c r="J44" s="56">
        <v>39</v>
      </c>
      <c r="K44">
        <v>7.64</v>
      </c>
      <c r="L44">
        <v>137.51999999999998</v>
      </c>
      <c r="M44">
        <v>100.48000000000002</v>
      </c>
    </row>
    <row r="45" spans="6:13" ht="23.4" x14ac:dyDescent="0.4">
      <c r="F45" s="55" t="s">
        <v>6</v>
      </c>
      <c r="G45" s="53" t="s">
        <v>37</v>
      </c>
      <c r="H45" s="53" t="s">
        <v>31</v>
      </c>
      <c r="I45" s="54">
        <v>7693</v>
      </c>
      <c r="J45" s="56">
        <v>87</v>
      </c>
      <c r="K45">
        <v>7.64</v>
      </c>
      <c r="L45">
        <v>160.44</v>
      </c>
      <c r="M45">
        <v>7532.56</v>
      </c>
    </row>
    <row r="46" spans="6:13" ht="23.4" x14ac:dyDescent="0.4">
      <c r="F46" s="55" t="s">
        <v>40</v>
      </c>
      <c r="G46" s="53" t="s">
        <v>37</v>
      </c>
      <c r="H46" s="53" t="s">
        <v>19</v>
      </c>
      <c r="I46" s="54">
        <v>7693</v>
      </c>
      <c r="J46" s="56">
        <v>21</v>
      </c>
      <c r="K46">
        <v>7.64</v>
      </c>
      <c r="L46">
        <v>1489.8</v>
      </c>
      <c r="M46">
        <v>-628.79999999999995</v>
      </c>
    </row>
    <row r="47" spans="6:13" ht="23.4" x14ac:dyDescent="0.4">
      <c r="F47" s="55" t="s">
        <v>2</v>
      </c>
      <c r="G47" s="53" t="s">
        <v>39</v>
      </c>
      <c r="H47" s="53" t="s">
        <v>21</v>
      </c>
      <c r="I47" s="54">
        <v>7651</v>
      </c>
      <c r="J47" s="56">
        <v>213</v>
      </c>
      <c r="K47">
        <v>7.64</v>
      </c>
      <c r="L47">
        <v>137.51999999999998</v>
      </c>
      <c r="M47">
        <v>1143.48</v>
      </c>
    </row>
    <row r="48" spans="6:13" ht="23.4" x14ac:dyDescent="0.4">
      <c r="F48" s="55" t="s">
        <v>2</v>
      </c>
      <c r="G48" s="53" t="s">
        <v>34</v>
      </c>
      <c r="H48" s="53" t="s">
        <v>19</v>
      </c>
      <c r="I48" s="54">
        <v>7511</v>
      </c>
      <c r="J48" s="56">
        <v>120</v>
      </c>
      <c r="K48">
        <v>7.64</v>
      </c>
      <c r="L48">
        <v>2292</v>
      </c>
      <c r="M48">
        <v>578</v>
      </c>
    </row>
    <row r="49" spans="6:13" ht="23.4" x14ac:dyDescent="0.4">
      <c r="F49" s="55" t="s">
        <v>5</v>
      </c>
      <c r="G49" s="53" t="s">
        <v>38</v>
      </c>
      <c r="H49" s="53" t="s">
        <v>25</v>
      </c>
      <c r="I49" s="54">
        <v>7483</v>
      </c>
      <c r="J49" s="56">
        <v>45</v>
      </c>
      <c r="K49">
        <v>7.64</v>
      </c>
      <c r="L49">
        <v>1466.8799999999999</v>
      </c>
      <c r="M49">
        <v>458.12000000000012</v>
      </c>
    </row>
    <row r="50" spans="6:13" ht="23.4" x14ac:dyDescent="0.4">
      <c r="F50" s="55" t="s">
        <v>41</v>
      </c>
      <c r="G50" s="53" t="s">
        <v>35</v>
      </c>
      <c r="H50" s="53" t="s">
        <v>28</v>
      </c>
      <c r="I50" s="54">
        <v>7455</v>
      </c>
      <c r="J50" s="56">
        <v>216</v>
      </c>
      <c r="K50">
        <v>7.64</v>
      </c>
      <c r="L50">
        <v>1237.6799999999998</v>
      </c>
      <c r="M50">
        <v>2780.32</v>
      </c>
    </row>
    <row r="51" spans="6:13" ht="23.4" x14ac:dyDescent="0.4">
      <c r="F51" s="55" t="s">
        <v>6</v>
      </c>
      <c r="G51" s="53" t="s">
        <v>38</v>
      </c>
      <c r="H51" s="53" t="s">
        <v>21</v>
      </c>
      <c r="I51" s="54">
        <v>7322</v>
      </c>
      <c r="J51" s="56">
        <v>36</v>
      </c>
      <c r="K51">
        <v>7.64</v>
      </c>
      <c r="L51">
        <v>1833.6</v>
      </c>
      <c r="M51">
        <v>2751.4</v>
      </c>
    </row>
    <row r="52" spans="6:13" ht="23.4" x14ac:dyDescent="0.4">
      <c r="F52" s="55" t="s">
        <v>3</v>
      </c>
      <c r="G52" s="53" t="s">
        <v>37</v>
      </c>
      <c r="H52" s="53" t="s">
        <v>28</v>
      </c>
      <c r="I52" s="54">
        <v>7308</v>
      </c>
      <c r="J52" s="56">
        <v>327</v>
      </c>
      <c r="K52">
        <v>7.64</v>
      </c>
      <c r="L52">
        <v>1558.56</v>
      </c>
      <c r="M52">
        <v>3796.44</v>
      </c>
    </row>
    <row r="53" spans="6:13" ht="23.4" x14ac:dyDescent="0.4">
      <c r="F53" s="55" t="s">
        <v>5</v>
      </c>
      <c r="G53" s="53" t="s">
        <v>34</v>
      </c>
      <c r="H53" s="53" t="s">
        <v>15</v>
      </c>
      <c r="I53" s="54">
        <v>7280</v>
      </c>
      <c r="J53" s="56">
        <v>201</v>
      </c>
      <c r="K53">
        <v>7.64</v>
      </c>
      <c r="L53">
        <v>1283.52</v>
      </c>
      <c r="M53">
        <v>4190.4799999999996</v>
      </c>
    </row>
    <row r="54" spans="6:13" ht="23.4" x14ac:dyDescent="0.4">
      <c r="F54" s="55" t="s">
        <v>9</v>
      </c>
      <c r="G54" s="53" t="s">
        <v>37</v>
      </c>
      <c r="H54" s="53" t="s">
        <v>20</v>
      </c>
      <c r="I54" s="54">
        <v>7273</v>
      </c>
      <c r="J54" s="56">
        <v>96</v>
      </c>
      <c r="K54">
        <v>7.64</v>
      </c>
      <c r="L54">
        <v>756.36</v>
      </c>
      <c r="M54">
        <v>-147.36000000000001</v>
      </c>
    </row>
    <row r="55" spans="6:13" ht="23.4" x14ac:dyDescent="0.4">
      <c r="F55" s="55" t="s">
        <v>3</v>
      </c>
      <c r="G55" s="53" t="s">
        <v>34</v>
      </c>
      <c r="H55" s="53" t="s">
        <v>14</v>
      </c>
      <c r="I55" s="54">
        <v>7259</v>
      </c>
      <c r="J55" s="56">
        <v>276</v>
      </c>
      <c r="K55">
        <v>7.64</v>
      </c>
      <c r="L55">
        <v>916.8</v>
      </c>
      <c r="M55">
        <v>6594.2</v>
      </c>
    </row>
    <row r="56" spans="6:13" ht="23.4" x14ac:dyDescent="0.4">
      <c r="F56" s="55" t="s">
        <v>5</v>
      </c>
      <c r="G56" s="53" t="s">
        <v>38</v>
      </c>
      <c r="H56" s="53" t="s">
        <v>13</v>
      </c>
      <c r="I56" s="54">
        <v>7189</v>
      </c>
      <c r="J56" s="56">
        <v>54</v>
      </c>
      <c r="K56">
        <v>9.77</v>
      </c>
      <c r="L56">
        <v>2051.6999999999998</v>
      </c>
      <c r="M56">
        <v>2960.3</v>
      </c>
    </row>
    <row r="57" spans="6:13" ht="23.4" x14ac:dyDescent="0.4">
      <c r="F57" s="55" t="s">
        <v>8</v>
      </c>
      <c r="G57" s="53" t="s">
        <v>39</v>
      </c>
      <c r="H57" s="53" t="s">
        <v>30</v>
      </c>
      <c r="I57" s="54">
        <v>7021</v>
      </c>
      <c r="J57" s="56">
        <v>183</v>
      </c>
      <c r="K57">
        <v>9.77</v>
      </c>
      <c r="L57">
        <v>1406.8799999999999</v>
      </c>
      <c r="M57">
        <v>-1070.8799999999999</v>
      </c>
    </row>
    <row r="58" spans="6:13" ht="23.4" x14ac:dyDescent="0.4">
      <c r="F58" s="55" t="s">
        <v>5</v>
      </c>
      <c r="G58" s="53" t="s">
        <v>34</v>
      </c>
      <c r="H58" s="53" t="s">
        <v>27</v>
      </c>
      <c r="I58" s="54">
        <v>6986</v>
      </c>
      <c r="J58" s="56">
        <v>21</v>
      </c>
      <c r="K58">
        <v>9.77</v>
      </c>
      <c r="L58">
        <v>1377.57</v>
      </c>
      <c r="M58">
        <v>827.43000000000006</v>
      </c>
    </row>
    <row r="59" spans="6:13" ht="23.4" x14ac:dyDescent="0.4">
      <c r="F59" s="55" t="s">
        <v>5</v>
      </c>
      <c r="G59" s="53" t="s">
        <v>39</v>
      </c>
      <c r="H59" s="53" t="s">
        <v>22</v>
      </c>
      <c r="I59" s="54">
        <v>6909</v>
      </c>
      <c r="J59" s="56">
        <v>81</v>
      </c>
      <c r="K59">
        <v>9.77</v>
      </c>
      <c r="L59">
        <v>3634.44</v>
      </c>
      <c r="M59">
        <v>3218.56</v>
      </c>
    </row>
    <row r="60" spans="6:13" ht="23.4" x14ac:dyDescent="0.4">
      <c r="F60" s="55" t="s">
        <v>10</v>
      </c>
      <c r="G60" s="53" t="s">
        <v>38</v>
      </c>
      <c r="H60" s="53" t="s">
        <v>4</v>
      </c>
      <c r="I60" s="54">
        <v>6860</v>
      </c>
      <c r="J60" s="56">
        <v>126</v>
      </c>
      <c r="K60">
        <v>9.77</v>
      </c>
      <c r="L60">
        <v>117.24</v>
      </c>
      <c r="M60">
        <v>5699.76</v>
      </c>
    </row>
    <row r="61" spans="6:13" ht="23.4" x14ac:dyDescent="0.4">
      <c r="F61" s="55" t="s">
        <v>40</v>
      </c>
      <c r="G61" s="53" t="s">
        <v>35</v>
      </c>
      <c r="H61" s="53" t="s">
        <v>22</v>
      </c>
      <c r="I61" s="54">
        <v>6853</v>
      </c>
      <c r="J61" s="56">
        <v>372</v>
      </c>
      <c r="K61">
        <v>9.77</v>
      </c>
      <c r="L61">
        <v>820.68</v>
      </c>
      <c r="M61">
        <v>-652.67999999999995</v>
      </c>
    </row>
    <row r="62" spans="6:13" ht="23.4" x14ac:dyDescent="0.4">
      <c r="F62" s="55" t="s">
        <v>9</v>
      </c>
      <c r="G62" s="53" t="s">
        <v>34</v>
      </c>
      <c r="H62" s="53" t="s">
        <v>21</v>
      </c>
      <c r="I62" s="54">
        <v>6832</v>
      </c>
      <c r="J62" s="56">
        <v>27</v>
      </c>
      <c r="K62">
        <v>9.77</v>
      </c>
      <c r="L62">
        <v>732.75</v>
      </c>
      <c r="M62">
        <v>-214.75</v>
      </c>
    </row>
    <row r="63" spans="6:13" ht="23.4" x14ac:dyDescent="0.4">
      <c r="F63" s="55" t="s">
        <v>6</v>
      </c>
      <c r="G63" s="53" t="s">
        <v>37</v>
      </c>
      <c r="H63" s="53" t="s">
        <v>26</v>
      </c>
      <c r="I63" s="54">
        <v>6818</v>
      </c>
      <c r="J63" s="56">
        <v>6</v>
      </c>
      <c r="K63">
        <v>9.77</v>
      </c>
      <c r="L63">
        <v>410.34</v>
      </c>
      <c r="M63">
        <v>8024.66</v>
      </c>
    </row>
    <row r="64" spans="6:13" ht="23.4" x14ac:dyDescent="0.4">
      <c r="F64" s="55" t="s">
        <v>7</v>
      </c>
      <c r="G64" s="53" t="s">
        <v>35</v>
      </c>
      <c r="H64" s="53" t="s">
        <v>30</v>
      </c>
      <c r="I64" s="54">
        <v>6755</v>
      </c>
      <c r="J64" s="56">
        <v>252</v>
      </c>
      <c r="K64">
        <v>9.77</v>
      </c>
      <c r="L64">
        <v>1377.57</v>
      </c>
      <c r="M64">
        <v>190.43000000000006</v>
      </c>
    </row>
    <row r="65" spans="6:13" ht="23.4" x14ac:dyDescent="0.4">
      <c r="F65" s="55" t="s">
        <v>40</v>
      </c>
      <c r="G65" s="53" t="s">
        <v>34</v>
      </c>
      <c r="H65" s="53" t="s">
        <v>26</v>
      </c>
      <c r="I65" s="54">
        <v>6748</v>
      </c>
      <c r="J65" s="56">
        <v>48</v>
      </c>
      <c r="K65">
        <v>9.77</v>
      </c>
      <c r="L65">
        <v>1905.1499999999999</v>
      </c>
      <c r="M65">
        <v>-15.149999999999864</v>
      </c>
    </row>
    <row r="66" spans="6:13" ht="23.4" x14ac:dyDescent="0.4">
      <c r="F66" s="55" t="s">
        <v>6</v>
      </c>
      <c r="G66" s="53" t="s">
        <v>34</v>
      </c>
      <c r="H66" s="53" t="s">
        <v>32</v>
      </c>
      <c r="I66" s="54">
        <v>6734</v>
      </c>
      <c r="J66" s="56">
        <v>123</v>
      </c>
      <c r="K66">
        <v>9.77</v>
      </c>
      <c r="L66">
        <v>2022.3899999999999</v>
      </c>
      <c r="M66">
        <v>7812.6100000000006</v>
      </c>
    </row>
    <row r="67" spans="6:13" ht="23.4" x14ac:dyDescent="0.4">
      <c r="F67" s="55" t="s">
        <v>8</v>
      </c>
      <c r="G67" s="53" t="s">
        <v>35</v>
      </c>
      <c r="H67" s="53" t="s">
        <v>32</v>
      </c>
      <c r="I67" s="54">
        <v>6706</v>
      </c>
      <c r="J67" s="56">
        <v>459</v>
      </c>
      <c r="K67">
        <v>9.77</v>
      </c>
      <c r="L67">
        <v>791.37</v>
      </c>
      <c r="M67">
        <v>6117.63</v>
      </c>
    </row>
    <row r="68" spans="6:13" ht="23.4" x14ac:dyDescent="0.4">
      <c r="F68" s="55" t="s">
        <v>10</v>
      </c>
      <c r="G68" s="53" t="s">
        <v>36</v>
      </c>
      <c r="H68" s="53" t="s">
        <v>32</v>
      </c>
      <c r="I68" s="54">
        <v>6657</v>
      </c>
      <c r="J68" s="56">
        <v>303</v>
      </c>
      <c r="K68">
        <v>9.77</v>
      </c>
      <c r="L68">
        <v>29.31</v>
      </c>
      <c r="M68">
        <v>5885.69</v>
      </c>
    </row>
    <row r="69" spans="6:13" ht="23.4" x14ac:dyDescent="0.4">
      <c r="F69" s="55" t="s">
        <v>3</v>
      </c>
      <c r="G69" s="53" t="s">
        <v>35</v>
      </c>
      <c r="H69" s="53" t="s">
        <v>15</v>
      </c>
      <c r="I69" s="54">
        <v>6657</v>
      </c>
      <c r="J69" s="56">
        <v>276</v>
      </c>
      <c r="K69">
        <v>9.77</v>
      </c>
      <c r="L69">
        <v>2315.4899999999998</v>
      </c>
      <c r="M69">
        <v>3963.51</v>
      </c>
    </row>
    <row r="70" spans="6:13" ht="23.4" x14ac:dyDescent="0.4">
      <c r="F70" s="55" t="s">
        <v>7</v>
      </c>
      <c r="G70" s="53" t="s">
        <v>37</v>
      </c>
      <c r="H70" s="53" t="s">
        <v>14</v>
      </c>
      <c r="I70" s="54">
        <v>6608</v>
      </c>
      <c r="J70" s="56">
        <v>225</v>
      </c>
      <c r="K70">
        <v>9.77</v>
      </c>
      <c r="L70">
        <v>820.68</v>
      </c>
      <c r="M70">
        <v>-330.67999999999995</v>
      </c>
    </row>
    <row r="71" spans="6:13" ht="23.4" x14ac:dyDescent="0.4">
      <c r="F71" s="55" t="s">
        <v>2</v>
      </c>
      <c r="G71" s="53" t="s">
        <v>38</v>
      </c>
      <c r="H71" s="53" t="s">
        <v>28</v>
      </c>
      <c r="I71" s="54">
        <v>6580</v>
      </c>
      <c r="J71" s="56">
        <v>183</v>
      </c>
      <c r="K71">
        <v>9.77</v>
      </c>
      <c r="L71">
        <v>234.48</v>
      </c>
      <c r="M71">
        <v>3818.52</v>
      </c>
    </row>
    <row r="72" spans="6:13" ht="23.4" x14ac:dyDescent="0.4">
      <c r="F72" s="55" t="s">
        <v>7</v>
      </c>
      <c r="G72" s="53" t="s">
        <v>37</v>
      </c>
      <c r="H72" s="53" t="s">
        <v>30</v>
      </c>
      <c r="I72" s="54">
        <v>6454</v>
      </c>
      <c r="J72" s="56">
        <v>54</v>
      </c>
      <c r="K72">
        <v>11.88</v>
      </c>
      <c r="L72">
        <v>1746.3600000000001</v>
      </c>
      <c r="M72">
        <v>-787.36000000000013</v>
      </c>
    </row>
    <row r="73" spans="6:13" ht="23.4" x14ac:dyDescent="0.4">
      <c r="F73" s="55" t="s">
        <v>8</v>
      </c>
      <c r="G73" s="53" t="s">
        <v>38</v>
      </c>
      <c r="H73" s="53" t="s">
        <v>21</v>
      </c>
      <c r="I73" s="54">
        <v>6433</v>
      </c>
      <c r="J73" s="56">
        <v>78</v>
      </c>
      <c r="K73">
        <v>11.88</v>
      </c>
      <c r="L73">
        <v>106.92</v>
      </c>
      <c r="M73">
        <v>2637.08</v>
      </c>
    </row>
    <row r="74" spans="6:13" ht="23.4" x14ac:dyDescent="0.4">
      <c r="F74" s="55" t="s">
        <v>41</v>
      </c>
      <c r="G74" s="53" t="s">
        <v>37</v>
      </c>
      <c r="H74" s="53" t="s">
        <v>24</v>
      </c>
      <c r="I74" s="54">
        <v>6398</v>
      </c>
      <c r="J74" s="56">
        <v>102</v>
      </c>
      <c r="K74">
        <v>11.88</v>
      </c>
      <c r="L74">
        <v>1211.76</v>
      </c>
      <c r="M74">
        <v>4913.24</v>
      </c>
    </row>
    <row r="75" spans="6:13" ht="23.4" x14ac:dyDescent="0.4">
      <c r="F75" s="55" t="s">
        <v>7</v>
      </c>
      <c r="G75" s="53" t="s">
        <v>37</v>
      </c>
      <c r="H75" s="53" t="s">
        <v>33</v>
      </c>
      <c r="I75" s="54">
        <v>6391</v>
      </c>
      <c r="J75" s="56">
        <v>48</v>
      </c>
      <c r="K75">
        <v>11.88</v>
      </c>
      <c r="L75">
        <v>570.24</v>
      </c>
      <c r="M75">
        <v>-45.240000000000009</v>
      </c>
    </row>
    <row r="76" spans="6:13" ht="23.4" x14ac:dyDescent="0.4">
      <c r="F76" s="55" t="s">
        <v>40</v>
      </c>
      <c r="G76" s="53" t="s">
        <v>39</v>
      </c>
      <c r="H76" s="53" t="s">
        <v>27</v>
      </c>
      <c r="I76" s="54">
        <v>6370</v>
      </c>
      <c r="J76" s="56">
        <v>30</v>
      </c>
      <c r="K76">
        <v>11.88</v>
      </c>
      <c r="L76">
        <v>2459.1600000000003</v>
      </c>
      <c r="M76">
        <v>-2200.1600000000003</v>
      </c>
    </row>
    <row r="77" spans="6:13" ht="23.4" x14ac:dyDescent="0.4">
      <c r="F77" s="55" t="s">
        <v>5</v>
      </c>
      <c r="G77" s="53" t="s">
        <v>36</v>
      </c>
      <c r="H77" s="53" t="s">
        <v>23</v>
      </c>
      <c r="I77" s="54">
        <v>6314</v>
      </c>
      <c r="J77" s="56">
        <v>15</v>
      </c>
      <c r="K77">
        <v>11.88</v>
      </c>
      <c r="L77">
        <v>1425.6000000000001</v>
      </c>
      <c r="M77">
        <v>8647.4</v>
      </c>
    </row>
    <row r="78" spans="6:13" ht="23.4" x14ac:dyDescent="0.4">
      <c r="F78" s="55" t="s">
        <v>3</v>
      </c>
      <c r="G78" s="53" t="s">
        <v>34</v>
      </c>
      <c r="H78" s="53" t="s">
        <v>25</v>
      </c>
      <c r="I78" s="54">
        <v>6300</v>
      </c>
      <c r="J78" s="56">
        <v>42</v>
      </c>
      <c r="K78">
        <v>11.88</v>
      </c>
      <c r="L78">
        <v>35.64</v>
      </c>
      <c r="M78">
        <v>3513.36</v>
      </c>
    </row>
    <row r="79" spans="6:13" ht="23.4" x14ac:dyDescent="0.4">
      <c r="F79" s="55" t="s">
        <v>5</v>
      </c>
      <c r="G79" s="53" t="s">
        <v>34</v>
      </c>
      <c r="H79" s="53" t="s">
        <v>22</v>
      </c>
      <c r="I79" s="54">
        <v>6279</v>
      </c>
      <c r="J79" s="56">
        <v>237</v>
      </c>
      <c r="K79">
        <v>11.88</v>
      </c>
      <c r="L79">
        <v>4775.76</v>
      </c>
      <c r="M79">
        <v>-3473.76</v>
      </c>
    </row>
    <row r="80" spans="6:13" ht="23.4" x14ac:dyDescent="0.4">
      <c r="F80" s="55" t="s">
        <v>8</v>
      </c>
      <c r="G80" s="53" t="s">
        <v>37</v>
      </c>
      <c r="H80" s="53" t="s">
        <v>26</v>
      </c>
      <c r="I80" s="54">
        <v>6279</v>
      </c>
      <c r="J80" s="56">
        <v>45</v>
      </c>
      <c r="K80">
        <v>11.88</v>
      </c>
      <c r="L80">
        <v>427.68</v>
      </c>
      <c r="M80">
        <v>-210.68</v>
      </c>
    </row>
    <row r="81" spans="6:13" ht="23.4" x14ac:dyDescent="0.4">
      <c r="F81" s="55" t="s">
        <v>5</v>
      </c>
      <c r="G81" s="53" t="s">
        <v>36</v>
      </c>
      <c r="H81" s="53" t="s">
        <v>13</v>
      </c>
      <c r="I81" s="54">
        <v>6146</v>
      </c>
      <c r="J81" s="56">
        <v>63</v>
      </c>
      <c r="K81">
        <v>11.88</v>
      </c>
      <c r="L81">
        <v>1496.88</v>
      </c>
      <c r="M81">
        <v>5363.12</v>
      </c>
    </row>
    <row r="82" spans="6:13" ht="23.4" x14ac:dyDescent="0.4">
      <c r="F82" s="55" t="s">
        <v>40</v>
      </c>
      <c r="G82" s="53" t="s">
        <v>37</v>
      </c>
      <c r="H82" s="53" t="s">
        <v>27</v>
      </c>
      <c r="I82" s="54">
        <v>6132</v>
      </c>
      <c r="J82" s="56">
        <v>93</v>
      </c>
      <c r="K82">
        <v>11.88</v>
      </c>
      <c r="L82">
        <v>4348.08</v>
      </c>
      <c r="M82">
        <v>-3410.08</v>
      </c>
    </row>
    <row r="83" spans="6:13" ht="23.4" x14ac:dyDescent="0.4">
      <c r="F83" s="55" t="s">
        <v>40</v>
      </c>
      <c r="G83" s="53" t="s">
        <v>38</v>
      </c>
      <c r="H83" s="53" t="s">
        <v>4</v>
      </c>
      <c r="I83" s="54">
        <v>6125</v>
      </c>
      <c r="J83" s="56">
        <v>102</v>
      </c>
      <c r="K83">
        <v>5.6</v>
      </c>
      <c r="L83">
        <v>268.79999999999995</v>
      </c>
      <c r="M83">
        <v>6479.2</v>
      </c>
    </row>
    <row r="84" spans="6:13" ht="23.4" x14ac:dyDescent="0.4">
      <c r="F84" s="55" t="s">
        <v>41</v>
      </c>
      <c r="G84" s="53" t="s">
        <v>36</v>
      </c>
      <c r="H84" s="53" t="s">
        <v>30</v>
      </c>
      <c r="I84" s="54">
        <v>6118</v>
      </c>
      <c r="J84" s="56">
        <v>174</v>
      </c>
      <c r="K84">
        <v>5.6</v>
      </c>
      <c r="L84">
        <v>890.4</v>
      </c>
      <c r="M84">
        <v>-792.4</v>
      </c>
    </row>
    <row r="85" spans="6:13" ht="23.4" x14ac:dyDescent="0.4">
      <c r="F85" s="55" t="s">
        <v>6</v>
      </c>
      <c r="G85" s="53" t="s">
        <v>36</v>
      </c>
      <c r="H85" s="53" t="s">
        <v>32</v>
      </c>
      <c r="I85" s="54">
        <v>6118</v>
      </c>
      <c r="J85" s="56">
        <v>9</v>
      </c>
      <c r="K85">
        <v>5.6</v>
      </c>
      <c r="L85">
        <v>302.39999999999998</v>
      </c>
      <c r="M85">
        <v>2805.6</v>
      </c>
    </row>
    <row r="86" spans="6:13" ht="23.4" x14ac:dyDescent="0.4">
      <c r="F86" s="55" t="s">
        <v>5</v>
      </c>
      <c r="G86" s="53" t="s">
        <v>36</v>
      </c>
      <c r="H86" s="53" t="s">
        <v>18</v>
      </c>
      <c r="I86" s="54">
        <v>6111</v>
      </c>
      <c r="J86" s="56">
        <v>3</v>
      </c>
      <c r="K86">
        <v>5.6</v>
      </c>
      <c r="L86">
        <v>285.59999999999997</v>
      </c>
      <c r="M86">
        <v>4950.3999999999996</v>
      </c>
    </row>
    <row r="87" spans="6:13" ht="23.4" x14ac:dyDescent="0.4">
      <c r="F87" s="55" t="s">
        <v>6</v>
      </c>
      <c r="G87" s="53" t="s">
        <v>39</v>
      </c>
      <c r="H87" s="53" t="s">
        <v>17</v>
      </c>
      <c r="I87" s="54">
        <v>6048</v>
      </c>
      <c r="J87" s="56">
        <v>27</v>
      </c>
      <c r="K87">
        <v>5.6</v>
      </c>
      <c r="L87">
        <v>2553.6</v>
      </c>
      <c r="M87">
        <v>5454.4</v>
      </c>
    </row>
    <row r="88" spans="6:13" ht="23.4" x14ac:dyDescent="0.4">
      <c r="F88" s="55" t="s">
        <v>2</v>
      </c>
      <c r="G88" s="53" t="s">
        <v>39</v>
      </c>
      <c r="H88" s="53" t="s">
        <v>28</v>
      </c>
      <c r="I88" s="54">
        <v>6027</v>
      </c>
      <c r="J88" s="56">
        <v>144</v>
      </c>
      <c r="K88">
        <v>5.6</v>
      </c>
      <c r="L88">
        <v>1142.3999999999999</v>
      </c>
      <c r="M88">
        <v>-1044.3999999999999</v>
      </c>
    </row>
    <row r="89" spans="6:13" ht="23.4" x14ac:dyDescent="0.4">
      <c r="F89" s="55" t="s">
        <v>41</v>
      </c>
      <c r="G89" s="53" t="s">
        <v>38</v>
      </c>
      <c r="H89" s="53" t="s">
        <v>22</v>
      </c>
      <c r="I89" s="54">
        <v>5915</v>
      </c>
      <c r="J89" s="56">
        <v>3</v>
      </c>
      <c r="K89">
        <v>5.6</v>
      </c>
      <c r="L89">
        <v>50.4</v>
      </c>
      <c r="M89">
        <v>4940.6000000000004</v>
      </c>
    </row>
    <row r="90" spans="6:13" ht="23.4" x14ac:dyDescent="0.4">
      <c r="F90" s="55" t="s">
        <v>40</v>
      </c>
      <c r="G90" s="53" t="s">
        <v>39</v>
      </c>
      <c r="H90" s="53" t="s">
        <v>22</v>
      </c>
      <c r="I90" s="54">
        <v>5817</v>
      </c>
      <c r="J90" s="56">
        <v>12</v>
      </c>
      <c r="K90">
        <v>5.6</v>
      </c>
      <c r="L90">
        <v>151.19999999999999</v>
      </c>
      <c r="M90">
        <v>1409.8</v>
      </c>
    </row>
    <row r="91" spans="6:13" ht="23.4" x14ac:dyDescent="0.4">
      <c r="F91" s="55" t="s">
        <v>40</v>
      </c>
      <c r="G91" s="53" t="s">
        <v>39</v>
      </c>
      <c r="H91" s="53" t="s">
        <v>15</v>
      </c>
      <c r="I91" s="54">
        <v>5775</v>
      </c>
      <c r="J91" s="56">
        <v>42</v>
      </c>
      <c r="K91">
        <v>5.6</v>
      </c>
      <c r="L91">
        <v>991.19999999999993</v>
      </c>
      <c r="M91">
        <v>1332.8000000000002</v>
      </c>
    </row>
    <row r="92" spans="6:13" ht="23.4" x14ac:dyDescent="0.4">
      <c r="F92" s="55" t="s">
        <v>7</v>
      </c>
      <c r="G92" s="53" t="s">
        <v>38</v>
      </c>
      <c r="H92" s="53" t="s">
        <v>28</v>
      </c>
      <c r="I92" s="54">
        <v>5677</v>
      </c>
      <c r="J92" s="56">
        <v>258</v>
      </c>
      <c r="K92">
        <v>5.6</v>
      </c>
      <c r="L92">
        <v>957.59999999999991</v>
      </c>
      <c r="M92">
        <v>3998.4</v>
      </c>
    </row>
    <row r="93" spans="6:13" ht="23.4" x14ac:dyDescent="0.4">
      <c r="F93" s="55" t="s">
        <v>40</v>
      </c>
      <c r="G93" s="53" t="s">
        <v>38</v>
      </c>
      <c r="H93" s="53" t="s">
        <v>13</v>
      </c>
      <c r="I93" s="54">
        <v>5670</v>
      </c>
      <c r="J93" s="56">
        <v>297</v>
      </c>
      <c r="K93">
        <v>5.6</v>
      </c>
      <c r="L93">
        <v>251.99999999999997</v>
      </c>
      <c r="M93">
        <v>6027</v>
      </c>
    </row>
    <row r="94" spans="6:13" ht="23.4" x14ac:dyDescent="0.4">
      <c r="F94" s="55" t="s">
        <v>10</v>
      </c>
      <c r="G94" s="53" t="s">
        <v>38</v>
      </c>
      <c r="H94" s="53" t="s">
        <v>14</v>
      </c>
      <c r="I94" s="54">
        <v>5586</v>
      </c>
      <c r="J94" s="56">
        <v>525</v>
      </c>
      <c r="K94">
        <v>5.6</v>
      </c>
      <c r="L94">
        <v>1377.6</v>
      </c>
      <c r="M94">
        <v>1478.4</v>
      </c>
    </row>
    <row r="95" spans="6:13" ht="23.4" x14ac:dyDescent="0.4">
      <c r="F95" s="55" t="s">
        <v>7</v>
      </c>
      <c r="G95" s="53" t="s">
        <v>36</v>
      </c>
      <c r="H95" s="53" t="s">
        <v>29</v>
      </c>
      <c r="I95" s="54">
        <v>5551</v>
      </c>
      <c r="J95" s="56">
        <v>252</v>
      </c>
      <c r="K95">
        <v>5.6</v>
      </c>
      <c r="L95">
        <v>0</v>
      </c>
      <c r="M95">
        <v>5306</v>
      </c>
    </row>
    <row r="96" spans="6:13" ht="23.4" x14ac:dyDescent="0.4">
      <c r="F96" s="55" t="s">
        <v>5</v>
      </c>
      <c r="G96" s="53" t="s">
        <v>38</v>
      </c>
      <c r="H96" s="53" t="s">
        <v>19</v>
      </c>
      <c r="I96" s="54">
        <v>5474</v>
      </c>
      <c r="J96" s="56">
        <v>168</v>
      </c>
      <c r="K96">
        <v>5.6</v>
      </c>
      <c r="L96">
        <v>554.4</v>
      </c>
      <c r="M96">
        <v>1881.6</v>
      </c>
    </row>
    <row r="97" spans="6:13" ht="23.4" x14ac:dyDescent="0.4">
      <c r="F97" s="55" t="s">
        <v>40</v>
      </c>
      <c r="G97" s="53" t="s">
        <v>36</v>
      </c>
      <c r="H97" s="53" t="s">
        <v>25</v>
      </c>
      <c r="I97" s="54">
        <v>5439</v>
      </c>
      <c r="J97" s="56">
        <v>30</v>
      </c>
      <c r="K97">
        <v>5.6</v>
      </c>
      <c r="L97">
        <v>487.2</v>
      </c>
      <c r="M97">
        <v>121.80000000000001</v>
      </c>
    </row>
    <row r="98" spans="6:13" ht="23.4" x14ac:dyDescent="0.4">
      <c r="F98" s="55" t="s">
        <v>10</v>
      </c>
      <c r="G98" s="53" t="s">
        <v>34</v>
      </c>
      <c r="H98" s="53" t="s">
        <v>19</v>
      </c>
      <c r="I98" s="54">
        <v>5355</v>
      </c>
      <c r="J98" s="56">
        <v>204</v>
      </c>
      <c r="K98">
        <v>5.6</v>
      </c>
      <c r="L98">
        <v>33.599999999999994</v>
      </c>
      <c r="M98">
        <v>6784.4</v>
      </c>
    </row>
    <row r="99" spans="6:13" ht="23.4" x14ac:dyDescent="0.4">
      <c r="F99" s="55" t="s">
        <v>7</v>
      </c>
      <c r="G99" s="53" t="s">
        <v>37</v>
      </c>
      <c r="H99" s="53" t="s">
        <v>26</v>
      </c>
      <c r="I99" s="54">
        <v>5306</v>
      </c>
      <c r="J99" s="56">
        <v>0</v>
      </c>
      <c r="K99">
        <v>5.6</v>
      </c>
      <c r="L99">
        <v>1696.8</v>
      </c>
      <c r="M99">
        <v>7144.2</v>
      </c>
    </row>
    <row r="100" spans="6:13" ht="23.4" x14ac:dyDescent="0.4">
      <c r="F100" s="55" t="s">
        <v>5</v>
      </c>
      <c r="G100" s="53" t="s">
        <v>39</v>
      </c>
      <c r="H100" s="53" t="s">
        <v>26</v>
      </c>
      <c r="I100" s="54">
        <v>5236</v>
      </c>
      <c r="J100" s="56">
        <v>51</v>
      </c>
      <c r="K100">
        <v>10.38</v>
      </c>
      <c r="L100">
        <v>1494.72</v>
      </c>
      <c r="M100">
        <v>4532.28</v>
      </c>
    </row>
    <row r="101" spans="6:13" ht="23.4" x14ac:dyDescent="0.4">
      <c r="F101" s="55" t="s">
        <v>7</v>
      </c>
      <c r="G101" s="53" t="s">
        <v>35</v>
      </c>
      <c r="H101" s="53" t="s">
        <v>28</v>
      </c>
      <c r="I101" s="54">
        <v>5194</v>
      </c>
      <c r="J101" s="56">
        <v>288</v>
      </c>
      <c r="K101">
        <v>10.38</v>
      </c>
      <c r="L101">
        <v>1899.5400000000002</v>
      </c>
      <c r="M101">
        <v>4680.46</v>
      </c>
    </row>
    <row r="102" spans="6:13" ht="23.4" x14ac:dyDescent="0.4">
      <c r="F102" s="55" t="s">
        <v>5</v>
      </c>
      <c r="G102" s="53" t="s">
        <v>38</v>
      </c>
      <c r="H102" s="53" t="s">
        <v>32</v>
      </c>
      <c r="I102" s="54">
        <v>5075</v>
      </c>
      <c r="J102" s="56">
        <v>21</v>
      </c>
      <c r="K102">
        <v>10.38</v>
      </c>
      <c r="L102">
        <v>1557.0000000000002</v>
      </c>
      <c r="M102">
        <v>12772</v>
      </c>
    </row>
    <row r="103" spans="6:13" ht="23.4" x14ac:dyDescent="0.4">
      <c r="F103" s="55" t="s">
        <v>40</v>
      </c>
      <c r="G103" s="53" t="s">
        <v>34</v>
      </c>
      <c r="H103" s="53" t="s">
        <v>17</v>
      </c>
      <c r="I103" s="54">
        <v>5019</v>
      </c>
      <c r="J103" s="56">
        <v>156</v>
      </c>
      <c r="K103">
        <v>10.38</v>
      </c>
      <c r="L103">
        <v>3207.42</v>
      </c>
      <c r="M103">
        <v>-2353.42</v>
      </c>
    </row>
    <row r="104" spans="6:13" ht="23.4" x14ac:dyDescent="0.4">
      <c r="F104" s="55" t="s">
        <v>8</v>
      </c>
      <c r="G104" s="53" t="s">
        <v>36</v>
      </c>
      <c r="H104" s="53" t="s">
        <v>23</v>
      </c>
      <c r="I104" s="54">
        <v>5019</v>
      </c>
      <c r="J104" s="56">
        <v>150</v>
      </c>
      <c r="K104">
        <v>10.38</v>
      </c>
      <c r="L104">
        <v>1681.5600000000002</v>
      </c>
      <c r="M104">
        <v>-708.56000000000017</v>
      </c>
    </row>
    <row r="105" spans="6:13" ht="23.4" x14ac:dyDescent="0.4">
      <c r="F105" s="55" t="s">
        <v>8</v>
      </c>
      <c r="G105" s="53" t="s">
        <v>35</v>
      </c>
      <c r="H105" s="53" t="s">
        <v>22</v>
      </c>
      <c r="I105" s="54">
        <v>5012</v>
      </c>
      <c r="J105" s="56">
        <v>210</v>
      </c>
      <c r="K105">
        <v>10.38</v>
      </c>
      <c r="L105">
        <v>2242.0800000000004</v>
      </c>
      <c r="M105">
        <v>5212.92</v>
      </c>
    </row>
    <row r="106" spans="6:13" ht="23.4" x14ac:dyDescent="0.4">
      <c r="F106" s="55" t="s">
        <v>5</v>
      </c>
      <c r="G106" s="53" t="s">
        <v>37</v>
      </c>
      <c r="H106" s="53" t="s">
        <v>14</v>
      </c>
      <c r="I106" s="54">
        <v>4991</v>
      </c>
      <c r="J106" s="56">
        <v>12</v>
      </c>
      <c r="K106">
        <v>10.38</v>
      </c>
      <c r="L106">
        <v>3238.5600000000004</v>
      </c>
      <c r="M106">
        <v>450.4399999999996</v>
      </c>
    </row>
    <row r="107" spans="6:13" ht="23.4" x14ac:dyDescent="0.4">
      <c r="F107" s="55" t="s">
        <v>10</v>
      </c>
      <c r="G107" s="53" t="s">
        <v>34</v>
      </c>
      <c r="H107" s="53" t="s">
        <v>26</v>
      </c>
      <c r="I107" s="54">
        <v>4991</v>
      </c>
      <c r="J107" s="56">
        <v>9</v>
      </c>
      <c r="K107">
        <v>10.38</v>
      </c>
      <c r="L107">
        <v>2678.0400000000004</v>
      </c>
      <c r="M107">
        <v>2998.9599999999996</v>
      </c>
    </row>
    <row r="108" spans="6:13" ht="23.4" x14ac:dyDescent="0.4">
      <c r="F108" s="55" t="s">
        <v>6</v>
      </c>
      <c r="G108" s="53" t="s">
        <v>36</v>
      </c>
      <c r="H108" s="53" t="s">
        <v>17</v>
      </c>
      <c r="I108" s="54">
        <v>4970</v>
      </c>
      <c r="J108" s="56">
        <v>156</v>
      </c>
      <c r="K108">
        <v>10.38</v>
      </c>
      <c r="L108">
        <v>4764.42</v>
      </c>
      <c r="M108">
        <v>-1208.42</v>
      </c>
    </row>
    <row r="109" spans="6:13" ht="23.4" x14ac:dyDescent="0.4">
      <c r="F109" s="55" t="s">
        <v>3</v>
      </c>
      <c r="G109" s="53" t="s">
        <v>39</v>
      </c>
      <c r="H109" s="53" t="s">
        <v>26</v>
      </c>
      <c r="I109" s="54">
        <v>4956</v>
      </c>
      <c r="J109" s="56">
        <v>171</v>
      </c>
      <c r="K109">
        <v>10.38</v>
      </c>
      <c r="L109">
        <v>280.26000000000005</v>
      </c>
      <c r="M109">
        <v>2778.74</v>
      </c>
    </row>
    <row r="110" spans="6:13" ht="23.4" x14ac:dyDescent="0.4">
      <c r="F110" s="55" t="s">
        <v>6</v>
      </c>
      <c r="G110" s="53" t="s">
        <v>37</v>
      </c>
      <c r="H110" s="53" t="s">
        <v>23</v>
      </c>
      <c r="I110" s="54">
        <v>4949</v>
      </c>
      <c r="J110" s="56">
        <v>189</v>
      </c>
      <c r="K110">
        <v>10.38</v>
      </c>
      <c r="L110">
        <v>2335.5</v>
      </c>
      <c r="M110">
        <v>765.5</v>
      </c>
    </row>
    <row r="111" spans="6:13" ht="23.4" x14ac:dyDescent="0.4">
      <c r="F111" s="55" t="s">
        <v>41</v>
      </c>
      <c r="G111" s="53" t="s">
        <v>34</v>
      </c>
      <c r="H111" s="53" t="s">
        <v>23</v>
      </c>
      <c r="I111" s="54">
        <v>4935</v>
      </c>
      <c r="J111" s="56">
        <v>126</v>
      </c>
      <c r="K111">
        <v>10.38</v>
      </c>
      <c r="L111">
        <v>467.1</v>
      </c>
      <c r="M111">
        <v>2451.9</v>
      </c>
    </row>
    <row r="112" spans="6:13" ht="23.4" x14ac:dyDescent="0.4">
      <c r="F112" s="55" t="s">
        <v>10</v>
      </c>
      <c r="G112" s="53" t="s">
        <v>39</v>
      </c>
      <c r="H112" s="53" t="s">
        <v>21</v>
      </c>
      <c r="I112" s="54">
        <v>4858</v>
      </c>
      <c r="J112" s="56">
        <v>279</v>
      </c>
      <c r="K112">
        <v>10.38</v>
      </c>
      <c r="L112">
        <v>3394.26</v>
      </c>
      <c r="M112">
        <v>3913.74</v>
      </c>
    </row>
    <row r="113" spans="6:13" ht="23.4" x14ac:dyDescent="0.4">
      <c r="F113" s="55" t="s">
        <v>2</v>
      </c>
      <c r="G113" s="53" t="s">
        <v>39</v>
      </c>
      <c r="H113" s="53" t="s">
        <v>15</v>
      </c>
      <c r="I113" s="54">
        <v>4802</v>
      </c>
      <c r="J113" s="56">
        <v>36</v>
      </c>
      <c r="K113">
        <v>10.38</v>
      </c>
      <c r="L113">
        <v>2989.44</v>
      </c>
      <c r="M113">
        <v>2204.56</v>
      </c>
    </row>
    <row r="114" spans="6:13" ht="23.4" x14ac:dyDescent="0.4">
      <c r="F114" s="55" t="s">
        <v>6</v>
      </c>
      <c r="G114" s="53" t="s">
        <v>35</v>
      </c>
      <c r="H114" s="53" t="s">
        <v>30</v>
      </c>
      <c r="I114" s="54">
        <v>4781</v>
      </c>
      <c r="J114" s="56">
        <v>123</v>
      </c>
      <c r="K114">
        <v>10.38</v>
      </c>
      <c r="L114">
        <v>1058.76</v>
      </c>
      <c r="M114">
        <v>593.24</v>
      </c>
    </row>
    <row r="115" spans="6:13" ht="23.4" x14ac:dyDescent="0.4">
      <c r="F115" s="55" t="s">
        <v>41</v>
      </c>
      <c r="G115" s="53" t="s">
        <v>35</v>
      </c>
      <c r="H115" s="53" t="s">
        <v>13</v>
      </c>
      <c r="I115" s="54">
        <v>4760</v>
      </c>
      <c r="J115" s="56">
        <v>69</v>
      </c>
      <c r="K115">
        <v>8.65</v>
      </c>
      <c r="L115">
        <v>2024.1000000000001</v>
      </c>
      <c r="M115">
        <v>10323.9</v>
      </c>
    </row>
    <row r="116" spans="6:13" ht="23.4" x14ac:dyDescent="0.4">
      <c r="F116" s="55" t="s">
        <v>8</v>
      </c>
      <c r="G116" s="53" t="s">
        <v>35</v>
      </c>
      <c r="H116" s="53" t="s">
        <v>27</v>
      </c>
      <c r="I116" s="54">
        <v>4753</v>
      </c>
      <c r="J116" s="56">
        <v>300</v>
      </c>
      <c r="K116">
        <v>8.65</v>
      </c>
      <c r="L116">
        <v>3970.3500000000004</v>
      </c>
      <c r="M116">
        <v>2735.6499999999996</v>
      </c>
    </row>
    <row r="117" spans="6:13" ht="23.4" x14ac:dyDescent="0.4">
      <c r="F117" s="55" t="s">
        <v>5</v>
      </c>
      <c r="G117" s="53" t="s">
        <v>35</v>
      </c>
      <c r="H117" s="53" t="s">
        <v>31</v>
      </c>
      <c r="I117" s="54">
        <v>4753</v>
      </c>
      <c r="J117" s="56">
        <v>246</v>
      </c>
      <c r="K117">
        <v>8.65</v>
      </c>
      <c r="L117">
        <v>648.75</v>
      </c>
      <c r="M117">
        <v>2613.25</v>
      </c>
    </row>
    <row r="118" spans="6:13" ht="23.4" x14ac:dyDescent="0.4">
      <c r="F118" s="55" t="s">
        <v>40</v>
      </c>
      <c r="G118" s="53" t="s">
        <v>35</v>
      </c>
      <c r="H118" s="53" t="s">
        <v>16</v>
      </c>
      <c r="I118" s="54">
        <v>4725</v>
      </c>
      <c r="J118" s="56">
        <v>174</v>
      </c>
      <c r="K118">
        <v>8.65</v>
      </c>
      <c r="L118">
        <v>181.65</v>
      </c>
      <c r="M118">
        <v>4893.3500000000004</v>
      </c>
    </row>
    <row r="119" spans="6:13" ht="23.4" x14ac:dyDescent="0.4">
      <c r="F119" s="55" t="s">
        <v>10</v>
      </c>
      <c r="G119" s="53" t="s">
        <v>37</v>
      </c>
      <c r="H119" s="53" t="s">
        <v>23</v>
      </c>
      <c r="I119" s="54">
        <v>4683</v>
      </c>
      <c r="J119" s="56">
        <v>30</v>
      </c>
      <c r="K119">
        <v>8.65</v>
      </c>
      <c r="L119">
        <v>4359.6000000000004</v>
      </c>
      <c r="M119">
        <v>3417.3999999999996</v>
      </c>
    </row>
    <row r="120" spans="6:13" ht="23.4" x14ac:dyDescent="0.4">
      <c r="F120" s="55" t="s">
        <v>7</v>
      </c>
      <c r="G120" s="53" t="s">
        <v>35</v>
      </c>
      <c r="H120" s="53" t="s">
        <v>14</v>
      </c>
      <c r="I120" s="54">
        <v>4606</v>
      </c>
      <c r="J120" s="56">
        <v>63</v>
      </c>
      <c r="K120">
        <v>8.65</v>
      </c>
      <c r="L120">
        <v>77.850000000000009</v>
      </c>
      <c r="M120">
        <v>6040.15</v>
      </c>
    </row>
    <row r="121" spans="6:13" ht="23.4" x14ac:dyDescent="0.4">
      <c r="F121" s="55" t="s">
        <v>3</v>
      </c>
      <c r="G121" s="53" t="s">
        <v>37</v>
      </c>
      <c r="H121" s="53" t="s">
        <v>29</v>
      </c>
      <c r="I121" s="54">
        <v>4592</v>
      </c>
      <c r="J121" s="56">
        <v>324</v>
      </c>
      <c r="K121">
        <v>8.65</v>
      </c>
      <c r="L121">
        <v>2620.9500000000003</v>
      </c>
      <c r="M121">
        <v>4036.0499999999997</v>
      </c>
    </row>
    <row r="122" spans="6:13" ht="23.4" x14ac:dyDescent="0.4">
      <c r="F122" s="55" t="s">
        <v>7</v>
      </c>
      <c r="G122" s="53" t="s">
        <v>35</v>
      </c>
      <c r="H122" s="53" t="s">
        <v>19</v>
      </c>
      <c r="I122" s="54">
        <v>4585</v>
      </c>
      <c r="J122" s="56">
        <v>240</v>
      </c>
      <c r="K122">
        <v>8.65</v>
      </c>
      <c r="L122">
        <v>1842.45</v>
      </c>
      <c r="M122">
        <v>1909.55</v>
      </c>
    </row>
    <row r="123" spans="6:13" ht="23.4" x14ac:dyDescent="0.4">
      <c r="F123" s="55" t="s">
        <v>7</v>
      </c>
      <c r="G123" s="53" t="s">
        <v>37</v>
      </c>
      <c r="H123" s="53" t="s">
        <v>16</v>
      </c>
      <c r="I123" s="54">
        <v>4487</v>
      </c>
      <c r="J123" s="56">
        <v>333</v>
      </c>
      <c r="K123">
        <v>8.65</v>
      </c>
      <c r="L123">
        <v>726.6</v>
      </c>
      <c r="M123">
        <v>9577.4</v>
      </c>
    </row>
    <row r="124" spans="6:13" ht="23.4" x14ac:dyDescent="0.4">
      <c r="F124" s="55" t="s">
        <v>7</v>
      </c>
      <c r="G124" s="53" t="s">
        <v>37</v>
      </c>
      <c r="H124" s="53" t="s">
        <v>17</v>
      </c>
      <c r="I124" s="54">
        <v>4487</v>
      </c>
      <c r="J124" s="56">
        <v>111</v>
      </c>
      <c r="K124">
        <v>8.65</v>
      </c>
      <c r="L124">
        <v>1634.8500000000001</v>
      </c>
      <c r="M124">
        <v>1319.1499999999999</v>
      </c>
    </row>
    <row r="125" spans="6:13" ht="23.4" x14ac:dyDescent="0.4">
      <c r="F125" s="55" t="s">
        <v>5</v>
      </c>
      <c r="G125" s="53" t="s">
        <v>35</v>
      </c>
      <c r="H125" s="53" t="s">
        <v>29</v>
      </c>
      <c r="I125" s="54">
        <v>4480</v>
      </c>
      <c r="J125" s="56">
        <v>357</v>
      </c>
      <c r="K125">
        <v>8.65</v>
      </c>
      <c r="L125">
        <v>752.55000000000007</v>
      </c>
      <c r="M125">
        <v>-472.55000000000007</v>
      </c>
    </row>
    <row r="126" spans="6:13" ht="23.4" x14ac:dyDescent="0.4">
      <c r="F126" s="55" t="s">
        <v>7</v>
      </c>
      <c r="G126" s="53" t="s">
        <v>39</v>
      </c>
      <c r="H126" s="53" t="s">
        <v>17</v>
      </c>
      <c r="I126" s="54">
        <v>4438</v>
      </c>
      <c r="J126" s="56">
        <v>246</v>
      </c>
      <c r="K126">
        <v>8.65</v>
      </c>
      <c r="L126">
        <v>1063.95</v>
      </c>
      <c r="M126">
        <v>5670.05</v>
      </c>
    </row>
    <row r="127" spans="6:13" ht="23.4" x14ac:dyDescent="0.4">
      <c r="F127" s="55" t="s">
        <v>40</v>
      </c>
      <c r="G127" s="53" t="s">
        <v>36</v>
      </c>
      <c r="H127" s="53" t="s">
        <v>13</v>
      </c>
      <c r="I127" s="54">
        <v>4424</v>
      </c>
      <c r="J127" s="56">
        <v>201</v>
      </c>
      <c r="K127">
        <v>6.47</v>
      </c>
      <c r="L127">
        <v>1863.36</v>
      </c>
      <c r="M127">
        <v>7768.64</v>
      </c>
    </row>
    <row r="128" spans="6:13" ht="23.4" x14ac:dyDescent="0.4">
      <c r="F128" s="55" t="s">
        <v>2</v>
      </c>
      <c r="G128" s="53" t="s">
        <v>38</v>
      </c>
      <c r="H128" s="53" t="s">
        <v>23</v>
      </c>
      <c r="I128" s="54">
        <v>4417</v>
      </c>
      <c r="J128" s="56">
        <v>153</v>
      </c>
      <c r="K128">
        <v>6.47</v>
      </c>
      <c r="L128">
        <v>97.05</v>
      </c>
      <c r="M128">
        <v>2317.9499999999998</v>
      </c>
    </row>
    <row r="129" spans="6:13" ht="23.4" x14ac:dyDescent="0.4">
      <c r="F129" s="55" t="s">
        <v>2</v>
      </c>
      <c r="G129" s="53" t="s">
        <v>38</v>
      </c>
      <c r="H129" s="53" t="s">
        <v>31</v>
      </c>
      <c r="I129" s="54">
        <v>4326</v>
      </c>
      <c r="J129" s="56">
        <v>348</v>
      </c>
      <c r="K129">
        <v>6.47</v>
      </c>
      <c r="L129">
        <v>1805.1299999999999</v>
      </c>
      <c r="M129">
        <v>2002.8700000000001</v>
      </c>
    </row>
    <row r="130" spans="6:13" ht="23.4" x14ac:dyDescent="0.4">
      <c r="F130" s="55" t="s">
        <v>6</v>
      </c>
      <c r="G130" s="53" t="s">
        <v>36</v>
      </c>
      <c r="H130" s="53" t="s">
        <v>13</v>
      </c>
      <c r="I130" s="54">
        <v>4319</v>
      </c>
      <c r="J130" s="56">
        <v>30</v>
      </c>
      <c r="K130">
        <v>6.47</v>
      </c>
      <c r="L130">
        <v>659.93999999999994</v>
      </c>
      <c r="M130">
        <v>845.06000000000006</v>
      </c>
    </row>
    <row r="131" spans="6:13" ht="23.4" x14ac:dyDescent="0.4">
      <c r="F131" s="55" t="s">
        <v>9</v>
      </c>
      <c r="G131" s="53" t="s">
        <v>37</v>
      </c>
      <c r="H131" s="53" t="s">
        <v>25</v>
      </c>
      <c r="I131" s="54">
        <v>4305</v>
      </c>
      <c r="J131" s="56">
        <v>156</v>
      </c>
      <c r="K131">
        <v>6.47</v>
      </c>
      <c r="L131">
        <v>892.86</v>
      </c>
      <c r="M131">
        <v>10678.14</v>
      </c>
    </row>
    <row r="132" spans="6:13" ht="23.4" x14ac:dyDescent="0.4">
      <c r="F132" s="55" t="s">
        <v>6</v>
      </c>
      <c r="G132" s="53" t="s">
        <v>34</v>
      </c>
      <c r="H132" s="53" t="s">
        <v>27</v>
      </c>
      <c r="I132" s="54">
        <v>4242</v>
      </c>
      <c r="J132" s="56">
        <v>207</v>
      </c>
      <c r="K132">
        <v>6.47</v>
      </c>
      <c r="L132">
        <v>1145.19</v>
      </c>
      <c r="M132">
        <v>1500.81</v>
      </c>
    </row>
    <row r="133" spans="6:13" ht="23.4" x14ac:dyDescent="0.4">
      <c r="F133" s="55" t="s">
        <v>9</v>
      </c>
      <c r="G133" s="53" t="s">
        <v>38</v>
      </c>
      <c r="H133" s="53" t="s">
        <v>24</v>
      </c>
      <c r="I133" s="54">
        <v>4137</v>
      </c>
      <c r="J133" s="56">
        <v>60</v>
      </c>
      <c r="K133">
        <v>6.47</v>
      </c>
      <c r="L133">
        <v>1319.8799999999999</v>
      </c>
      <c r="M133">
        <v>1319.1200000000001</v>
      </c>
    </row>
    <row r="134" spans="6:13" ht="23.4" x14ac:dyDescent="0.4">
      <c r="F134" s="55" t="s">
        <v>10</v>
      </c>
      <c r="G134" s="53" t="s">
        <v>34</v>
      </c>
      <c r="H134" s="53" t="s">
        <v>22</v>
      </c>
      <c r="I134" s="54">
        <v>4053</v>
      </c>
      <c r="J134" s="56">
        <v>24</v>
      </c>
      <c r="K134">
        <v>6.47</v>
      </c>
      <c r="L134">
        <v>1746.8999999999999</v>
      </c>
      <c r="M134">
        <v>31.100000000000136</v>
      </c>
    </row>
    <row r="135" spans="6:13" ht="23.4" x14ac:dyDescent="0.4">
      <c r="F135" s="55" t="s">
        <v>5</v>
      </c>
      <c r="G135" s="53" t="s">
        <v>39</v>
      </c>
      <c r="H135" s="53" t="s">
        <v>24</v>
      </c>
      <c r="I135" s="54">
        <v>4018</v>
      </c>
      <c r="J135" s="56">
        <v>171</v>
      </c>
      <c r="K135">
        <v>6.47</v>
      </c>
      <c r="L135">
        <v>1611.03</v>
      </c>
      <c r="M135">
        <v>-1226.03</v>
      </c>
    </row>
    <row r="136" spans="6:13" ht="23.4" x14ac:dyDescent="0.4">
      <c r="F136" s="55" t="s">
        <v>40</v>
      </c>
      <c r="G136" s="53" t="s">
        <v>34</v>
      </c>
      <c r="H136" s="53" t="s">
        <v>19</v>
      </c>
      <c r="I136" s="54">
        <v>4018</v>
      </c>
      <c r="J136" s="56">
        <v>162</v>
      </c>
      <c r="K136">
        <v>6.47</v>
      </c>
      <c r="L136">
        <v>19.41</v>
      </c>
      <c r="M136">
        <v>6091.59</v>
      </c>
    </row>
    <row r="137" spans="6:13" ht="23.4" x14ac:dyDescent="0.4">
      <c r="F137" s="55" t="s">
        <v>2</v>
      </c>
      <c r="G137" s="53" t="s">
        <v>39</v>
      </c>
      <c r="H137" s="53" t="s">
        <v>33</v>
      </c>
      <c r="I137" s="54">
        <v>4018</v>
      </c>
      <c r="J137" s="56">
        <v>126</v>
      </c>
      <c r="K137">
        <v>6.47</v>
      </c>
      <c r="L137">
        <v>174.69</v>
      </c>
      <c r="M137">
        <v>9485.31</v>
      </c>
    </row>
    <row r="138" spans="6:13" ht="23.4" x14ac:dyDescent="0.4">
      <c r="F138" s="55" t="s">
        <v>3</v>
      </c>
      <c r="G138" s="53" t="s">
        <v>37</v>
      </c>
      <c r="H138" s="53" t="s">
        <v>17</v>
      </c>
      <c r="I138" s="54">
        <v>3983</v>
      </c>
      <c r="J138" s="56">
        <v>144</v>
      </c>
      <c r="K138">
        <v>3.11</v>
      </c>
      <c r="L138">
        <v>447.84</v>
      </c>
      <c r="M138">
        <v>3535.16</v>
      </c>
    </row>
    <row r="139" spans="6:13" ht="23.4" x14ac:dyDescent="0.4">
      <c r="F139" s="55" t="s">
        <v>41</v>
      </c>
      <c r="G139" s="53" t="s">
        <v>39</v>
      </c>
      <c r="H139" s="53" t="s">
        <v>14</v>
      </c>
      <c r="I139" s="54">
        <v>3976</v>
      </c>
      <c r="J139" s="56">
        <v>72</v>
      </c>
      <c r="K139">
        <v>3.11</v>
      </c>
      <c r="L139">
        <v>121.28999999999999</v>
      </c>
      <c r="M139">
        <v>1341.71</v>
      </c>
    </row>
    <row r="140" spans="6:13" ht="23.4" x14ac:dyDescent="0.4">
      <c r="F140" s="55" t="s">
        <v>9</v>
      </c>
      <c r="G140" s="53" t="s">
        <v>39</v>
      </c>
      <c r="H140" s="53" t="s">
        <v>24</v>
      </c>
      <c r="I140" s="54">
        <v>3920</v>
      </c>
      <c r="J140" s="56">
        <v>306</v>
      </c>
      <c r="K140">
        <v>3.11</v>
      </c>
      <c r="L140">
        <v>345.21</v>
      </c>
      <c r="M140">
        <v>4141.79</v>
      </c>
    </row>
    <row r="141" spans="6:13" ht="23.4" x14ac:dyDescent="0.4">
      <c r="F141" s="55" t="s">
        <v>6</v>
      </c>
      <c r="G141" s="53" t="s">
        <v>35</v>
      </c>
      <c r="H141" s="53" t="s">
        <v>27</v>
      </c>
      <c r="I141" s="54">
        <v>3864</v>
      </c>
      <c r="J141" s="56">
        <v>177</v>
      </c>
      <c r="K141">
        <v>3.11</v>
      </c>
      <c r="L141">
        <v>485.15999999999997</v>
      </c>
      <c r="M141">
        <v>4484.84</v>
      </c>
    </row>
    <row r="142" spans="6:13" ht="23.4" x14ac:dyDescent="0.4">
      <c r="F142" s="55" t="s">
        <v>9</v>
      </c>
      <c r="G142" s="53" t="s">
        <v>38</v>
      </c>
      <c r="H142" s="53" t="s">
        <v>25</v>
      </c>
      <c r="I142" s="54">
        <v>3850</v>
      </c>
      <c r="J142" s="56">
        <v>102</v>
      </c>
      <c r="K142">
        <v>3.11</v>
      </c>
      <c r="L142">
        <v>27.99</v>
      </c>
      <c r="M142">
        <v>2380.0100000000002</v>
      </c>
    </row>
    <row r="143" spans="6:13" ht="23.4" x14ac:dyDescent="0.4">
      <c r="F143" s="55" t="s">
        <v>7</v>
      </c>
      <c r="G143" s="53" t="s">
        <v>34</v>
      </c>
      <c r="H143" s="53" t="s">
        <v>15</v>
      </c>
      <c r="I143" s="54">
        <v>3829</v>
      </c>
      <c r="J143" s="56">
        <v>24</v>
      </c>
      <c r="K143">
        <v>3.11</v>
      </c>
      <c r="L143">
        <v>765.06</v>
      </c>
      <c r="M143">
        <v>3672.94</v>
      </c>
    </row>
    <row r="144" spans="6:13" ht="23.4" x14ac:dyDescent="0.4">
      <c r="F144" s="55" t="s">
        <v>10</v>
      </c>
      <c r="G144" s="53" t="s">
        <v>35</v>
      </c>
      <c r="H144" s="53" t="s">
        <v>18</v>
      </c>
      <c r="I144" s="54">
        <v>3808</v>
      </c>
      <c r="J144" s="56">
        <v>279</v>
      </c>
      <c r="K144">
        <v>3.11</v>
      </c>
      <c r="L144">
        <v>121.28999999999999</v>
      </c>
      <c r="M144">
        <v>7655.71</v>
      </c>
    </row>
    <row r="145" spans="6:13" ht="23.4" x14ac:dyDescent="0.4">
      <c r="F145" s="55" t="s">
        <v>40</v>
      </c>
      <c r="G145" s="53" t="s">
        <v>34</v>
      </c>
      <c r="H145" s="53" t="s">
        <v>33</v>
      </c>
      <c r="I145" s="54">
        <v>3794</v>
      </c>
      <c r="J145" s="56">
        <v>159</v>
      </c>
      <c r="K145">
        <v>3.11</v>
      </c>
      <c r="L145">
        <v>1082.28</v>
      </c>
      <c r="M145">
        <v>2256.7200000000003</v>
      </c>
    </row>
    <row r="146" spans="6:13" ht="23.4" x14ac:dyDescent="0.4">
      <c r="F146" s="55" t="s">
        <v>3</v>
      </c>
      <c r="G146" s="53" t="s">
        <v>36</v>
      </c>
      <c r="H146" s="53" t="s">
        <v>23</v>
      </c>
      <c r="I146" s="54">
        <v>3773</v>
      </c>
      <c r="J146" s="56">
        <v>165</v>
      </c>
      <c r="K146">
        <v>3.11</v>
      </c>
      <c r="L146">
        <v>83.97</v>
      </c>
      <c r="M146">
        <v>5964.03</v>
      </c>
    </row>
    <row r="147" spans="6:13" ht="23.4" x14ac:dyDescent="0.4">
      <c r="F147" s="55" t="s">
        <v>6</v>
      </c>
      <c r="G147" s="53" t="s">
        <v>34</v>
      </c>
      <c r="H147" s="53" t="s">
        <v>17</v>
      </c>
      <c r="I147" s="54">
        <v>3759</v>
      </c>
      <c r="J147" s="56">
        <v>150</v>
      </c>
      <c r="K147">
        <v>3.11</v>
      </c>
      <c r="L147">
        <v>625.11</v>
      </c>
      <c r="M147">
        <v>9300.89</v>
      </c>
    </row>
    <row r="148" spans="6:13" ht="23.4" x14ac:dyDescent="0.4">
      <c r="F148" s="55" t="s">
        <v>8</v>
      </c>
      <c r="G148" s="53" t="s">
        <v>38</v>
      </c>
      <c r="H148" s="53" t="s">
        <v>32</v>
      </c>
      <c r="I148" s="54">
        <v>3752</v>
      </c>
      <c r="J148" s="56">
        <v>213</v>
      </c>
      <c r="K148">
        <v>3.11</v>
      </c>
      <c r="L148">
        <v>485.15999999999997</v>
      </c>
      <c r="M148">
        <v>4533.84</v>
      </c>
    </row>
    <row r="149" spans="6:13" ht="23.4" x14ac:dyDescent="0.4">
      <c r="F149" s="55" t="s">
        <v>3</v>
      </c>
      <c r="G149" s="53" t="s">
        <v>34</v>
      </c>
      <c r="H149" s="53" t="s">
        <v>28</v>
      </c>
      <c r="I149" s="54">
        <v>3689</v>
      </c>
      <c r="J149" s="56">
        <v>312</v>
      </c>
      <c r="K149">
        <v>3.11</v>
      </c>
      <c r="L149">
        <v>541.14</v>
      </c>
      <c r="M149">
        <v>165.86</v>
      </c>
    </row>
    <row r="150" spans="6:13" ht="23.4" x14ac:dyDescent="0.4">
      <c r="F150" s="55" t="s">
        <v>3</v>
      </c>
      <c r="G150" s="53" t="s">
        <v>39</v>
      </c>
      <c r="H150" s="53" t="s">
        <v>29</v>
      </c>
      <c r="I150" s="54">
        <v>3640</v>
      </c>
      <c r="J150" s="56">
        <v>51</v>
      </c>
      <c r="K150">
        <v>3.11</v>
      </c>
      <c r="L150">
        <v>270.57</v>
      </c>
      <c r="M150">
        <v>429.43</v>
      </c>
    </row>
    <row r="151" spans="6:13" ht="23.4" x14ac:dyDescent="0.4">
      <c r="F151" s="55" t="s">
        <v>8</v>
      </c>
      <c r="G151" s="53" t="s">
        <v>35</v>
      </c>
      <c r="H151" s="53" t="s">
        <v>30</v>
      </c>
      <c r="I151" s="54">
        <v>3598</v>
      </c>
      <c r="J151" s="56">
        <v>81</v>
      </c>
      <c r="K151">
        <v>3.11</v>
      </c>
      <c r="L151">
        <v>466.5</v>
      </c>
      <c r="M151">
        <v>3292.5</v>
      </c>
    </row>
    <row r="152" spans="6:13" ht="23.4" x14ac:dyDescent="0.4">
      <c r="F152" s="55" t="s">
        <v>6</v>
      </c>
      <c r="G152" s="53" t="s">
        <v>37</v>
      </c>
      <c r="H152" s="53" t="s">
        <v>28</v>
      </c>
      <c r="I152" s="54">
        <v>3556</v>
      </c>
      <c r="J152" s="56">
        <v>459</v>
      </c>
      <c r="K152">
        <v>3.11</v>
      </c>
      <c r="L152">
        <v>942.32999999999993</v>
      </c>
      <c r="M152">
        <v>646.67000000000007</v>
      </c>
    </row>
    <row r="153" spans="6:13" ht="23.4" x14ac:dyDescent="0.4">
      <c r="F153" s="55" t="s">
        <v>2</v>
      </c>
      <c r="G153" s="53" t="s">
        <v>38</v>
      </c>
      <c r="H153" s="53" t="s">
        <v>4</v>
      </c>
      <c r="I153" s="54">
        <v>3549</v>
      </c>
      <c r="J153" s="56">
        <v>3</v>
      </c>
      <c r="K153">
        <v>3.11</v>
      </c>
      <c r="L153">
        <v>149.28</v>
      </c>
      <c r="M153">
        <v>39.72</v>
      </c>
    </row>
    <row r="154" spans="6:13" ht="23.4" x14ac:dyDescent="0.4">
      <c r="F154" s="55" t="s">
        <v>8</v>
      </c>
      <c r="G154" s="53" t="s">
        <v>34</v>
      </c>
      <c r="H154" s="53" t="s">
        <v>31</v>
      </c>
      <c r="I154" s="54">
        <v>3507</v>
      </c>
      <c r="J154" s="56">
        <v>288</v>
      </c>
      <c r="K154">
        <v>3.11</v>
      </c>
      <c r="L154">
        <v>289.22999999999996</v>
      </c>
      <c r="M154">
        <v>2629.77</v>
      </c>
    </row>
    <row r="155" spans="6:13" ht="23.4" x14ac:dyDescent="0.4">
      <c r="F155" s="55" t="s">
        <v>10</v>
      </c>
      <c r="G155" s="53" t="s">
        <v>35</v>
      </c>
      <c r="H155" s="53" t="s">
        <v>14</v>
      </c>
      <c r="I155" s="54">
        <v>3472</v>
      </c>
      <c r="J155" s="56">
        <v>96</v>
      </c>
      <c r="K155">
        <v>6.49</v>
      </c>
      <c r="L155">
        <v>584.1</v>
      </c>
      <c r="M155">
        <v>7570.9</v>
      </c>
    </row>
    <row r="156" spans="6:13" ht="23.4" x14ac:dyDescent="0.4">
      <c r="F156" s="55" t="s">
        <v>6</v>
      </c>
      <c r="G156" s="53" t="s">
        <v>34</v>
      </c>
      <c r="H156" s="53" t="s">
        <v>30</v>
      </c>
      <c r="I156" s="54">
        <v>3402</v>
      </c>
      <c r="J156" s="56">
        <v>366</v>
      </c>
      <c r="K156">
        <v>6.49</v>
      </c>
      <c r="L156">
        <v>1518.66</v>
      </c>
      <c r="M156">
        <v>182.33999999999992</v>
      </c>
    </row>
    <row r="157" spans="6:13" ht="23.4" x14ac:dyDescent="0.4">
      <c r="F157" s="55" t="s">
        <v>41</v>
      </c>
      <c r="G157" s="53" t="s">
        <v>37</v>
      </c>
      <c r="H157" s="53" t="s">
        <v>20</v>
      </c>
      <c r="I157" s="54">
        <v>3388</v>
      </c>
      <c r="J157" s="56">
        <v>123</v>
      </c>
      <c r="K157">
        <v>6.49</v>
      </c>
      <c r="L157">
        <v>97.350000000000009</v>
      </c>
      <c r="M157">
        <v>6216.65</v>
      </c>
    </row>
    <row r="158" spans="6:13" ht="23.4" x14ac:dyDescent="0.4">
      <c r="F158" s="55" t="s">
        <v>5</v>
      </c>
      <c r="G158" s="53" t="s">
        <v>36</v>
      </c>
      <c r="H158" s="53" t="s">
        <v>17</v>
      </c>
      <c r="I158" s="54">
        <v>3339</v>
      </c>
      <c r="J158" s="56">
        <v>348</v>
      </c>
      <c r="K158">
        <v>6.49</v>
      </c>
      <c r="L158">
        <v>194.70000000000002</v>
      </c>
      <c r="M158">
        <v>4488.3</v>
      </c>
    </row>
    <row r="159" spans="6:13" ht="23.4" x14ac:dyDescent="0.4">
      <c r="F159" s="55" t="s">
        <v>6</v>
      </c>
      <c r="G159" s="53" t="s">
        <v>34</v>
      </c>
      <c r="H159" s="53" t="s">
        <v>29</v>
      </c>
      <c r="I159" s="54">
        <v>3339</v>
      </c>
      <c r="J159" s="56">
        <v>75</v>
      </c>
      <c r="K159">
        <v>6.49</v>
      </c>
      <c r="L159">
        <v>992.97</v>
      </c>
      <c r="M159">
        <v>3424.0299999999997</v>
      </c>
    </row>
    <row r="160" spans="6:13" ht="23.4" x14ac:dyDescent="0.4">
      <c r="F160" s="55" t="s">
        <v>3</v>
      </c>
      <c r="G160" s="53" t="s">
        <v>36</v>
      </c>
      <c r="H160" s="53" t="s">
        <v>25</v>
      </c>
      <c r="I160" s="54">
        <v>3339</v>
      </c>
      <c r="J160" s="56">
        <v>39</v>
      </c>
      <c r="K160">
        <v>6.49</v>
      </c>
      <c r="L160">
        <v>1226.6100000000001</v>
      </c>
      <c r="M160">
        <v>3722.39</v>
      </c>
    </row>
    <row r="161" spans="6:13" ht="23.4" x14ac:dyDescent="0.4">
      <c r="F161" s="55" t="s">
        <v>7</v>
      </c>
      <c r="G161" s="53" t="s">
        <v>34</v>
      </c>
      <c r="H161" s="53" t="s">
        <v>32</v>
      </c>
      <c r="I161" s="54">
        <v>3262</v>
      </c>
      <c r="J161" s="56">
        <v>75</v>
      </c>
      <c r="K161">
        <v>6.49</v>
      </c>
      <c r="L161">
        <v>1693.89</v>
      </c>
      <c r="M161">
        <v>623.1099999999999</v>
      </c>
    </row>
    <row r="162" spans="6:13" ht="23.4" x14ac:dyDescent="0.4">
      <c r="F162" s="55" t="s">
        <v>9</v>
      </c>
      <c r="G162" s="53" t="s">
        <v>39</v>
      </c>
      <c r="H162" s="53" t="s">
        <v>25</v>
      </c>
      <c r="I162" s="54">
        <v>3192</v>
      </c>
      <c r="J162" s="56">
        <v>72</v>
      </c>
      <c r="K162">
        <v>6.49</v>
      </c>
      <c r="L162">
        <v>1070.8500000000001</v>
      </c>
      <c r="M162">
        <v>2702.1499999999996</v>
      </c>
    </row>
    <row r="163" spans="6:13" ht="23.4" x14ac:dyDescent="0.4">
      <c r="F163" s="55" t="s">
        <v>40</v>
      </c>
      <c r="G163" s="53" t="s">
        <v>36</v>
      </c>
      <c r="H163" s="53" t="s">
        <v>27</v>
      </c>
      <c r="I163" s="54">
        <v>3164</v>
      </c>
      <c r="J163" s="56">
        <v>306</v>
      </c>
      <c r="K163">
        <v>6.49</v>
      </c>
      <c r="L163">
        <v>603.57000000000005</v>
      </c>
      <c r="M163">
        <v>2133.4299999999998</v>
      </c>
    </row>
    <row r="164" spans="6:13" ht="23.4" x14ac:dyDescent="0.4">
      <c r="F164" s="55" t="s">
        <v>3</v>
      </c>
      <c r="G164" s="53" t="s">
        <v>34</v>
      </c>
      <c r="H164" s="53" t="s">
        <v>26</v>
      </c>
      <c r="I164" s="54">
        <v>3108</v>
      </c>
      <c r="J164" s="56">
        <v>54</v>
      </c>
      <c r="K164">
        <v>6.49</v>
      </c>
      <c r="L164">
        <v>486.75</v>
      </c>
      <c r="M164">
        <v>2292.25</v>
      </c>
    </row>
    <row r="165" spans="6:13" ht="23.4" x14ac:dyDescent="0.4">
      <c r="F165" s="55" t="s">
        <v>40</v>
      </c>
      <c r="G165" s="53" t="s">
        <v>39</v>
      </c>
      <c r="H165" s="53" t="s">
        <v>28</v>
      </c>
      <c r="I165" s="54">
        <v>3101</v>
      </c>
      <c r="J165" s="56">
        <v>225</v>
      </c>
      <c r="K165">
        <v>6.49</v>
      </c>
      <c r="L165">
        <v>506.22</v>
      </c>
      <c r="M165">
        <v>1516.78</v>
      </c>
    </row>
    <row r="166" spans="6:13" ht="23.4" x14ac:dyDescent="0.4">
      <c r="F166" s="55" t="s">
        <v>2</v>
      </c>
      <c r="G166" s="53" t="s">
        <v>36</v>
      </c>
      <c r="H166" s="53" t="s">
        <v>31</v>
      </c>
      <c r="I166" s="54">
        <v>3094</v>
      </c>
      <c r="J166" s="56">
        <v>246</v>
      </c>
      <c r="K166">
        <v>6.49</v>
      </c>
      <c r="L166">
        <v>759.33</v>
      </c>
      <c r="M166">
        <v>1452.67</v>
      </c>
    </row>
    <row r="167" spans="6:13" ht="23.4" x14ac:dyDescent="0.4">
      <c r="F167" s="55" t="s">
        <v>10</v>
      </c>
      <c r="G167" s="53" t="s">
        <v>37</v>
      </c>
      <c r="H167" s="53" t="s">
        <v>28</v>
      </c>
      <c r="I167" s="54">
        <v>3059</v>
      </c>
      <c r="J167" s="56">
        <v>27</v>
      </c>
      <c r="K167">
        <v>6.49</v>
      </c>
      <c r="L167">
        <v>973.5</v>
      </c>
      <c r="M167">
        <v>4045.5</v>
      </c>
    </row>
    <row r="168" spans="6:13" ht="23.4" x14ac:dyDescent="0.4">
      <c r="F168" s="55" t="s">
        <v>6</v>
      </c>
      <c r="G168" s="53" t="s">
        <v>39</v>
      </c>
      <c r="H168" s="53" t="s">
        <v>29</v>
      </c>
      <c r="I168" s="54">
        <v>3052</v>
      </c>
      <c r="J168" s="56">
        <v>378</v>
      </c>
      <c r="K168">
        <v>6.49</v>
      </c>
      <c r="L168">
        <v>817.74</v>
      </c>
      <c r="M168">
        <v>4117.26</v>
      </c>
    </row>
    <row r="169" spans="6:13" ht="23.4" x14ac:dyDescent="0.4">
      <c r="F169" s="55" t="s">
        <v>6</v>
      </c>
      <c r="G169" s="53" t="s">
        <v>39</v>
      </c>
      <c r="H169" s="53" t="s">
        <v>24</v>
      </c>
      <c r="I169" s="54">
        <v>2989</v>
      </c>
      <c r="J169" s="56">
        <v>3</v>
      </c>
      <c r="K169">
        <v>6.49</v>
      </c>
      <c r="L169">
        <v>233.64000000000001</v>
      </c>
      <c r="M169">
        <v>396.36</v>
      </c>
    </row>
    <row r="170" spans="6:13" ht="23.4" x14ac:dyDescent="0.4">
      <c r="F170" s="55" t="s">
        <v>9</v>
      </c>
      <c r="G170" s="53" t="s">
        <v>36</v>
      </c>
      <c r="H170" s="53" t="s">
        <v>32</v>
      </c>
      <c r="I170" s="54">
        <v>2954</v>
      </c>
      <c r="J170" s="56">
        <v>189</v>
      </c>
      <c r="K170">
        <v>7.16</v>
      </c>
      <c r="L170">
        <v>472.56</v>
      </c>
      <c r="M170">
        <v>1641.44</v>
      </c>
    </row>
    <row r="171" spans="6:13" ht="23.4" x14ac:dyDescent="0.4">
      <c r="F171" s="55" t="s">
        <v>41</v>
      </c>
      <c r="G171" s="53" t="s">
        <v>37</v>
      </c>
      <c r="H171" s="53" t="s">
        <v>21</v>
      </c>
      <c r="I171" s="54">
        <v>2933</v>
      </c>
      <c r="J171" s="56">
        <v>9</v>
      </c>
      <c r="K171">
        <v>7.16</v>
      </c>
      <c r="L171">
        <v>515.52</v>
      </c>
      <c r="M171">
        <v>8486.48</v>
      </c>
    </row>
    <row r="172" spans="6:13" ht="23.4" x14ac:dyDescent="0.4">
      <c r="F172" s="55" t="s">
        <v>3</v>
      </c>
      <c r="G172" s="53" t="s">
        <v>34</v>
      </c>
      <c r="H172" s="53" t="s">
        <v>17</v>
      </c>
      <c r="I172" s="54">
        <v>2919</v>
      </c>
      <c r="J172" s="56">
        <v>93</v>
      </c>
      <c r="K172">
        <v>7.16</v>
      </c>
      <c r="L172">
        <v>537</v>
      </c>
      <c r="M172">
        <v>2802</v>
      </c>
    </row>
    <row r="173" spans="6:13" ht="23.4" x14ac:dyDescent="0.4">
      <c r="F173" s="55" t="s">
        <v>9</v>
      </c>
      <c r="G173" s="53" t="s">
        <v>37</v>
      </c>
      <c r="H173" s="53" t="s">
        <v>28</v>
      </c>
      <c r="I173" s="54">
        <v>2919</v>
      </c>
      <c r="J173" s="56">
        <v>45</v>
      </c>
      <c r="K173">
        <v>7.16</v>
      </c>
      <c r="L173">
        <v>537</v>
      </c>
      <c r="M173">
        <v>7674</v>
      </c>
    </row>
    <row r="174" spans="6:13" ht="23.4" x14ac:dyDescent="0.4">
      <c r="F174" s="55" t="s">
        <v>5</v>
      </c>
      <c r="G174" s="53" t="s">
        <v>34</v>
      </c>
      <c r="H174" s="53" t="s">
        <v>29</v>
      </c>
      <c r="I174" s="54">
        <v>2891</v>
      </c>
      <c r="J174" s="56">
        <v>102</v>
      </c>
      <c r="K174">
        <v>7.16</v>
      </c>
      <c r="L174">
        <v>1954.68</v>
      </c>
      <c r="M174">
        <v>-869.68000000000006</v>
      </c>
    </row>
    <row r="175" spans="6:13" ht="23.4" x14ac:dyDescent="0.4">
      <c r="F175" s="55" t="s">
        <v>7</v>
      </c>
      <c r="G175" s="53" t="s">
        <v>36</v>
      </c>
      <c r="H175" s="53" t="s">
        <v>19</v>
      </c>
      <c r="I175" s="54">
        <v>2870</v>
      </c>
      <c r="J175" s="56">
        <v>300</v>
      </c>
      <c r="K175">
        <v>7.16</v>
      </c>
      <c r="L175">
        <v>730.32</v>
      </c>
      <c r="M175">
        <v>2160.6799999999998</v>
      </c>
    </row>
    <row r="176" spans="6:13" ht="23.4" x14ac:dyDescent="0.4">
      <c r="F176" s="55" t="s">
        <v>2</v>
      </c>
      <c r="G176" s="53" t="s">
        <v>37</v>
      </c>
      <c r="H176" s="53" t="s">
        <v>15</v>
      </c>
      <c r="I176" s="54">
        <v>2863</v>
      </c>
      <c r="J176" s="56">
        <v>42</v>
      </c>
      <c r="K176">
        <v>7.16</v>
      </c>
      <c r="L176">
        <v>2448.7200000000003</v>
      </c>
      <c r="M176">
        <v>22.279999999999745</v>
      </c>
    </row>
    <row r="177" spans="6:13" ht="23.4" x14ac:dyDescent="0.4">
      <c r="F177" s="55" t="s">
        <v>9</v>
      </c>
      <c r="G177" s="53" t="s">
        <v>37</v>
      </c>
      <c r="H177" s="53" t="s">
        <v>26</v>
      </c>
      <c r="I177" s="54">
        <v>2856</v>
      </c>
      <c r="J177" s="56">
        <v>246</v>
      </c>
      <c r="K177">
        <v>7.16</v>
      </c>
      <c r="L177">
        <v>1202.8800000000001</v>
      </c>
      <c r="M177">
        <v>820.11999999999989</v>
      </c>
    </row>
    <row r="178" spans="6:13" ht="23.4" x14ac:dyDescent="0.4">
      <c r="F178" s="55" t="s">
        <v>7</v>
      </c>
      <c r="G178" s="53" t="s">
        <v>35</v>
      </c>
      <c r="H178" s="53" t="s">
        <v>24</v>
      </c>
      <c r="I178" s="54">
        <v>2793</v>
      </c>
      <c r="J178" s="56">
        <v>114</v>
      </c>
      <c r="K178">
        <v>7.16</v>
      </c>
      <c r="L178">
        <v>1804.32</v>
      </c>
      <c r="M178">
        <v>3746.6800000000003</v>
      </c>
    </row>
    <row r="179" spans="6:13" ht="23.4" x14ac:dyDescent="0.4">
      <c r="F179" s="55" t="s">
        <v>40</v>
      </c>
      <c r="G179" s="53" t="s">
        <v>34</v>
      </c>
      <c r="H179" s="53" t="s">
        <v>23</v>
      </c>
      <c r="I179" s="54">
        <v>2779</v>
      </c>
      <c r="J179" s="56">
        <v>75</v>
      </c>
      <c r="K179">
        <v>7.16</v>
      </c>
      <c r="L179">
        <v>2556.12</v>
      </c>
      <c r="M179">
        <v>1923.88</v>
      </c>
    </row>
    <row r="180" spans="6:13" ht="23.4" x14ac:dyDescent="0.4">
      <c r="F180" s="55" t="s">
        <v>5</v>
      </c>
      <c r="G180" s="53" t="s">
        <v>35</v>
      </c>
      <c r="H180" s="53" t="s">
        <v>4</v>
      </c>
      <c r="I180" s="54">
        <v>2744</v>
      </c>
      <c r="J180" s="56">
        <v>9</v>
      </c>
      <c r="K180">
        <v>7.16</v>
      </c>
      <c r="L180">
        <v>2706.48</v>
      </c>
      <c r="M180">
        <v>345.52</v>
      </c>
    </row>
    <row r="181" spans="6:13" ht="23.4" x14ac:dyDescent="0.4">
      <c r="F181" s="55" t="s">
        <v>9</v>
      </c>
      <c r="G181" s="53" t="s">
        <v>37</v>
      </c>
      <c r="H181" s="53" t="s">
        <v>23</v>
      </c>
      <c r="I181" s="54">
        <v>2737</v>
      </c>
      <c r="J181" s="56">
        <v>93</v>
      </c>
      <c r="K181">
        <v>7.16</v>
      </c>
      <c r="L181">
        <v>2319.84</v>
      </c>
      <c r="M181">
        <v>2272.16</v>
      </c>
    </row>
    <row r="182" spans="6:13" ht="23.4" x14ac:dyDescent="0.4">
      <c r="F182" s="55" t="s">
        <v>8</v>
      </c>
      <c r="G182" s="53" t="s">
        <v>35</v>
      </c>
      <c r="H182" s="53" t="s">
        <v>20</v>
      </c>
      <c r="I182" s="54">
        <v>2702</v>
      </c>
      <c r="J182" s="56">
        <v>363</v>
      </c>
      <c r="K182">
        <v>7.16</v>
      </c>
      <c r="L182">
        <v>322.2</v>
      </c>
      <c r="M182">
        <v>2218.8000000000002</v>
      </c>
    </row>
    <row r="183" spans="6:13" ht="23.4" x14ac:dyDescent="0.4">
      <c r="F183" s="55" t="s">
        <v>6</v>
      </c>
      <c r="G183" s="53" t="s">
        <v>38</v>
      </c>
      <c r="H183" s="53" t="s">
        <v>31</v>
      </c>
      <c r="I183" s="54">
        <v>2681</v>
      </c>
      <c r="J183" s="56">
        <v>54</v>
      </c>
      <c r="K183">
        <v>7.16</v>
      </c>
      <c r="L183">
        <v>902.16</v>
      </c>
      <c r="M183">
        <v>714.84</v>
      </c>
    </row>
    <row r="184" spans="6:13" ht="23.4" x14ac:dyDescent="0.4">
      <c r="F184" s="55" t="s">
        <v>7</v>
      </c>
      <c r="G184" s="53" t="s">
        <v>36</v>
      </c>
      <c r="H184" s="53" t="s">
        <v>18</v>
      </c>
      <c r="I184" s="54">
        <v>2646</v>
      </c>
      <c r="J184" s="56">
        <v>177</v>
      </c>
      <c r="K184">
        <v>7.16</v>
      </c>
      <c r="L184">
        <v>966.6</v>
      </c>
      <c r="M184">
        <v>-966.6</v>
      </c>
    </row>
    <row r="185" spans="6:13" ht="23.4" x14ac:dyDescent="0.4">
      <c r="F185" s="55" t="s">
        <v>9</v>
      </c>
      <c r="G185" s="53" t="s">
        <v>38</v>
      </c>
      <c r="H185" s="53" t="s">
        <v>16</v>
      </c>
      <c r="I185" s="54">
        <v>2646</v>
      </c>
      <c r="J185" s="56">
        <v>120</v>
      </c>
      <c r="K185">
        <v>7.16</v>
      </c>
      <c r="L185">
        <v>966.6</v>
      </c>
      <c r="M185">
        <v>433.4</v>
      </c>
    </row>
    <row r="186" spans="6:13" ht="23.4" x14ac:dyDescent="0.4">
      <c r="F186" s="55" t="s">
        <v>9</v>
      </c>
      <c r="G186" s="53" t="s">
        <v>39</v>
      </c>
      <c r="H186" s="53" t="s">
        <v>18</v>
      </c>
      <c r="I186" s="54">
        <v>2639</v>
      </c>
      <c r="J186" s="56">
        <v>204</v>
      </c>
      <c r="K186">
        <v>7.16</v>
      </c>
      <c r="L186">
        <v>365.16</v>
      </c>
      <c r="M186">
        <v>3274.84</v>
      </c>
    </row>
    <row r="187" spans="6:13" ht="23.4" x14ac:dyDescent="0.4">
      <c r="F187" s="55" t="s">
        <v>3</v>
      </c>
      <c r="G187" s="53" t="s">
        <v>34</v>
      </c>
      <c r="H187" s="53" t="s">
        <v>20</v>
      </c>
      <c r="I187" s="54">
        <v>2583</v>
      </c>
      <c r="J187" s="56">
        <v>18</v>
      </c>
      <c r="K187">
        <v>9.33</v>
      </c>
      <c r="L187">
        <v>503.82</v>
      </c>
      <c r="M187">
        <v>-251.82</v>
      </c>
    </row>
    <row r="188" spans="6:13" ht="23.4" x14ac:dyDescent="0.4">
      <c r="F188" s="55" t="s">
        <v>10</v>
      </c>
      <c r="G188" s="53" t="s">
        <v>35</v>
      </c>
      <c r="H188" s="53" t="s">
        <v>15</v>
      </c>
      <c r="I188" s="54">
        <v>2562</v>
      </c>
      <c r="J188" s="56">
        <v>6</v>
      </c>
      <c r="K188">
        <v>9.33</v>
      </c>
      <c r="L188">
        <v>2155.23</v>
      </c>
      <c r="M188">
        <v>8155.77</v>
      </c>
    </row>
    <row r="189" spans="6:13" ht="23.4" x14ac:dyDescent="0.4">
      <c r="F189" s="55" t="s">
        <v>40</v>
      </c>
      <c r="G189" s="53" t="s">
        <v>38</v>
      </c>
      <c r="H189" s="53" t="s">
        <v>25</v>
      </c>
      <c r="I189" s="54">
        <v>2541</v>
      </c>
      <c r="J189" s="56">
        <v>90</v>
      </c>
      <c r="K189">
        <v>9.33</v>
      </c>
      <c r="L189">
        <v>643.77</v>
      </c>
      <c r="M189">
        <v>4116.2299999999996</v>
      </c>
    </row>
    <row r="190" spans="6:13" ht="23.4" x14ac:dyDescent="0.4">
      <c r="F190" s="55" t="s">
        <v>40</v>
      </c>
      <c r="G190" s="53" t="s">
        <v>38</v>
      </c>
      <c r="H190" s="53" t="s">
        <v>29</v>
      </c>
      <c r="I190" s="54">
        <v>2541</v>
      </c>
      <c r="J190" s="56">
        <v>45</v>
      </c>
      <c r="K190">
        <v>9.33</v>
      </c>
      <c r="L190">
        <v>475.83</v>
      </c>
      <c r="M190">
        <v>-419.83</v>
      </c>
    </row>
    <row r="191" spans="6:13" ht="23.4" x14ac:dyDescent="0.4">
      <c r="F191" s="55" t="s">
        <v>7</v>
      </c>
      <c r="G191" s="53" t="s">
        <v>35</v>
      </c>
      <c r="H191" s="53" t="s">
        <v>27</v>
      </c>
      <c r="I191" s="54">
        <v>2478</v>
      </c>
      <c r="J191" s="56">
        <v>21</v>
      </c>
      <c r="K191">
        <v>9.33</v>
      </c>
      <c r="L191">
        <v>1147.5899999999999</v>
      </c>
      <c r="M191">
        <v>-1084.5899999999999</v>
      </c>
    </row>
    <row r="192" spans="6:13" ht="23.4" x14ac:dyDescent="0.4">
      <c r="F192" s="55" t="s">
        <v>10</v>
      </c>
      <c r="G192" s="53" t="s">
        <v>36</v>
      </c>
      <c r="H192" s="53" t="s">
        <v>29</v>
      </c>
      <c r="I192" s="54">
        <v>2471</v>
      </c>
      <c r="J192" s="56">
        <v>342</v>
      </c>
      <c r="K192">
        <v>9.33</v>
      </c>
      <c r="L192">
        <v>503.82</v>
      </c>
      <c r="M192">
        <v>6685.18</v>
      </c>
    </row>
    <row r="193" spans="6:13" ht="23.4" x14ac:dyDescent="0.4">
      <c r="F193" s="55" t="s">
        <v>3</v>
      </c>
      <c r="G193" s="53" t="s">
        <v>35</v>
      </c>
      <c r="H193" s="53" t="s">
        <v>25</v>
      </c>
      <c r="I193" s="54">
        <v>2464</v>
      </c>
      <c r="J193" s="56">
        <v>234</v>
      </c>
      <c r="K193">
        <v>9.33</v>
      </c>
      <c r="L193">
        <v>2771.01</v>
      </c>
      <c r="M193">
        <v>2898.99</v>
      </c>
    </row>
    <row r="194" spans="6:13" ht="23.4" x14ac:dyDescent="0.4">
      <c r="F194" s="55" t="s">
        <v>9</v>
      </c>
      <c r="G194" s="53" t="s">
        <v>38</v>
      </c>
      <c r="H194" s="53" t="s">
        <v>26</v>
      </c>
      <c r="I194" s="54">
        <v>2436</v>
      </c>
      <c r="J194" s="56">
        <v>99</v>
      </c>
      <c r="K194">
        <v>9.33</v>
      </c>
      <c r="L194">
        <v>4758.3</v>
      </c>
      <c r="M194">
        <v>-3939.3</v>
      </c>
    </row>
    <row r="195" spans="6:13" ht="23.4" x14ac:dyDescent="0.4">
      <c r="F195" s="55" t="s">
        <v>9</v>
      </c>
      <c r="G195" s="53" t="s">
        <v>35</v>
      </c>
      <c r="H195" s="53" t="s">
        <v>27</v>
      </c>
      <c r="I195" s="54">
        <v>2429</v>
      </c>
      <c r="J195" s="56">
        <v>144</v>
      </c>
      <c r="K195">
        <v>9.33</v>
      </c>
      <c r="L195">
        <v>1875.33</v>
      </c>
      <c r="M195">
        <v>2548.67</v>
      </c>
    </row>
    <row r="196" spans="6:13" ht="23.4" x14ac:dyDescent="0.4">
      <c r="F196" s="55" t="s">
        <v>3</v>
      </c>
      <c r="G196" s="53" t="s">
        <v>35</v>
      </c>
      <c r="H196" s="53" t="s">
        <v>14</v>
      </c>
      <c r="I196" s="54">
        <v>2415</v>
      </c>
      <c r="J196" s="56">
        <v>255</v>
      </c>
      <c r="K196">
        <v>9.33</v>
      </c>
      <c r="L196">
        <v>1147.5899999999999</v>
      </c>
      <c r="M196">
        <v>1169.4100000000001</v>
      </c>
    </row>
    <row r="197" spans="6:13" ht="23.4" x14ac:dyDescent="0.4">
      <c r="F197" s="55" t="s">
        <v>5</v>
      </c>
      <c r="G197" s="53" t="s">
        <v>35</v>
      </c>
      <c r="H197" s="53" t="s">
        <v>18</v>
      </c>
      <c r="I197" s="54">
        <v>2415</v>
      </c>
      <c r="J197" s="56">
        <v>15</v>
      </c>
      <c r="K197">
        <v>9.33</v>
      </c>
      <c r="L197">
        <v>587.79</v>
      </c>
      <c r="M197">
        <v>5558.21</v>
      </c>
    </row>
    <row r="198" spans="6:13" ht="23.4" x14ac:dyDescent="0.4">
      <c r="F198" s="55" t="s">
        <v>9</v>
      </c>
      <c r="G198" s="53" t="s">
        <v>38</v>
      </c>
      <c r="H198" s="53" t="s">
        <v>17</v>
      </c>
      <c r="I198" s="54">
        <v>2408</v>
      </c>
      <c r="J198" s="56">
        <v>9</v>
      </c>
      <c r="K198">
        <v>9.33</v>
      </c>
      <c r="L198">
        <v>279.89999999999998</v>
      </c>
      <c r="M198">
        <v>4039.1</v>
      </c>
    </row>
    <row r="199" spans="6:13" ht="23.4" x14ac:dyDescent="0.4">
      <c r="F199" s="55" t="s">
        <v>41</v>
      </c>
      <c r="G199" s="53" t="s">
        <v>37</v>
      </c>
      <c r="H199" s="53" t="s">
        <v>26</v>
      </c>
      <c r="I199" s="54">
        <v>2324</v>
      </c>
      <c r="J199" s="56">
        <v>177</v>
      </c>
      <c r="K199">
        <v>9.33</v>
      </c>
      <c r="L199">
        <v>699.75</v>
      </c>
      <c r="M199">
        <v>245.25</v>
      </c>
    </row>
    <row r="200" spans="6:13" ht="23.4" x14ac:dyDescent="0.4">
      <c r="F200" s="55" t="s">
        <v>10</v>
      </c>
      <c r="G200" s="53" t="s">
        <v>36</v>
      </c>
      <c r="H200" s="53" t="s">
        <v>23</v>
      </c>
      <c r="I200" s="54">
        <v>2317</v>
      </c>
      <c r="J200" s="56">
        <v>261</v>
      </c>
      <c r="K200">
        <v>8.7899999999999991</v>
      </c>
      <c r="L200">
        <v>1054.8</v>
      </c>
      <c r="M200">
        <v>1591.2</v>
      </c>
    </row>
    <row r="201" spans="6:13" ht="23.4" x14ac:dyDescent="0.4">
      <c r="F201" s="55" t="s">
        <v>6</v>
      </c>
      <c r="G201" s="53" t="s">
        <v>38</v>
      </c>
      <c r="H201" s="53" t="s">
        <v>13</v>
      </c>
      <c r="I201" s="54">
        <v>2317</v>
      </c>
      <c r="J201" s="56">
        <v>123</v>
      </c>
      <c r="K201">
        <v>8.7899999999999991</v>
      </c>
      <c r="L201">
        <v>1476.7199999999998</v>
      </c>
      <c r="M201">
        <v>-1455.7199999999998</v>
      </c>
    </row>
    <row r="202" spans="6:13" ht="23.4" x14ac:dyDescent="0.4">
      <c r="F202" s="55" t="s">
        <v>40</v>
      </c>
      <c r="G202" s="53" t="s">
        <v>34</v>
      </c>
      <c r="H202" s="53" t="s">
        <v>27</v>
      </c>
      <c r="I202" s="54">
        <v>2289</v>
      </c>
      <c r="J202" s="56">
        <v>135</v>
      </c>
      <c r="K202">
        <v>8.7899999999999991</v>
      </c>
      <c r="L202">
        <v>3559.95</v>
      </c>
      <c r="M202">
        <v>-1655.9499999999998</v>
      </c>
    </row>
    <row r="203" spans="6:13" ht="23.4" x14ac:dyDescent="0.4">
      <c r="F203" s="55" t="s">
        <v>40</v>
      </c>
      <c r="G203" s="53" t="s">
        <v>35</v>
      </c>
      <c r="H203" s="53" t="s">
        <v>30</v>
      </c>
      <c r="I203" s="54">
        <v>2275</v>
      </c>
      <c r="J203" s="56">
        <v>447</v>
      </c>
      <c r="K203">
        <v>8.7899999999999991</v>
      </c>
      <c r="L203">
        <v>316.43999999999994</v>
      </c>
      <c r="M203">
        <v>8881.56</v>
      </c>
    </row>
    <row r="204" spans="6:13" ht="23.4" x14ac:dyDescent="0.4">
      <c r="F204" s="55" t="s">
        <v>8</v>
      </c>
      <c r="G204" s="53" t="s">
        <v>38</v>
      </c>
      <c r="H204" s="53" t="s">
        <v>27</v>
      </c>
      <c r="I204" s="54">
        <v>2268</v>
      </c>
      <c r="J204" s="56">
        <v>63</v>
      </c>
      <c r="K204">
        <v>8.7899999999999991</v>
      </c>
      <c r="L204">
        <v>342.80999999999995</v>
      </c>
      <c r="M204">
        <v>15841.19</v>
      </c>
    </row>
    <row r="205" spans="6:13" ht="23.4" x14ac:dyDescent="0.4">
      <c r="F205" s="55" t="s">
        <v>7</v>
      </c>
      <c r="G205" s="53" t="s">
        <v>34</v>
      </c>
      <c r="H205" s="53" t="s">
        <v>33</v>
      </c>
      <c r="I205" s="54">
        <v>2226</v>
      </c>
      <c r="J205" s="56">
        <v>48</v>
      </c>
      <c r="K205">
        <v>8.7899999999999991</v>
      </c>
      <c r="L205">
        <v>52.739999999999995</v>
      </c>
      <c r="M205">
        <v>885.26</v>
      </c>
    </row>
    <row r="206" spans="6:13" ht="23.4" x14ac:dyDescent="0.4">
      <c r="F206" s="55" t="s">
        <v>6</v>
      </c>
      <c r="G206" s="53" t="s">
        <v>34</v>
      </c>
      <c r="H206" s="53" t="s">
        <v>16</v>
      </c>
      <c r="I206" s="54">
        <v>2219</v>
      </c>
      <c r="J206" s="56">
        <v>75</v>
      </c>
      <c r="K206">
        <v>8.7899999999999991</v>
      </c>
      <c r="L206">
        <v>184.58999999999997</v>
      </c>
      <c r="M206">
        <v>11232.41</v>
      </c>
    </row>
    <row r="207" spans="6:13" ht="23.4" x14ac:dyDescent="0.4">
      <c r="F207" s="55" t="s">
        <v>3</v>
      </c>
      <c r="G207" s="53" t="s">
        <v>34</v>
      </c>
      <c r="H207" s="53" t="s">
        <v>23</v>
      </c>
      <c r="I207" s="54">
        <v>2212</v>
      </c>
      <c r="J207" s="56">
        <v>117</v>
      </c>
      <c r="K207">
        <v>8.7899999999999991</v>
      </c>
      <c r="L207">
        <v>1028.4299999999998</v>
      </c>
      <c r="M207">
        <v>987.57000000000016</v>
      </c>
    </row>
    <row r="208" spans="6:13" ht="23.4" x14ac:dyDescent="0.4">
      <c r="F208" s="55" t="s">
        <v>10</v>
      </c>
      <c r="G208" s="53" t="s">
        <v>38</v>
      </c>
      <c r="H208" s="53" t="s">
        <v>22</v>
      </c>
      <c r="I208" s="54">
        <v>2205</v>
      </c>
      <c r="J208" s="56">
        <v>141</v>
      </c>
      <c r="K208">
        <v>8.7899999999999991</v>
      </c>
      <c r="L208">
        <v>1529.4599999999998</v>
      </c>
      <c r="M208">
        <v>3195.54</v>
      </c>
    </row>
    <row r="209" spans="6:13" ht="23.4" x14ac:dyDescent="0.4">
      <c r="F209" s="55" t="s">
        <v>7</v>
      </c>
      <c r="G209" s="53" t="s">
        <v>34</v>
      </c>
      <c r="H209" s="53" t="s">
        <v>20</v>
      </c>
      <c r="I209" s="54">
        <v>2205</v>
      </c>
      <c r="J209" s="56">
        <v>138</v>
      </c>
      <c r="K209">
        <v>8.7899999999999991</v>
      </c>
      <c r="L209">
        <v>237.32999999999998</v>
      </c>
      <c r="M209">
        <v>1897.67</v>
      </c>
    </row>
    <row r="210" spans="6:13" ht="23.4" x14ac:dyDescent="0.4">
      <c r="F210" s="55" t="s">
        <v>7</v>
      </c>
      <c r="G210" s="53" t="s">
        <v>36</v>
      </c>
      <c r="H210" s="53" t="s">
        <v>31</v>
      </c>
      <c r="I210" s="54">
        <v>2149</v>
      </c>
      <c r="J210" s="56">
        <v>117</v>
      </c>
      <c r="K210">
        <v>8.7899999999999991</v>
      </c>
      <c r="L210">
        <v>1925.0099999999998</v>
      </c>
      <c r="M210">
        <v>83.990000000000236</v>
      </c>
    </row>
    <row r="211" spans="6:13" ht="23.4" x14ac:dyDescent="0.4">
      <c r="F211" s="55" t="s">
        <v>9</v>
      </c>
      <c r="G211" s="53" t="s">
        <v>36</v>
      </c>
      <c r="H211" s="53" t="s">
        <v>25</v>
      </c>
      <c r="I211" s="54">
        <v>2142</v>
      </c>
      <c r="J211" s="56">
        <v>114</v>
      </c>
      <c r="K211">
        <v>8.7899999999999991</v>
      </c>
      <c r="L211">
        <v>1977.7499999999998</v>
      </c>
      <c r="M211">
        <v>-703.74999999999977</v>
      </c>
    </row>
    <row r="212" spans="6:13" ht="23.4" x14ac:dyDescent="0.4">
      <c r="F212" s="55" t="s">
        <v>7</v>
      </c>
      <c r="G212" s="53" t="s">
        <v>35</v>
      </c>
      <c r="H212" s="53" t="s">
        <v>16</v>
      </c>
      <c r="I212" s="54">
        <v>2135</v>
      </c>
      <c r="J212" s="56">
        <v>27</v>
      </c>
      <c r="K212">
        <v>8.7899999999999991</v>
      </c>
      <c r="L212">
        <v>1661.31</v>
      </c>
      <c r="M212">
        <v>-723.31</v>
      </c>
    </row>
    <row r="213" spans="6:13" ht="23.4" x14ac:dyDescent="0.4">
      <c r="F213" s="55" t="s">
        <v>41</v>
      </c>
      <c r="G213" s="53" t="s">
        <v>35</v>
      </c>
      <c r="H213" s="53" t="s">
        <v>15</v>
      </c>
      <c r="I213" s="54">
        <v>2114</v>
      </c>
      <c r="J213" s="56">
        <v>186</v>
      </c>
      <c r="K213">
        <v>8.7899999999999991</v>
      </c>
      <c r="L213">
        <v>659.24999999999989</v>
      </c>
      <c r="M213">
        <v>1559.75</v>
      </c>
    </row>
    <row r="214" spans="6:13" ht="23.4" x14ac:dyDescent="0.4">
      <c r="F214" s="55" t="s">
        <v>3</v>
      </c>
      <c r="G214" s="53" t="s">
        <v>35</v>
      </c>
      <c r="H214" s="53" t="s">
        <v>29</v>
      </c>
      <c r="I214" s="54">
        <v>2114</v>
      </c>
      <c r="J214" s="56">
        <v>66</v>
      </c>
      <c r="K214">
        <v>8.7899999999999991</v>
      </c>
      <c r="L214">
        <v>2927.0699999999997</v>
      </c>
      <c r="M214">
        <v>1559.9300000000003</v>
      </c>
    </row>
    <row r="215" spans="6:13" ht="23.4" x14ac:dyDescent="0.4">
      <c r="F215" s="55" t="s">
        <v>6</v>
      </c>
      <c r="G215" s="53" t="s">
        <v>39</v>
      </c>
      <c r="H215" s="53" t="s">
        <v>25</v>
      </c>
      <c r="I215" s="54">
        <v>2100</v>
      </c>
      <c r="J215" s="56">
        <v>414</v>
      </c>
      <c r="K215">
        <v>10.62</v>
      </c>
      <c r="L215">
        <v>3600.18</v>
      </c>
      <c r="M215">
        <v>12009.82</v>
      </c>
    </row>
    <row r="216" spans="6:13" ht="23.4" x14ac:dyDescent="0.4">
      <c r="F216" s="55" t="s">
        <v>8</v>
      </c>
      <c r="G216" s="53" t="s">
        <v>35</v>
      </c>
      <c r="H216" s="53" t="s">
        <v>29</v>
      </c>
      <c r="I216" s="54">
        <v>2023</v>
      </c>
      <c r="J216" s="56">
        <v>168</v>
      </c>
      <c r="K216">
        <v>10.62</v>
      </c>
      <c r="L216">
        <v>1720.4399999999998</v>
      </c>
      <c r="M216">
        <v>7722.56</v>
      </c>
    </row>
    <row r="217" spans="6:13" ht="23.4" x14ac:dyDescent="0.4">
      <c r="F217" s="55" t="s">
        <v>3</v>
      </c>
      <c r="G217" s="53" t="s">
        <v>35</v>
      </c>
      <c r="H217" s="53" t="s">
        <v>23</v>
      </c>
      <c r="I217" s="54">
        <v>2023</v>
      </c>
      <c r="J217" s="56">
        <v>78</v>
      </c>
      <c r="K217">
        <v>10.62</v>
      </c>
      <c r="L217">
        <v>2070.8999999999996</v>
      </c>
      <c r="M217">
        <v>-96.899999999999636</v>
      </c>
    </row>
    <row r="218" spans="6:13" ht="23.4" x14ac:dyDescent="0.4">
      <c r="F218" s="55" t="s">
        <v>2</v>
      </c>
      <c r="G218" s="53" t="s">
        <v>39</v>
      </c>
      <c r="H218" s="53" t="s">
        <v>16</v>
      </c>
      <c r="I218" s="54">
        <v>2016</v>
      </c>
      <c r="J218" s="56">
        <v>117</v>
      </c>
      <c r="K218">
        <v>10.62</v>
      </c>
      <c r="L218">
        <v>1465.56</v>
      </c>
      <c r="M218">
        <v>739.44</v>
      </c>
    </row>
    <row r="219" spans="6:13" ht="23.4" x14ac:dyDescent="0.4">
      <c r="F219" s="55" t="s">
        <v>8</v>
      </c>
      <c r="G219" s="53" t="s">
        <v>34</v>
      </c>
      <c r="H219" s="53" t="s">
        <v>16</v>
      </c>
      <c r="I219" s="54">
        <v>2009</v>
      </c>
      <c r="J219" s="56">
        <v>219</v>
      </c>
      <c r="K219">
        <v>10.62</v>
      </c>
      <c r="L219">
        <v>5225.04</v>
      </c>
      <c r="M219">
        <v>3237.96</v>
      </c>
    </row>
    <row r="220" spans="6:13" ht="23.4" x14ac:dyDescent="0.4">
      <c r="F220" s="55" t="s">
        <v>40</v>
      </c>
      <c r="G220" s="53" t="s">
        <v>38</v>
      </c>
      <c r="H220" s="53" t="s">
        <v>31</v>
      </c>
      <c r="I220" s="54">
        <v>1988</v>
      </c>
      <c r="J220" s="56">
        <v>39</v>
      </c>
      <c r="K220">
        <v>10.62</v>
      </c>
      <c r="L220">
        <v>191.16</v>
      </c>
      <c r="M220">
        <v>2391.84</v>
      </c>
    </row>
    <row r="221" spans="6:13" ht="23.4" x14ac:dyDescent="0.4">
      <c r="F221" s="55" t="s">
        <v>10</v>
      </c>
      <c r="G221" s="53" t="s">
        <v>35</v>
      </c>
      <c r="H221" s="53" t="s">
        <v>20</v>
      </c>
      <c r="I221" s="54">
        <v>1974</v>
      </c>
      <c r="J221" s="56">
        <v>195</v>
      </c>
      <c r="K221">
        <v>10.62</v>
      </c>
      <c r="L221">
        <v>1306.26</v>
      </c>
      <c r="M221">
        <v>2081.7399999999998</v>
      </c>
    </row>
    <row r="222" spans="6:13" ht="23.4" x14ac:dyDescent="0.4">
      <c r="F222" s="55" t="s">
        <v>7</v>
      </c>
      <c r="G222" s="53" t="s">
        <v>34</v>
      </c>
      <c r="H222" s="53" t="s">
        <v>14</v>
      </c>
      <c r="I222" s="54">
        <v>1932</v>
      </c>
      <c r="J222" s="56">
        <v>369</v>
      </c>
      <c r="K222">
        <v>10.62</v>
      </c>
      <c r="L222">
        <v>1019.52</v>
      </c>
      <c r="M222">
        <v>6253.48</v>
      </c>
    </row>
    <row r="223" spans="6:13" ht="23.4" x14ac:dyDescent="0.4">
      <c r="F223" s="55" t="s">
        <v>41</v>
      </c>
      <c r="G223" s="53" t="s">
        <v>36</v>
      </c>
      <c r="H223" s="53" t="s">
        <v>19</v>
      </c>
      <c r="I223" s="54">
        <v>1925</v>
      </c>
      <c r="J223" s="56">
        <v>192</v>
      </c>
      <c r="K223">
        <v>10.62</v>
      </c>
      <c r="L223">
        <v>3855.0599999999995</v>
      </c>
      <c r="M223">
        <v>-1153.0599999999995</v>
      </c>
    </row>
    <row r="224" spans="6:13" ht="23.4" x14ac:dyDescent="0.4">
      <c r="F224" s="55" t="s">
        <v>6</v>
      </c>
      <c r="G224" s="53" t="s">
        <v>37</v>
      </c>
      <c r="H224" s="53" t="s">
        <v>16</v>
      </c>
      <c r="I224" s="54">
        <v>1904</v>
      </c>
      <c r="J224" s="56">
        <v>405</v>
      </c>
      <c r="K224">
        <v>10.62</v>
      </c>
      <c r="L224">
        <v>2867.3999999999996</v>
      </c>
      <c r="M224">
        <v>-1796.3999999999996</v>
      </c>
    </row>
    <row r="225" spans="6:13" ht="23.4" x14ac:dyDescent="0.4">
      <c r="F225" s="55" t="s">
        <v>8</v>
      </c>
      <c r="G225" s="53" t="s">
        <v>37</v>
      </c>
      <c r="H225" s="53" t="s">
        <v>22</v>
      </c>
      <c r="I225" s="54">
        <v>1890</v>
      </c>
      <c r="J225" s="56">
        <v>195</v>
      </c>
      <c r="K225">
        <v>16.73</v>
      </c>
      <c r="L225">
        <v>4717.8599999999997</v>
      </c>
      <c r="M225">
        <v>-3583.8599999999997</v>
      </c>
    </row>
    <row r="226" spans="6:13" ht="23.4" x14ac:dyDescent="0.4">
      <c r="F226" s="55" t="s">
        <v>2</v>
      </c>
      <c r="G226" s="53" t="s">
        <v>39</v>
      </c>
      <c r="H226" s="53" t="s">
        <v>25</v>
      </c>
      <c r="I226" s="54">
        <v>1785</v>
      </c>
      <c r="J226" s="56">
        <v>462</v>
      </c>
      <c r="K226">
        <v>16.73</v>
      </c>
      <c r="L226">
        <v>351.33</v>
      </c>
      <c r="M226">
        <v>6634.67</v>
      </c>
    </row>
    <row r="227" spans="6:13" ht="23.4" x14ac:dyDescent="0.4">
      <c r="F227" s="55" t="s">
        <v>7</v>
      </c>
      <c r="G227" s="53" t="s">
        <v>38</v>
      </c>
      <c r="H227" s="53" t="s">
        <v>18</v>
      </c>
      <c r="I227" s="54">
        <v>1778</v>
      </c>
      <c r="J227" s="56">
        <v>270</v>
      </c>
      <c r="K227">
        <v>16.73</v>
      </c>
      <c r="L227">
        <v>3463.11</v>
      </c>
      <c r="M227">
        <v>778.88999999999987</v>
      </c>
    </row>
    <row r="228" spans="6:13" ht="23.4" x14ac:dyDescent="0.4">
      <c r="F228" s="55" t="s">
        <v>8</v>
      </c>
      <c r="G228" s="53" t="s">
        <v>37</v>
      </c>
      <c r="H228" s="53" t="s">
        <v>19</v>
      </c>
      <c r="I228" s="54">
        <v>1771</v>
      </c>
      <c r="J228" s="56">
        <v>204</v>
      </c>
      <c r="K228">
        <v>16.73</v>
      </c>
      <c r="L228">
        <v>1355.13</v>
      </c>
      <c r="M228">
        <v>6456.87</v>
      </c>
    </row>
    <row r="229" spans="6:13" ht="23.4" x14ac:dyDescent="0.4">
      <c r="F229" s="55" t="s">
        <v>8</v>
      </c>
      <c r="G229" s="53" t="s">
        <v>38</v>
      </c>
      <c r="H229" s="53" t="s">
        <v>23</v>
      </c>
      <c r="I229" s="54">
        <v>1701</v>
      </c>
      <c r="J229" s="56">
        <v>234</v>
      </c>
      <c r="K229">
        <v>16.73</v>
      </c>
      <c r="L229">
        <v>501.90000000000003</v>
      </c>
      <c r="M229">
        <v>5868.1</v>
      </c>
    </row>
    <row r="230" spans="6:13" ht="23.4" x14ac:dyDescent="0.4">
      <c r="F230" s="55" t="s">
        <v>3</v>
      </c>
      <c r="G230" s="53" t="s">
        <v>39</v>
      </c>
      <c r="H230" s="53" t="s">
        <v>28</v>
      </c>
      <c r="I230" s="54">
        <v>1652</v>
      </c>
      <c r="J230" s="56">
        <v>102</v>
      </c>
      <c r="K230">
        <v>16.73</v>
      </c>
      <c r="L230">
        <v>1555.89</v>
      </c>
      <c r="M230">
        <v>4576.1099999999997</v>
      </c>
    </row>
    <row r="231" spans="6:13" ht="23.4" x14ac:dyDescent="0.4">
      <c r="F231" s="55" t="s">
        <v>5</v>
      </c>
      <c r="G231" s="53" t="s">
        <v>34</v>
      </c>
      <c r="H231" s="53" t="s">
        <v>33</v>
      </c>
      <c r="I231" s="54">
        <v>1652</v>
      </c>
      <c r="J231" s="56">
        <v>93</v>
      </c>
      <c r="K231">
        <v>16.73</v>
      </c>
      <c r="L231">
        <v>8682.8700000000008</v>
      </c>
      <c r="M231">
        <v>-7884.8700000000008</v>
      </c>
    </row>
    <row r="232" spans="6:13" ht="23.4" x14ac:dyDescent="0.4">
      <c r="F232" s="55" t="s">
        <v>6</v>
      </c>
      <c r="G232" s="53" t="s">
        <v>39</v>
      </c>
      <c r="H232" s="53" t="s">
        <v>30</v>
      </c>
      <c r="I232" s="54">
        <v>1638</v>
      </c>
      <c r="J232" s="56">
        <v>63</v>
      </c>
      <c r="K232">
        <v>16.73</v>
      </c>
      <c r="L232">
        <v>1204.56</v>
      </c>
      <c r="M232">
        <v>202.44000000000005</v>
      </c>
    </row>
    <row r="233" spans="6:13" ht="23.4" x14ac:dyDescent="0.4">
      <c r="F233" s="55" t="s">
        <v>40</v>
      </c>
      <c r="G233" s="53" t="s">
        <v>35</v>
      </c>
      <c r="H233" s="53" t="s">
        <v>24</v>
      </c>
      <c r="I233" s="54">
        <v>1638</v>
      </c>
      <c r="J233" s="56">
        <v>48</v>
      </c>
      <c r="K233">
        <v>16.73</v>
      </c>
      <c r="L233">
        <v>2158.17</v>
      </c>
      <c r="M233">
        <v>-1311.17</v>
      </c>
    </row>
    <row r="234" spans="6:13" ht="23.4" x14ac:dyDescent="0.4">
      <c r="F234" s="55" t="s">
        <v>40</v>
      </c>
      <c r="G234" s="53" t="s">
        <v>37</v>
      </c>
      <c r="H234" s="53" t="s">
        <v>30</v>
      </c>
      <c r="I234" s="54">
        <v>1624</v>
      </c>
      <c r="J234" s="56">
        <v>114</v>
      </c>
      <c r="K234">
        <v>16.73</v>
      </c>
      <c r="L234">
        <v>5019</v>
      </c>
      <c r="M234">
        <v>-266</v>
      </c>
    </row>
    <row r="235" spans="6:13" ht="23.4" x14ac:dyDescent="0.4">
      <c r="F235" s="55" t="s">
        <v>40</v>
      </c>
      <c r="G235" s="53" t="s">
        <v>35</v>
      </c>
      <c r="H235" s="53" t="s">
        <v>29</v>
      </c>
      <c r="I235" s="54">
        <v>1617</v>
      </c>
      <c r="J235" s="56">
        <v>126</v>
      </c>
      <c r="K235">
        <v>16.73</v>
      </c>
      <c r="L235">
        <v>351.33</v>
      </c>
      <c r="M235">
        <v>2126.67</v>
      </c>
    </row>
    <row r="236" spans="6:13" ht="23.4" x14ac:dyDescent="0.4">
      <c r="F236" s="55" t="s">
        <v>2</v>
      </c>
      <c r="G236" s="53" t="s">
        <v>35</v>
      </c>
      <c r="H236" s="53" t="s">
        <v>17</v>
      </c>
      <c r="I236" s="54">
        <v>1589</v>
      </c>
      <c r="J236" s="56">
        <v>303</v>
      </c>
      <c r="K236">
        <v>16.73</v>
      </c>
      <c r="L236">
        <v>3412.92</v>
      </c>
      <c r="M236">
        <v>8109.08</v>
      </c>
    </row>
    <row r="237" spans="6:13" ht="23.4" x14ac:dyDescent="0.4">
      <c r="F237" s="55" t="s">
        <v>2</v>
      </c>
      <c r="G237" s="53" t="s">
        <v>39</v>
      </c>
      <c r="H237" s="53" t="s">
        <v>22</v>
      </c>
      <c r="I237" s="54">
        <v>1568</v>
      </c>
      <c r="J237" s="56">
        <v>141</v>
      </c>
      <c r="K237">
        <v>16.73</v>
      </c>
      <c r="L237">
        <v>5119.38</v>
      </c>
      <c r="M237">
        <v>-1955.38</v>
      </c>
    </row>
    <row r="238" spans="6:13" ht="23.4" x14ac:dyDescent="0.4">
      <c r="F238" s="55" t="s">
        <v>7</v>
      </c>
      <c r="G238" s="53" t="s">
        <v>34</v>
      </c>
      <c r="H238" s="53" t="s">
        <v>25</v>
      </c>
      <c r="I238" s="54">
        <v>1568</v>
      </c>
      <c r="J238" s="56">
        <v>96</v>
      </c>
      <c r="K238">
        <v>16.73</v>
      </c>
      <c r="L238">
        <v>2961.21</v>
      </c>
      <c r="M238">
        <v>902.79</v>
      </c>
    </row>
    <row r="239" spans="6:13" ht="23.4" x14ac:dyDescent="0.4">
      <c r="F239" s="55" t="s">
        <v>8</v>
      </c>
      <c r="G239" s="53" t="s">
        <v>39</v>
      </c>
      <c r="H239" s="53" t="s">
        <v>26</v>
      </c>
      <c r="I239" s="54">
        <v>1561</v>
      </c>
      <c r="J239" s="56">
        <v>27</v>
      </c>
      <c r="K239">
        <v>16.73</v>
      </c>
      <c r="L239">
        <v>3312.54</v>
      </c>
      <c r="M239">
        <v>-2346.54</v>
      </c>
    </row>
    <row r="240" spans="6:13" ht="23.4" x14ac:dyDescent="0.4">
      <c r="F240" s="55" t="s">
        <v>41</v>
      </c>
      <c r="G240" s="53" t="s">
        <v>37</v>
      </c>
      <c r="H240" s="53" t="s">
        <v>30</v>
      </c>
      <c r="I240" s="54">
        <v>1526</v>
      </c>
      <c r="J240" s="56">
        <v>240</v>
      </c>
      <c r="K240">
        <v>16.73</v>
      </c>
      <c r="L240">
        <v>2258.5500000000002</v>
      </c>
      <c r="M240">
        <v>30.449999999999818</v>
      </c>
    </row>
    <row r="241" spans="6:13" ht="23.4" x14ac:dyDescent="0.4">
      <c r="F241" s="55" t="s">
        <v>5</v>
      </c>
      <c r="G241" s="53" t="s">
        <v>36</v>
      </c>
      <c r="H241" s="53" t="s">
        <v>30</v>
      </c>
      <c r="I241" s="54">
        <v>1526</v>
      </c>
      <c r="J241" s="56">
        <v>105</v>
      </c>
      <c r="K241">
        <v>16.73</v>
      </c>
      <c r="L241">
        <v>1053.99</v>
      </c>
      <c r="M241">
        <v>1214.01</v>
      </c>
    </row>
    <row r="242" spans="6:13" ht="23.4" x14ac:dyDescent="0.4">
      <c r="F242" s="55" t="s">
        <v>6</v>
      </c>
      <c r="G242" s="53" t="s">
        <v>37</v>
      </c>
      <c r="H242" s="53" t="s">
        <v>18</v>
      </c>
      <c r="I242" s="54">
        <v>1505</v>
      </c>
      <c r="J242" s="56">
        <v>102</v>
      </c>
      <c r="K242">
        <v>16.73</v>
      </c>
      <c r="L242">
        <v>2409.12</v>
      </c>
      <c r="M242">
        <v>19.880000000000109</v>
      </c>
    </row>
    <row r="243" spans="6:13" ht="23.4" x14ac:dyDescent="0.4">
      <c r="F243" s="55" t="s">
        <v>41</v>
      </c>
      <c r="G243" s="53" t="s">
        <v>34</v>
      </c>
      <c r="H243" s="53" t="s">
        <v>17</v>
      </c>
      <c r="I243" s="54">
        <v>1463</v>
      </c>
      <c r="J243" s="56">
        <v>39</v>
      </c>
      <c r="K243">
        <v>12.37</v>
      </c>
      <c r="L243">
        <v>1113.3</v>
      </c>
      <c r="M243">
        <v>8658.7000000000007</v>
      </c>
    </row>
    <row r="244" spans="6:13" ht="23.4" x14ac:dyDescent="0.4">
      <c r="F244" s="55" t="s">
        <v>6</v>
      </c>
      <c r="G244" s="53" t="s">
        <v>34</v>
      </c>
      <c r="H244" s="53" t="s">
        <v>15</v>
      </c>
      <c r="I244" s="54">
        <v>1442</v>
      </c>
      <c r="J244" s="56">
        <v>15</v>
      </c>
      <c r="K244">
        <v>12.37</v>
      </c>
      <c r="L244">
        <v>5343.8399999999992</v>
      </c>
      <c r="M244">
        <v>3525.1600000000008</v>
      </c>
    </row>
    <row r="245" spans="6:13" ht="23.4" x14ac:dyDescent="0.4">
      <c r="F245" s="55" t="s">
        <v>10</v>
      </c>
      <c r="G245" s="53" t="s">
        <v>34</v>
      </c>
      <c r="H245" s="53" t="s">
        <v>25</v>
      </c>
      <c r="I245" s="54">
        <v>1428</v>
      </c>
      <c r="J245" s="56">
        <v>93</v>
      </c>
      <c r="K245">
        <v>12.37</v>
      </c>
      <c r="L245">
        <v>593.76</v>
      </c>
      <c r="M245">
        <v>1632.24</v>
      </c>
    </row>
    <row r="246" spans="6:13" ht="23.4" x14ac:dyDescent="0.4">
      <c r="F246" s="55" t="s">
        <v>10</v>
      </c>
      <c r="G246" s="53" t="s">
        <v>36</v>
      </c>
      <c r="H246" s="53" t="s">
        <v>27</v>
      </c>
      <c r="I246" s="54">
        <v>1407</v>
      </c>
      <c r="J246" s="56">
        <v>72</v>
      </c>
      <c r="K246">
        <v>12.37</v>
      </c>
      <c r="L246">
        <v>1669.9499999999998</v>
      </c>
      <c r="M246">
        <v>-710.94999999999982</v>
      </c>
    </row>
    <row r="247" spans="6:13" ht="23.4" x14ac:dyDescent="0.4">
      <c r="F247" s="55" t="s">
        <v>6</v>
      </c>
      <c r="G247" s="53" t="s">
        <v>36</v>
      </c>
      <c r="H247" s="53" t="s">
        <v>29</v>
      </c>
      <c r="I247" s="54">
        <v>1400</v>
      </c>
      <c r="J247" s="56">
        <v>135</v>
      </c>
      <c r="K247">
        <v>12.37</v>
      </c>
      <c r="L247">
        <v>593.76</v>
      </c>
      <c r="M247">
        <v>5797.24</v>
      </c>
    </row>
    <row r="248" spans="6:13" ht="23.4" x14ac:dyDescent="0.4">
      <c r="F248" s="55" t="s">
        <v>6</v>
      </c>
      <c r="G248" s="53" t="s">
        <v>35</v>
      </c>
      <c r="H248" s="53" t="s">
        <v>4</v>
      </c>
      <c r="I248" s="54">
        <v>1302</v>
      </c>
      <c r="J248" s="56">
        <v>402</v>
      </c>
      <c r="K248">
        <v>12.37</v>
      </c>
      <c r="L248">
        <v>2152.3799999999997</v>
      </c>
      <c r="M248">
        <v>5694.6200000000008</v>
      </c>
    </row>
    <row r="249" spans="6:13" ht="23.4" x14ac:dyDescent="0.4">
      <c r="F249" s="55" t="s">
        <v>7</v>
      </c>
      <c r="G249" s="53" t="s">
        <v>38</v>
      </c>
      <c r="H249" s="53" t="s">
        <v>14</v>
      </c>
      <c r="I249" s="54">
        <v>1281</v>
      </c>
      <c r="J249" s="56">
        <v>75</v>
      </c>
      <c r="K249">
        <v>12.37</v>
      </c>
      <c r="L249">
        <v>1558.62</v>
      </c>
      <c r="M249">
        <v>-1201.6199999999999</v>
      </c>
    </row>
    <row r="250" spans="6:13" ht="23.4" x14ac:dyDescent="0.4">
      <c r="F250" s="55" t="s">
        <v>3</v>
      </c>
      <c r="G250" s="53" t="s">
        <v>36</v>
      </c>
      <c r="H250" s="53" t="s">
        <v>19</v>
      </c>
      <c r="I250" s="54">
        <v>1281</v>
      </c>
      <c r="J250" s="56">
        <v>18</v>
      </c>
      <c r="K250">
        <v>12.37</v>
      </c>
      <c r="L250">
        <v>371.09999999999997</v>
      </c>
      <c r="M250">
        <v>12578.9</v>
      </c>
    </row>
    <row r="251" spans="6:13" ht="23.4" x14ac:dyDescent="0.4">
      <c r="F251" s="55" t="s">
        <v>41</v>
      </c>
      <c r="G251" s="53" t="s">
        <v>34</v>
      </c>
      <c r="H251" s="53" t="s">
        <v>16</v>
      </c>
      <c r="I251" s="54">
        <v>1274</v>
      </c>
      <c r="J251" s="56">
        <v>225</v>
      </c>
      <c r="K251">
        <v>12.37</v>
      </c>
      <c r="L251">
        <v>3785.22</v>
      </c>
      <c r="M251">
        <v>-2966.22</v>
      </c>
    </row>
    <row r="252" spans="6:13" ht="23.4" x14ac:dyDescent="0.4">
      <c r="F252" s="55" t="s">
        <v>6</v>
      </c>
      <c r="G252" s="53" t="s">
        <v>38</v>
      </c>
      <c r="H252" s="53" t="s">
        <v>27</v>
      </c>
      <c r="I252" s="54">
        <v>1134</v>
      </c>
      <c r="J252" s="56">
        <v>282</v>
      </c>
      <c r="K252">
        <v>12.37</v>
      </c>
      <c r="L252">
        <v>1150.4099999999999</v>
      </c>
      <c r="M252">
        <v>501.59000000000015</v>
      </c>
    </row>
    <row r="253" spans="6:13" ht="23.4" x14ac:dyDescent="0.4">
      <c r="F253" s="55" t="s">
        <v>9</v>
      </c>
      <c r="G253" s="53" t="s">
        <v>37</v>
      </c>
      <c r="H253" s="53" t="s">
        <v>29</v>
      </c>
      <c r="I253" s="54">
        <v>1085</v>
      </c>
      <c r="J253" s="56">
        <v>273</v>
      </c>
      <c r="K253">
        <v>12.37</v>
      </c>
      <c r="L253">
        <v>1966.83</v>
      </c>
      <c r="M253">
        <v>1827.17</v>
      </c>
    </row>
    <row r="254" spans="6:13" ht="23.4" x14ac:dyDescent="0.4">
      <c r="F254" s="55" t="s">
        <v>6</v>
      </c>
      <c r="G254" s="53" t="s">
        <v>35</v>
      </c>
      <c r="H254" s="53" t="s">
        <v>20</v>
      </c>
      <c r="I254" s="54">
        <v>1071</v>
      </c>
      <c r="J254" s="56">
        <v>270</v>
      </c>
      <c r="K254">
        <v>12.37</v>
      </c>
      <c r="L254">
        <v>1076.1899999999998</v>
      </c>
      <c r="M254">
        <v>8429.81</v>
      </c>
    </row>
    <row r="255" spans="6:13" ht="23.4" x14ac:dyDescent="0.4">
      <c r="F255" s="55" t="s">
        <v>2</v>
      </c>
      <c r="G255" s="53" t="s">
        <v>37</v>
      </c>
      <c r="H255" s="53" t="s">
        <v>14</v>
      </c>
      <c r="I255" s="54">
        <v>1057</v>
      </c>
      <c r="J255" s="56">
        <v>54</v>
      </c>
      <c r="K255">
        <v>12.37</v>
      </c>
      <c r="L255">
        <v>1558.62</v>
      </c>
      <c r="M255">
        <v>2459.38</v>
      </c>
    </row>
    <row r="256" spans="6:13" ht="23.4" x14ac:dyDescent="0.4">
      <c r="F256" s="55" t="s">
        <v>3</v>
      </c>
      <c r="G256" s="53" t="s">
        <v>36</v>
      </c>
      <c r="H256" s="53" t="s">
        <v>28</v>
      </c>
      <c r="I256" s="54">
        <v>973</v>
      </c>
      <c r="J256" s="56">
        <v>162</v>
      </c>
      <c r="K256">
        <v>11.73</v>
      </c>
      <c r="L256">
        <v>2181.7800000000002</v>
      </c>
      <c r="M256">
        <v>-67.7800000000002</v>
      </c>
    </row>
    <row r="257" spans="6:13" ht="23.4" x14ac:dyDescent="0.4">
      <c r="F257" s="55" t="s">
        <v>7</v>
      </c>
      <c r="G257" s="53" t="s">
        <v>39</v>
      </c>
      <c r="H257" s="53" t="s">
        <v>27</v>
      </c>
      <c r="I257" s="54">
        <v>966</v>
      </c>
      <c r="J257" s="56">
        <v>198</v>
      </c>
      <c r="K257">
        <v>11.73</v>
      </c>
      <c r="L257">
        <v>175.95000000000002</v>
      </c>
      <c r="M257">
        <v>1266.05</v>
      </c>
    </row>
    <row r="258" spans="6:13" ht="23.4" x14ac:dyDescent="0.4">
      <c r="F258" s="55" t="s">
        <v>9</v>
      </c>
      <c r="G258" s="53" t="s">
        <v>35</v>
      </c>
      <c r="H258" s="53" t="s">
        <v>4</v>
      </c>
      <c r="I258" s="54">
        <v>959</v>
      </c>
      <c r="J258" s="56">
        <v>147</v>
      </c>
      <c r="K258">
        <v>11.73</v>
      </c>
      <c r="L258">
        <v>351.90000000000003</v>
      </c>
      <c r="M258">
        <v>9357.1</v>
      </c>
    </row>
    <row r="259" spans="6:13" ht="23.4" x14ac:dyDescent="0.4">
      <c r="F259" s="55" t="s">
        <v>6</v>
      </c>
      <c r="G259" s="53" t="s">
        <v>38</v>
      </c>
      <c r="H259" s="53" t="s">
        <v>33</v>
      </c>
      <c r="I259" s="54">
        <v>959</v>
      </c>
      <c r="J259" s="56">
        <v>135</v>
      </c>
      <c r="K259">
        <v>11.73</v>
      </c>
      <c r="L259">
        <v>2357.73</v>
      </c>
      <c r="M259">
        <v>11033.27</v>
      </c>
    </row>
    <row r="260" spans="6:13" ht="23.4" x14ac:dyDescent="0.4">
      <c r="F260" s="55" t="s">
        <v>10</v>
      </c>
      <c r="G260" s="53" t="s">
        <v>36</v>
      </c>
      <c r="H260" s="53" t="s">
        <v>13</v>
      </c>
      <c r="I260" s="54">
        <v>945</v>
      </c>
      <c r="J260" s="56">
        <v>75</v>
      </c>
      <c r="K260">
        <v>11.73</v>
      </c>
      <c r="L260">
        <v>492.66</v>
      </c>
      <c r="M260">
        <v>5282.34</v>
      </c>
    </row>
    <row r="261" spans="6:13" ht="23.4" x14ac:dyDescent="0.4">
      <c r="F261" s="55" t="s">
        <v>3</v>
      </c>
      <c r="G261" s="53" t="s">
        <v>37</v>
      </c>
      <c r="H261" s="53" t="s">
        <v>4</v>
      </c>
      <c r="I261" s="54">
        <v>938</v>
      </c>
      <c r="J261" s="56">
        <v>366</v>
      </c>
      <c r="K261">
        <v>11.73</v>
      </c>
      <c r="L261">
        <v>2357.73</v>
      </c>
      <c r="M261">
        <v>4922.2700000000004</v>
      </c>
    </row>
    <row r="262" spans="6:13" ht="23.4" x14ac:dyDescent="0.4">
      <c r="F262" s="55" t="s">
        <v>9</v>
      </c>
      <c r="G262" s="53" t="s">
        <v>34</v>
      </c>
      <c r="H262" s="53" t="s">
        <v>16</v>
      </c>
      <c r="I262" s="54">
        <v>938</v>
      </c>
      <c r="J262" s="56">
        <v>189</v>
      </c>
      <c r="K262">
        <v>11.73</v>
      </c>
      <c r="L262">
        <v>2850.3900000000003</v>
      </c>
      <c r="M262">
        <v>4982.6099999999997</v>
      </c>
    </row>
    <row r="263" spans="6:13" ht="23.4" x14ac:dyDescent="0.4">
      <c r="F263" s="55" t="s">
        <v>6</v>
      </c>
      <c r="G263" s="53" t="s">
        <v>38</v>
      </c>
      <c r="H263" s="53" t="s">
        <v>16</v>
      </c>
      <c r="I263" s="54">
        <v>938</v>
      </c>
      <c r="J263" s="56">
        <v>6</v>
      </c>
      <c r="K263">
        <v>11.73</v>
      </c>
      <c r="L263">
        <v>422.28000000000003</v>
      </c>
      <c r="M263">
        <v>4379.72</v>
      </c>
    </row>
    <row r="264" spans="6:13" ht="23.4" x14ac:dyDescent="0.4">
      <c r="F264" s="55" t="s">
        <v>5</v>
      </c>
      <c r="G264" s="53" t="s">
        <v>34</v>
      </c>
      <c r="H264" s="53" t="s">
        <v>19</v>
      </c>
      <c r="I264" s="54">
        <v>861</v>
      </c>
      <c r="J264" s="56">
        <v>195</v>
      </c>
      <c r="K264">
        <v>11.73</v>
      </c>
      <c r="L264">
        <v>70.38</v>
      </c>
      <c r="M264">
        <v>2491.62</v>
      </c>
    </row>
    <row r="265" spans="6:13" ht="23.4" x14ac:dyDescent="0.4">
      <c r="F265" s="55" t="s">
        <v>41</v>
      </c>
      <c r="G265" s="53" t="s">
        <v>36</v>
      </c>
      <c r="H265" s="53" t="s">
        <v>28</v>
      </c>
      <c r="I265" s="54">
        <v>854</v>
      </c>
      <c r="J265" s="56">
        <v>309</v>
      </c>
      <c r="K265">
        <v>11.73</v>
      </c>
      <c r="L265">
        <v>281.52</v>
      </c>
      <c r="M265">
        <v>3547.48</v>
      </c>
    </row>
    <row r="266" spans="6:13" ht="23.4" x14ac:dyDescent="0.4">
      <c r="F266" s="55" t="s">
        <v>41</v>
      </c>
      <c r="G266" s="53" t="s">
        <v>35</v>
      </c>
      <c r="H266" s="53" t="s">
        <v>27</v>
      </c>
      <c r="I266" s="54">
        <v>847</v>
      </c>
      <c r="J266" s="56">
        <v>129</v>
      </c>
      <c r="K266">
        <v>11.73</v>
      </c>
      <c r="L266">
        <v>492.66</v>
      </c>
      <c r="M266">
        <v>2370.34</v>
      </c>
    </row>
    <row r="267" spans="6:13" ht="23.4" x14ac:dyDescent="0.4">
      <c r="F267" s="55" t="s">
        <v>8</v>
      </c>
      <c r="G267" s="53" t="s">
        <v>38</v>
      </c>
      <c r="H267" s="53" t="s">
        <v>13</v>
      </c>
      <c r="I267" s="54">
        <v>819</v>
      </c>
      <c r="J267" s="56">
        <v>510</v>
      </c>
      <c r="K267">
        <v>11.73</v>
      </c>
      <c r="L267">
        <v>3237.48</v>
      </c>
      <c r="M267">
        <v>3419.52</v>
      </c>
    </row>
    <row r="268" spans="6:13" ht="23.4" x14ac:dyDescent="0.4">
      <c r="F268" s="55" t="s">
        <v>3</v>
      </c>
      <c r="G268" s="53" t="s">
        <v>35</v>
      </c>
      <c r="H268" s="53" t="s">
        <v>33</v>
      </c>
      <c r="I268" s="54">
        <v>819</v>
      </c>
      <c r="J268" s="56">
        <v>306</v>
      </c>
      <c r="K268">
        <v>11.73</v>
      </c>
      <c r="L268">
        <v>2709.63</v>
      </c>
      <c r="M268">
        <v>-1995.63</v>
      </c>
    </row>
    <row r="269" spans="6:13" ht="23.4" x14ac:dyDescent="0.4">
      <c r="F269" s="55" t="s">
        <v>2</v>
      </c>
      <c r="G269" s="53" t="s">
        <v>36</v>
      </c>
      <c r="H269" s="53" t="s">
        <v>27</v>
      </c>
      <c r="I269" s="54">
        <v>798</v>
      </c>
      <c r="J269" s="56">
        <v>519</v>
      </c>
      <c r="K269">
        <v>5.79</v>
      </c>
      <c r="L269">
        <v>312.66000000000003</v>
      </c>
      <c r="M269">
        <v>2368.34</v>
      </c>
    </row>
    <row r="270" spans="6:13" ht="23.4" x14ac:dyDescent="0.4">
      <c r="F270" s="55" t="s">
        <v>41</v>
      </c>
      <c r="G270" s="53" t="s">
        <v>37</v>
      </c>
      <c r="H270" s="53" t="s">
        <v>15</v>
      </c>
      <c r="I270" s="54">
        <v>714</v>
      </c>
      <c r="J270" s="56">
        <v>231</v>
      </c>
      <c r="K270">
        <v>5.79</v>
      </c>
      <c r="L270">
        <v>503.73</v>
      </c>
      <c r="M270">
        <v>7189.27</v>
      </c>
    </row>
    <row r="271" spans="6:13" ht="23.4" x14ac:dyDescent="0.4">
      <c r="F271" s="55" t="s">
        <v>9</v>
      </c>
      <c r="G271" s="53" t="s">
        <v>34</v>
      </c>
      <c r="H271" s="53" t="s">
        <v>17</v>
      </c>
      <c r="I271" s="54">
        <v>707</v>
      </c>
      <c r="J271" s="56">
        <v>174</v>
      </c>
      <c r="K271">
        <v>5.79</v>
      </c>
      <c r="L271">
        <v>277.92</v>
      </c>
      <c r="M271">
        <v>-95.920000000000016</v>
      </c>
    </row>
    <row r="272" spans="6:13" ht="23.4" x14ac:dyDescent="0.4">
      <c r="F272" s="55" t="s">
        <v>10</v>
      </c>
      <c r="G272" s="53" t="s">
        <v>34</v>
      </c>
      <c r="H272" s="53" t="s">
        <v>17</v>
      </c>
      <c r="I272" s="54">
        <v>700</v>
      </c>
      <c r="J272" s="56">
        <v>87</v>
      </c>
      <c r="K272">
        <v>5.79</v>
      </c>
      <c r="L272">
        <v>1215.9000000000001</v>
      </c>
      <c r="M272">
        <v>7674.1</v>
      </c>
    </row>
    <row r="273" spans="6:13" ht="23.4" x14ac:dyDescent="0.4">
      <c r="F273" s="55" t="s">
        <v>2</v>
      </c>
      <c r="G273" s="53" t="s">
        <v>39</v>
      </c>
      <c r="H273" s="53" t="s">
        <v>23</v>
      </c>
      <c r="I273" s="54">
        <v>630</v>
      </c>
      <c r="J273" s="56">
        <v>36</v>
      </c>
      <c r="K273">
        <v>5.79</v>
      </c>
      <c r="L273">
        <v>1667.52</v>
      </c>
      <c r="M273">
        <v>1839.48</v>
      </c>
    </row>
    <row r="274" spans="6:13" ht="23.4" x14ac:dyDescent="0.4">
      <c r="F274" s="55" t="s">
        <v>40</v>
      </c>
      <c r="G274" s="53" t="s">
        <v>38</v>
      </c>
      <c r="H274" s="53" t="s">
        <v>24</v>
      </c>
      <c r="I274" s="54">
        <v>623</v>
      </c>
      <c r="J274" s="56">
        <v>51</v>
      </c>
      <c r="K274">
        <v>5.79</v>
      </c>
      <c r="L274">
        <v>225.81</v>
      </c>
      <c r="M274">
        <v>1762.19</v>
      </c>
    </row>
    <row r="275" spans="6:13" ht="23.4" x14ac:dyDescent="0.4">
      <c r="F275" s="55" t="s">
        <v>41</v>
      </c>
      <c r="G275" s="53" t="s">
        <v>35</v>
      </c>
      <c r="H275" s="53" t="s">
        <v>19</v>
      </c>
      <c r="I275" s="54">
        <v>609</v>
      </c>
      <c r="J275" s="56">
        <v>99</v>
      </c>
      <c r="K275">
        <v>5.79</v>
      </c>
      <c r="L275">
        <v>1424.34</v>
      </c>
      <c r="M275">
        <v>1669.66</v>
      </c>
    </row>
    <row r="276" spans="6:13" ht="23.4" x14ac:dyDescent="0.4">
      <c r="F276" s="55" t="s">
        <v>40</v>
      </c>
      <c r="G276" s="53" t="s">
        <v>38</v>
      </c>
      <c r="H276" s="53" t="s">
        <v>26</v>
      </c>
      <c r="I276" s="54">
        <v>609</v>
      </c>
      <c r="J276" s="56">
        <v>87</v>
      </c>
      <c r="K276">
        <v>5.79</v>
      </c>
      <c r="L276">
        <v>1424.34</v>
      </c>
      <c r="M276">
        <v>3328.66</v>
      </c>
    </row>
    <row r="277" spans="6:13" ht="23.4" x14ac:dyDescent="0.4">
      <c r="F277" s="55" t="s">
        <v>10</v>
      </c>
      <c r="G277" s="53" t="s">
        <v>35</v>
      </c>
      <c r="H277" s="53" t="s">
        <v>21</v>
      </c>
      <c r="I277" s="54">
        <v>567</v>
      </c>
      <c r="J277" s="56">
        <v>228</v>
      </c>
      <c r="K277">
        <v>5.79</v>
      </c>
      <c r="L277">
        <v>2014.92</v>
      </c>
      <c r="M277">
        <v>2311.08</v>
      </c>
    </row>
    <row r="278" spans="6:13" ht="23.4" x14ac:dyDescent="0.4">
      <c r="F278" s="55" t="s">
        <v>6</v>
      </c>
      <c r="G278" s="53" t="s">
        <v>37</v>
      </c>
      <c r="H278" s="53" t="s">
        <v>30</v>
      </c>
      <c r="I278" s="54">
        <v>560</v>
      </c>
      <c r="J278" s="56">
        <v>81</v>
      </c>
      <c r="K278">
        <v>5.79</v>
      </c>
      <c r="L278">
        <v>677.43</v>
      </c>
      <c r="M278">
        <v>1471.5700000000002</v>
      </c>
    </row>
    <row r="279" spans="6:13" ht="23.4" x14ac:dyDescent="0.4">
      <c r="F279" s="55" t="s">
        <v>2</v>
      </c>
      <c r="G279" s="53" t="s">
        <v>35</v>
      </c>
      <c r="H279" s="53" t="s">
        <v>19</v>
      </c>
      <c r="I279" s="54">
        <v>553</v>
      </c>
      <c r="J279" s="56">
        <v>15</v>
      </c>
      <c r="K279">
        <v>9</v>
      </c>
      <c r="L279">
        <v>567</v>
      </c>
      <c r="M279">
        <v>-70</v>
      </c>
    </row>
    <row r="280" spans="6:13" ht="23.4" x14ac:dyDescent="0.4">
      <c r="F280" s="55" t="s">
        <v>6</v>
      </c>
      <c r="G280" s="53" t="s">
        <v>34</v>
      </c>
      <c r="H280" s="53" t="s">
        <v>4</v>
      </c>
      <c r="I280" s="54">
        <v>525</v>
      </c>
      <c r="J280" s="56">
        <v>48</v>
      </c>
      <c r="K280">
        <v>9</v>
      </c>
      <c r="L280">
        <v>2052</v>
      </c>
      <c r="M280">
        <v>-1485</v>
      </c>
    </row>
    <row r="281" spans="6:13" ht="23.4" x14ac:dyDescent="0.4">
      <c r="F281" s="55" t="s">
        <v>5</v>
      </c>
      <c r="G281" s="53" t="s">
        <v>37</v>
      </c>
      <c r="H281" s="53" t="s">
        <v>22</v>
      </c>
      <c r="I281" s="54">
        <v>518</v>
      </c>
      <c r="J281" s="56">
        <v>75</v>
      </c>
      <c r="K281">
        <v>9</v>
      </c>
      <c r="L281">
        <v>81</v>
      </c>
      <c r="M281">
        <v>2852</v>
      </c>
    </row>
    <row r="282" spans="6:13" ht="23.4" x14ac:dyDescent="0.4">
      <c r="F282" s="55" t="s">
        <v>6</v>
      </c>
      <c r="G282" s="53" t="s">
        <v>36</v>
      </c>
      <c r="H282" s="53" t="s">
        <v>21</v>
      </c>
      <c r="I282" s="54">
        <v>497</v>
      </c>
      <c r="J282" s="56">
        <v>63</v>
      </c>
      <c r="K282">
        <v>9</v>
      </c>
      <c r="L282">
        <v>243</v>
      </c>
      <c r="M282">
        <v>6589</v>
      </c>
    </row>
    <row r="283" spans="6:13" ht="23.4" x14ac:dyDescent="0.4">
      <c r="F283" s="55" t="s">
        <v>5</v>
      </c>
      <c r="G283" s="53" t="s">
        <v>35</v>
      </c>
      <c r="H283" s="53" t="s">
        <v>22</v>
      </c>
      <c r="I283" s="54">
        <v>490</v>
      </c>
      <c r="J283" s="56">
        <v>84</v>
      </c>
      <c r="K283">
        <v>9</v>
      </c>
      <c r="L283">
        <v>324</v>
      </c>
      <c r="M283">
        <v>6998</v>
      </c>
    </row>
    <row r="284" spans="6:13" ht="23.4" x14ac:dyDescent="0.4">
      <c r="F284" s="55" t="s">
        <v>6</v>
      </c>
      <c r="G284" s="53" t="s">
        <v>38</v>
      </c>
      <c r="H284" s="53" t="s">
        <v>25</v>
      </c>
      <c r="I284" s="54">
        <v>469</v>
      </c>
      <c r="J284" s="56">
        <v>75</v>
      </c>
      <c r="K284">
        <v>9</v>
      </c>
      <c r="L284">
        <v>1917</v>
      </c>
      <c r="M284">
        <v>5734</v>
      </c>
    </row>
    <row r="285" spans="6:13" ht="23.4" x14ac:dyDescent="0.4">
      <c r="F285" s="55" t="s">
        <v>8</v>
      </c>
      <c r="G285" s="53" t="s">
        <v>37</v>
      </c>
      <c r="H285" s="53" t="s">
        <v>21</v>
      </c>
      <c r="I285" s="54">
        <v>434</v>
      </c>
      <c r="J285" s="56">
        <v>87</v>
      </c>
      <c r="K285">
        <v>9</v>
      </c>
      <c r="L285">
        <v>2511</v>
      </c>
      <c r="M285">
        <v>2347</v>
      </c>
    </row>
    <row r="286" spans="6:13" ht="23.4" x14ac:dyDescent="0.4">
      <c r="F286" s="55" t="s">
        <v>5</v>
      </c>
      <c r="G286" s="53" t="s">
        <v>39</v>
      </c>
      <c r="H286" s="53" t="s">
        <v>18</v>
      </c>
      <c r="I286" s="54">
        <v>385</v>
      </c>
      <c r="J286" s="56">
        <v>249</v>
      </c>
      <c r="K286">
        <v>9</v>
      </c>
      <c r="L286">
        <v>2592</v>
      </c>
      <c r="M286">
        <v>-2347</v>
      </c>
    </row>
    <row r="287" spans="6:13" ht="23.4" x14ac:dyDescent="0.4">
      <c r="F287" s="55" t="s">
        <v>8</v>
      </c>
      <c r="G287" s="53" t="s">
        <v>35</v>
      </c>
      <c r="H287" s="53" t="s">
        <v>33</v>
      </c>
      <c r="I287" s="54">
        <v>357</v>
      </c>
      <c r="J287" s="56">
        <v>126</v>
      </c>
      <c r="K287">
        <v>9</v>
      </c>
      <c r="L287">
        <v>783</v>
      </c>
      <c r="M287">
        <v>-349</v>
      </c>
    </row>
    <row r="288" spans="6:13" ht="23.4" x14ac:dyDescent="0.4">
      <c r="F288" s="55" t="s">
        <v>41</v>
      </c>
      <c r="G288" s="53" t="s">
        <v>34</v>
      </c>
      <c r="H288" s="53" t="s">
        <v>22</v>
      </c>
      <c r="I288" s="54">
        <v>336</v>
      </c>
      <c r="J288" s="56">
        <v>144</v>
      </c>
      <c r="K288">
        <v>9</v>
      </c>
      <c r="L288">
        <v>702</v>
      </c>
      <c r="M288">
        <v>5731</v>
      </c>
    </row>
    <row r="289" spans="6:13" ht="23.4" x14ac:dyDescent="0.4">
      <c r="F289" s="55" t="s">
        <v>7</v>
      </c>
      <c r="G289" s="53" t="s">
        <v>36</v>
      </c>
      <c r="H289" s="53" t="s">
        <v>32</v>
      </c>
      <c r="I289" s="54">
        <v>280</v>
      </c>
      <c r="J289" s="56">
        <v>87</v>
      </c>
      <c r="K289">
        <v>13.15</v>
      </c>
      <c r="L289">
        <v>5444.1</v>
      </c>
      <c r="M289">
        <v>-3344.1000000000004</v>
      </c>
    </row>
    <row r="290" spans="6:13" ht="23.4" x14ac:dyDescent="0.4">
      <c r="F290" s="55" t="s">
        <v>9</v>
      </c>
      <c r="G290" s="53" t="s">
        <v>37</v>
      </c>
      <c r="H290" s="53" t="s">
        <v>4</v>
      </c>
      <c r="I290" s="54">
        <v>259</v>
      </c>
      <c r="J290" s="56">
        <v>207</v>
      </c>
      <c r="K290">
        <v>13.15</v>
      </c>
      <c r="L290">
        <v>6075.3</v>
      </c>
      <c r="M290">
        <v>-4290.3</v>
      </c>
    </row>
    <row r="291" spans="6:13" ht="23.4" x14ac:dyDescent="0.4">
      <c r="F291" s="55" t="s">
        <v>2</v>
      </c>
      <c r="G291" s="53" t="s">
        <v>34</v>
      </c>
      <c r="H291" s="53" t="s">
        <v>13</v>
      </c>
      <c r="I291" s="54">
        <v>252</v>
      </c>
      <c r="J291" s="56">
        <v>54</v>
      </c>
      <c r="K291">
        <v>13.15</v>
      </c>
      <c r="L291">
        <v>3077.1</v>
      </c>
      <c r="M291">
        <v>-613.09999999999991</v>
      </c>
    </row>
    <row r="292" spans="6:13" ht="23.4" x14ac:dyDescent="0.4">
      <c r="F292" s="55" t="s">
        <v>10</v>
      </c>
      <c r="G292" s="53" t="s">
        <v>37</v>
      </c>
      <c r="H292" s="53" t="s">
        <v>21</v>
      </c>
      <c r="I292" s="54">
        <v>245</v>
      </c>
      <c r="J292" s="56">
        <v>288</v>
      </c>
      <c r="K292">
        <v>13.15</v>
      </c>
      <c r="L292">
        <v>512.85</v>
      </c>
      <c r="M292">
        <v>2826.15</v>
      </c>
    </row>
    <row r="293" spans="6:13" ht="23.4" x14ac:dyDescent="0.4">
      <c r="F293" s="55" t="s">
        <v>2</v>
      </c>
      <c r="G293" s="53" t="s">
        <v>37</v>
      </c>
      <c r="H293" s="53" t="s">
        <v>19</v>
      </c>
      <c r="I293" s="54">
        <v>238</v>
      </c>
      <c r="J293" s="56">
        <v>18</v>
      </c>
      <c r="K293">
        <v>13.15</v>
      </c>
      <c r="L293">
        <v>986.25</v>
      </c>
      <c r="M293">
        <v>-517.25</v>
      </c>
    </row>
    <row r="294" spans="6:13" ht="23.4" x14ac:dyDescent="0.4">
      <c r="F294" s="55" t="s">
        <v>40</v>
      </c>
      <c r="G294" s="53" t="s">
        <v>36</v>
      </c>
      <c r="H294" s="53" t="s">
        <v>4</v>
      </c>
      <c r="I294" s="54">
        <v>217</v>
      </c>
      <c r="J294" s="56">
        <v>36</v>
      </c>
      <c r="K294">
        <v>13.15</v>
      </c>
      <c r="L294">
        <v>2051.4</v>
      </c>
      <c r="M294">
        <v>2253.6</v>
      </c>
    </row>
    <row r="295" spans="6:13" ht="23.4" x14ac:dyDescent="0.4">
      <c r="F295" s="55" t="s">
        <v>2</v>
      </c>
      <c r="G295" s="53" t="s">
        <v>36</v>
      </c>
      <c r="H295" s="53" t="s">
        <v>17</v>
      </c>
      <c r="I295" s="54">
        <v>189</v>
      </c>
      <c r="J295" s="56">
        <v>48</v>
      </c>
      <c r="K295">
        <v>13.15</v>
      </c>
      <c r="L295">
        <v>1262.4000000000001</v>
      </c>
      <c r="M295">
        <v>305.59999999999991</v>
      </c>
    </row>
    <row r="296" spans="6:13" ht="23.4" x14ac:dyDescent="0.4">
      <c r="F296" s="55" t="s">
        <v>5</v>
      </c>
      <c r="G296" s="53" t="s">
        <v>37</v>
      </c>
      <c r="H296" s="53" t="s">
        <v>31</v>
      </c>
      <c r="I296" s="54">
        <v>182</v>
      </c>
      <c r="J296" s="56">
        <v>48</v>
      </c>
      <c r="K296">
        <v>13.15</v>
      </c>
      <c r="L296">
        <v>1222.95</v>
      </c>
      <c r="M296">
        <v>205.04999999999995</v>
      </c>
    </row>
    <row r="297" spans="6:13" ht="23.4" x14ac:dyDescent="0.4">
      <c r="F297" s="55" t="s">
        <v>8</v>
      </c>
      <c r="G297" s="53" t="s">
        <v>38</v>
      </c>
      <c r="H297" s="53" t="s">
        <v>22</v>
      </c>
      <c r="I297" s="54">
        <v>168</v>
      </c>
      <c r="J297" s="56">
        <v>84</v>
      </c>
      <c r="K297">
        <v>13.15</v>
      </c>
      <c r="L297">
        <v>946.80000000000007</v>
      </c>
      <c r="M297">
        <v>2245.1999999999998</v>
      </c>
    </row>
    <row r="298" spans="6:13" ht="23.4" x14ac:dyDescent="0.4">
      <c r="F298" s="55" t="s">
        <v>41</v>
      </c>
      <c r="G298" s="53" t="s">
        <v>38</v>
      </c>
      <c r="H298" s="53" t="s">
        <v>25</v>
      </c>
      <c r="I298" s="54">
        <v>154</v>
      </c>
      <c r="J298" s="56">
        <v>21</v>
      </c>
      <c r="K298">
        <v>13.15</v>
      </c>
      <c r="L298">
        <v>394.5</v>
      </c>
      <c r="M298">
        <v>5044.5</v>
      </c>
    </row>
    <row r="299" spans="6:13" ht="23.4" x14ac:dyDescent="0.4">
      <c r="F299" s="55" t="s">
        <v>41</v>
      </c>
      <c r="G299" s="53" t="s">
        <v>36</v>
      </c>
      <c r="H299" s="53" t="s">
        <v>26</v>
      </c>
      <c r="I299" s="54">
        <v>98</v>
      </c>
      <c r="J299" s="56">
        <v>204</v>
      </c>
      <c r="K299">
        <v>13.15</v>
      </c>
      <c r="L299">
        <v>552.30000000000007</v>
      </c>
      <c r="M299">
        <v>5747.7</v>
      </c>
    </row>
    <row r="300" spans="6:13" ht="23.4" x14ac:dyDescent="0.4">
      <c r="F300" s="55" t="s">
        <v>9</v>
      </c>
      <c r="G300" s="53" t="s">
        <v>35</v>
      </c>
      <c r="H300" s="53" t="s">
        <v>26</v>
      </c>
      <c r="I300" s="54">
        <v>98</v>
      </c>
      <c r="J300" s="56">
        <v>159</v>
      </c>
      <c r="K300">
        <v>13.15</v>
      </c>
      <c r="L300">
        <v>1183.5</v>
      </c>
      <c r="M300">
        <v>1357.5</v>
      </c>
    </row>
    <row r="301" spans="6:13" ht="23.4" x14ac:dyDescent="0.4">
      <c r="F301" s="55" t="s">
        <v>10</v>
      </c>
      <c r="G301" s="53" t="s">
        <v>38</v>
      </c>
      <c r="H301" s="53" t="s">
        <v>13</v>
      </c>
      <c r="I301" s="54">
        <v>63</v>
      </c>
      <c r="J301" s="56">
        <v>123</v>
      </c>
      <c r="K301">
        <v>13.15</v>
      </c>
      <c r="L301">
        <v>276.15000000000003</v>
      </c>
      <c r="M301">
        <v>-122.15000000000003</v>
      </c>
    </row>
    <row r="302" spans="6:13" ht="23.4" x14ac:dyDescent="0.4">
      <c r="F302" s="55" t="s">
        <v>2</v>
      </c>
      <c r="G302" s="53" t="s">
        <v>38</v>
      </c>
      <c r="H302" s="53" t="s">
        <v>13</v>
      </c>
      <c r="I302" s="54">
        <v>56</v>
      </c>
      <c r="J302" s="56">
        <v>51</v>
      </c>
      <c r="K302">
        <v>13.15</v>
      </c>
      <c r="L302">
        <v>276.15000000000003</v>
      </c>
      <c r="M302">
        <v>8536.85</v>
      </c>
    </row>
    <row r="303" spans="6:13" ht="23.4" x14ac:dyDescent="0.4">
      <c r="F303" s="55" t="s">
        <v>8</v>
      </c>
      <c r="G303" s="53" t="s">
        <v>37</v>
      </c>
      <c r="H303" s="53" t="s">
        <v>30</v>
      </c>
      <c r="I303" s="54">
        <v>42</v>
      </c>
      <c r="J303" s="56">
        <v>150</v>
      </c>
      <c r="K303">
        <v>13.15</v>
      </c>
      <c r="L303">
        <v>591.75</v>
      </c>
      <c r="M303">
        <v>6891.25</v>
      </c>
    </row>
    <row r="304" spans="6:13" ht="23.4" x14ac:dyDescent="0.4">
      <c r="F304" s="55" t="s">
        <v>3</v>
      </c>
      <c r="G304" s="53" t="s">
        <v>39</v>
      </c>
      <c r="H304" s="53" t="s">
        <v>16</v>
      </c>
      <c r="I304" s="54">
        <v>21</v>
      </c>
      <c r="J304" s="56">
        <v>168</v>
      </c>
      <c r="K304">
        <v>13.15</v>
      </c>
      <c r="L304">
        <v>1499.1000000000001</v>
      </c>
      <c r="M304">
        <v>642.89999999999986</v>
      </c>
    </row>
    <row r="305" spans="6:13" ht="23.4" x14ac:dyDescent="0.4">
      <c r="F305" s="61" t="s">
        <v>40</v>
      </c>
      <c r="G305" s="62" t="s">
        <v>39</v>
      </c>
      <c r="H305" s="62" t="s">
        <v>29</v>
      </c>
      <c r="I305" s="63">
        <v>0</v>
      </c>
      <c r="J305" s="64">
        <v>135</v>
      </c>
      <c r="K305">
        <v>13.15</v>
      </c>
      <c r="L305">
        <v>1341.3</v>
      </c>
      <c r="M305">
        <v>2508.6999999999998</v>
      </c>
    </row>
  </sheetData>
  <sortState xmlns:xlrd2="http://schemas.microsoft.com/office/spreadsheetml/2017/richdata2" ref="F6:J305">
    <sortCondition ref="I6:I305"/>
  </sortState>
  <mergeCells count="1">
    <mergeCell ref="A1:S1"/>
  </mergeCells>
  <conditionalFormatting sqref="I6:I305">
    <cfRule type="colorScale" priority="5">
      <colorScale>
        <cfvo type="min"/>
        <cfvo type="percentile" val="50"/>
        <cfvo type="max"/>
        <color rgb="FFF8696B"/>
        <color rgb="FFFFEB84"/>
        <color rgb="FF63BE7B"/>
      </colorScale>
    </cfRule>
  </conditionalFormatting>
  <conditionalFormatting sqref="J6:J305">
    <cfRule type="dataBar" priority="4">
      <dataBar>
        <cfvo type="min"/>
        <cfvo type="max"/>
        <color rgb="FF63C384"/>
      </dataBar>
      <extLst>
        <ext xmlns:x14="http://schemas.microsoft.com/office/spreadsheetml/2009/9/main" uri="{B025F937-C7B1-47D3-B67F-A62EFF666E3E}">
          <x14:id>{0CC30C25-CE97-45B5-8DD3-E9D4D82BA17F}</x14:id>
        </ext>
      </extLst>
    </cfRule>
  </conditionalFormatting>
  <conditionalFormatting sqref="K6:K305">
    <cfRule type="colorScale" priority="3">
      <colorScale>
        <cfvo type="min"/>
        <cfvo type="percentile" val="50"/>
        <cfvo type="max"/>
        <color rgb="FFF8696B"/>
        <color rgb="FFFFEB84"/>
        <color rgb="FF63BE7B"/>
      </colorScale>
    </cfRule>
  </conditionalFormatting>
  <conditionalFormatting sqref="L1:L1048576">
    <cfRule type="dataBar" priority="2">
      <dataBar>
        <cfvo type="min"/>
        <cfvo type="max"/>
        <color rgb="FF63C384"/>
      </dataBar>
      <extLst>
        <ext xmlns:x14="http://schemas.microsoft.com/office/spreadsheetml/2009/9/main" uri="{B025F937-C7B1-47D3-B67F-A62EFF666E3E}">
          <x14:id>{65E5E3D6-D1F0-4DA7-B1B2-7C120BE5EB35}</x14:id>
        </ext>
      </extLst>
    </cfRule>
  </conditionalFormatting>
  <conditionalFormatting sqref="M6:M305">
    <cfRule type="colorScale" priority="1">
      <colorScale>
        <cfvo type="min"/>
        <cfvo type="max"/>
        <color rgb="FFF8696B"/>
        <color rgb="FFFCFCFF"/>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CC30C25-CE97-45B5-8DD3-E9D4D82BA17F}">
            <x14:dataBar minLength="0" maxLength="100" border="1" negativeBarBorderColorSameAsPositive="0">
              <x14:cfvo type="autoMin"/>
              <x14:cfvo type="autoMax"/>
              <x14:borderColor rgb="FF63C384"/>
              <x14:negativeFillColor rgb="FFFF0000"/>
              <x14:negativeBorderColor rgb="FFFF0000"/>
              <x14:axisColor rgb="FF000000"/>
            </x14:dataBar>
          </x14:cfRule>
          <xm:sqref>J6:J305</xm:sqref>
        </x14:conditionalFormatting>
        <x14:conditionalFormatting xmlns:xm="http://schemas.microsoft.com/office/excel/2006/main">
          <x14:cfRule type="dataBar" id="{65E5E3D6-D1F0-4DA7-B1B2-7C120BE5EB35}">
            <x14:dataBar minLength="0" maxLength="100" gradient="0">
              <x14:cfvo type="autoMin"/>
              <x14:cfvo type="autoMax"/>
              <x14:negativeFillColor rgb="FFFF0000"/>
              <x14:axisColor rgb="FF000000"/>
            </x14:dataBar>
          </x14:cfRule>
          <xm:sqref>L1:L1048576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36EA4-B260-4775-B79B-19645DAD3D7F}">
  <dimension ref="E1:I9"/>
  <sheetViews>
    <sheetView workbookViewId="0">
      <selection activeCell="F4" sqref="F4:F9"/>
    </sheetView>
  </sheetViews>
  <sheetFormatPr defaultRowHeight="13.8" x14ac:dyDescent="0.25"/>
  <cols>
    <col min="5" max="5" width="25.296875" customWidth="1"/>
    <col min="6" max="6" width="33.296875" customWidth="1"/>
    <col min="7" max="7" width="17.3984375" customWidth="1"/>
    <col min="8" max="8" width="17.796875" customWidth="1"/>
    <col min="9" max="9" width="21.8984375" customWidth="1"/>
  </cols>
  <sheetData>
    <row r="1" spans="5:9" s="66" customFormat="1" ht="34.200000000000003" x14ac:dyDescent="0.5">
      <c r="E1" s="95" t="s">
        <v>74</v>
      </c>
      <c r="F1" s="95"/>
      <c r="G1" s="95"/>
      <c r="H1" s="95"/>
      <c r="I1" s="95"/>
    </row>
    <row r="2" spans="5:9" ht="17.399999999999999" x14ac:dyDescent="0.3">
      <c r="E2" s="17"/>
      <c r="F2" s="17"/>
      <c r="G2" s="17"/>
      <c r="H2" s="17"/>
      <c r="I2" s="17"/>
    </row>
    <row r="3" spans="5:9" ht="29.4" x14ac:dyDescent="0.45">
      <c r="E3" s="45" t="s">
        <v>44</v>
      </c>
      <c r="F3" s="46" t="s">
        <v>45</v>
      </c>
      <c r="G3" s="47" t="s">
        <v>47</v>
      </c>
      <c r="H3" s="48" t="s">
        <v>46</v>
      </c>
    </row>
    <row r="4" spans="5:9" ht="30.6" x14ac:dyDescent="0.5">
      <c r="E4" s="49" t="s">
        <v>34</v>
      </c>
      <c r="F4" s="67">
        <f>SUMIFS(Data[Amount],Data[Geography],E4)</f>
        <v>252469</v>
      </c>
      <c r="G4" s="50">
        <f t="shared" ref="G4:G9" si="0">F4</f>
        <v>252469</v>
      </c>
      <c r="H4" s="51">
        <f>SUMIFS(Data[Units],Data[Geography],E4)</f>
        <v>8760</v>
      </c>
    </row>
    <row r="5" spans="5:9" ht="30.6" x14ac:dyDescent="0.5">
      <c r="E5" s="49" t="s">
        <v>36</v>
      </c>
      <c r="F5" s="67">
        <f>SUMIFS(Data[Amount],Data[Geography],E5)</f>
        <v>237944</v>
      </c>
      <c r="G5" s="49">
        <f t="shared" si="0"/>
        <v>237944</v>
      </c>
      <c r="H5" s="51">
        <f>SUMIFS(Data[Units],Data[Geography],E5)</f>
        <v>7302</v>
      </c>
    </row>
    <row r="6" spans="5:9" ht="30.6" x14ac:dyDescent="0.5">
      <c r="E6" s="49" t="s">
        <v>37</v>
      </c>
      <c r="F6" s="67">
        <f>SUMIFS(Data[Amount],Data[Geography],E6)</f>
        <v>218813</v>
      </c>
      <c r="G6" s="49">
        <f t="shared" si="0"/>
        <v>218813</v>
      </c>
      <c r="H6" s="51">
        <f>SUMIFS(Data[Units],Data[Geography],E6)</f>
        <v>7431</v>
      </c>
    </row>
    <row r="7" spans="5:9" ht="30.6" x14ac:dyDescent="0.5">
      <c r="E7" s="49" t="s">
        <v>35</v>
      </c>
      <c r="F7" s="67">
        <f>SUMIFS(Data[Amount],Data[Geography],E7)</f>
        <v>189434</v>
      </c>
      <c r="G7" s="49">
        <f t="shared" si="0"/>
        <v>189434</v>
      </c>
      <c r="H7" s="51">
        <f>SUMIFS(Data[Units],Data[Geography],E7)</f>
        <v>10158</v>
      </c>
    </row>
    <row r="8" spans="5:9" ht="30.6" x14ac:dyDescent="0.5">
      <c r="E8" s="49" t="s">
        <v>39</v>
      </c>
      <c r="F8" s="67">
        <f>SUMIFS(Data[Amount],Data[Geography],E8)</f>
        <v>173530</v>
      </c>
      <c r="G8" s="49">
        <f t="shared" si="0"/>
        <v>173530</v>
      </c>
      <c r="H8" s="51">
        <f>SUMIFS(Data[Units],Data[Geography],E8)</f>
        <v>5745</v>
      </c>
    </row>
    <row r="9" spans="5:9" ht="30.6" x14ac:dyDescent="0.5">
      <c r="E9" s="52" t="s">
        <v>38</v>
      </c>
      <c r="F9" s="68">
        <f>SUMIFS(Data[Amount],Data[Geography],E9)</f>
        <v>168679</v>
      </c>
      <c r="G9" s="52">
        <f t="shared" si="0"/>
        <v>168679</v>
      </c>
      <c r="H9" s="51">
        <f>SUMIFS(Data[Units],Data[Geography],E9)</f>
        <v>6264</v>
      </c>
    </row>
  </sheetData>
  <mergeCells count="1">
    <mergeCell ref="E1:I1"/>
  </mergeCells>
  <conditionalFormatting sqref="G4:G9">
    <cfRule type="dataBar" priority="1">
      <dataBar showValue="0">
        <cfvo type="min"/>
        <cfvo type="max"/>
        <color rgb="FF638EC6"/>
      </dataBar>
      <extLst>
        <ext xmlns:x14="http://schemas.microsoft.com/office/spreadsheetml/2009/9/main" uri="{B025F937-C7B1-47D3-B67F-A62EFF666E3E}">
          <x14:id>{5AF24E8B-AF29-4F93-9CD2-3B3636987686}</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AF24E8B-AF29-4F93-9CD2-3B3636987686}">
            <x14:dataBar minLength="0" maxLength="100" border="1" negativeBarBorderColorSameAsPositive="0">
              <x14:cfvo type="autoMin"/>
              <x14:cfvo type="autoMax"/>
              <x14:borderColor rgb="FF638EC6"/>
              <x14:negativeFillColor rgb="FFFF0000"/>
              <x14:negativeBorderColor rgb="FFFF0000"/>
              <x14:axisColor rgb="FF000000"/>
            </x14:dataBar>
          </x14:cfRule>
          <xm:sqref>G4:G9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01629-63F3-4479-A06D-8C6377B6BB4F}">
  <dimension ref="A1:W11"/>
  <sheetViews>
    <sheetView workbookViewId="0">
      <selection activeCell="A5" sqref="A5:A10"/>
    </sheetView>
  </sheetViews>
  <sheetFormatPr defaultRowHeight="13.8" x14ac:dyDescent="0.25"/>
  <cols>
    <col min="1" max="1" width="23" bestFit="1" customWidth="1"/>
    <col min="2" max="2" width="22.296875" bestFit="1" customWidth="1"/>
  </cols>
  <sheetData>
    <row r="1" spans="1:23" ht="31.2" x14ac:dyDescent="0.45">
      <c r="A1" s="96" t="s">
        <v>77</v>
      </c>
      <c r="B1" s="96"/>
      <c r="C1" s="96"/>
      <c r="D1" s="96"/>
      <c r="E1" s="96"/>
      <c r="F1" s="96"/>
      <c r="G1" s="96"/>
      <c r="H1" s="96"/>
      <c r="I1" s="96"/>
      <c r="J1" s="96"/>
      <c r="K1" s="96"/>
      <c r="L1" s="96"/>
      <c r="M1" s="96"/>
      <c r="N1" s="96"/>
      <c r="O1" s="96"/>
      <c r="P1" s="96"/>
      <c r="Q1" s="96"/>
      <c r="R1" s="96"/>
      <c r="S1" s="96"/>
      <c r="T1" s="96"/>
      <c r="U1" s="96"/>
      <c r="V1" s="96"/>
      <c r="W1" s="96"/>
    </row>
    <row r="4" spans="1:23" ht="25.2" x14ac:dyDescent="0.4">
      <c r="A4" s="75" t="s">
        <v>12</v>
      </c>
      <c r="B4" s="65" t="s">
        <v>78</v>
      </c>
    </row>
    <row r="5" spans="1:23" ht="25.2" x14ac:dyDescent="0.4">
      <c r="A5" s="65" t="s">
        <v>34</v>
      </c>
      <c r="B5" s="76">
        <v>252469</v>
      </c>
    </row>
    <row r="6" spans="1:23" ht="25.2" x14ac:dyDescent="0.4">
      <c r="A6" s="65" t="s">
        <v>36</v>
      </c>
      <c r="B6" s="76">
        <v>237944</v>
      </c>
    </row>
    <row r="7" spans="1:23" ht="25.2" x14ac:dyDescent="0.4">
      <c r="A7" s="65" t="s">
        <v>37</v>
      </c>
      <c r="B7" s="76">
        <v>218813</v>
      </c>
    </row>
    <row r="8" spans="1:23" ht="25.2" x14ac:dyDescent="0.4">
      <c r="A8" s="65" t="s">
        <v>35</v>
      </c>
      <c r="B8" s="76">
        <v>189434</v>
      </c>
    </row>
    <row r="9" spans="1:23" ht="25.2" x14ac:dyDescent="0.4">
      <c r="A9" s="65" t="s">
        <v>39</v>
      </c>
      <c r="B9" s="76">
        <v>173530</v>
      </c>
    </row>
    <row r="10" spans="1:23" ht="25.2" x14ac:dyDescent="0.4">
      <c r="A10" s="65" t="s">
        <v>38</v>
      </c>
      <c r="B10" s="76">
        <v>168679</v>
      </c>
    </row>
    <row r="11" spans="1:23" ht="25.2" x14ac:dyDescent="0.4">
      <c r="A11" s="65" t="s">
        <v>76</v>
      </c>
      <c r="B11" s="76">
        <v>1240869</v>
      </c>
    </row>
  </sheetData>
  <mergeCells count="1">
    <mergeCell ref="A1:W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7F205-D860-4BA6-9045-87A31981386B}">
  <dimension ref="A1:M10"/>
  <sheetViews>
    <sheetView workbookViewId="0">
      <selection activeCell="B6" sqref="B6:B10"/>
    </sheetView>
  </sheetViews>
  <sheetFormatPr defaultRowHeight="13.8" x14ac:dyDescent="0.25"/>
  <cols>
    <col min="1" max="1" width="28.5" bestFit="1" customWidth="1"/>
    <col min="2" max="2" width="19.296875" bestFit="1" customWidth="1"/>
    <col min="3" max="4" width="13.09765625" bestFit="1" customWidth="1"/>
  </cols>
  <sheetData>
    <row r="1" spans="1:13" s="66" customFormat="1" ht="29.4" x14ac:dyDescent="0.45">
      <c r="B1" s="80" t="s">
        <v>80</v>
      </c>
      <c r="C1" s="80"/>
      <c r="D1" s="80"/>
      <c r="E1" s="80"/>
      <c r="F1" s="80"/>
      <c r="G1" s="80"/>
      <c r="H1" s="80"/>
      <c r="I1" s="80"/>
      <c r="J1" s="80"/>
      <c r="K1" s="80"/>
      <c r="L1" s="80"/>
      <c r="M1" s="80"/>
    </row>
    <row r="5" spans="1:13" ht="21" x14ac:dyDescent="0.35">
      <c r="A5" s="74" t="s">
        <v>0</v>
      </c>
      <c r="B5" s="25" t="s">
        <v>81</v>
      </c>
    </row>
    <row r="6" spans="1:13" ht="21" x14ac:dyDescent="0.35">
      <c r="A6" s="25" t="s">
        <v>22</v>
      </c>
      <c r="B6" s="81">
        <v>32.301656920077974</v>
      </c>
    </row>
    <row r="7" spans="1:13" ht="21" x14ac:dyDescent="0.35">
      <c r="A7" s="25" t="s">
        <v>26</v>
      </c>
      <c r="B7" s="81">
        <v>32.807189542483663</v>
      </c>
    </row>
    <row r="8" spans="1:13" ht="21" x14ac:dyDescent="0.35">
      <c r="A8" s="25" t="s">
        <v>24</v>
      </c>
      <c r="B8" s="81">
        <v>33.88697318007663</v>
      </c>
    </row>
    <row r="9" spans="1:13" ht="21" x14ac:dyDescent="0.35">
      <c r="A9" s="25" t="s">
        <v>33</v>
      </c>
      <c r="B9" s="81">
        <v>37.303128371089535</v>
      </c>
    </row>
    <row r="10" spans="1:13" ht="21" x14ac:dyDescent="0.35">
      <c r="A10" s="25" t="s">
        <v>15</v>
      </c>
      <c r="B10" s="81">
        <v>44.990867579908674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B2F6-5F75-497F-9EA2-C92E5CD45CEB}">
  <dimension ref="A1:V11"/>
  <sheetViews>
    <sheetView workbookViewId="0">
      <selection activeCell="D15" sqref="D15"/>
    </sheetView>
  </sheetViews>
  <sheetFormatPr defaultRowHeight="13.8" x14ac:dyDescent="0.25"/>
  <cols>
    <col min="2" max="2" width="18.296875" bestFit="1" customWidth="1"/>
    <col min="3" max="3" width="19.3984375" bestFit="1" customWidth="1"/>
    <col min="4" max="4" width="14.69921875" bestFit="1" customWidth="1"/>
  </cols>
  <sheetData>
    <row r="1" spans="1:22" ht="35.4" customHeight="1" x14ac:dyDescent="0.7">
      <c r="A1" s="97" t="s">
        <v>82</v>
      </c>
      <c r="B1" s="97"/>
      <c r="C1" s="97"/>
      <c r="D1" s="97"/>
      <c r="E1" s="97"/>
      <c r="F1" s="97"/>
      <c r="G1" s="97"/>
      <c r="H1" s="97"/>
      <c r="I1" s="97"/>
      <c r="J1" s="97"/>
      <c r="K1" s="97"/>
      <c r="L1" s="97"/>
      <c r="M1" s="97"/>
      <c r="N1" s="97"/>
      <c r="O1" s="97"/>
      <c r="P1" s="97"/>
      <c r="Q1" s="97"/>
      <c r="R1" s="97"/>
      <c r="S1" s="97"/>
      <c r="T1" s="97"/>
      <c r="U1" s="97"/>
      <c r="V1" s="97"/>
    </row>
    <row r="4" spans="1:22" ht="21" x14ac:dyDescent="0.35">
      <c r="B4" s="74" t="s">
        <v>12</v>
      </c>
      <c r="C4" s="74" t="s">
        <v>11</v>
      </c>
      <c r="D4" s="25" t="s">
        <v>78</v>
      </c>
    </row>
    <row r="5" spans="1:22" ht="21" x14ac:dyDescent="0.35">
      <c r="B5" s="25" t="s">
        <v>38</v>
      </c>
      <c r="C5" s="25" t="s">
        <v>5</v>
      </c>
      <c r="D5" s="82">
        <v>25221</v>
      </c>
    </row>
    <row r="6" spans="1:22" ht="21" x14ac:dyDescent="0.35">
      <c r="B6" s="25" t="s">
        <v>36</v>
      </c>
      <c r="C6" s="25" t="s">
        <v>5</v>
      </c>
      <c r="D6" s="82">
        <v>39620</v>
      </c>
    </row>
    <row r="7" spans="1:22" ht="21" x14ac:dyDescent="0.35">
      <c r="B7" s="25" t="s">
        <v>34</v>
      </c>
      <c r="C7" s="25" t="s">
        <v>5</v>
      </c>
      <c r="D7" s="82">
        <v>41559</v>
      </c>
    </row>
    <row r="8" spans="1:22" ht="21" x14ac:dyDescent="0.35">
      <c r="B8" s="25" t="s">
        <v>37</v>
      </c>
      <c r="C8" s="25" t="s">
        <v>7</v>
      </c>
      <c r="D8" s="82">
        <v>43568</v>
      </c>
    </row>
    <row r="9" spans="1:22" ht="21" x14ac:dyDescent="0.35">
      <c r="B9" s="25" t="s">
        <v>39</v>
      </c>
      <c r="C9" s="25" t="s">
        <v>2</v>
      </c>
      <c r="D9" s="82">
        <v>45752</v>
      </c>
    </row>
    <row r="10" spans="1:22" ht="21" x14ac:dyDescent="0.35">
      <c r="B10" s="25" t="s">
        <v>35</v>
      </c>
      <c r="C10" s="25" t="s">
        <v>40</v>
      </c>
      <c r="D10" s="82">
        <v>38325</v>
      </c>
    </row>
    <row r="11" spans="1:22" ht="21" x14ac:dyDescent="0.35">
      <c r="B11" s="25" t="s">
        <v>76</v>
      </c>
      <c r="C11" s="25"/>
      <c r="D11" s="82">
        <v>234045</v>
      </c>
    </row>
  </sheetData>
  <mergeCells count="1">
    <mergeCell ref="A1:V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0DF0C-DC3D-446D-B5F6-3B8263593BC6}">
  <dimension ref="A1:V16"/>
  <sheetViews>
    <sheetView workbookViewId="0">
      <selection activeCell="A5" sqref="A5:B16"/>
    </sheetView>
  </sheetViews>
  <sheetFormatPr defaultRowHeight="13.8" x14ac:dyDescent="0.25"/>
  <cols>
    <col min="1" max="1" width="18.296875" bestFit="1" customWidth="1"/>
    <col min="2" max="2" width="13.5" style="83" bestFit="1" customWidth="1"/>
  </cols>
  <sheetData>
    <row r="1" spans="1:22" ht="33.6" customHeight="1" x14ac:dyDescent="0.45">
      <c r="A1" s="98" t="s">
        <v>84</v>
      </c>
      <c r="B1" s="98"/>
      <c r="C1" s="98"/>
      <c r="D1" s="98"/>
      <c r="E1" s="98"/>
      <c r="F1" s="98"/>
      <c r="G1" s="98"/>
      <c r="H1" s="98"/>
      <c r="I1" s="98"/>
      <c r="J1" s="98"/>
      <c r="K1" s="98"/>
      <c r="L1" s="98"/>
      <c r="M1" s="98"/>
      <c r="N1" s="98"/>
      <c r="O1" s="98"/>
      <c r="P1" s="98"/>
      <c r="Q1" s="98"/>
      <c r="R1" s="98"/>
      <c r="S1" s="98"/>
      <c r="T1" s="98"/>
      <c r="U1" s="98"/>
      <c r="V1" s="98"/>
    </row>
    <row r="5" spans="1:22" ht="15" x14ac:dyDescent="0.25">
      <c r="A5" s="73" t="s">
        <v>75</v>
      </c>
      <c r="B5" s="84" t="s">
        <v>83</v>
      </c>
    </row>
    <row r="6" spans="1:22" ht="15" x14ac:dyDescent="0.25">
      <c r="A6" s="85" t="s">
        <v>5</v>
      </c>
      <c r="B6" s="84">
        <v>135189.98000000001</v>
      </c>
    </row>
    <row r="7" spans="1:22" ht="15" x14ac:dyDescent="0.25">
      <c r="A7" s="85" t="s">
        <v>40</v>
      </c>
      <c r="B7" s="84">
        <v>101062.88999999998</v>
      </c>
    </row>
    <row r="8" spans="1:22" ht="15" x14ac:dyDescent="0.25">
      <c r="A8" s="85" t="s">
        <v>7</v>
      </c>
      <c r="B8" s="84">
        <v>99692.090000000011</v>
      </c>
    </row>
    <row r="9" spans="1:22" ht="15" x14ac:dyDescent="0.25">
      <c r="A9" s="85" t="s">
        <v>9</v>
      </c>
      <c r="B9" s="84">
        <v>89425.93</v>
      </c>
    </row>
    <row r="10" spans="1:22" ht="15" x14ac:dyDescent="0.25">
      <c r="A10" s="85" t="s">
        <v>2</v>
      </c>
      <c r="B10" s="84">
        <v>85111.39</v>
      </c>
    </row>
    <row r="11" spans="1:22" ht="15" x14ac:dyDescent="0.25">
      <c r="A11" s="85" t="s">
        <v>6</v>
      </c>
      <c r="B11" s="84">
        <v>69419.990000000005</v>
      </c>
    </row>
    <row r="12" spans="1:22" ht="15" x14ac:dyDescent="0.25">
      <c r="A12" s="85" t="s">
        <v>41</v>
      </c>
      <c r="B12" s="84">
        <v>60448.160000000003</v>
      </c>
    </row>
    <row r="13" spans="1:22" ht="15" x14ac:dyDescent="0.25">
      <c r="A13" s="85" t="s">
        <v>3</v>
      </c>
      <c r="B13" s="84">
        <v>60065.859999999993</v>
      </c>
    </row>
    <row r="14" spans="1:22" ht="15" x14ac:dyDescent="0.25">
      <c r="A14" s="85" t="s">
        <v>8</v>
      </c>
      <c r="B14" s="84">
        <v>52773.020000000004</v>
      </c>
    </row>
    <row r="15" spans="1:22" ht="15" x14ac:dyDescent="0.25">
      <c r="A15" s="85" t="s">
        <v>10</v>
      </c>
      <c r="B15" s="84">
        <v>47975.960000000014</v>
      </c>
    </row>
    <row r="16" spans="1:22" ht="15" x14ac:dyDescent="0.25">
      <c r="A16" s="85" t="s">
        <v>76</v>
      </c>
      <c r="B16" s="84">
        <v>801165.26999999944</v>
      </c>
    </row>
  </sheetData>
  <mergeCells count="1">
    <mergeCell ref="A1:V1"/>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Data</vt:lpstr>
      <vt:lpstr>1</vt:lpstr>
      <vt:lpstr>2</vt:lpstr>
      <vt:lpstr>3</vt:lpstr>
      <vt:lpstr>4</vt:lpstr>
      <vt:lpstr>5</vt:lpstr>
      <vt:lpstr>6</vt:lpstr>
      <vt:lpstr>7</vt:lpstr>
      <vt:lpstr>8</vt:lpstr>
      <vt:lpstr>9</vt:lpstr>
      <vt:lpstr>Dynamic Country 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Windows User</cp:lastModifiedBy>
  <cp:lastPrinted>2022-07-02T21:50:22Z</cp:lastPrinted>
  <dcterms:created xsi:type="dcterms:W3CDTF">2021-03-14T20:21:32Z</dcterms:created>
  <dcterms:modified xsi:type="dcterms:W3CDTF">2022-07-13T23:00:34Z</dcterms:modified>
</cp:coreProperties>
</file>