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SEA29_Projekt\sensor-module\"/>
    </mc:Choice>
  </mc:AlternateContent>
  <xr:revisionPtr revIDLastSave="0" documentId="13_ncr:1_{EED99F2A-C447-443B-BEBE-001406C2EB43}" xr6:coauthVersionLast="36" xr6:coauthVersionMax="47" xr10:uidLastSave="{00000000-0000-0000-0000-000000000000}"/>
  <bookViews>
    <workbookView xWindow="-105" yWindow="-105" windowWidth="30930" windowHeight="16890" xr2:uid="{2130E81C-8F6F-43E1-8E36-7F0E930A4D1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" l="1"/>
  <c r="S36" i="1"/>
  <c r="S37" i="1"/>
  <c r="S22" i="1"/>
  <c r="S23" i="1"/>
  <c r="S21" i="1"/>
  <c r="S30" i="1" l="1"/>
  <c r="T29" i="1"/>
  <c r="V29" i="1" s="1"/>
  <c r="S2" i="1"/>
  <c r="B2" i="1" l="1"/>
  <c r="C2" i="1" s="1"/>
  <c r="B3" i="1"/>
  <c r="C3" i="1" s="1"/>
  <c r="B4" i="1"/>
  <c r="D4" i="1" s="1"/>
  <c r="E4" i="1" s="1"/>
  <c r="F4" i="1" s="1"/>
  <c r="C4" i="1"/>
  <c r="D26" i="1"/>
  <c r="E26" i="1" s="1"/>
  <c r="F26" i="1" s="1"/>
  <c r="B42" i="1"/>
  <c r="D42" i="1" s="1"/>
  <c r="E42" i="1" s="1"/>
  <c r="F42" i="1" s="1"/>
  <c r="B40" i="1"/>
  <c r="C40" i="1" s="1"/>
  <c r="B38" i="1"/>
  <c r="C38" i="1" s="1"/>
  <c r="B36" i="1"/>
  <c r="C36" i="1" s="1"/>
  <c r="B33" i="1"/>
  <c r="C33" i="1" s="1"/>
  <c r="B31" i="1"/>
  <c r="C31" i="1" s="1"/>
  <c r="B29" i="1"/>
  <c r="C29" i="1" s="1"/>
  <c r="B27" i="1"/>
  <c r="C27" i="1" s="1"/>
  <c r="B26" i="1"/>
  <c r="C26" i="1" s="1"/>
  <c r="B24" i="1"/>
  <c r="C24" i="1" s="1"/>
  <c r="B22" i="1"/>
  <c r="C22" i="1" s="1"/>
  <c r="B19" i="1"/>
  <c r="C19" i="1" s="1"/>
  <c r="B17" i="1"/>
  <c r="C17" i="1" s="1"/>
  <c r="B15" i="1"/>
  <c r="C15" i="1" s="1"/>
  <c r="B13" i="1"/>
  <c r="C13" i="1" s="1"/>
  <c r="B11" i="1"/>
  <c r="C11" i="1" s="1"/>
  <c r="B9" i="1"/>
  <c r="D9" i="1" s="1"/>
  <c r="E9" i="1" s="1"/>
  <c r="F9" i="1" s="1"/>
  <c r="B7" i="1"/>
  <c r="C7" i="1" s="1"/>
  <c r="B5" i="1"/>
  <c r="C5" i="1" s="1"/>
  <c r="B43" i="1"/>
  <c r="C43" i="1" s="1"/>
  <c r="B44" i="1"/>
  <c r="C44" i="1" s="1"/>
  <c r="B41" i="1"/>
  <c r="C41" i="1" s="1"/>
  <c r="B8" i="1"/>
  <c r="C8" i="1" s="1"/>
  <c r="B10" i="1"/>
  <c r="C10" i="1" s="1"/>
  <c r="B12" i="1"/>
  <c r="C12" i="1" s="1"/>
  <c r="B14" i="1"/>
  <c r="C14" i="1" s="1"/>
  <c r="B16" i="1"/>
  <c r="C16" i="1" s="1"/>
  <c r="B18" i="1"/>
  <c r="C18" i="1" s="1"/>
  <c r="B20" i="1"/>
  <c r="C20" i="1" s="1"/>
  <c r="B21" i="1"/>
  <c r="D21" i="1" s="1"/>
  <c r="E21" i="1" s="1"/>
  <c r="F21" i="1" s="1"/>
  <c r="B23" i="1"/>
  <c r="C23" i="1" s="1"/>
  <c r="B25" i="1"/>
  <c r="C25" i="1" s="1"/>
  <c r="B28" i="1"/>
  <c r="C28" i="1" s="1"/>
  <c r="B30" i="1"/>
  <c r="C30" i="1" s="1"/>
  <c r="B32" i="1"/>
  <c r="C32" i="1" s="1"/>
  <c r="B34" i="1"/>
  <c r="C34" i="1" s="1"/>
  <c r="B35" i="1"/>
  <c r="C35" i="1" s="1"/>
  <c r="B37" i="1"/>
  <c r="C37" i="1" s="1"/>
  <c r="B39" i="1"/>
  <c r="C39" i="1" s="1"/>
  <c r="B6" i="1"/>
  <c r="C6" i="1" s="1"/>
  <c r="H42" i="1" l="1"/>
  <c r="I42" i="1"/>
  <c r="H26" i="1"/>
  <c r="I26" i="1"/>
  <c r="I21" i="1"/>
  <c r="H21" i="1"/>
  <c r="I9" i="1"/>
  <c r="H9" i="1"/>
  <c r="I4" i="1"/>
  <c r="H4" i="1"/>
  <c r="D38" i="1"/>
  <c r="E38" i="1" s="1"/>
  <c r="F38" i="1" s="1"/>
  <c r="D17" i="1"/>
  <c r="E17" i="1" s="1"/>
  <c r="F17" i="1" s="1"/>
  <c r="D5" i="1"/>
  <c r="E5" i="1" s="1"/>
  <c r="F5" i="1" s="1"/>
  <c r="D27" i="1"/>
  <c r="E27" i="1" s="1"/>
  <c r="F27" i="1" s="1"/>
  <c r="C42" i="1"/>
  <c r="D14" i="1"/>
  <c r="E14" i="1" s="1"/>
  <c r="F14" i="1" s="1"/>
  <c r="D39" i="1"/>
  <c r="E39" i="1" s="1"/>
  <c r="F39" i="1" s="1"/>
  <c r="D13" i="1"/>
  <c r="E13" i="1" s="1"/>
  <c r="F13" i="1" s="1"/>
  <c r="D43" i="1"/>
  <c r="E43" i="1" s="1"/>
  <c r="F43" i="1" s="1"/>
  <c r="D33" i="1"/>
  <c r="E33" i="1" s="1"/>
  <c r="F33" i="1" s="1"/>
  <c r="D3" i="1"/>
  <c r="E3" i="1" s="1"/>
  <c r="F3" i="1" s="1"/>
  <c r="D29" i="1"/>
  <c r="E29" i="1" s="1"/>
  <c r="F29" i="1" s="1"/>
  <c r="D15" i="1"/>
  <c r="E15" i="1" s="1"/>
  <c r="F15" i="1" s="1"/>
  <c r="C9" i="1"/>
  <c r="D37" i="1"/>
  <c r="E37" i="1" s="1"/>
  <c r="F37" i="1" s="1"/>
  <c r="D25" i="1"/>
  <c r="E25" i="1" s="1"/>
  <c r="F25" i="1" s="1"/>
  <c r="D12" i="1"/>
  <c r="E12" i="1" s="1"/>
  <c r="F12" i="1" s="1"/>
  <c r="D2" i="1"/>
  <c r="E2" i="1" s="1"/>
  <c r="F2" i="1" s="1"/>
  <c r="D44" i="1"/>
  <c r="E44" i="1" s="1"/>
  <c r="F44" i="1" s="1"/>
  <c r="D35" i="1"/>
  <c r="E35" i="1" s="1"/>
  <c r="F35" i="1" s="1"/>
  <c r="D23" i="1"/>
  <c r="E23" i="1" s="1"/>
  <c r="F23" i="1" s="1"/>
  <c r="D20" i="1"/>
  <c r="E20" i="1" s="1"/>
  <c r="F20" i="1" s="1"/>
  <c r="D8" i="1"/>
  <c r="E8" i="1" s="1"/>
  <c r="F8" i="1" s="1"/>
  <c r="D31" i="1"/>
  <c r="E31" i="1" s="1"/>
  <c r="F31" i="1" s="1"/>
  <c r="D7" i="1"/>
  <c r="E7" i="1" s="1"/>
  <c r="F7" i="1" s="1"/>
  <c r="C21" i="1"/>
  <c r="D36" i="1"/>
  <c r="E36" i="1" s="1"/>
  <c r="F36" i="1" s="1"/>
  <c r="D30" i="1"/>
  <c r="E30" i="1" s="1"/>
  <c r="F30" i="1" s="1"/>
  <c r="D24" i="1"/>
  <c r="E24" i="1" s="1"/>
  <c r="F24" i="1" s="1"/>
  <c r="D18" i="1"/>
  <c r="E18" i="1" s="1"/>
  <c r="F18" i="1" s="1"/>
  <c r="D6" i="1"/>
  <c r="E6" i="1" s="1"/>
  <c r="F6" i="1" s="1"/>
  <c r="D41" i="1"/>
  <c r="E41" i="1" s="1"/>
  <c r="F41" i="1" s="1"/>
  <c r="D11" i="1"/>
  <c r="E11" i="1" s="1"/>
  <c r="F11" i="1" s="1"/>
  <c r="D40" i="1"/>
  <c r="E40" i="1" s="1"/>
  <c r="F40" i="1" s="1"/>
  <c r="D34" i="1"/>
  <c r="E34" i="1" s="1"/>
  <c r="F34" i="1" s="1"/>
  <c r="D28" i="1"/>
  <c r="E28" i="1" s="1"/>
  <c r="F28" i="1" s="1"/>
  <c r="D22" i="1"/>
  <c r="E22" i="1" s="1"/>
  <c r="F22" i="1" s="1"/>
  <c r="D16" i="1"/>
  <c r="E16" i="1" s="1"/>
  <c r="F16" i="1" s="1"/>
  <c r="D10" i="1"/>
  <c r="E10" i="1" s="1"/>
  <c r="F10" i="1" s="1"/>
  <c r="D32" i="1"/>
  <c r="E32" i="1" s="1"/>
  <c r="F32" i="1" s="1"/>
  <c r="D19" i="1"/>
  <c r="E19" i="1" s="1"/>
  <c r="F19" i="1" s="1"/>
  <c r="H31" i="1" l="1"/>
  <c r="I31" i="1"/>
  <c r="I14" i="1"/>
  <c r="H14" i="1"/>
  <c r="I34" i="1"/>
  <c r="H34" i="1"/>
  <c r="H8" i="1"/>
  <c r="I8" i="1"/>
  <c r="I3" i="1"/>
  <c r="H3" i="1"/>
  <c r="I40" i="1"/>
  <c r="H40" i="1"/>
  <c r="I20" i="1"/>
  <c r="H20" i="1"/>
  <c r="I33" i="1"/>
  <c r="H33" i="1"/>
  <c r="I10" i="1"/>
  <c r="H10" i="1"/>
  <c r="H36" i="1"/>
  <c r="I36" i="1"/>
  <c r="H37" i="1"/>
  <c r="I37" i="1"/>
  <c r="I5" i="1"/>
  <c r="H5" i="1"/>
  <c r="H41" i="1"/>
  <c r="I41" i="1"/>
  <c r="H35" i="1"/>
  <c r="I35" i="1"/>
  <c r="H13" i="1"/>
  <c r="I13" i="1"/>
  <c r="H17" i="1"/>
  <c r="I17" i="1"/>
  <c r="H18" i="1"/>
  <c r="I18" i="1"/>
  <c r="I2" i="1"/>
  <c r="O2" i="1"/>
  <c r="P2" i="1" s="1"/>
  <c r="Q2" i="1" s="1"/>
  <c r="Q3" i="1" s="1"/>
  <c r="O3" i="1" s="1"/>
  <c r="H2" i="1"/>
  <c r="Q4" i="1"/>
  <c r="I29" i="1"/>
  <c r="H29" i="1"/>
  <c r="H19" i="1"/>
  <c r="I19" i="1"/>
  <c r="H24" i="1"/>
  <c r="I24" i="1"/>
  <c r="H12" i="1"/>
  <c r="I12" i="1"/>
  <c r="H32" i="1"/>
  <c r="I32" i="1"/>
  <c r="H30" i="1"/>
  <c r="I30" i="1"/>
  <c r="H25" i="1"/>
  <c r="I25" i="1"/>
  <c r="I27" i="1"/>
  <c r="H27" i="1"/>
  <c r="H11" i="1"/>
  <c r="I11" i="1"/>
  <c r="I23" i="1"/>
  <c r="H23" i="1"/>
  <c r="H43" i="1"/>
  <c r="I43" i="1"/>
  <c r="I16" i="1"/>
  <c r="H16" i="1"/>
  <c r="I22" i="1"/>
  <c r="H22" i="1"/>
  <c r="H6" i="1"/>
  <c r="I6" i="1"/>
  <c r="H7" i="1"/>
  <c r="I7" i="1"/>
  <c r="I44" i="1"/>
  <c r="H44" i="1"/>
  <c r="I15" i="1"/>
  <c r="H15" i="1"/>
  <c r="I39" i="1"/>
  <c r="H39" i="1"/>
  <c r="H38" i="1"/>
  <c r="I38" i="1"/>
  <c r="I28" i="1"/>
  <c r="H28" i="1"/>
</calcChain>
</file>

<file path=xl/sharedStrings.xml><?xml version="1.0" encoding="utf-8"?>
<sst xmlns="http://schemas.openxmlformats.org/spreadsheetml/2006/main" count="17" uniqueCount="15">
  <si>
    <t>Km/h</t>
  </si>
  <si>
    <t>m/s</t>
  </si>
  <si>
    <t>m/ms</t>
  </si>
  <si>
    <t>ticks/s</t>
  </si>
  <si>
    <t>Δtick (ms)</t>
  </si>
  <si>
    <t>Δ5ticks (ms)</t>
  </si>
  <si>
    <t>km/h</t>
  </si>
  <si>
    <t>km/h från 5tick</t>
  </si>
  <si>
    <t>km/h från 5ticks, decimaljusterat</t>
  </si>
  <si>
    <t>ms</t>
  </si>
  <si>
    <t xml:space="preserve"> us</t>
  </si>
  <si>
    <t>duty cycle</t>
  </si>
  <si>
    <t>min (100us)</t>
  </si>
  <si>
    <t>distans eko (m)</t>
  </si>
  <si>
    <t>max (36ms)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</si>
</sst>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0"/>
    <numFmt numFmtId="167" formatCode="0.0000000"/>
    <numFmt numFmtId="168" formatCode="0.000000000"/>
    <numFmt numFmtId="169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numFmt numFmtId="2" formatCode="0.00"/>
    </dxf>
    <dxf>
      <numFmt numFmtId="165" formatCode="0.0"/>
    </dxf>
    <dxf>
      <numFmt numFmtId="2" formatCode="0.00"/>
    </dxf>
    <dxf>
      <numFmt numFmtId="166" formatCode="0.00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4E309-61C3-4CCC-95F1-9C1835FDB95F}" name="Tabell1" displayName="Tabell1" ref="A1:F44" totalsRowShown="0">
  <autoFilter ref="A1:F44" xr:uid="{1824E309-61C3-4CCC-95F1-9C1835FDB95F}"/>
  <sortState ref="A2:E44">
    <sortCondition ref="A1:A44"/>
  </sortState>
  <tableColumns count="6">
    <tableColumn id="1" xr3:uid="{AC889DC7-85AB-4F31-A343-EE49B0A217E4}" name="Km/h" dataDxfId="5"/>
    <tableColumn id="2" xr3:uid="{E362EA7C-050D-4B5C-9C4E-D6286D5E1F74}" name="m/s" dataDxfId="4">
      <calculatedColumnFormula>A2*(1000/3600)</calculatedColumnFormula>
    </tableColumn>
    <tableColumn id="3" xr3:uid="{4E1ED850-2647-48D7-98CB-163286C7D01B}" name="m/ms" dataDxfId="3">
      <calculatedColumnFormula>Tabell1[[#This Row],[m/s]]/1000</calculatedColumnFormula>
    </tableColumn>
    <tableColumn id="4" xr3:uid="{A91EA2FE-8186-4485-86B5-3DE7BADBBD9D}" name="ticks/s" dataDxfId="2">
      <calculatedColumnFormula>Tabell1[[#This Row],[m/s]]/0.13*5</calculatedColumnFormula>
    </tableColumn>
    <tableColumn id="5" xr3:uid="{D79CF248-49CB-4799-B4AA-064CB94B298F}" name="Δtick (ms)" dataDxfId="1">
      <calculatedColumnFormula>1000/(Tabell1[[#This Row],[ticks/s]])</calculatedColumnFormula>
    </tableColumn>
    <tableColumn id="6" xr3:uid="{DCB537FA-2732-4277-9E13-C1B7F94D2BFE}" name="Δ5ticks (ms)" dataDxfId="0">
      <calculatedColumnFormula>Tabell1[[#This Row],[Δtick (ms)]]*5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B989-7240-4E26-B4F0-A6281BB06622}">
  <dimension ref="A1:V44"/>
  <sheetViews>
    <sheetView tabSelected="1" topLeftCell="A4" workbookViewId="0">
      <selection activeCell="R35" sqref="R35"/>
    </sheetView>
  </sheetViews>
  <sheetFormatPr defaultRowHeight="15" x14ac:dyDescent="0.25"/>
  <cols>
    <col min="3" max="3" width="16.42578125" customWidth="1"/>
    <col min="5" max="5" width="11.5703125" bestFit="1" customWidth="1"/>
    <col min="6" max="6" width="13.5703125" bestFit="1" customWidth="1"/>
    <col min="8" max="8" width="12.28515625" bestFit="1" customWidth="1"/>
    <col min="9" max="9" width="12" bestFit="1" customWidth="1"/>
    <col min="15" max="15" width="9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8</v>
      </c>
      <c r="O1" t="s">
        <v>2</v>
      </c>
      <c r="P1" t="s">
        <v>1</v>
      </c>
      <c r="Q1" t="s">
        <v>6</v>
      </c>
    </row>
    <row r="2" spans="1:19" x14ac:dyDescent="0.25">
      <c r="A2" s="2">
        <v>0.25</v>
      </c>
      <c r="B2" s="2">
        <f t="shared" ref="B2:B44" si="0">A2*(1000/3600)</f>
        <v>6.9444444444444448E-2</v>
      </c>
      <c r="C2" s="4">
        <f>Tabell1[[#This Row],[m/s]]/1000</f>
        <v>6.9444444444444444E-5</v>
      </c>
      <c r="D2" s="2">
        <f>Tabell1[[#This Row],[m/s]]/0.13*5</f>
        <v>2.6709401709401708</v>
      </c>
      <c r="E2" s="3">
        <f>1000/(Tabell1[[#This Row],[ticks/s]])</f>
        <v>374.40000000000003</v>
      </c>
      <c r="F2" s="2">
        <f>Tabell1[[#This Row],[Δtick (ms)]]*5</f>
        <v>1872.0000000000002</v>
      </c>
      <c r="H2" s="2">
        <f>468/Tabell1[[#This Row],[Δ5ticks (ms)]]</f>
        <v>0.24999999999999997</v>
      </c>
      <c r="I2">
        <f>46800/Tabell1[[#This Row],[Δ5ticks (ms)]]</f>
        <v>24.999999999999996</v>
      </c>
      <c r="O2" s="5">
        <f>0.13/Tabell1[[#This Row],[Δ5ticks (ms)]]</f>
        <v>6.9444444444444444E-5</v>
      </c>
      <c r="P2">
        <f>O2*1000</f>
        <v>6.9444444444444448E-2</v>
      </c>
      <c r="Q2" s="1">
        <f>P2*3.6</f>
        <v>0.25</v>
      </c>
      <c r="S2">
        <f>0.13*1000*3.6</f>
        <v>468</v>
      </c>
    </row>
    <row r="3" spans="1:19" x14ac:dyDescent="0.25">
      <c r="A3" s="2">
        <v>0.5</v>
      </c>
      <c r="B3" s="2">
        <f t="shared" si="0"/>
        <v>0.1388888888888889</v>
      </c>
      <c r="C3" s="4">
        <f>Tabell1[[#This Row],[m/s]]/1000</f>
        <v>1.3888888888888889E-4</v>
      </c>
      <c r="D3" s="2">
        <f>Tabell1[[#This Row],[m/s]]/0.13*5</f>
        <v>5.3418803418803416</v>
      </c>
      <c r="E3" s="3">
        <f>1000/(Tabell1[[#This Row],[ticks/s]])</f>
        <v>187.20000000000002</v>
      </c>
      <c r="F3" s="2">
        <f>Tabell1[[#This Row],[Δtick (ms)]]*5</f>
        <v>936.00000000000011</v>
      </c>
      <c r="H3" s="2">
        <f>468/Tabell1[[#This Row],[Δ5ticks (ms)]]</f>
        <v>0.49999999999999994</v>
      </c>
      <c r="I3">
        <f>46800/Tabell1[[#This Row],[Δ5ticks (ms)]]</f>
        <v>49.999999999999993</v>
      </c>
      <c r="O3" s="5">
        <f>Q3/3600</f>
        <v>6.9444444444444444E-5</v>
      </c>
      <c r="P3" s="6"/>
      <c r="Q3" s="1">
        <f>Q2</f>
        <v>0.25</v>
      </c>
    </row>
    <row r="4" spans="1:19" x14ac:dyDescent="0.25">
      <c r="A4" s="2">
        <v>0.75</v>
      </c>
      <c r="B4" s="2">
        <f t="shared" si="0"/>
        <v>0.20833333333333334</v>
      </c>
      <c r="C4" s="4">
        <f>Tabell1[[#This Row],[m/s]]/1000</f>
        <v>2.0833333333333335E-4</v>
      </c>
      <c r="D4" s="2">
        <f>Tabell1[[#This Row],[m/s]]/0.13*5</f>
        <v>8.0128205128205128</v>
      </c>
      <c r="E4" s="3">
        <f>1000/(Tabell1[[#This Row],[ticks/s]])</f>
        <v>124.8</v>
      </c>
      <c r="F4" s="2">
        <f>Tabell1[[#This Row],[Δtick (ms)]]*5</f>
        <v>624</v>
      </c>
      <c r="H4" s="2">
        <f>468/Tabell1[[#This Row],[Δ5ticks (ms)]]</f>
        <v>0.75</v>
      </c>
      <c r="I4">
        <f>46800/Tabell1[[#This Row],[Δ5ticks (ms)]]</f>
        <v>75</v>
      </c>
      <c r="Q4" s="1">
        <f>S2/F2</f>
        <v>0.24999999999999997</v>
      </c>
    </row>
    <row r="5" spans="1:19" x14ac:dyDescent="0.25">
      <c r="A5" s="2">
        <v>0.9</v>
      </c>
      <c r="B5" s="2">
        <f t="shared" si="0"/>
        <v>0.25</v>
      </c>
      <c r="C5" s="4">
        <f>Tabell1[[#This Row],[m/s]]/1000</f>
        <v>2.5000000000000001E-4</v>
      </c>
      <c r="D5" s="2">
        <f>Tabell1[[#This Row],[m/s]]/0.13*5</f>
        <v>9.615384615384615</v>
      </c>
      <c r="E5" s="3">
        <f>1000/(Tabell1[[#This Row],[ticks/s]])</f>
        <v>104</v>
      </c>
      <c r="F5" s="2">
        <f>Tabell1[[#This Row],[Δtick (ms)]]*5</f>
        <v>520</v>
      </c>
      <c r="H5" s="2">
        <f>468/Tabell1[[#This Row],[Δ5ticks (ms)]]</f>
        <v>0.9</v>
      </c>
      <c r="I5">
        <f>46800/Tabell1[[#This Row],[Δ5ticks (ms)]]</f>
        <v>90</v>
      </c>
    </row>
    <row r="6" spans="1:19" x14ac:dyDescent="0.25">
      <c r="A6" s="2">
        <v>1</v>
      </c>
      <c r="B6" s="2">
        <f t="shared" si="0"/>
        <v>0.27777777777777779</v>
      </c>
      <c r="C6" s="4">
        <f>Tabell1[[#This Row],[m/s]]/1000</f>
        <v>2.7777777777777778E-4</v>
      </c>
      <c r="D6" s="2">
        <f>Tabell1[[#This Row],[m/s]]/0.13*5</f>
        <v>10.683760683760683</v>
      </c>
      <c r="E6" s="3">
        <f>1000/(Tabell1[[#This Row],[ticks/s]])</f>
        <v>93.600000000000009</v>
      </c>
      <c r="F6" s="2">
        <f>Tabell1[[#This Row],[Δtick (ms)]]*5</f>
        <v>468.00000000000006</v>
      </c>
      <c r="H6" s="2">
        <f>468/Tabell1[[#This Row],[Δ5ticks (ms)]]</f>
        <v>0.99999999999999989</v>
      </c>
      <c r="I6">
        <f>46800/Tabell1[[#This Row],[Δ5ticks (ms)]]</f>
        <v>99.999999999999986</v>
      </c>
    </row>
    <row r="7" spans="1:19" x14ac:dyDescent="0.25">
      <c r="A7" s="2">
        <v>1.8</v>
      </c>
      <c r="B7" s="2">
        <f t="shared" si="0"/>
        <v>0.5</v>
      </c>
      <c r="C7" s="4">
        <f>Tabell1[[#This Row],[m/s]]/1000</f>
        <v>5.0000000000000001E-4</v>
      </c>
      <c r="D7" s="2">
        <f>Tabell1[[#This Row],[m/s]]/0.13*5</f>
        <v>19.23076923076923</v>
      </c>
      <c r="E7" s="3">
        <f>1000/(Tabell1[[#This Row],[ticks/s]])</f>
        <v>52</v>
      </c>
      <c r="F7" s="2">
        <f>Tabell1[[#This Row],[Δtick (ms)]]*5</f>
        <v>260</v>
      </c>
      <c r="H7" s="2">
        <f>468/Tabell1[[#This Row],[Δ5ticks (ms)]]</f>
        <v>1.8</v>
      </c>
      <c r="I7">
        <f>46800/Tabell1[[#This Row],[Δ5ticks (ms)]]</f>
        <v>180</v>
      </c>
    </row>
    <row r="8" spans="1:19" x14ac:dyDescent="0.25">
      <c r="A8" s="2">
        <v>2</v>
      </c>
      <c r="B8" s="2">
        <f t="shared" si="0"/>
        <v>0.55555555555555558</v>
      </c>
      <c r="C8" s="4">
        <f>Tabell1[[#This Row],[m/s]]/1000</f>
        <v>5.5555555555555556E-4</v>
      </c>
      <c r="D8" s="2">
        <f>Tabell1[[#This Row],[m/s]]/0.13*5</f>
        <v>21.367521367521366</v>
      </c>
      <c r="E8" s="3">
        <f>1000/(Tabell1[[#This Row],[ticks/s]])</f>
        <v>46.800000000000004</v>
      </c>
      <c r="F8" s="2">
        <f>Tabell1[[#This Row],[Δtick (ms)]]*5</f>
        <v>234.00000000000003</v>
      </c>
      <c r="H8" s="2">
        <f>468/Tabell1[[#This Row],[Δ5ticks (ms)]]</f>
        <v>1.9999999999999998</v>
      </c>
      <c r="I8">
        <f>46800/Tabell1[[#This Row],[Δ5ticks (ms)]]</f>
        <v>199.99999999999997</v>
      </c>
    </row>
    <row r="9" spans="1:19" x14ac:dyDescent="0.25">
      <c r="A9" s="2">
        <v>2.7</v>
      </c>
      <c r="B9" s="2">
        <f t="shared" si="0"/>
        <v>0.75000000000000011</v>
      </c>
      <c r="C9" s="4">
        <f>Tabell1[[#This Row],[m/s]]/1000</f>
        <v>7.5000000000000012E-4</v>
      </c>
      <c r="D9" s="2">
        <f>Tabell1[[#This Row],[m/s]]/0.13*5</f>
        <v>28.84615384615385</v>
      </c>
      <c r="E9" s="3">
        <f>1000/(Tabell1[[#This Row],[ticks/s]])</f>
        <v>34.666666666666664</v>
      </c>
      <c r="F9" s="2">
        <f>Tabell1[[#This Row],[Δtick (ms)]]*5</f>
        <v>173.33333333333331</v>
      </c>
      <c r="H9" s="2">
        <f>468/Tabell1[[#This Row],[Δ5ticks (ms)]]</f>
        <v>2.7</v>
      </c>
      <c r="I9">
        <f>46800/Tabell1[[#This Row],[Δ5ticks (ms)]]</f>
        <v>270.00000000000006</v>
      </c>
    </row>
    <row r="10" spans="1:19" x14ac:dyDescent="0.25">
      <c r="A10" s="2">
        <v>3</v>
      </c>
      <c r="B10" s="2">
        <f t="shared" si="0"/>
        <v>0.83333333333333337</v>
      </c>
      <c r="C10" s="4">
        <f>Tabell1[[#This Row],[m/s]]/1000</f>
        <v>8.3333333333333339E-4</v>
      </c>
      <c r="D10" s="2">
        <f>Tabell1[[#This Row],[m/s]]/0.13*5</f>
        <v>32.051282051282051</v>
      </c>
      <c r="E10" s="3">
        <f>1000/(Tabell1[[#This Row],[ticks/s]])</f>
        <v>31.2</v>
      </c>
      <c r="F10" s="2">
        <f>Tabell1[[#This Row],[Δtick (ms)]]*5</f>
        <v>156</v>
      </c>
      <c r="H10" s="2">
        <f>468/Tabell1[[#This Row],[Δ5ticks (ms)]]</f>
        <v>3</v>
      </c>
      <c r="I10">
        <f>46800/Tabell1[[#This Row],[Δ5ticks (ms)]]</f>
        <v>300</v>
      </c>
    </row>
    <row r="11" spans="1:19" x14ac:dyDescent="0.25">
      <c r="A11" s="2">
        <v>3.6</v>
      </c>
      <c r="B11" s="2">
        <f t="shared" si="0"/>
        <v>1</v>
      </c>
      <c r="C11" s="4">
        <f>Tabell1[[#This Row],[m/s]]/1000</f>
        <v>1E-3</v>
      </c>
      <c r="D11" s="2">
        <f>Tabell1[[#This Row],[m/s]]/0.13*5</f>
        <v>38.46153846153846</v>
      </c>
      <c r="E11" s="3">
        <f>1000/(Tabell1[[#This Row],[ticks/s]])</f>
        <v>26</v>
      </c>
      <c r="F11" s="2">
        <f>Tabell1[[#This Row],[Δtick (ms)]]*5</f>
        <v>130</v>
      </c>
      <c r="H11" s="2">
        <f>468/Tabell1[[#This Row],[Δ5ticks (ms)]]</f>
        <v>3.6</v>
      </c>
      <c r="I11">
        <f>46800/Tabell1[[#This Row],[Δ5ticks (ms)]]</f>
        <v>360</v>
      </c>
    </row>
    <row r="12" spans="1:19" x14ac:dyDescent="0.25">
      <c r="A12" s="2">
        <v>4</v>
      </c>
      <c r="B12" s="2">
        <f t="shared" si="0"/>
        <v>1.1111111111111112</v>
      </c>
      <c r="C12" s="4">
        <f>Tabell1[[#This Row],[m/s]]/1000</f>
        <v>1.1111111111111111E-3</v>
      </c>
      <c r="D12" s="2">
        <f>Tabell1[[#This Row],[m/s]]/0.13*5</f>
        <v>42.735042735042732</v>
      </c>
      <c r="E12" s="3">
        <f>1000/(Tabell1[[#This Row],[ticks/s]])</f>
        <v>23.400000000000002</v>
      </c>
      <c r="F12" s="2">
        <f>Tabell1[[#This Row],[Δtick (ms)]]*5</f>
        <v>117.00000000000001</v>
      </c>
      <c r="H12" s="2">
        <f>468/Tabell1[[#This Row],[Δ5ticks (ms)]]</f>
        <v>3.9999999999999996</v>
      </c>
      <c r="I12">
        <f>46800/Tabell1[[#This Row],[Δ5ticks (ms)]]</f>
        <v>399.99999999999994</v>
      </c>
    </row>
    <row r="13" spans="1:19" x14ac:dyDescent="0.25">
      <c r="A13" s="2">
        <v>4.5</v>
      </c>
      <c r="B13" s="2">
        <f t="shared" si="0"/>
        <v>1.25</v>
      </c>
      <c r="C13" s="4">
        <f>Tabell1[[#This Row],[m/s]]/1000</f>
        <v>1.25E-3</v>
      </c>
      <c r="D13" s="2">
        <f>Tabell1[[#This Row],[m/s]]/0.13*5</f>
        <v>48.076923076923073</v>
      </c>
      <c r="E13" s="3">
        <f>1000/(Tabell1[[#This Row],[ticks/s]])</f>
        <v>20.8</v>
      </c>
      <c r="F13" s="2">
        <f>Tabell1[[#This Row],[Δtick (ms)]]*5</f>
        <v>104</v>
      </c>
      <c r="H13" s="2">
        <f>468/Tabell1[[#This Row],[Δ5ticks (ms)]]</f>
        <v>4.5</v>
      </c>
      <c r="I13">
        <f>46800/Tabell1[[#This Row],[Δ5ticks (ms)]]</f>
        <v>450</v>
      </c>
    </row>
    <row r="14" spans="1:19" x14ac:dyDescent="0.25">
      <c r="A14" s="2">
        <v>5</v>
      </c>
      <c r="B14" s="2">
        <f t="shared" si="0"/>
        <v>1.3888888888888888</v>
      </c>
      <c r="C14" s="4">
        <f>Tabell1[[#This Row],[m/s]]/1000</f>
        <v>1.3888888888888889E-3</v>
      </c>
      <c r="D14" s="2">
        <f>Tabell1[[#This Row],[m/s]]/0.13*5</f>
        <v>53.418803418803414</v>
      </c>
      <c r="E14" s="3">
        <f>1000/(Tabell1[[#This Row],[ticks/s]])</f>
        <v>18.720000000000002</v>
      </c>
      <c r="F14" s="2">
        <f>Tabell1[[#This Row],[Δtick (ms)]]*5</f>
        <v>93.600000000000009</v>
      </c>
      <c r="H14" s="2">
        <f>468/Tabell1[[#This Row],[Δ5ticks (ms)]]</f>
        <v>4.9999999999999991</v>
      </c>
      <c r="I14">
        <f>46800/Tabell1[[#This Row],[Δ5ticks (ms)]]</f>
        <v>499.99999999999994</v>
      </c>
    </row>
    <row r="15" spans="1:19" x14ac:dyDescent="0.25">
      <c r="A15" s="2">
        <v>5.4</v>
      </c>
      <c r="B15" s="2">
        <f t="shared" si="0"/>
        <v>1.5000000000000002</v>
      </c>
      <c r="C15" s="4">
        <f>Tabell1[[#This Row],[m/s]]/1000</f>
        <v>1.5000000000000002E-3</v>
      </c>
      <c r="D15" s="2">
        <f>Tabell1[[#This Row],[m/s]]/0.13*5</f>
        <v>57.692307692307701</v>
      </c>
      <c r="E15" s="3">
        <f>1000/(Tabell1[[#This Row],[ticks/s]])</f>
        <v>17.333333333333332</v>
      </c>
      <c r="F15" s="2">
        <f>Tabell1[[#This Row],[Δtick (ms)]]*5</f>
        <v>86.666666666666657</v>
      </c>
      <c r="H15" s="2">
        <f>468/Tabell1[[#This Row],[Δ5ticks (ms)]]</f>
        <v>5.4</v>
      </c>
      <c r="I15">
        <f>46800/Tabell1[[#This Row],[Δ5ticks (ms)]]</f>
        <v>540.00000000000011</v>
      </c>
    </row>
    <row r="16" spans="1:19" x14ac:dyDescent="0.25">
      <c r="A16" s="2">
        <v>6</v>
      </c>
      <c r="B16" s="2">
        <f t="shared" si="0"/>
        <v>1.6666666666666667</v>
      </c>
      <c r="C16" s="4">
        <f>Tabell1[[#This Row],[m/s]]/1000</f>
        <v>1.6666666666666668E-3</v>
      </c>
      <c r="D16" s="2">
        <f>Tabell1[[#This Row],[m/s]]/0.13*5</f>
        <v>64.102564102564102</v>
      </c>
      <c r="E16" s="3">
        <f>1000/(Tabell1[[#This Row],[ticks/s]])</f>
        <v>15.6</v>
      </c>
      <c r="F16" s="2">
        <f>Tabell1[[#This Row],[Δtick (ms)]]*5</f>
        <v>78</v>
      </c>
      <c r="H16" s="2">
        <f>468/Tabell1[[#This Row],[Δ5ticks (ms)]]</f>
        <v>6</v>
      </c>
      <c r="I16">
        <f>46800/Tabell1[[#This Row],[Δ5ticks (ms)]]</f>
        <v>600</v>
      </c>
    </row>
    <row r="17" spans="1:22" x14ac:dyDescent="0.25">
      <c r="A17" s="2">
        <v>6.3</v>
      </c>
      <c r="B17" s="2">
        <f t="shared" si="0"/>
        <v>1.75</v>
      </c>
      <c r="C17" s="4">
        <f>Tabell1[[#This Row],[m/s]]/1000</f>
        <v>1.75E-3</v>
      </c>
      <c r="D17" s="2">
        <f>Tabell1[[#This Row],[m/s]]/0.13*5</f>
        <v>67.307692307692307</v>
      </c>
      <c r="E17" s="3">
        <f>1000/(Tabell1[[#This Row],[ticks/s]])</f>
        <v>14.857142857142858</v>
      </c>
      <c r="F17" s="2">
        <f>Tabell1[[#This Row],[Δtick (ms)]]*5</f>
        <v>74.285714285714292</v>
      </c>
      <c r="H17" s="2">
        <f>468/Tabell1[[#This Row],[Δ5ticks (ms)]]</f>
        <v>6.3</v>
      </c>
      <c r="I17">
        <f>46800/Tabell1[[#This Row],[Δ5ticks (ms)]]</f>
        <v>630</v>
      </c>
    </row>
    <row r="18" spans="1:22" x14ac:dyDescent="0.25">
      <c r="A18" s="2">
        <v>7</v>
      </c>
      <c r="B18" s="2">
        <f t="shared" si="0"/>
        <v>1.9444444444444446</v>
      </c>
      <c r="C18" s="4">
        <f>Tabell1[[#This Row],[m/s]]/1000</f>
        <v>1.9444444444444446E-3</v>
      </c>
      <c r="D18" s="2">
        <f>Tabell1[[#This Row],[m/s]]/0.13*5</f>
        <v>74.786324786324784</v>
      </c>
      <c r="E18" s="3">
        <f>1000/(Tabell1[[#This Row],[ticks/s]])</f>
        <v>13.371428571428572</v>
      </c>
      <c r="F18" s="2">
        <f>Tabell1[[#This Row],[Δtick (ms)]]*5</f>
        <v>66.857142857142861</v>
      </c>
      <c r="H18" s="2">
        <f>468/Tabell1[[#This Row],[Δ5ticks (ms)]]</f>
        <v>7</v>
      </c>
      <c r="I18">
        <f>46800/Tabell1[[#This Row],[Δ5ticks (ms)]]</f>
        <v>700</v>
      </c>
    </row>
    <row r="19" spans="1:22" x14ac:dyDescent="0.25">
      <c r="A19" s="2">
        <v>7.2</v>
      </c>
      <c r="B19" s="2">
        <f t="shared" si="0"/>
        <v>2</v>
      </c>
      <c r="C19" s="4">
        <f>Tabell1[[#This Row],[m/s]]/1000</f>
        <v>2E-3</v>
      </c>
      <c r="D19" s="2">
        <f>Tabell1[[#This Row],[m/s]]/0.13*5</f>
        <v>76.92307692307692</v>
      </c>
      <c r="E19" s="3">
        <f>1000/(Tabell1[[#This Row],[ticks/s]])</f>
        <v>13</v>
      </c>
      <c r="F19" s="2">
        <f>Tabell1[[#This Row],[Δtick (ms)]]*5</f>
        <v>65</v>
      </c>
      <c r="H19" s="2">
        <f>468/Tabell1[[#This Row],[Δ5ticks (ms)]]</f>
        <v>7.2</v>
      </c>
      <c r="I19">
        <f>46800/Tabell1[[#This Row],[Δ5ticks (ms)]]</f>
        <v>720</v>
      </c>
    </row>
    <row r="20" spans="1:22" x14ac:dyDescent="0.25">
      <c r="A20" s="2">
        <v>8</v>
      </c>
      <c r="B20" s="2">
        <f t="shared" si="0"/>
        <v>2.2222222222222223</v>
      </c>
      <c r="C20" s="4">
        <f>Tabell1[[#This Row],[m/s]]/1000</f>
        <v>2.2222222222222222E-3</v>
      </c>
      <c r="D20" s="2">
        <f>Tabell1[[#This Row],[m/s]]/0.13*5</f>
        <v>85.470085470085465</v>
      </c>
      <c r="E20" s="3">
        <f>1000/(Tabell1[[#This Row],[ticks/s]])</f>
        <v>11.700000000000001</v>
      </c>
      <c r="F20" s="2">
        <f>Tabell1[[#This Row],[Δtick (ms)]]*5</f>
        <v>58.500000000000007</v>
      </c>
      <c r="H20" s="2">
        <f>468/Tabell1[[#This Row],[Δ5ticks (ms)]]</f>
        <v>7.9999999999999991</v>
      </c>
      <c r="I20">
        <f>46800/Tabell1[[#This Row],[Δ5ticks (ms)]]</f>
        <v>799.99999999999989</v>
      </c>
    </row>
    <row r="21" spans="1:22" x14ac:dyDescent="0.25">
      <c r="A21" s="2">
        <v>9</v>
      </c>
      <c r="B21" s="2">
        <f t="shared" si="0"/>
        <v>2.5</v>
      </c>
      <c r="C21" s="4">
        <f>Tabell1[[#This Row],[m/s]]/1000</f>
        <v>2.5000000000000001E-3</v>
      </c>
      <c r="D21" s="2">
        <f>Tabell1[[#This Row],[m/s]]/0.13*5</f>
        <v>96.153846153846146</v>
      </c>
      <c r="E21" s="3">
        <f>1000/(Tabell1[[#This Row],[ticks/s]])</f>
        <v>10.4</v>
      </c>
      <c r="F21" s="2">
        <f>Tabell1[[#This Row],[Δtick (ms)]]*5</f>
        <v>52</v>
      </c>
      <c r="H21" s="2">
        <f>468/Tabell1[[#This Row],[Δ5ticks (ms)]]</f>
        <v>9</v>
      </c>
      <c r="I21">
        <f>46800/Tabell1[[#This Row],[Δ5ticks (ms)]]</f>
        <v>900</v>
      </c>
      <c r="S21">
        <f>2^16</f>
        <v>65536</v>
      </c>
    </row>
    <row r="22" spans="1:22" x14ac:dyDescent="0.25">
      <c r="A22" s="2">
        <v>9</v>
      </c>
      <c r="B22" s="2">
        <f t="shared" si="0"/>
        <v>2.5</v>
      </c>
      <c r="C22" s="4">
        <f>Tabell1[[#This Row],[m/s]]/1000</f>
        <v>2.5000000000000001E-3</v>
      </c>
      <c r="D22" s="2">
        <f>Tabell1[[#This Row],[m/s]]/0.13*5</f>
        <v>96.153846153846146</v>
      </c>
      <c r="E22" s="3">
        <f>1000/(Tabell1[[#This Row],[ticks/s]])</f>
        <v>10.4</v>
      </c>
      <c r="F22" s="2">
        <f>Tabell1[[#This Row],[Δtick (ms)]]*5</f>
        <v>52</v>
      </c>
      <c r="H22" s="2">
        <f>468/Tabell1[[#This Row],[Δ5ticks (ms)]]</f>
        <v>9</v>
      </c>
      <c r="I22">
        <f>46800/Tabell1[[#This Row],[Δ5ticks (ms)]]</f>
        <v>900</v>
      </c>
      <c r="S22">
        <f>16000000/100000</f>
        <v>160</v>
      </c>
    </row>
    <row r="23" spans="1:22" x14ac:dyDescent="0.25">
      <c r="A23" s="2">
        <v>10</v>
      </c>
      <c r="B23" s="2">
        <f t="shared" si="0"/>
        <v>2.7777777777777777</v>
      </c>
      <c r="C23" s="4">
        <f>Tabell1[[#This Row],[m/s]]/1000</f>
        <v>2.7777777777777779E-3</v>
      </c>
      <c r="D23" s="2">
        <f>Tabell1[[#This Row],[m/s]]/0.13*5</f>
        <v>106.83760683760683</v>
      </c>
      <c r="E23" s="3">
        <f>1000/(Tabell1[[#This Row],[ticks/s]])</f>
        <v>9.3600000000000012</v>
      </c>
      <c r="F23" s="2">
        <f>Tabell1[[#This Row],[Δtick (ms)]]*5</f>
        <v>46.800000000000004</v>
      </c>
      <c r="H23" s="2">
        <f>468/Tabell1[[#This Row],[Δ5ticks (ms)]]</f>
        <v>9.9999999999999982</v>
      </c>
      <c r="I23">
        <f>46800/Tabell1[[#This Row],[Δ5ticks (ms)]]</f>
        <v>999.99999999999989</v>
      </c>
      <c r="S23">
        <f>(16000000/1000)*60</f>
        <v>960000</v>
      </c>
    </row>
    <row r="24" spans="1:22" x14ac:dyDescent="0.25">
      <c r="A24" s="2">
        <v>10.8</v>
      </c>
      <c r="B24" s="2">
        <f t="shared" si="0"/>
        <v>3.0000000000000004</v>
      </c>
      <c r="C24" s="4">
        <f>Tabell1[[#This Row],[m/s]]/1000</f>
        <v>3.0000000000000005E-3</v>
      </c>
      <c r="D24" s="2">
        <f>Tabell1[[#This Row],[m/s]]/0.13*5</f>
        <v>115.3846153846154</v>
      </c>
      <c r="E24" s="3">
        <f>1000/(Tabell1[[#This Row],[ticks/s]])</f>
        <v>8.6666666666666661</v>
      </c>
      <c r="F24" s="2">
        <f>Tabell1[[#This Row],[Δtick (ms)]]*5</f>
        <v>43.333333333333329</v>
      </c>
      <c r="H24" s="2">
        <f>468/Tabell1[[#This Row],[Δ5ticks (ms)]]</f>
        <v>10.8</v>
      </c>
      <c r="I24">
        <f>46800/Tabell1[[#This Row],[Δ5ticks (ms)]]</f>
        <v>1080.0000000000002</v>
      </c>
    </row>
    <row r="25" spans="1:22" x14ac:dyDescent="0.25">
      <c r="A25" s="2">
        <v>12.5</v>
      </c>
      <c r="B25" s="2">
        <f t="shared" si="0"/>
        <v>3.4722222222222223</v>
      </c>
      <c r="C25" s="4">
        <f>Tabell1[[#This Row],[m/s]]/1000</f>
        <v>3.4722222222222225E-3</v>
      </c>
      <c r="D25" s="2">
        <f>Tabell1[[#This Row],[m/s]]/0.13*5</f>
        <v>133.54700854700855</v>
      </c>
      <c r="E25" s="3">
        <f>1000/(Tabell1[[#This Row],[ticks/s]])</f>
        <v>7.4880000000000004</v>
      </c>
      <c r="F25" s="2">
        <f>Tabell1[[#This Row],[Δtick (ms)]]*5</f>
        <v>37.440000000000005</v>
      </c>
      <c r="H25" s="2">
        <f>468/Tabell1[[#This Row],[Δ5ticks (ms)]]</f>
        <v>12.499999999999998</v>
      </c>
      <c r="I25">
        <f>46800/Tabell1[[#This Row],[Δ5ticks (ms)]]</f>
        <v>1249.9999999999998</v>
      </c>
    </row>
    <row r="26" spans="1:22" x14ac:dyDescent="0.25">
      <c r="A26" s="2">
        <v>12.6</v>
      </c>
      <c r="B26" s="2">
        <f t="shared" si="0"/>
        <v>3.5</v>
      </c>
      <c r="C26" s="4">
        <f>Tabell1[[#This Row],[m/s]]/1000</f>
        <v>3.5000000000000001E-3</v>
      </c>
      <c r="D26" s="2">
        <f>Tabell1[[#This Row],[m/s]]/0.13*5</f>
        <v>134.61538461538461</v>
      </c>
      <c r="E26" s="3">
        <f>1000/(Tabell1[[#This Row],[ticks/s]])</f>
        <v>7.4285714285714288</v>
      </c>
      <c r="F26" s="2">
        <f>Tabell1[[#This Row],[Δtick (ms)]]*5</f>
        <v>37.142857142857146</v>
      </c>
      <c r="H26" s="2">
        <f>468/Tabell1[[#This Row],[Δ5ticks (ms)]]</f>
        <v>12.6</v>
      </c>
      <c r="I26">
        <f>46800/Tabell1[[#This Row],[Δ5ticks (ms)]]</f>
        <v>1260</v>
      </c>
    </row>
    <row r="27" spans="1:22" x14ac:dyDescent="0.25">
      <c r="A27" s="2">
        <v>14.4</v>
      </c>
      <c r="B27" s="2">
        <f t="shared" si="0"/>
        <v>4</v>
      </c>
      <c r="C27" s="4">
        <f>Tabell1[[#This Row],[m/s]]/1000</f>
        <v>4.0000000000000001E-3</v>
      </c>
      <c r="D27" s="2">
        <f>Tabell1[[#This Row],[m/s]]/0.13*5</f>
        <v>153.84615384615384</v>
      </c>
      <c r="E27" s="3">
        <f>1000/(Tabell1[[#This Row],[ticks/s]])</f>
        <v>6.5</v>
      </c>
      <c r="F27" s="2">
        <f>Tabell1[[#This Row],[Δtick (ms)]]*5</f>
        <v>32.5</v>
      </c>
      <c r="H27" s="2">
        <f>468/Tabell1[[#This Row],[Δ5ticks (ms)]]</f>
        <v>14.4</v>
      </c>
      <c r="I27">
        <f>46800/Tabell1[[#This Row],[Δ5ticks (ms)]]</f>
        <v>1440</v>
      </c>
    </row>
    <row r="28" spans="1:22" x14ac:dyDescent="0.25">
      <c r="A28" s="2">
        <v>15</v>
      </c>
      <c r="B28" s="2">
        <f t="shared" si="0"/>
        <v>4.166666666666667</v>
      </c>
      <c r="C28" s="4">
        <f>Tabell1[[#This Row],[m/s]]/1000</f>
        <v>4.1666666666666666E-3</v>
      </c>
      <c r="D28" s="2">
        <f>Tabell1[[#This Row],[m/s]]/0.13*5</f>
        <v>160.25641025641025</v>
      </c>
      <c r="E28" s="3">
        <f>1000/(Tabell1[[#This Row],[ticks/s]])</f>
        <v>6.24</v>
      </c>
      <c r="F28" s="2">
        <f>Tabell1[[#This Row],[Δtick (ms)]]*5</f>
        <v>31.200000000000003</v>
      </c>
      <c r="H28" s="2">
        <f>468/Tabell1[[#This Row],[Δ5ticks (ms)]]</f>
        <v>14.999999999999998</v>
      </c>
      <c r="I28">
        <f>46800/Tabell1[[#This Row],[Δ5ticks (ms)]]</f>
        <v>1499.9999999999998</v>
      </c>
      <c r="S28" t="s">
        <v>9</v>
      </c>
      <c r="T28" t="s">
        <v>10</v>
      </c>
      <c r="V28" t="s">
        <v>11</v>
      </c>
    </row>
    <row r="29" spans="1:22" x14ac:dyDescent="0.25">
      <c r="A29" s="2">
        <v>16.2</v>
      </c>
      <c r="B29" s="2">
        <f t="shared" si="0"/>
        <v>4.5</v>
      </c>
      <c r="C29" s="4">
        <f>Tabell1[[#This Row],[m/s]]/1000</f>
        <v>4.4999999999999997E-3</v>
      </c>
      <c r="D29" s="2">
        <f>Tabell1[[#This Row],[m/s]]/0.13*5</f>
        <v>173.07692307692307</v>
      </c>
      <c r="E29" s="3">
        <f>1000/(Tabell1[[#This Row],[ticks/s]])</f>
        <v>5.7777777777777786</v>
      </c>
      <c r="F29" s="2">
        <f>Tabell1[[#This Row],[Δtick (ms)]]*5</f>
        <v>28.888888888888893</v>
      </c>
      <c r="H29" s="2">
        <f>468/Tabell1[[#This Row],[Δ5ticks (ms)]]</f>
        <v>16.2</v>
      </c>
      <c r="I29">
        <f>46800/Tabell1[[#This Row],[Δ5ticks (ms)]]</f>
        <v>1619.9999999999998</v>
      </c>
      <c r="S29">
        <v>60</v>
      </c>
      <c r="T29">
        <f>S29*1000</f>
        <v>60000</v>
      </c>
      <c r="V29" s="7">
        <f>T30/T29</f>
        <v>1.6666666666666666E-4</v>
      </c>
    </row>
    <row r="30" spans="1:22" x14ac:dyDescent="0.25">
      <c r="A30" s="2">
        <v>17.5</v>
      </c>
      <c r="B30" s="2">
        <f t="shared" si="0"/>
        <v>4.8611111111111116</v>
      </c>
      <c r="C30" s="4">
        <f>Tabell1[[#This Row],[m/s]]/1000</f>
        <v>4.8611111111111112E-3</v>
      </c>
      <c r="D30" s="2">
        <f>Tabell1[[#This Row],[m/s]]/0.13*5</f>
        <v>186.96581196581201</v>
      </c>
      <c r="E30" s="3">
        <f>1000/(Tabell1[[#This Row],[ticks/s]])</f>
        <v>5.348571428571427</v>
      </c>
      <c r="F30" s="2">
        <f>Tabell1[[#This Row],[Δtick (ms)]]*5</f>
        <v>26.742857142857133</v>
      </c>
      <c r="H30" s="2">
        <f>468/Tabell1[[#This Row],[Δ5ticks (ms)]]</f>
        <v>17.500000000000007</v>
      </c>
      <c r="I30">
        <f>46800/Tabell1[[#This Row],[Δ5ticks (ms)]]</f>
        <v>1750.0000000000007</v>
      </c>
      <c r="S30">
        <f>T30/1000</f>
        <v>0.01</v>
      </c>
      <c r="T30">
        <v>10</v>
      </c>
    </row>
    <row r="31" spans="1:22" x14ac:dyDescent="0.25">
      <c r="A31" s="2">
        <v>18</v>
      </c>
      <c r="B31" s="2">
        <f t="shared" si="0"/>
        <v>5</v>
      </c>
      <c r="C31" s="4">
        <f>Tabell1[[#This Row],[m/s]]/1000</f>
        <v>5.0000000000000001E-3</v>
      </c>
      <c r="D31" s="2">
        <f>Tabell1[[#This Row],[m/s]]/0.13*5</f>
        <v>192.30769230769229</v>
      </c>
      <c r="E31" s="3">
        <f>1000/(Tabell1[[#This Row],[ticks/s]])</f>
        <v>5.2</v>
      </c>
      <c r="F31" s="2">
        <f>Tabell1[[#This Row],[Δtick (ms)]]*5</f>
        <v>26</v>
      </c>
      <c r="H31" s="2">
        <f>468/Tabell1[[#This Row],[Δ5ticks (ms)]]</f>
        <v>18</v>
      </c>
      <c r="I31">
        <f>46800/Tabell1[[#This Row],[Δ5ticks (ms)]]</f>
        <v>1800</v>
      </c>
    </row>
    <row r="32" spans="1:22" x14ac:dyDescent="0.25">
      <c r="A32" s="2">
        <v>20</v>
      </c>
      <c r="B32" s="2">
        <f t="shared" si="0"/>
        <v>5.5555555555555554</v>
      </c>
      <c r="C32" s="4">
        <f>Tabell1[[#This Row],[m/s]]/1000</f>
        <v>5.5555555555555558E-3</v>
      </c>
      <c r="D32" s="2">
        <f>Tabell1[[#This Row],[m/s]]/0.13*5</f>
        <v>213.67521367521366</v>
      </c>
      <c r="E32" s="3">
        <f>1000/(Tabell1[[#This Row],[ticks/s]])</f>
        <v>4.6800000000000006</v>
      </c>
      <c r="F32" s="2">
        <f>Tabell1[[#This Row],[Δtick (ms)]]*5</f>
        <v>23.400000000000002</v>
      </c>
      <c r="H32" s="2">
        <f>468/Tabell1[[#This Row],[Δ5ticks (ms)]]</f>
        <v>19.999999999999996</v>
      </c>
      <c r="I32">
        <f>46800/Tabell1[[#This Row],[Δ5ticks (ms)]]</f>
        <v>1999.9999999999998</v>
      </c>
    </row>
    <row r="33" spans="1:19" x14ac:dyDescent="0.25">
      <c r="A33" s="2">
        <v>21.6</v>
      </c>
      <c r="B33" s="2">
        <f t="shared" si="0"/>
        <v>6.0000000000000009</v>
      </c>
      <c r="C33" s="4">
        <f>Tabell1[[#This Row],[m/s]]/1000</f>
        <v>6.000000000000001E-3</v>
      </c>
      <c r="D33" s="2">
        <f>Tabell1[[#This Row],[m/s]]/0.13*5</f>
        <v>230.7692307692308</v>
      </c>
      <c r="E33" s="3">
        <f>1000/(Tabell1[[#This Row],[ticks/s]])</f>
        <v>4.333333333333333</v>
      </c>
      <c r="F33" s="2">
        <f>Tabell1[[#This Row],[Δtick (ms)]]*5</f>
        <v>21.666666666666664</v>
      </c>
      <c r="H33" s="2">
        <f>468/Tabell1[[#This Row],[Δ5ticks (ms)]]</f>
        <v>21.6</v>
      </c>
      <c r="I33">
        <f>46800/Tabell1[[#This Row],[Δ5ticks (ms)]]</f>
        <v>2160.0000000000005</v>
      </c>
    </row>
    <row r="34" spans="1:19" x14ac:dyDescent="0.25">
      <c r="A34" s="2">
        <v>22.5</v>
      </c>
      <c r="B34" s="2">
        <f t="shared" si="0"/>
        <v>6.25</v>
      </c>
      <c r="C34" s="4">
        <f>Tabell1[[#This Row],[m/s]]/1000</f>
        <v>6.2500000000000003E-3</v>
      </c>
      <c r="D34" s="2">
        <f>Tabell1[[#This Row],[m/s]]/0.13*5</f>
        <v>240.38461538461536</v>
      </c>
      <c r="E34" s="3">
        <f>1000/(Tabell1[[#This Row],[ticks/s]])</f>
        <v>4.16</v>
      </c>
      <c r="F34" s="2">
        <f>Tabell1[[#This Row],[Δtick (ms)]]*5</f>
        <v>20.8</v>
      </c>
      <c r="H34" s="2">
        <f>468/Tabell1[[#This Row],[Δ5ticks (ms)]]</f>
        <v>22.5</v>
      </c>
      <c r="I34">
        <f>46800/Tabell1[[#This Row],[Δ5ticks (ms)]]</f>
        <v>2250</v>
      </c>
      <c r="S34" t="s">
        <v>13</v>
      </c>
    </row>
    <row r="35" spans="1:19" x14ac:dyDescent="0.25">
      <c r="A35" s="2">
        <v>25</v>
      </c>
      <c r="B35" s="2">
        <f t="shared" si="0"/>
        <v>6.9444444444444446</v>
      </c>
      <c r="C35" s="4">
        <f>Tabell1[[#This Row],[m/s]]/1000</f>
        <v>6.9444444444444449E-3</v>
      </c>
      <c r="D35" s="2">
        <f>Tabell1[[#This Row],[m/s]]/0.13*5</f>
        <v>267.09401709401709</v>
      </c>
      <c r="E35" s="3">
        <f>1000/(Tabell1[[#This Row],[ticks/s]])</f>
        <v>3.7440000000000002</v>
      </c>
      <c r="F35" s="2">
        <f>Tabell1[[#This Row],[Δtick (ms)]]*5</f>
        <v>18.720000000000002</v>
      </c>
      <c r="H35" s="2">
        <f>468/Tabell1[[#This Row],[Δ5ticks (ms)]]</f>
        <v>24.999999999999996</v>
      </c>
      <c r="I35">
        <f>46800/Tabell1[[#This Row],[Δ5ticks (ms)]]</f>
        <v>2499.9999999999995</v>
      </c>
      <c r="R35" t="s">
        <v>14</v>
      </c>
      <c r="S35">
        <f>340*0.036/2</f>
        <v>6.1199999999999992</v>
      </c>
    </row>
    <row r="36" spans="1:19" x14ac:dyDescent="0.25">
      <c r="A36" s="2">
        <v>25.2</v>
      </c>
      <c r="B36" s="2">
        <f t="shared" si="0"/>
        <v>7</v>
      </c>
      <c r="C36" s="4">
        <f>Tabell1[[#This Row],[m/s]]/1000</f>
        <v>7.0000000000000001E-3</v>
      </c>
      <c r="D36" s="2">
        <f>Tabell1[[#This Row],[m/s]]/0.13*5</f>
        <v>269.23076923076923</v>
      </c>
      <c r="E36" s="3">
        <f>1000/(Tabell1[[#This Row],[ticks/s]])</f>
        <v>3.7142857142857144</v>
      </c>
      <c r="F36" s="2">
        <f>Tabell1[[#This Row],[Δtick (ms)]]*5</f>
        <v>18.571428571428573</v>
      </c>
      <c r="H36" s="2">
        <f>468/Tabell1[[#This Row],[Δ5ticks (ms)]]</f>
        <v>25.2</v>
      </c>
      <c r="I36">
        <f>46800/Tabell1[[#This Row],[Δ5ticks (ms)]]</f>
        <v>2520</v>
      </c>
      <c r="S36">
        <f>340*0.001/2</f>
        <v>0.17</v>
      </c>
    </row>
    <row r="37" spans="1:19" x14ac:dyDescent="0.25">
      <c r="A37" s="2">
        <v>27.5</v>
      </c>
      <c r="B37" s="2">
        <f t="shared" si="0"/>
        <v>7.6388888888888893</v>
      </c>
      <c r="C37" s="4">
        <f>Tabell1[[#This Row],[m/s]]/1000</f>
        <v>7.6388888888888895E-3</v>
      </c>
      <c r="D37" s="2">
        <f>Tabell1[[#This Row],[m/s]]/0.13*5</f>
        <v>293.80341880341882</v>
      </c>
      <c r="E37" s="3">
        <f>1000/(Tabell1[[#This Row],[ticks/s]])</f>
        <v>3.4036363636363633</v>
      </c>
      <c r="F37" s="2">
        <f>Tabell1[[#This Row],[Δtick (ms)]]*5</f>
        <v>17.018181818181816</v>
      </c>
      <c r="H37" s="2">
        <f>468/Tabell1[[#This Row],[Δ5ticks (ms)]]</f>
        <v>27.500000000000004</v>
      </c>
      <c r="I37">
        <f>46800/Tabell1[[#This Row],[Δ5ticks (ms)]]</f>
        <v>2750.0000000000005</v>
      </c>
      <c r="R37" t="s">
        <v>12</v>
      </c>
      <c r="S37">
        <f>340*0.0001/2</f>
        <v>1.7000000000000001E-2</v>
      </c>
    </row>
    <row r="38" spans="1:19" x14ac:dyDescent="0.25">
      <c r="A38" s="2">
        <v>28.8</v>
      </c>
      <c r="B38" s="2">
        <f t="shared" si="0"/>
        <v>8</v>
      </c>
      <c r="C38" s="4">
        <f>Tabell1[[#This Row],[m/s]]/1000</f>
        <v>8.0000000000000002E-3</v>
      </c>
      <c r="D38" s="2">
        <f>Tabell1[[#This Row],[m/s]]/0.13*5</f>
        <v>307.69230769230768</v>
      </c>
      <c r="E38" s="3">
        <f>1000/(Tabell1[[#This Row],[ticks/s]])</f>
        <v>3.25</v>
      </c>
      <c r="F38" s="2">
        <f>Tabell1[[#This Row],[Δtick (ms)]]*5</f>
        <v>16.25</v>
      </c>
      <c r="H38" s="2">
        <f>468/Tabell1[[#This Row],[Δ5ticks (ms)]]</f>
        <v>28.8</v>
      </c>
      <c r="I38">
        <f>46800/Tabell1[[#This Row],[Δ5ticks (ms)]]</f>
        <v>2880</v>
      </c>
    </row>
    <row r="39" spans="1:19" x14ac:dyDescent="0.25">
      <c r="A39" s="2">
        <v>30</v>
      </c>
      <c r="B39" s="2">
        <f t="shared" si="0"/>
        <v>8.3333333333333339</v>
      </c>
      <c r="C39" s="4">
        <f>Tabell1[[#This Row],[m/s]]/1000</f>
        <v>8.3333333333333332E-3</v>
      </c>
      <c r="D39" s="2">
        <f>Tabell1[[#This Row],[m/s]]/0.13*5</f>
        <v>320.5128205128205</v>
      </c>
      <c r="E39" s="3">
        <f>1000/(Tabell1[[#This Row],[ticks/s]])</f>
        <v>3.12</v>
      </c>
      <c r="F39" s="2">
        <f>Tabell1[[#This Row],[Δtick (ms)]]*5</f>
        <v>15.600000000000001</v>
      </c>
      <c r="H39" s="2">
        <f>468/Tabell1[[#This Row],[Δ5ticks (ms)]]</f>
        <v>29.999999999999996</v>
      </c>
      <c r="I39">
        <f>46800/Tabell1[[#This Row],[Δ5ticks (ms)]]</f>
        <v>2999.9999999999995</v>
      </c>
    </row>
    <row r="40" spans="1:19" x14ac:dyDescent="0.25">
      <c r="A40" s="2">
        <v>32.4</v>
      </c>
      <c r="B40" s="2">
        <f t="shared" si="0"/>
        <v>9</v>
      </c>
      <c r="C40" s="4">
        <f>Tabell1[[#This Row],[m/s]]/1000</f>
        <v>8.9999999999999993E-3</v>
      </c>
      <c r="D40" s="2">
        <f>Tabell1[[#This Row],[m/s]]/0.13*5</f>
        <v>346.15384615384613</v>
      </c>
      <c r="E40" s="3">
        <f>1000/(Tabell1[[#This Row],[ticks/s]])</f>
        <v>2.8888888888888893</v>
      </c>
      <c r="F40" s="2">
        <f>Tabell1[[#This Row],[Δtick (ms)]]*5</f>
        <v>14.444444444444446</v>
      </c>
      <c r="H40" s="2">
        <f>468/Tabell1[[#This Row],[Δ5ticks (ms)]]</f>
        <v>32.4</v>
      </c>
      <c r="I40">
        <f>46800/Tabell1[[#This Row],[Δ5ticks (ms)]]</f>
        <v>3239.9999999999995</v>
      </c>
    </row>
    <row r="41" spans="1:19" x14ac:dyDescent="0.25">
      <c r="A41" s="2">
        <v>35</v>
      </c>
      <c r="B41" s="2">
        <f t="shared" si="0"/>
        <v>9.7222222222222232</v>
      </c>
      <c r="C41" s="4">
        <f>Tabell1[[#This Row],[m/s]]/1000</f>
        <v>9.7222222222222224E-3</v>
      </c>
      <c r="D41" s="2">
        <f>Tabell1[[#This Row],[m/s]]/0.13*5</f>
        <v>373.93162393162402</v>
      </c>
      <c r="E41" s="3">
        <f>1000/(Tabell1[[#This Row],[ticks/s]])</f>
        <v>2.6742857142857135</v>
      </c>
      <c r="F41" s="2">
        <f>Tabell1[[#This Row],[Δtick (ms)]]*5</f>
        <v>13.371428571428567</v>
      </c>
      <c r="H41" s="2">
        <f>468/Tabell1[[#This Row],[Δ5ticks (ms)]]</f>
        <v>35.000000000000014</v>
      </c>
      <c r="I41">
        <f>46800/Tabell1[[#This Row],[Δ5ticks (ms)]]</f>
        <v>3500.0000000000014</v>
      </c>
    </row>
    <row r="42" spans="1:19" x14ac:dyDescent="0.25">
      <c r="A42" s="2">
        <v>36</v>
      </c>
      <c r="B42" s="2">
        <f t="shared" si="0"/>
        <v>10</v>
      </c>
      <c r="C42" s="4">
        <f>Tabell1[[#This Row],[m/s]]/1000</f>
        <v>0.01</v>
      </c>
      <c r="D42" s="2">
        <f>Tabell1[[#This Row],[m/s]]/0.13*5</f>
        <v>384.61538461538458</v>
      </c>
      <c r="E42" s="3">
        <f>1000/(Tabell1[[#This Row],[ticks/s]])</f>
        <v>2.6</v>
      </c>
      <c r="F42" s="2">
        <f>Tabell1[[#This Row],[Δtick (ms)]]*5</f>
        <v>13</v>
      </c>
      <c r="H42" s="2">
        <f>468/Tabell1[[#This Row],[Δ5ticks (ms)]]</f>
        <v>36</v>
      </c>
      <c r="I42">
        <f>46800/Tabell1[[#This Row],[Δ5ticks (ms)]]</f>
        <v>3600</v>
      </c>
    </row>
    <row r="43" spans="1:19" x14ac:dyDescent="0.25">
      <c r="A43" s="2">
        <v>36</v>
      </c>
      <c r="B43" s="2">
        <f t="shared" si="0"/>
        <v>10</v>
      </c>
      <c r="C43" s="4">
        <f>Tabell1[[#This Row],[m/s]]/1000</f>
        <v>0.01</v>
      </c>
      <c r="D43" s="2">
        <f>Tabell1[[#This Row],[m/s]]/0.13*5</f>
        <v>384.61538461538458</v>
      </c>
      <c r="E43" s="3">
        <f>1000/(Tabell1[[#This Row],[ticks/s]])</f>
        <v>2.6</v>
      </c>
      <c r="F43" s="2">
        <f>Tabell1[[#This Row],[Δtick (ms)]]*5</f>
        <v>13</v>
      </c>
      <c r="H43" s="2">
        <f>468/Tabell1[[#This Row],[Δ5ticks (ms)]]</f>
        <v>36</v>
      </c>
      <c r="I43">
        <f>46800/Tabell1[[#This Row],[Δ5ticks (ms)]]</f>
        <v>3600</v>
      </c>
    </row>
    <row r="44" spans="1:19" x14ac:dyDescent="0.25">
      <c r="A44" s="2">
        <v>40</v>
      </c>
      <c r="B44" s="2">
        <f t="shared" si="0"/>
        <v>11.111111111111111</v>
      </c>
      <c r="C44" s="4">
        <f>Tabell1[[#This Row],[m/s]]/1000</f>
        <v>1.1111111111111112E-2</v>
      </c>
      <c r="D44" s="2">
        <f>Tabell1[[#This Row],[m/s]]/0.13*5</f>
        <v>427.35042735042731</v>
      </c>
      <c r="E44" s="3">
        <f>1000/(Tabell1[[#This Row],[ticks/s]])</f>
        <v>2.3400000000000003</v>
      </c>
      <c r="F44" s="2">
        <f>Tabell1[[#This Row],[Δtick (ms)]]*5</f>
        <v>11.700000000000001</v>
      </c>
      <c r="H44" s="2">
        <f>468/Tabell1[[#This Row],[Δ5ticks (ms)]]</f>
        <v>39.999999999999993</v>
      </c>
      <c r="I44">
        <f>46800/Tabell1[[#This Row],[Δ5ticks (ms)]]</f>
        <v>3999.9999999999995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Klasén</dc:creator>
  <cp:lastModifiedBy>Oscar Sandell</cp:lastModifiedBy>
  <dcterms:created xsi:type="dcterms:W3CDTF">2022-11-05T15:04:16Z</dcterms:created>
  <dcterms:modified xsi:type="dcterms:W3CDTF">2022-11-08T16:08:47Z</dcterms:modified>
</cp:coreProperties>
</file>