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4EF719F-CAC1-4ED0-9993-FF08060314F9}" xr6:coauthVersionLast="47" xr6:coauthVersionMax="47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  <sheet name="2021.09.22" sheetId="45" r:id="rId27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26" hidden="1">'2021.09.22'!#REF!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O164" i="45"/>
  <c r="N164" i="45"/>
  <c r="K164" i="45"/>
  <c r="L164" i="45" s="1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K156" i="45"/>
  <c r="L156" i="45" s="1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O172" i="45" s="1"/>
  <c r="N152" i="45"/>
  <c r="N172" i="45" s="1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H143" i="45"/>
  <c r="I143" i="45" s="1"/>
  <c r="F143" i="45"/>
  <c r="E143" i="45"/>
  <c r="O142" i="45"/>
  <c r="N142" i="45"/>
  <c r="K142" i="45"/>
  <c r="L142" i="45" s="1"/>
  <c r="I142" i="45"/>
  <c r="H142" i="45"/>
  <c r="F142" i="45"/>
  <c r="E142" i="45"/>
  <c r="O141" i="45"/>
  <c r="N141" i="45"/>
  <c r="K141" i="45"/>
  <c r="L141" i="45" s="1"/>
  <c r="I141" i="45"/>
  <c r="H141" i="45"/>
  <c r="F141" i="45"/>
  <c r="E141" i="45"/>
  <c r="O140" i="45"/>
  <c r="N140" i="45"/>
  <c r="K140" i="45"/>
  <c r="L140" i="45" s="1"/>
  <c r="I140" i="45"/>
  <c r="H140" i="45"/>
  <c r="F140" i="45"/>
  <c r="E140" i="45"/>
  <c r="O139" i="45"/>
  <c r="N139" i="45"/>
  <c r="K139" i="45"/>
  <c r="L139" i="45" s="1"/>
  <c r="I139" i="45"/>
  <c r="H139" i="45"/>
  <c r="F139" i="45"/>
  <c r="E139" i="45"/>
  <c r="O138" i="45"/>
  <c r="N138" i="45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O136" i="45"/>
  <c r="N136" i="45"/>
  <c r="K136" i="45"/>
  <c r="L136" i="45" s="1"/>
  <c r="I136" i="45"/>
  <c r="H136" i="45"/>
  <c r="F136" i="45"/>
  <c r="E136" i="45"/>
  <c r="O135" i="45"/>
  <c r="N135" i="45"/>
  <c r="K135" i="45"/>
  <c r="L135" i="45" s="1"/>
  <c r="I135" i="45"/>
  <c r="H135" i="45"/>
  <c r="F135" i="45"/>
  <c r="E135" i="45"/>
  <c r="O134" i="45"/>
  <c r="N134" i="45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O132" i="45"/>
  <c r="N132" i="45"/>
  <c r="K132" i="45"/>
  <c r="L132" i="45" s="1"/>
  <c r="I132" i="45"/>
  <c r="H132" i="45"/>
  <c r="F132" i="45"/>
  <c r="E132" i="45"/>
  <c r="O131" i="45"/>
  <c r="N131" i="45"/>
  <c r="K131" i="45"/>
  <c r="L131" i="45" s="1"/>
  <c r="I131" i="45"/>
  <c r="H131" i="45"/>
  <c r="F131" i="45"/>
  <c r="E131" i="45"/>
  <c r="O130" i="45"/>
  <c r="N130" i="45"/>
  <c r="K130" i="45"/>
  <c r="L130" i="45" s="1"/>
  <c r="I130" i="45"/>
  <c r="H130" i="45"/>
  <c r="F130" i="45"/>
  <c r="E130" i="45"/>
  <c r="O129" i="45"/>
  <c r="N129" i="45"/>
  <c r="K129" i="45"/>
  <c r="L129" i="45" s="1"/>
  <c r="I129" i="45"/>
  <c r="H129" i="45"/>
  <c r="F129" i="45"/>
  <c r="E129" i="45"/>
  <c r="O128" i="45"/>
  <c r="N128" i="45"/>
  <c r="K128" i="45"/>
  <c r="L128" i="45" s="1"/>
  <c r="H128" i="45"/>
  <c r="I128" i="45" s="1"/>
  <c r="F128" i="45"/>
  <c r="E128" i="45"/>
  <c r="O127" i="45"/>
  <c r="N127" i="45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O145" i="45" s="1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O113" i="45"/>
  <c r="N113" i="45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O111" i="45"/>
  <c r="N111" i="45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O108" i="45"/>
  <c r="N108" i="45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O106" i="45"/>
  <c r="N106" i="45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O104" i="45"/>
  <c r="N104" i="45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O102" i="45"/>
  <c r="N102" i="45"/>
  <c r="L102" i="45"/>
  <c r="K102" i="45"/>
  <c r="H102" i="45"/>
  <c r="I102" i="45" s="1"/>
  <c r="F102" i="45"/>
  <c r="E102" i="45"/>
  <c r="O101" i="45"/>
  <c r="N101" i="45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O118" i="45" s="1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N91" i="45"/>
  <c r="K91" i="45"/>
  <c r="E91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O79" i="45"/>
  <c r="N79" i="45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O91" i="45" s="1"/>
  <c r="N71" i="45"/>
  <c r="L71" i="45"/>
  <c r="L91" i="45" s="1"/>
  <c r="K71" i="45"/>
  <c r="I71" i="45"/>
  <c r="I91" i="45" s="1"/>
  <c r="H71" i="45"/>
  <c r="H91" i="45" s="1"/>
  <c r="F71" i="45"/>
  <c r="F91" i="45" s="1"/>
  <c r="E71" i="45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O64" i="45" s="1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N168" i="44"/>
  <c r="O168" i="44" s="1"/>
  <c r="L168" i="44"/>
  <c r="K168" i="44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N156" i="44"/>
  <c r="O156" i="44" s="1"/>
  <c r="L156" i="44"/>
  <c r="K156" i="44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H140" i="44"/>
  <c r="I140" i="44" s="1"/>
  <c r="F140" i="44"/>
  <c r="E140" i="44"/>
  <c r="N139" i="44"/>
  <c r="O139" i="44" s="1"/>
  <c r="K139" i="44"/>
  <c r="L139" i="44" s="1"/>
  <c r="I139" i="44"/>
  <c r="H139" i="44"/>
  <c r="F139" i="44"/>
  <c r="E139" i="44"/>
  <c r="N138" i="44"/>
  <c r="O138" i="44" s="1"/>
  <c r="K138" i="44"/>
  <c r="L138" i="44" s="1"/>
  <c r="I138" i="44"/>
  <c r="H138" i="44"/>
  <c r="F138" i="44"/>
  <c r="E138" i="44"/>
  <c r="N137" i="44"/>
  <c r="O137" i="44" s="1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N135" i="44"/>
  <c r="O135" i="44" s="1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N132" i="44"/>
  <c r="O132" i="44" s="1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N130" i="44"/>
  <c r="O130" i="44" s="1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F117" i="44"/>
  <c r="E117" i="44"/>
  <c r="N116" i="44"/>
  <c r="O116" i="44" s="1"/>
  <c r="K116" i="44"/>
  <c r="L116" i="44" s="1"/>
  <c r="H116" i="44"/>
  <c r="I116" i="44" s="1"/>
  <c r="F116" i="44"/>
  <c r="E116" i="44"/>
  <c r="N115" i="44"/>
  <c r="O115" i="44" s="1"/>
  <c r="K115" i="44"/>
  <c r="L115" i="44" s="1"/>
  <c r="H115" i="44"/>
  <c r="I115" i="44" s="1"/>
  <c r="F115" i="44"/>
  <c r="E115" i="44"/>
  <c r="N114" i="44"/>
  <c r="O114" i="44" s="1"/>
  <c r="L114" i="44"/>
  <c r="K114" i="44"/>
  <c r="H114" i="44"/>
  <c r="I114" i="44" s="1"/>
  <c r="F114" i="44"/>
  <c r="E114" i="44"/>
  <c r="N113" i="44"/>
  <c r="O113" i="44" s="1"/>
  <c r="L113" i="44"/>
  <c r="K113" i="44"/>
  <c r="H113" i="44"/>
  <c r="I113" i="44" s="1"/>
  <c r="F113" i="44"/>
  <c r="E113" i="44"/>
  <c r="N112" i="44"/>
  <c r="O112" i="44" s="1"/>
  <c r="K112" i="44"/>
  <c r="L112" i="44" s="1"/>
  <c r="H112" i="44"/>
  <c r="I112" i="44" s="1"/>
  <c r="F112" i="44"/>
  <c r="E112" i="44"/>
  <c r="N111" i="44"/>
  <c r="O111" i="44" s="1"/>
  <c r="K111" i="44"/>
  <c r="L111" i="44" s="1"/>
  <c r="H111" i="44"/>
  <c r="I111" i="44" s="1"/>
  <c r="F111" i="44"/>
  <c r="E111" i="44"/>
  <c r="N110" i="44"/>
  <c r="O110" i="44" s="1"/>
  <c r="L110" i="44"/>
  <c r="K110" i="44"/>
  <c r="H110" i="44"/>
  <c r="I110" i="44" s="1"/>
  <c r="F110" i="44"/>
  <c r="E110" i="44"/>
  <c r="N109" i="44"/>
  <c r="O109" i="44" s="1"/>
  <c r="L109" i="44"/>
  <c r="K109" i="44"/>
  <c r="H109" i="44"/>
  <c r="I109" i="44" s="1"/>
  <c r="F109" i="44"/>
  <c r="E109" i="44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H107" i="44"/>
  <c r="I107" i="44" s="1"/>
  <c r="F107" i="44"/>
  <c r="E107" i="44"/>
  <c r="N106" i="44"/>
  <c r="O106" i="44" s="1"/>
  <c r="L106" i="44"/>
  <c r="K106" i="44"/>
  <c r="H106" i="44"/>
  <c r="I106" i="44" s="1"/>
  <c r="F106" i="44"/>
  <c r="E106" i="44"/>
  <c r="N105" i="44"/>
  <c r="O105" i="44" s="1"/>
  <c r="L105" i="44"/>
  <c r="K105" i="44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K103" i="44"/>
  <c r="L103" i="44" s="1"/>
  <c r="H103" i="44"/>
  <c r="I103" i="44" s="1"/>
  <c r="F103" i="44"/>
  <c r="E103" i="44"/>
  <c r="N102" i="44"/>
  <c r="O102" i="44" s="1"/>
  <c r="L102" i="44"/>
  <c r="K102" i="44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F100" i="44"/>
  <c r="E100" i="44"/>
  <c r="N99" i="44"/>
  <c r="O99" i="44" s="1"/>
  <c r="K99" i="44"/>
  <c r="L99" i="44" s="1"/>
  <c r="H99" i="44"/>
  <c r="I99" i="44" s="1"/>
  <c r="F99" i="44"/>
  <c r="E99" i="44"/>
  <c r="N98" i="44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N87" i="44"/>
  <c r="O87" i="44" s="1"/>
  <c r="L87" i="44"/>
  <c r="K87" i="44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K84" i="44"/>
  <c r="L84" i="44" s="1"/>
  <c r="H84" i="44"/>
  <c r="I84" i="44" s="1"/>
  <c r="F84" i="44"/>
  <c r="E84" i="44"/>
  <c r="N83" i="44"/>
  <c r="O83" i="44" s="1"/>
  <c r="L83" i="44"/>
  <c r="K83" i="44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K80" i="44"/>
  <c r="L80" i="44" s="1"/>
  <c r="H80" i="44"/>
  <c r="I80" i="44" s="1"/>
  <c r="F80" i="44"/>
  <c r="E80" i="44"/>
  <c r="N79" i="44"/>
  <c r="O79" i="44" s="1"/>
  <c r="L79" i="44"/>
  <c r="K79" i="44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K76" i="44"/>
  <c r="L76" i="44" s="1"/>
  <c r="H76" i="44"/>
  <c r="I76" i="44" s="1"/>
  <c r="F76" i="44"/>
  <c r="E76" i="44"/>
  <c r="N75" i="44"/>
  <c r="O75" i="44" s="1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K72" i="44"/>
  <c r="L72" i="44" s="1"/>
  <c r="H72" i="44"/>
  <c r="I72" i="44" s="1"/>
  <c r="F72" i="44"/>
  <c r="E72" i="44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N61" i="44"/>
  <c r="O61" i="44" s="1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N59" i="44"/>
  <c r="O59" i="44" s="1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N57" i="44"/>
  <c r="O57" i="44" s="1"/>
  <c r="K57" i="44"/>
  <c r="L57" i="44" s="1"/>
  <c r="I57" i="44"/>
  <c r="H57" i="44"/>
  <c r="F57" i="44"/>
  <c r="E57" i="44"/>
  <c r="N56" i="44"/>
  <c r="O56" i="44" s="1"/>
  <c r="K56" i="44"/>
  <c r="L56" i="44" s="1"/>
  <c r="I56" i="44"/>
  <c r="H56" i="44"/>
  <c r="E56" i="44"/>
  <c r="F56" i="44" s="1"/>
  <c r="N55" i="44"/>
  <c r="O55" i="44" s="1"/>
  <c r="K55" i="44"/>
  <c r="L55" i="44" s="1"/>
  <c r="H55" i="44"/>
  <c r="I55" i="44" s="1"/>
  <c r="E55" i="44"/>
  <c r="F55" i="44" s="1"/>
  <c r="N54" i="44"/>
  <c r="O54" i="44" s="1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N52" i="44"/>
  <c r="O52" i="44" s="1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N50" i="44"/>
  <c r="O50" i="44" s="1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H47" i="44"/>
  <c r="I47" i="44" s="1"/>
  <c r="E47" i="44"/>
  <c r="F47" i="44" s="1"/>
  <c r="N46" i="44"/>
  <c r="O46" i="44" s="1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45" l="1"/>
  <c r="L152" i="45"/>
  <c r="L172" i="45" s="1"/>
  <c r="L145" i="45"/>
  <c r="K145" i="45"/>
  <c r="L118" i="45"/>
  <c r="K118" i="45"/>
  <c r="I152" i="45"/>
  <c r="I172" i="45" s="1"/>
  <c r="I125" i="45"/>
  <c r="I145" i="45" s="1"/>
  <c r="I98" i="45"/>
  <c r="I118" i="45" s="1"/>
  <c r="E37" i="45"/>
  <c r="N145" i="44"/>
  <c r="N91" i="44"/>
  <c r="N64" i="44"/>
  <c r="K37" i="45"/>
  <c r="O37" i="45"/>
  <c r="O199" i="44"/>
  <c r="N199" i="44"/>
  <c r="N172" i="44"/>
  <c r="O152" i="44"/>
  <c r="O172" i="44" s="1"/>
  <c r="O125" i="44"/>
  <c r="O145" i="44" s="1"/>
  <c r="N118" i="44"/>
  <c r="G3" i="44" s="1"/>
  <c r="O98" i="44"/>
  <c r="O118" i="44" s="1"/>
  <c r="O71" i="44"/>
  <c r="O91" i="44" s="1"/>
  <c r="O44" i="44"/>
  <c r="O64" i="44" s="1"/>
  <c r="G5" i="44" s="1"/>
  <c r="H37" i="45"/>
  <c r="L37" i="45"/>
  <c r="I37" i="45"/>
  <c r="F37" i="45"/>
  <c r="N37" i="45"/>
  <c r="G9" i="45"/>
  <c r="G5" i="45"/>
  <c r="G7" i="45"/>
  <c r="G3" i="45"/>
  <c r="K199" i="44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7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5" l="1"/>
  <c r="G11" i="44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88" i="9"/>
  <c r="L191" i="9"/>
  <c r="F50" i="9"/>
  <c r="F39" i="9"/>
  <c r="L188" i="9"/>
  <c r="F101" i="9"/>
  <c r="K192" i="9"/>
  <c r="O39" i="3"/>
  <c r="L71" i="9"/>
  <c r="O176" i="9"/>
  <c r="E200" i="9"/>
  <c r="K60" i="9"/>
  <c r="K227" i="9"/>
  <c r="F202" i="9"/>
  <c r="E38" i="9"/>
  <c r="N212" i="9"/>
  <c r="E221" i="9"/>
  <c r="H78" i="9"/>
  <c r="N62" i="9"/>
  <c r="C182" i="9"/>
  <c r="N143" i="9"/>
  <c r="O25" i="9"/>
  <c r="L200" i="9"/>
  <c r="N124" i="9"/>
  <c r="K159" i="9"/>
  <c r="F192" i="9"/>
  <c r="F253" i="9"/>
  <c r="O37" i="9"/>
  <c r="C88" i="9"/>
  <c r="I67" i="9"/>
  <c r="C203" i="9"/>
  <c r="L223" i="9"/>
  <c r="H217" i="9"/>
  <c r="F185" i="9"/>
  <c r="K65" i="9"/>
  <c r="O26" i="9"/>
  <c r="I179" i="9"/>
  <c r="H41" i="9"/>
  <c r="H222" i="9"/>
  <c r="G44" i="3"/>
  <c r="I47" i="9"/>
  <c r="H74" i="9"/>
  <c r="L151" i="9"/>
  <c r="O22" i="9"/>
  <c r="L277" i="9"/>
  <c r="L114" i="9"/>
  <c r="K99" i="9"/>
  <c r="C85" i="9"/>
  <c r="E157" i="9"/>
  <c r="L39" i="9"/>
  <c r="F76" i="9"/>
  <c r="H177" i="9"/>
  <c r="C34" i="9"/>
  <c r="N128" i="9"/>
  <c r="F175" i="9"/>
  <c r="K64" i="9"/>
  <c r="I66" i="9"/>
  <c r="H31" i="9"/>
  <c r="N32" i="9"/>
  <c r="H224" i="9"/>
  <c r="H115" i="9"/>
  <c r="O137" i="9"/>
  <c r="G61" i="3"/>
  <c r="K20" i="3"/>
  <c r="C263" i="9"/>
  <c r="K78" i="9"/>
  <c r="O67" i="3"/>
  <c r="O117" i="9"/>
  <c r="K11" i="5"/>
  <c r="E102" i="9"/>
  <c r="O265" i="9"/>
  <c r="O111" i="9"/>
  <c r="H99" i="9"/>
  <c r="F200" i="9"/>
  <c r="I141" i="9"/>
  <c r="F147" i="9"/>
  <c r="K13" i="3"/>
  <c r="O63" i="3"/>
  <c r="N66" i="9"/>
  <c r="I273" i="9"/>
  <c r="E101" i="9"/>
  <c r="I41" i="9"/>
  <c r="C258" i="9"/>
  <c r="K278" i="9"/>
  <c r="C47" i="9"/>
  <c r="L41" i="9"/>
  <c r="I274" i="9"/>
  <c r="K32" i="9"/>
  <c r="C22" i="9"/>
  <c r="F186" i="9"/>
  <c r="L273" i="9"/>
  <c r="H279" i="9"/>
  <c r="I83" i="9"/>
  <c r="I75" i="9"/>
  <c r="H166" i="9"/>
  <c r="E25" i="9"/>
  <c r="F47" i="9"/>
  <c r="F234" i="9"/>
  <c r="O196" i="9"/>
  <c r="O180" i="9"/>
  <c r="C193" i="9"/>
  <c r="O69" i="3"/>
  <c r="O124" i="9"/>
  <c r="C219" i="9"/>
  <c r="H39" i="9"/>
  <c r="L220" i="9"/>
  <c r="N86" i="9"/>
  <c r="H274" i="9"/>
  <c r="H272" i="9"/>
  <c r="C100" i="9"/>
  <c r="C69" i="9"/>
  <c r="F264" i="9"/>
  <c r="L175" i="9"/>
  <c r="K25" i="9"/>
  <c r="F73" i="9"/>
  <c r="O44" i="9"/>
  <c r="N34" i="9"/>
  <c r="E137" i="9"/>
  <c r="L212" i="9"/>
  <c r="E121" i="9"/>
  <c r="C252" i="9"/>
  <c r="O65" i="3"/>
  <c r="I71" i="9"/>
  <c r="I60" i="9"/>
  <c r="O103" i="9"/>
  <c r="F31" i="9"/>
  <c r="F259" i="9"/>
  <c r="N274" i="9"/>
  <c r="H119" i="9"/>
  <c r="O68" i="9"/>
  <c r="I42" i="9"/>
  <c r="I232" i="9"/>
  <c r="E257" i="9"/>
  <c r="K175" i="9"/>
  <c r="L163" i="9"/>
  <c r="K79" i="9"/>
  <c r="E260" i="9"/>
  <c r="F176" i="9"/>
  <c r="L265" i="9"/>
  <c r="H90" i="9"/>
  <c r="F256" i="9"/>
  <c r="C198" i="9"/>
  <c r="K9" i="3"/>
  <c r="I115" i="9"/>
  <c r="L77" i="9"/>
  <c r="F146" i="9"/>
  <c r="O61" i="3"/>
  <c r="I68" i="9"/>
  <c r="L101" i="9"/>
  <c r="K155" i="9"/>
  <c r="L193" i="9"/>
  <c r="H198" i="9"/>
  <c r="N51" i="9"/>
  <c r="I251" i="9"/>
  <c r="L81" i="9"/>
  <c r="C62" i="9"/>
  <c r="K35" i="9"/>
  <c r="E80" i="9"/>
  <c r="H189" i="9"/>
  <c r="I34" i="9"/>
  <c r="H175" i="9"/>
  <c r="F137" i="9"/>
  <c r="F25" i="9"/>
  <c r="N123" i="9"/>
  <c r="I30" i="9"/>
  <c r="N198" i="9"/>
  <c r="N23" i="9"/>
  <c r="O29" i="9"/>
  <c r="N78" i="9"/>
  <c r="E181" i="9"/>
  <c r="C66" i="9"/>
  <c r="L147" i="9"/>
  <c r="F279" i="9"/>
  <c r="N145" i="9"/>
  <c r="K277" i="9"/>
  <c r="L25" i="9"/>
  <c r="L272" i="9"/>
  <c r="H84" i="9"/>
  <c r="C37" i="9"/>
  <c r="F114" i="9"/>
  <c r="L119" i="9"/>
  <c r="O73" i="9"/>
  <c r="H116" i="9"/>
  <c r="C152" i="9"/>
  <c r="I193" i="9"/>
  <c r="F218" i="9"/>
  <c r="L183" i="9"/>
  <c r="C139" i="9"/>
  <c r="H72" i="9"/>
  <c r="I113" i="9"/>
  <c r="C224" i="9"/>
  <c r="K8" i="3"/>
  <c r="K280" i="9"/>
  <c r="K125" i="9"/>
  <c r="I153" i="9"/>
  <c r="C115" i="9"/>
  <c r="E36" i="9"/>
  <c r="E116" i="9"/>
  <c r="E78" i="9"/>
  <c r="C192" i="9"/>
  <c r="H110" i="9"/>
  <c r="C119" i="9"/>
  <c r="L240" i="9"/>
  <c r="O177" i="9"/>
  <c r="N149" i="9"/>
  <c r="E162" i="9"/>
  <c r="O276" i="9"/>
  <c r="K36" i="3"/>
  <c r="C63" i="9"/>
  <c r="I181" i="9"/>
  <c r="L139" i="9"/>
  <c r="E250" i="9"/>
  <c r="N77" i="9"/>
  <c r="O65" i="9"/>
  <c r="K21" i="5"/>
  <c r="K47" i="9"/>
  <c r="E174" i="9"/>
  <c r="F263" i="9"/>
  <c r="L144" i="9"/>
  <c r="G40" i="3"/>
  <c r="H199" i="9"/>
  <c r="N188" i="9"/>
  <c r="O225" i="9"/>
  <c r="L164" i="9"/>
  <c r="O194" i="9"/>
  <c r="I184" i="9"/>
  <c r="O204" i="9"/>
  <c r="L76" i="9"/>
  <c r="N104" i="9"/>
  <c r="H203" i="9"/>
  <c r="F272" i="9"/>
  <c r="K261" i="9"/>
  <c r="K19" i="5"/>
  <c r="F119" i="9"/>
  <c r="L204" i="9"/>
  <c r="I199" i="9"/>
  <c r="E273" i="9"/>
  <c r="K145" i="9"/>
  <c r="K45" i="9"/>
  <c r="E265" i="9"/>
  <c r="N50" i="9"/>
  <c r="K161" i="9"/>
  <c r="C194" i="9"/>
  <c r="E228" i="9"/>
  <c r="G75" i="3"/>
  <c r="I24" i="9"/>
  <c r="O217" i="9"/>
  <c r="K270" i="9"/>
  <c r="H164" i="9"/>
  <c r="I65" i="9"/>
  <c r="E107" i="9"/>
  <c r="I267" i="9"/>
  <c r="E117" i="9"/>
  <c r="N221" i="9"/>
  <c r="N258" i="9"/>
  <c r="F68" i="9"/>
  <c r="O224" i="9"/>
  <c r="F229" i="9"/>
  <c r="L123" i="9"/>
  <c r="O260" i="9"/>
  <c r="L233" i="9"/>
  <c r="K22" i="9"/>
  <c r="I212" i="9"/>
  <c r="I263" i="9"/>
  <c r="L256" i="9"/>
  <c r="H107" i="9"/>
  <c r="E155" i="9"/>
  <c r="C262" i="9"/>
  <c r="K157" i="9"/>
  <c r="H187" i="9"/>
  <c r="I69" i="9"/>
  <c r="N175" i="9"/>
  <c r="C39" i="9"/>
  <c r="C184" i="9"/>
  <c r="H118" i="9"/>
  <c r="H194" i="9"/>
  <c r="C175" i="9"/>
  <c r="F30" i="9"/>
  <c r="N200" i="9"/>
  <c r="K15" i="5"/>
  <c r="F262" i="9"/>
  <c r="L35" i="9"/>
  <c r="N242" i="9"/>
  <c r="N157" i="9"/>
  <c r="K178" i="9"/>
  <c r="C151" i="9"/>
  <c r="F240" i="9"/>
  <c r="I85" i="9"/>
  <c r="I229" i="9"/>
  <c r="F24" i="9"/>
  <c r="O76" i="9"/>
  <c r="I87" i="9"/>
  <c r="I150" i="9"/>
  <c r="I224" i="9"/>
  <c r="H100" i="9"/>
  <c r="N254" i="9"/>
  <c r="L165" i="9"/>
  <c r="K87" i="9"/>
  <c r="K49" i="9"/>
  <c r="E224" i="9"/>
  <c r="K228" i="9"/>
  <c r="H234" i="9"/>
  <c r="E98" i="9"/>
  <c r="L109" i="9"/>
  <c r="H80" i="9"/>
  <c r="H50" i="9"/>
  <c r="E223" i="9"/>
  <c r="K139" i="9"/>
  <c r="L60" i="9"/>
  <c r="N74" i="9"/>
  <c r="E33" i="9"/>
  <c r="O74" i="9"/>
  <c r="L236" i="9"/>
  <c r="H137" i="9"/>
  <c r="L174" i="9"/>
  <c r="L259" i="9"/>
  <c r="C35" i="9"/>
  <c r="K18" i="5"/>
  <c r="K80" i="9"/>
  <c r="H191" i="9"/>
  <c r="H60" i="9"/>
  <c r="G34" i="3"/>
  <c r="F89" i="9"/>
  <c r="I89" i="9"/>
  <c r="N181" i="9"/>
  <c r="O202" i="9"/>
  <c r="E241" i="9"/>
  <c r="I175" i="9"/>
  <c r="N81" i="9"/>
  <c r="C108" i="9"/>
  <c r="I201" i="9"/>
  <c r="L124" i="9"/>
  <c r="C28" i="9"/>
  <c r="N100" i="9"/>
  <c r="C267" i="9"/>
  <c r="F121" i="9"/>
  <c r="H276" i="9"/>
  <c r="O227" i="9"/>
  <c r="O68" i="3"/>
  <c r="C199" i="9"/>
  <c r="E122" i="9"/>
  <c r="L225" i="9"/>
  <c r="K73" i="9"/>
  <c r="H44" i="9"/>
  <c r="E219" i="9"/>
  <c r="N240" i="9"/>
  <c r="O48" i="3"/>
  <c r="F88" i="9"/>
  <c r="F195" i="9"/>
  <c r="H34" i="9"/>
  <c r="L80" i="9"/>
  <c r="G67" i="3"/>
  <c r="K90" i="9"/>
  <c r="I120" i="9"/>
  <c r="C278" i="9"/>
  <c r="I122" i="9"/>
  <c r="N231" i="9"/>
  <c r="E185" i="9"/>
  <c r="K236" i="9"/>
  <c r="F51" i="9"/>
  <c r="N165" i="9"/>
  <c r="H204" i="9"/>
  <c r="F228" i="9"/>
  <c r="N52" i="9"/>
  <c r="N37" i="9"/>
  <c r="N36" i="9"/>
  <c r="C44" i="9"/>
  <c r="H73" i="9"/>
  <c r="O33" i="3"/>
  <c r="N191" i="9"/>
  <c r="E270" i="9"/>
  <c r="C67" i="9"/>
  <c r="O30" i="9"/>
  <c r="H141" i="9"/>
  <c r="L230" i="9"/>
  <c r="N158" i="9"/>
  <c r="C231" i="9"/>
  <c r="H26" i="9"/>
  <c r="C29" i="9"/>
  <c r="O64" i="3"/>
  <c r="C251" i="9"/>
  <c r="N194" i="9"/>
  <c r="E145" i="9"/>
  <c r="E222" i="9"/>
  <c r="O99" i="9"/>
  <c r="O203" i="9"/>
  <c r="H23" i="9"/>
  <c r="L201" i="9"/>
  <c r="L156" i="9"/>
  <c r="C217" i="9"/>
  <c r="E218" i="9"/>
  <c r="I156" i="9"/>
  <c r="K33" i="3"/>
  <c r="L275" i="9"/>
  <c r="K104" i="9"/>
  <c r="K216" i="9"/>
  <c r="E158" i="9"/>
  <c r="E190" i="9"/>
  <c r="O51" i="9"/>
  <c r="N178" i="9"/>
  <c r="F237" i="9"/>
  <c r="F82" i="9"/>
  <c r="K223" i="9"/>
  <c r="H271" i="9"/>
  <c r="O150" i="9"/>
  <c r="F275" i="9"/>
  <c r="I279" i="9"/>
  <c r="K199" i="9"/>
  <c r="O110" i="9"/>
  <c r="H238" i="9"/>
  <c r="N30" i="9"/>
  <c r="E47" i="9"/>
  <c r="F268" i="9"/>
  <c r="O270" i="9"/>
  <c r="K141" i="9"/>
  <c r="H112" i="9"/>
  <c r="K232" i="9"/>
  <c r="E215" i="9"/>
  <c r="C109" i="9"/>
  <c r="H106" i="9"/>
  <c r="C150" i="9"/>
  <c r="K237" i="9"/>
  <c r="F79" i="9"/>
  <c r="O156" i="9"/>
  <c r="E79" i="9"/>
  <c r="N195" i="9"/>
  <c r="F34" i="9"/>
  <c r="E254" i="9"/>
  <c r="F49" i="9"/>
  <c r="O149" i="9"/>
  <c r="H162" i="9"/>
  <c r="O36" i="9"/>
  <c r="E30" i="9"/>
  <c r="F238" i="9"/>
  <c r="I250" i="9"/>
  <c r="K197" i="9"/>
  <c r="L238" i="9"/>
  <c r="I231" i="9"/>
  <c r="F231" i="9"/>
  <c r="N111" i="9"/>
  <c r="O166" i="9"/>
  <c r="N204" i="9"/>
  <c r="C201" i="9"/>
  <c r="H70" i="9"/>
  <c r="O153" i="9"/>
  <c r="O85" i="9"/>
  <c r="H161" i="9"/>
  <c r="H35" i="9"/>
  <c r="C232" i="9"/>
  <c r="F271" i="9"/>
  <c r="L153" i="9"/>
  <c r="C196" i="9"/>
  <c r="I242" i="9"/>
  <c r="I151" i="9"/>
  <c r="E39" i="9"/>
  <c r="H226" i="9"/>
  <c r="I38" i="9"/>
  <c r="O77" i="9"/>
  <c r="O62" i="3"/>
  <c r="K279" i="9"/>
  <c r="E139" i="9"/>
  <c r="C163" i="9"/>
  <c r="F220" i="9"/>
  <c r="O229" i="9"/>
  <c r="O142" i="9"/>
  <c r="F67" i="9"/>
  <c r="E165" i="9"/>
  <c r="E111" i="9"/>
  <c r="L198" i="9"/>
  <c r="L32" i="9"/>
  <c r="F87" i="9"/>
  <c r="K61" i="9"/>
  <c r="E65" i="9"/>
  <c r="E184" i="9"/>
  <c r="N83" i="9"/>
  <c r="N29" i="9"/>
  <c r="E108" i="9"/>
  <c r="O232" i="9"/>
  <c r="F125" i="9"/>
  <c r="E149" i="9"/>
  <c r="K73" i="3"/>
  <c r="N255" i="9"/>
  <c r="C204" i="9"/>
  <c r="I99" i="9"/>
  <c r="E277" i="9"/>
  <c r="F235" i="9"/>
  <c r="K250" i="9"/>
  <c r="I230" i="9"/>
  <c r="H61" i="9"/>
  <c r="L68" i="9"/>
  <c r="L62" i="9"/>
  <c r="K41" i="9"/>
  <c r="O144" i="9"/>
  <c r="L228" i="9"/>
  <c r="G57" i="3"/>
  <c r="C25" i="9"/>
  <c r="K117" i="9"/>
  <c r="K189" i="9"/>
  <c r="F250" i="9"/>
  <c r="K59" i="3"/>
  <c r="H212" i="9"/>
  <c r="K140" i="9"/>
  <c r="C261" i="9"/>
  <c r="E232" i="9"/>
  <c r="L111" i="9"/>
  <c r="H218" i="9"/>
  <c r="C145" i="9"/>
  <c r="E146" i="9"/>
  <c r="O37" i="3"/>
  <c r="C271" i="9"/>
  <c r="K17" i="3"/>
  <c r="L155" i="9"/>
  <c r="F164" i="9"/>
  <c r="E104" i="9"/>
  <c r="E255" i="9"/>
  <c r="N229" i="9"/>
  <c r="N72" i="9"/>
  <c r="L251" i="9"/>
  <c r="K51" i="9"/>
  <c r="I177" i="9"/>
  <c r="L103" i="9"/>
  <c r="I157" i="9"/>
  <c r="H157" i="9"/>
  <c r="K146" i="9"/>
  <c r="H145" i="9"/>
  <c r="C128" i="9"/>
  <c r="E166" i="9"/>
  <c r="E259" i="9"/>
  <c r="I228" i="9"/>
  <c r="E275" i="9"/>
  <c r="F69" i="9"/>
  <c r="F127" i="9"/>
  <c r="L36" i="9"/>
  <c r="H102" i="9"/>
  <c r="F104" i="9"/>
  <c r="I215" i="9"/>
  <c r="E160" i="9"/>
  <c r="L50" i="9"/>
  <c r="L89" i="9"/>
  <c r="H105" i="9"/>
  <c r="O34" i="9"/>
  <c r="N224" i="9"/>
  <c r="C126" i="9"/>
  <c r="K58" i="3"/>
  <c r="L78" i="9"/>
  <c r="O79" i="9"/>
  <c r="K50" i="9"/>
  <c r="F44" i="9"/>
  <c r="G45" i="3"/>
  <c r="K180" i="9"/>
  <c r="C32" i="9"/>
  <c r="H149" i="9"/>
  <c r="F48" i="9"/>
  <c r="K257" i="9"/>
  <c r="N108" i="9"/>
  <c r="E110" i="9"/>
  <c r="N265" i="9"/>
  <c r="N110" i="9"/>
  <c r="C191" i="9"/>
  <c r="K37" i="9"/>
  <c r="I35" i="9"/>
  <c r="O38" i="3"/>
  <c r="C157" i="9"/>
  <c r="O197" i="9"/>
  <c r="H229" i="9"/>
  <c r="E192" i="9"/>
  <c r="C260" i="9"/>
  <c r="C273" i="9"/>
  <c r="H277" i="9"/>
  <c r="L102" i="9"/>
  <c r="F72" i="9"/>
  <c r="I74" i="9"/>
  <c r="I278" i="9"/>
  <c r="K14" i="5"/>
  <c r="F100" i="9"/>
  <c r="E253" i="9"/>
  <c r="O101" i="9"/>
  <c r="F225" i="9"/>
  <c r="O123" i="9"/>
  <c r="K68" i="3"/>
  <c r="O112" i="9"/>
  <c r="C101" i="9"/>
  <c r="L266" i="9"/>
  <c r="L235" i="9"/>
  <c r="H86" i="9"/>
  <c r="L255" i="9"/>
  <c r="K13" i="5"/>
  <c r="F278" i="9"/>
  <c r="O83" i="9"/>
  <c r="H143" i="9"/>
  <c r="K188" i="9"/>
  <c r="K198" i="9"/>
  <c r="O192" i="9"/>
  <c r="E46" i="9"/>
  <c r="F120" i="9"/>
  <c r="F75" i="9"/>
  <c r="F187" i="9"/>
  <c r="F144" i="9"/>
  <c r="L196" i="9"/>
  <c r="N40" i="9"/>
  <c r="O162" i="9"/>
  <c r="C149" i="9"/>
  <c r="K120" i="9"/>
  <c r="K6" i="5"/>
  <c r="I226" i="9"/>
  <c r="E61" i="9"/>
  <c r="E179" i="9"/>
  <c r="H38" i="9"/>
  <c r="N38" i="9"/>
  <c r="L214" i="9"/>
  <c r="F155" i="9"/>
  <c r="C120" i="9"/>
  <c r="N185" i="9"/>
  <c r="N257" i="9"/>
  <c r="K37" i="3"/>
  <c r="N277" i="9"/>
  <c r="K11" i="3"/>
  <c r="C268" i="9"/>
  <c r="I110" i="9"/>
  <c r="F62" i="9"/>
  <c r="N48" i="9"/>
  <c r="N99" i="9"/>
  <c r="K201" i="9"/>
  <c r="H154" i="9"/>
  <c r="O75" i="3"/>
  <c r="I256" i="9"/>
  <c r="E35" i="9"/>
  <c r="K74" i="9"/>
  <c r="F180" i="9"/>
  <c r="E22" i="9"/>
  <c r="O216" i="9"/>
  <c r="F112" i="9"/>
  <c r="C185" i="9"/>
  <c r="E183" i="9"/>
  <c r="E24" i="9"/>
  <c r="E199" i="9"/>
  <c r="C241" i="9"/>
  <c r="E204" i="9"/>
  <c r="E48" i="9"/>
  <c r="C77" i="9"/>
  <c r="K259" i="9"/>
  <c r="H252" i="9"/>
  <c r="L181" i="9"/>
  <c r="O218" i="9"/>
  <c r="K69" i="9"/>
  <c r="H136" i="9"/>
  <c r="N174" i="9"/>
  <c r="I23" i="9"/>
  <c r="H202" i="9"/>
  <c r="N263" i="9"/>
  <c r="C265" i="9"/>
  <c r="L148" i="9"/>
  <c r="O125" i="9"/>
  <c r="I25" i="9"/>
  <c r="O221" i="9"/>
  <c r="L34" i="9"/>
  <c r="H37" i="9"/>
  <c r="F115" i="9"/>
  <c r="C76" i="9"/>
  <c r="H254" i="9"/>
  <c r="O74" i="3"/>
  <c r="E196" i="9"/>
  <c r="K100" i="9"/>
  <c r="O81" i="9"/>
  <c r="I261" i="9"/>
  <c r="I48" i="9"/>
  <c r="O27" i="9"/>
  <c r="H221" i="9"/>
  <c r="F213" i="9"/>
  <c r="F156" i="9"/>
  <c r="K42" i="3"/>
  <c r="O145" i="9"/>
  <c r="H165" i="9"/>
  <c r="L216" i="9"/>
  <c r="K158" i="9"/>
  <c r="O220" i="9"/>
  <c r="F203" i="9"/>
  <c r="H127" i="9"/>
  <c r="N270" i="9"/>
  <c r="F61" i="9"/>
  <c r="H259" i="9"/>
  <c r="C158" i="9"/>
  <c r="L260" i="9"/>
  <c r="K114" i="9"/>
  <c r="N106" i="9"/>
  <c r="N115" i="9"/>
  <c r="H219" i="9"/>
  <c r="O250" i="9"/>
  <c r="G58" i="3"/>
  <c r="H242" i="9"/>
  <c r="K108" i="9"/>
  <c r="E118" i="9"/>
  <c r="N117" i="9"/>
  <c r="N119" i="9"/>
  <c r="E81" i="9"/>
  <c r="L166" i="9"/>
  <c r="K217" i="9"/>
  <c r="N230" i="9"/>
  <c r="H77" i="9"/>
  <c r="K128" i="9"/>
  <c r="O114" i="9"/>
  <c r="C187" i="9"/>
  <c r="L27" i="9"/>
  <c r="N71" i="9"/>
  <c r="K75" i="3"/>
  <c r="N219" i="9"/>
  <c r="F223" i="9"/>
  <c r="I165" i="9"/>
  <c r="I77" i="9"/>
  <c r="N201" i="9"/>
  <c r="N235" i="9"/>
  <c r="O230" i="9"/>
  <c r="E105" i="9"/>
  <c r="L184" i="9"/>
  <c r="K112" i="9"/>
  <c r="O140" i="9"/>
  <c r="C250" i="9"/>
  <c r="I176" i="9"/>
  <c r="K164" i="9"/>
  <c r="E31" i="9"/>
  <c r="O190" i="9"/>
  <c r="K27" i="9"/>
  <c r="N260" i="9"/>
  <c r="O157" i="9"/>
  <c r="L261" i="9"/>
  <c r="I27" i="9"/>
  <c r="N142" i="9"/>
  <c r="K24" i="3"/>
  <c r="K148" i="9"/>
  <c r="N49" i="9"/>
  <c r="I142" i="9"/>
  <c r="O100" i="9"/>
  <c r="K7" i="3"/>
  <c r="I119" i="9"/>
  <c r="E175" i="9"/>
  <c r="E267" i="9"/>
  <c r="E140" i="9"/>
  <c r="F182" i="9"/>
  <c r="K242" i="9"/>
  <c r="C144" i="9"/>
  <c r="K83" i="9"/>
  <c r="C78" i="9"/>
  <c r="K195" i="9"/>
  <c r="H82" i="9"/>
  <c r="L110" i="9"/>
  <c r="K187" i="9"/>
  <c r="O47" i="3"/>
  <c r="L158" i="9"/>
  <c r="O102" i="9"/>
  <c r="O57" i="3"/>
  <c r="H150" i="9"/>
  <c r="L115" i="9"/>
  <c r="H126" i="9"/>
  <c r="C30" i="9"/>
  <c r="L66" i="9"/>
  <c r="L254" i="9"/>
  <c r="H83" i="9"/>
  <c r="L141" i="9"/>
  <c r="F274" i="9"/>
  <c r="N112" i="9"/>
  <c r="H71" i="9"/>
  <c r="N60" i="9"/>
  <c r="O241" i="9"/>
  <c r="C81" i="9"/>
  <c r="I76" i="9"/>
  <c r="O90" i="9"/>
  <c r="L100" i="9"/>
  <c r="F214" i="9"/>
  <c r="K253" i="9"/>
  <c r="F102" i="9"/>
  <c r="H46" i="9"/>
  <c r="E90" i="9"/>
  <c r="E189" i="9"/>
  <c r="L268" i="9"/>
  <c r="K190" i="9"/>
  <c r="I79" i="9"/>
  <c r="K274" i="9"/>
  <c r="K39" i="3"/>
  <c r="H148" i="9"/>
  <c r="C160" i="9"/>
  <c r="O23" i="9"/>
  <c r="H255" i="9"/>
  <c r="L108" i="9"/>
  <c r="K115" i="9"/>
  <c r="I271" i="9"/>
  <c r="F227" i="9"/>
  <c r="K34" i="3"/>
  <c r="I196" i="9"/>
  <c r="K185" i="9"/>
  <c r="F45" i="9"/>
  <c r="C23" i="9"/>
  <c r="G48" i="3"/>
  <c r="K68" i="9"/>
  <c r="H27" i="9"/>
  <c r="F46" i="9"/>
  <c r="K122" i="9"/>
  <c r="H28" i="9"/>
  <c r="N199" i="9"/>
  <c r="K12" i="5"/>
  <c r="C164" i="9"/>
  <c r="O126" i="9"/>
  <c r="N237" i="9"/>
  <c r="C49" i="9"/>
  <c r="F158" i="9"/>
  <c r="H227" i="9"/>
  <c r="L44" i="9"/>
  <c r="H117" i="9"/>
  <c r="L117" i="9"/>
  <c r="O105" i="9"/>
  <c r="C110" i="9"/>
  <c r="L86" i="9"/>
  <c r="F273" i="9"/>
  <c r="N148" i="9"/>
  <c r="I73" i="9"/>
  <c r="I50" i="9"/>
  <c r="C74" i="9"/>
  <c r="L64" i="9"/>
  <c r="I90" i="9"/>
  <c r="I107" i="9"/>
  <c r="F184" i="9"/>
  <c r="F198" i="9"/>
  <c r="E42" i="9"/>
  <c r="O42" i="3"/>
  <c r="F190" i="9"/>
  <c r="K239" i="9"/>
  <c r="C124" i="9"/>
  <c r="O175" i="9"/>
  <c r="C70" i="9"/>
  <c r="I103" i="9"/>
  <c r="N63" i="9"/>
  <c r="I221" i="9"/>
  <c r="C42" i="9"/>
  <c r="E201" i="9"/>
  <c r="O73" i="3"/>
  <c r="L252" i="9"/>
  <c r="C202" i="9"/>
  <c r="K272" i="9"/>
  <c r="E66" i="9"/>
  <c r="F276" i="9"/>
  <c r="F258" i="9"/>
  <c r="F254" i="9"/>
  <c r="E26" i="9"/>
  <c r="N144" i="9"/>
  <c r="N24" i="9"/>
  <c r="H196" i="9"/>
  <c r="N182" i="9"/>
  <c r="F277" i="9"/>
  <c r="K266" i="9"/>
  <c r="C140" i="9"/>
  <c r="L65" i="9"/>
  <c r="I32" i="9"/>
  <c r="I29" i="9"/>
  <c r="C84" i="9"/>
  <c r="L213" i="9"/>
  <c r="H223" i="9"/>
  <c r="N127" i="9"/>
  <c r="H200" i="9"/>
  <c r="L112" i="9"/>
  <c r="K177" i="9"/>
  <c r="L221" i="9"/>
  <c r="I163" i="9"/>
  <c r="H256" i="9"/>
  <c r="H180" i="9"/>
  <c r="C165" i="9"/>
  <c r="F162" i="9"/>
  <c r="N278" i="9"/>
  <c r="H47" i="9"/>
  <c r="K66" i="3"/>
  <c r="I227" i="9"/>
  <c r="F70" i="9"/>
  <c r="L82" i="9"/>
  <c r="H98" i="9"/>
  <c r="O183" i="9"/>
  <c r="E50" i="9"/>
  <c r="H109" i="9"/>
  <c r="I64" i="9"/>
  <c r="L178" i="9"/>
  <c r="K35" i="3"/>
  <c r="C48" i="9"/>
  <c r="I152" i="9"/>
  <c r="O266" i="9"/>
  <c r="O52" i="9"/>
  <c r="E75" i="9"/>
  <c r="O242" i="9"/>
  <c r="C176" i="9"/>
  <c r="C257" i="9"/>
  <c r="E52" i="9"/>
  <c r="O38" i="9"/>
  <c r="H241" i="9"/>
  <c r="F86" i="9"/>
  <c r="E51" i="9"/>
  <c r="N82" i="9"/>
  <c r="K43" i="3"/>
  <c r="N156" i="9"/>
  <c r="E43" i="9"/>
  <c r="K121" i="9"/>
  <c r="F37" i="9"/>
  <c r="I217" i="9"/>
  <c r="L278" i="9"/>
  <c r="H261" i="9"/>
  <c r="E266" i="9"/>
  <c r="G49" i="3"/>
  <c r="L234" i="9"/>
  <c r="F212" i="9"/>
  <c r="F136" i="9"/>
  <c r="N251" i="9"/>
  <c r="F83" i="9"/>
  <c r="F265" i="9"/>
  <c r="H45" i="9"/>
  <c r="L215" i="9"/>
  <c r="F188" i="9"/>
  <c r="E100" i="9"/>
  <c r="K75" i="9"/>
  <c r="N73" i="9"/>
  <c r="E136" i="9"/>
  <c r="K9" i="5"/>
  <c r="K196" i="9"/>
  <c r="E225" i="9"/>
  <c r="I125" i="9"/>
  <c r="O253" i="9"/>
  <c r="F179" i="9"/>
  <c r="O75" i="9"/>
  <c r="C162" i="9"/>
  <c r="O42" i="9"/>
  <c r="N187" i="9"/>
  <c r="G65" i="3"/>
  <c r="F181" i="9"/>
  <c r="O191" i="9"/>
  <c r="F23" i="9"/>
  <c r="O71" i="9"/>
  <c r="E112" i="9"/>
  <c r="L179" i="9"/>
  <c r="E40" i="9"/>
  <c r="K264" i="9"/>
  <c r="L154" i="9"/>
  <c r="H103" i="9"/>
  <c r="I62" i="9"/>
  <c r="O198" i="9"/>
  <c r="E126" i="9"/>
  <c r="L121" i="9"/>
  <c r="C230" i="9"/>
  <c r="K34" i="9"/>
  <c r="K213" i="9"/>
  <c r="C236" i="9"/>
  <c r="K176" i="9"/>
  <c r="O215" i="9"/>
  <c r="C276" i="9"/>
  <c r="F194" i="9"/>
  <c r="H197" i="9"/>
  <c r="K152" i="9"/>
  <c r="G46" i="3"/>
  <c r="K137" i="9"/>
  <c r="N193" i="9"/>
  <c r="K118" i="9"/>
  <c r="N22" i="9"/>
  <c r="F178" i="9"/>
  <c r="C83" i="9"/>
  <c r="E278" i="9"/>
  <c r="O277" i="9"/>
  <c r="O138" i="9"/>
  <c r="O165" i="9"/>
  <c r="F166" i="9"/>
  <c r="F148" i="9"/>
  <c r="O63" i="9"/>
  <c r="O87" i="9"/>
  <c r="F217" i="9"/>
  <c r="L219" i="9"/>
  <c r="C136" i="9"/>
  <c r="O107" i="9"/>
  <c r="K38" i="9"/>
  <c r="E88" i="9"/>
  <c r="K85" i="9"/>
  <c r="E114" i="9"/>
  <c r="C75" i="9"/>
  <c r="I137" i="9"/>
  <c r="F111" i="9"/>
  <c r="K149" i="9"/>
  <c r="K30" i="9"/>
  <c r="E23" i="9"/>
  <c r="O148" i="9"/>
  <c r="H257" i="9"/>
  <c r="E119" i="9"/>
  <c r="O234" i="9"/>
  <c r="C195" i="9"/>
  <c r="N192" i="9"/>
  <c r="K26" i="9"/>
  <c r="I162" i="9"/>
  <c r="E161" i="9"/>
  <c r="F143" i="9"/>
  <c r="I280" i="9"/>
  <c r="C116" i="9"/>
  <c r="I220" i="9"/>
  <c r="O255" i="9"/>
  <c r="F260" i="9"/>
  <c r="E164" i="9"/>
  <c r="F142" i="9"/>
  <c r="G31" i="3"/>
  <c r="L29" i="9"/>
  <c r="O273" i="9"/>
  <c r="L202" i="9"/>
  <c r="C181" i="9"/>
  <c r="H120" i="9"/>
  <c r="K25" i="5"/>
  <c r="O70" i="3"/>
  <c r="C72" i="9"/>
  <c r="N280" i="9"/>
  <c r="L276" i="9"/>
  <c r="E141" i="9"/>
  <c r="F113" i="9"/>
  <c r="C148" i="9"/>
  <c r="I253" i="9"/>
  <c r="E32" i="9"/>
  <c r="E203" i="9"/>
  <c r="L192" i="9"/>
  <c r="H267" i="9"/>
  <c r="F106" i="9"/>
  <c r="F219" i="9"/>
  <c r="O66" i="3"/>
  <c r="O223" i="9"/>
  <c r="N268" i="9"/>
  <c r="H178" i="9"/>
  <c r="K263" i="9"/>
  <c r="F196" i="9"/>
  <c r="K219" i="9"/>
  <c r="I188" i="9"/>
  <c r="K88" i="9"/>
  <c r="K45" i="3"/>
  <c r="O98" i="9"/>
  <c r="O35" i="3"/>
  <c r="N184" i="9"/>
  <c r="N264" i="9"/>
  <c r="E67" i="9"/>
  <c r="L28" i="9"/>
  <c r="I126" i="9"/>
  <c r="K44" i="3"/>
  <c r="C225" i="9"/>
  <c r="F226" i="9"/>
  <c r="N28" i="9"/>
  <c r="O146" i="9"/>
  <c r="H108" i="9"/>
  <c r="E186" i="9"/>
  <c r="H195" i="9"/>
  <c r="K273" i="9"/>
  <c r="L227" i="9"/>
  <c r="N136" i="9"/>
  <c r="N272" i="9"/>
  <c r="O275" i="9"/>
  <c r="K38" i="3"/>
  <c r="C212" i="9"/>
  <c r="F84" i="9"/>
  <c r="K156" i="9"/>
  <c r="C73" i="9"/>
  <c r="K82" i="9"/>
  <c r="L113" i="9"/>
  <c r="L127" i="9"/>
  <c r="F255" i="9"/>
  <c r="O122" i="9"/>
  <c r="O257" i="9"/>
  <c r="L177" i="9"/>
  <c r="F153" i="9"/>
  <c r="K23" i="3"/>
  <c r="K150" i="9"/>
  <c r="I140" i="9"/>
  <c r="K186" i="9"/>
  <c r="L137" i="9"/>
  <c r="H42" i="9"/>
  <c r="F35" i="9"/>
  <c r="E120" i="9"/>
  <c r="C50" i="9"/>
  <c r="N114" i="9"/>
  <c r="F71" i="9"/>
  <c r="C180" i="9"/>
  <c r="O31" i="9"/>
  <c r="L37" i="9"/>
  <c r="O89" i="9"/>
  <c r="I185" i="9"/>
  <c r="I136" i="9"/>
  <c r="K184" i="9"/>
  <c r="I190" i="9"/>
  <c r="K233" i="9"/>
  <c r="H81" i="9"/>
  <c r="K136" i="9"/>
  <c r="E41" i="9"/>
  <c r="O41" i="9"/>
  <c r="K231" i="9"/>
  <c r="O128" i="9"/>
  <c r="I235" i="9"/>
  <c r="K101" i="9"/>
  <c r="O199" i="9"/>
  <c r="F216" i="9"/>
  <c r="I174" i="9"/>
  <c r="I272" i="9"/>
  <c r="H124" i="9"/>
  <c r="N113" i="9"/>
  <c r="K72" i="9"/>
  <c r="I123" i="9"/>
  <c r="O214" i="9"/>
  <c r="O109" i="9"/>
  <c r="N137" i="9"/>
  <c r="I239" i="9"/>
  <c r="C179" i="9"/>
  <c r="H121" i="9"/>
  <c r="I72" i="9"/>
  <c r="O31" i="3"/>
  <c r="N161" i="9"/>
  <c r="C141" i="9"/>
  <c r="L47" i="9"/>
  <c r="O46" i="3"/>
  <c r="O236" i="9"/>
  <c r="K251" i="9"/>
  <c r="H193" i="9"/>
  <c r="E262" i="9"/>
  <c r="C154" i="9"/>
  <c r="L195" i="9"/>
  <c r="O136" i="9"/>
  <c r="C259" i="9"/>
  <c r="O45" i="9"/>
  <c r="E29" i="9"/>
  <c r="I218" i="9"/>
  <c r="N266" i="9"/>
  <c r="C71" i="9"/>
  <c r="L106" i="9"/>
  <c r="K229" i="9"/>
  <c r="K105" i="9"/>
  <c r="L136" i="9"/>
  <c r="O40" i="9"/>
  <c r="K7" i="5"/>
  <c r="C79" i="9"/>
  <c r="H201" i="9"/>
  <c r="H159" i="9"/>
  <c r="N45" i="9"/>
  <c r="K21" i="3"/>
  <c r="L242" i="9"/>
  <c r="C183" i="9"/>
  <c r="K72" i="3"/>
  <c r="E103" i="9"/>
  <c r="L189" i="9"/>
  <c r="N70" i="9"/>
  <c r="K25" i="3"/>
  <c r="E261" i="9"/>
  <c r="I164" i="9"/>
  <c r="L152" i="9"/>
  <c r="I264" i="9"/>
  <c r="N233" i="9"/>
  <c r="N103" i="9"/>
  <c r="N214" i="9"/>
  <c r="I198" i="9"/>
  <c r="O67" i="9"/>
  <c r="N189" i="9"/>
  <c r="C90" i="9"/>
  <c r="E202" i="9"/>
  <c r="H258" i="9"/>
  <c r="K23" i="9"/>
  <c r="F117" i="9"/>
  <c r="E83" i="9"/>
  <c r="I128" i="9"/>
  <c r="I200" i="9"/>
  <c r="N41" i="9"/>
  <c r="E68" i="9"/>
  <c r="L116" i="9"/>
  <c r="E84" i="9"/>
  <c r="F66" i="9"/>
  <c r="I266" i="9"/>
  <c r="N220" i="9"/>
  <c r="C51" i="9"/>
  <c r="F174" i="9"/>
  <c r="O161" i="9"/>
  <c r="I275" i="9"/>
  <c r="I39" i="9"/>
  <c r="F201" i="9"/>
  <c r="E128" i="9"/>
  <c r="L226" i="9"/>
  <c r="N101" i="9"/>
  <c r="C146" i="9"/>
  <c r="I160" i="9"/>
  <c r="E240" i="9"/>
  <c r="E87" i="9"/>
  <c r="C147" i="9"/>
  <c r="E138" i="9"/>
  <c r="K16" i="3"/>
  <c r="N259" i="9"/>
  <c r="I88" i="9"/>
  <c r="L120" i="9"/>
  <c r="E69" i="9"/>
  <c r="I180" i="9"/>
  <c r="E45" i="9"/>
  <c r="H280" i="9"/>
  <c r="N126" i="9"/>
  <c r="C137" i="9"/>
  <c r="H24" i="9"/>
  <c r="O237" i="9"/>
  <c r="L262" i="9"/>
  <c r="C102" i="9"/>
  <c r="N279" i="9"/>
  <c r="F161" i="9"/>
  <c r="G42" i="3"/>
  <c r="F139" i="9"/>
  <c r="I236" i="9"/>
  <c r="I269" i="9"/>
  <c r="N261" i="9"/>
  <c r="K235" i="9"/>
  <c r="L162" i="9"/>
  <c r="K271" i="9"/>
  <c r="H266" i="9"/>
  <c r="H151" i="9"/>
  <c r="K46" i="9"/>
  <c r="K107" i="9"/>
  <c r="O272" i="9"/>
  <c r="K84" i="9"/>
  <c r="E151" i="9"/>
  <c r="F177" i="9"/>
  <c r="F224" i="9"/>
  <c r="O261" i="9"/>
  <c r="G63" i="3"/>
  <c r="L231" i="9"/>
  <c r="F29" i="9"/>
  <c r="F154" i="9"/>
  <c r="C40" i="9"/>
  <c r="O47" i="9"/>
  <c r="I86" i="9"/>
  <c r="L253" i="9"/>
  <c r="F230" i="9"/>
  <c r="F163" i="9"/>
  <c r="K77" i="9"/>
  <c r="K126" i="9"/>
  <c r="K43" i="9"/>
  <c r="E82" i="9"/>
  <c r="O179" i="9"/>
  <c r="O50" i="9"/>
  <c r="O160" i="9"/>
  <c r="H174" i="9"/>
  <c r="F157" i="9"/>
  <c r="K109" i="9"/>
  <c r="K258" i="9"/>
  <c r="H190" i="9"/>
  <c r="C127" i="9"/>
  <c r="E124" i="9"/>
  <c r="K106" i="9"/>
  <c r="N213" i="9"/>
  <c r="G41" i="3"/>
  <c r="C272" i="9"/>
  <c r="E123" i="9"/>
  <c r="O174" i="9"/>
  <c r="E234" i="9"/>
  <c r="E238" i="9"/>
  <c r="I100" i="9"/>
  <c r="I213" i="9"/>
  <c r="L83" i="9"/>
  <c r="N102" i="9"/>
  <c r="H176" i="9"/>
  <c r="L239" i="9"/>
  <c r="I98" i="9"/>
  <c r="C222" i="9"/>
  <c r="E60" i="9"/>
  <c r="L203" i="9"/>
  <c r="H87" i="9"/>
  <c r="O238" i="9"/>
  <c r="C105" i="9"/>
  <c r="O46" i="9"/>
  <c r="C121" i="9"/>
  <c r="H188" i="9"/>
  <c r="C235" i="9"/>
  <c r="N262" i="9"/>
  <c r="F28" i="9"/>
  <c r="K71" i="9"/>
  <c r="E187" i="9"/>
  <c r="L43" i="9"/>
  <c r="K67" i="9"/>
  <c r="N228" i="9"/>
  <c r="G32" i="3"/>
  <c r="N146" i="9"/>
  <c r="I82" i="9"/>
  <c r="C125" i="9"/>
  <c r="I105" i="9"/>
  <c r="F26" i="9"/>
  <c r="N256" i="9"/>
  <c r="K63" i="9"/>
  <c r="E106" i="9"/>
  <c r="H225" i="9"/>
  <c r="N236" i="9"/>
  <c r="N273" i="9"/>
  <c r="K116" i="9"/>
  <c r="G68" i="3"/>
  <c r="K215" i="9"/>
  <c r="O127" i="9"/>
  <c r="K10" i="5"/>
  <c r="K15" i="3"/>
  <c r="O154" i="9"/>
  <c r="N42" i="9"/>
  <c r="K113" i="9"/>
  <c r="H68" i="9"/>
  <c r="K144" i="9"/>
  <c r="I36" i="9"/>
  <c r="C46" i="9"/>
  <c r="H101" i="9"/>
  <c r="K153" i="9"/>
  <c r="O104" i="9"/>
  <c r="C227" i="9"/>
  <c r="N250" i="9"/>
  <c r="K62" i="3"/>
  <c r="K255" i="9"/>
  <c r="K64" i="3"/>
  <c r="O115" i="9"/>
  <c r="L146" i="9"/>
  <c r="O41" i="3"/>
  <c r="E191" i="9"/>
  <c r="F36" i="9"/>
  <c r="E64" i="9"/>
  <c r="E71" i="9"/>
  <c r="H237" i="9"/>
  <c r="I161" i="9"/>
  <c r="K63" i="3"/>
  <c r="L79" i="9"/>
  <c r="H251" i="9"/>
  <c r="H142" i="9"/>
  <c r="K179" i="9"/>
  <c r="I45" i="9"/>
  <c r="L217" i="9"/>
  <c r="H66" i="9"/>
  <c r="K81" i="9"/>
  <c r="K76" i="9"/>
  <c r="K162" i="9"/>
  <c r="K194" i="9"/>
  <c r="K225" i="9"/>
  <c r="I222" i="9"/>
  <c r="F267" i="9"/>
  <c r="E154" i="9"/>
  <c r="O32" i="9"/>
  <c r="O48" i="9"/>
  <c r="N27" i="9"/>
  <c r="K230" i="9"/>
  <c r="K61" i="3"/>
  <c r="O143" i="9"/>
  <c r="L69" i="9"/>
  <c r="O189" i="9"/>
  <c r="I237" i="9"/>
  <c r="H125" i="9"/>
  <c r="K32" i="3"/>
  <c r="H22" i="9"/>
  <c r="I254" i="9"/>
  <c r="L140" i="9"/>
  <c r="N88" i="9"/>
  <c r="G37" i="3"/>
  <c r="K56" i="3"/>
  <c r="O78" i="9"/>
  <c r="K252" i="9"/>
  <c r="K102" i="9"/>
  <c r="O193" i="9"/>
  <c r="K66" i="9"/>
  <c r="F108" i="9"/>
  <c r="F233" i="9"/>
  <c r="E34" i="9"/>
  <c r="C277" i="9"/>
  <c r="C98" i="9"/>
  <c r="H104" i="9"/>
  <c r="K142" i="9"/>
  <c r="I191" i="9"/>
  <c r="E276" i="9"/>
  <c r="O33" i="9"/>
  <c r="O84" i="9"/>
  <c r="O212" i="9"/>
  <c r="G33" i="3"/>
  <c r="C99" i="9"/>
  <c r="H214" i="9"/>
  <c r="E159" i="9"/>
  <c r="C238" i="9"/>
  <c r="K212" i="9"/>
  <c r="E70" i="9"/>
  <c r="I268" i="9"/>
  <c r="O252" i="9"/>
  <c r="N164" i="9"/>
  <c r="N186" i="9"/>
  <c r="K98" i="9"/>
  <c r="K119" i="9"/>
  <c r="E258" i="9"/>
  <c r="I219" i="9"/>
  <c r="I277" i="9"/>
  <c r="N196" i="9"/>
  <c r="G60" i="3"/>
  <c r="I257" i="9"/>
  <c r="F32" i="9"/>
  <c r="K262" i="9"/>
  <c r="N177" i="9"/>
  <c r="L63" i="9"/>
  <c r="N176" i="9"/>
  <c r="K269" i="9"/>
  <c r="O256" i="9"/>
  <c r="L87" i="9"/>
  <c r="H216" i="9"/>
  <c r="O80" i="9"/>
  <c r="C264" i="9"/>
  <c r="O233" i="9"/>
  <c r="K123" i="9"/>
  <c r="E236" i="9"/>
  <c r="N44" i="9"/>
  <c r="N122" i="9"/>
  <c r="N139" i="9"/>
  <c r="K154" i="9"/>
  <c r="N25" i="9"/>
  <c r="F242" i="9"/>
  <c r="E233" i="9"/>
  <c r="K36" i="9"/>
  <c r="C178" i="9"/>
  <c r="I155" i="9"/>
  <c r="I258" i="9"/>
  <c r="H152" i="9"/>
  <c r="H183" i="9"/>
  <c r="H144" i="9"/>
  <c r="L149" i="9"/>
  <c r="N232" i="9"/>
  <c r="C190" i="9"/>
  <c r="I31" i="9"/>
  <c r="I197" i="9"/>
  <c r="I159" i="9"/>
  <c r="E239" i="9"/>
  <c r="H160" i="9"/>
  <c r="H231" i="9"/>
  <c r="O35" i="9"/>
  <c r="N275" i="9"/>
  <c r="N239" i="9"/>
  <c r="K47" i="3"/>
  <c r="C89" i="9"/>
  <c r="H85" i="9"/>
  <c r="H228" i="9"/>
  <c r="C111" i="9"/>
  <c r="L52" i="9"/>
  <c r="H155" i="9"/>
  <c r="N31" i="9"/>
  <c r="E180" i="9"/>
  <c r="C200" i="9"/>
  <c r="K6" i="3"/>
  <c r="I117" i="9"/>
  <c r="F239" i="9"/>
  <c r="E197" i="9"/>
  <c r="H147" i="9"/>
  <c r="L125" i="9"/>
  <c r="G56" i="3"/>
  <c r="G62" i="3"/>
  <c r="K238" i="9"/>
  <c r="H113" i="9"/>
  <c r="F60" i="9"/>
  <c r="N222" i="9"/>
  <c r="C279" i="9"/>
  <c r="I22" i="9"/>
  <c r="N109" i="9"/>
  <c r="F40" i="9"/>
  <c r="C223" i="9"/>
  <c r="K14" i="3"/>
  <c r="O235" i="9"/>
  <c r="F191" i="9"/>
  <c r="F63" i="9"/>
  <c r="E76" i="9"/>
  <c r="L70" i="9"/>
  <c r="O36" i="3"/>
  <c r="E198" i="9"/>
  <c r="C214" i="9"/>
  <c r="K214" i="9"/>
  <c r="K89" i="9"/>
  <c r="H49" i="9"/>
  <c r="L279" i="9"/>
  <c r="H273" i="9"/>
  <c r="C103" i="9"/>
  <c r="H278" i="9"/>
  <c r="I265" i="9"/>
  <c r="O32" i="3"/>
  <c r="O108" i="9"/>
  <c r="I104" i="9"/>
  <c r="E113" i="9"/>
  <c r="E28" i="9"/>
  <c r="O40" i="3"/>
  <c r="E85" i="9"/>
  <c r="H64" i="9"/>
  <c r="F22" i="9"/>
  <c r="L61" i="9"/>
  <c r="H213" i="9"/>
  <c r="K265" i="9"/>
  <c r="C275" i="9"/>
  <c r="I146" i="9"/>
  <c r="F138" i="9"/>
  <c r="C117" i="9"/>
  <c r="E163" i="9"/>
  <c r="N33" i="9"/>
  <c r="C156" i="9"/>
  <c r="G35" i="3"/>
  <c r="E153" i="9"/>
  <c r="K44" i="9"/>
  <c r="K31" i="3"/>
  <c r="H184" i="9"/>
  <c r="H51" i="9"/>
  <c r="F261" i="9"/>
  <c r="F65" i="9"/>
  <c r="I234" i="9"/>
  <c r="L280" i="9"/>
  <c r="I116" i="9"/>
  <c r="C52" i="9"/>
  <c r="K160" i="9"/>
  <c r="F126" i="9"/>
  <c r="K10" i="3"/>
  <c r="K48" i="3"/>
  <c r="G72" i="3"/>
  <c r="N76" i="9"/>
  <c r="H158" i="9"/>
  <c r="K8" i="5"/>
  <c r="H79" i="9"/>
  <c r="H182" i="9"/>
  <c r="O280" i="9"/>
  <c r="O219" i="9"/>
  <c r="G66" i="3"/>
  <c r="O181" i="9"/>
  <c r="C114" i="9"/>
  <c r="O43" i="9"/>
  <c r="E143" i="9"/>
  <c r="I49" i="9"/>
  <c r="H265" i="9"/>
  <c r="L72" i="9"/>
  <c r="H270" i="9"/>
  <c r="O182" i="9"/>
  <c r="F27" i="9"/>
  <c r="O164" i="9"/>
  <c r="C33" i="9"/>
  <c r="I28" i="9"/>
  <c r="L180" i="9"/>
  <c r="I127" i="9"/>
  <c r="E125" i="9"/>
  <c r="L241" i="9"/>
  <c r="N67" i="9"/>
  <c r="I109" i="9"/>
  <c r="L46" i="9"/>
  <c r="I166" i="9"/>
  <c r="N61" i="9"/>
  <c r="H240" i="9"/>
  <c r="I44" i="9"/>
  <c r="C253" i="9"/>
  <c r="L105" i="9"/>
  <c r="E127" i="9"/>
  <c r="I255" i="9"/>
  <c r="G70" i="3"/>
  <c r="C123" i="9"/>
  <c r="G69" i="3"/>
  <c r="L150" i="9"/>
  <c r="F116" i="9"/>
  <c r="O274" i="9"/>
  <c r="K33" i="9"/>
  <c r="H233" i="9"/>
  <c r="K166" i="9"/>
  <c r="N218" i="9"/>
  <c r="K224" i="9"/>
  <c r="O28" i="9"/>
  <c r="C270" i="9"/>
  <c r="F110" i="9"/>
  <c r="F105" i="9"/>
  <c r="F43" i="9"/>
  <c r="C27" i="9"/>
  <c r="I183" i="9"/>
  <c r="O185" i="9"/>
  <c r="O62" i="9"/>
  <c r="N202" i="9"/>
  <c r="L250" i="9"/>
  <c r="I121" i="9"/>
  <c r="K42" i="9"/>
  <c r="L176" i="9"/>
  <c r="C280" i="9"/>
  <c r="H43" i="9"/>
  <c r="C45" i="9"/>
  <c r="L194" i="9"/>
  <c r="H29" i="9"/>
  <c r="O147" i="9"/>
  <c r="I233" i="9"/>
  <c r="G74" i="3"/>
  <c r="K24" i="5"/>
  <c r="I143" i="9"/>
  <c r="L263" i="9"/>
  <c r="H140" i="9"/>
  <c r="H250" i="9"/>
  <c r="O82" i="9"/>
  <c r="I276" i="9"/>
  <c r="E251" i="9"/>
  <c r="F251" i="9"/>
  <c r="F199" i="9"/>
  <c r="C220" i="9"/>
  <c r="I26" i="9"/>
  <c r="F193" i="9"/>
  <c r="K41" i="3"/>
  <c r="E194" i="9"/>
  <c r="L104" i="9"/>
  <c r="N151" i="9"/>
  <c r="I40" i="9"/>
  <c r="C166" i="9"/>
  <c r="N227" i="9"/>
  <c r="O184" i="9"/>
  <c r="C174" i="9"/>
  <c r="I139" i="9"/>
  <c r="N75" i="9"/>
  <c r="L182" i="9"/>
  <c r="C36" i="9"/>
  <c r="C229" i="9"/>
  <c r="F77" i="9"/>
  <c r="F85" i="9"/>
  <c r="C266" i="9"/>
  <c r="L74" i="9"/>
  <c r="I187" i="9"/>
  <c r="C43" i="9"/>
  <c r="O226" i="9"/>
  <c r="E252" i="9"/>
  <c r="G50" i="3"/>
  <c r="C106" i="9"/>
  <c r="E44" i="9"/>
  <c r="F33" i="9"/>
  <c r="C24" i="9"/>
  <c r="K103" i="9"/>
  <c r="O88" i="9"/>
  <c r="O263" i="9"/>
  <c r="O116" i="9"/>
  <c r="L23" i="9"/>
  <c r="K86" i="9"/>
  <c r="K260" i="9"/>
  <c r="L90" i="9"/>
  <c r="I70" i="9"/>
  <c r="F122" i="9"/>
  <c r="N147" i="9"/>
  <c r="L271" i="9"/>
  <c r="H36" i="9"/>
  <c r="L199" i="9"/>
  <c r="K31" i="9"/>
  <c r="O50" i="3"/>
  <c r="O155" i="9"/>
  <c r="H65" i="9"/>
  <c r="F98" i="9"/>
  <c r="L264" i="9"/>
  <c r="L38" i="9"/>
  <c r="H179" i="9"/>
  <c r="C31" i="9"/>
  <c r="H153" i="9"/>
  <c r="G43" i="3"/>
  <c r="F141" i="9"/>
  <c r="C269" i="9"/>
  <c r="H111" i="9"/>
  <c r="K69" i="3"/>
  <c r="C218" i="9"/>
  <c r="N155" i="9"/>
  <c r="C188" i="9"/>
  <c r="K226" i="9"/>
  <c r="N43" i="9"/>
  <c r="E176" i="9"/>
  <c r="K17" i="5"/>
  <c r="C213" i="9"/>
  <c r="E217" i="9"/>
  <c r="F280" i="9"/>
  <c r="H185" i="9"/>
  <c r="N226" i="9"/>
  <c r="O239" i="9"/>
  <c r="N160" i="9"/>
  <c r="L49" i="9"/>
  <c r="E115" i="9"/>
  <c r="K60" i="3"/>
  <c r="N203" i="9"/>
  <c r="L40" i="9"/>
  <c r="E89" i="9"/>
  <c r="O45" i="3"/>
  <c r="K70" i="3"/>
  <c r="K202" i="9"/>
  <c r="O60" i="9"/>
  <c r="N68" i="9"/>
  <c r="F232" i="9"/>
  <c r="I192" i="9"/>
  <c r="L224" i="9"/>
  <c r="I252" i="9"/>
  <c r="H230" i="9"/>
  <c r="L22" i="9"/>
  <c r="N223" i="9"/>
  <c r="L185" i="9"/>
  <c r="N125" i="9"/>
  <c r="L67" i="9"/>
  <c r="I46" i="9"/>
  <c r="I225" i="9"/>
  <c r="O69" i="9"/>
  <c r="E213" i="9"/>
  <c r="F103" i="9"/>
  <c r="N150" i="9"/>
  <c r="O71" i="3"/>
  <c r="O60" i="3"/>
  <c r="C186" i="9"/>
  <c r="K220" i="9"/>
  <c r="O201" i="9"/>
  <c r="L122" i="9"/>
  <c r="H260" i="9"/>
  <c r="K20" i="5"/>
  <c r="H33" i="9"/>
  <c r="L269" i="9"/>
  <c r="N118" i="9"/>
  <c r="K74" i="3"/>
  <c r="N87" i="9"/>
  <c r="O259" i="9"/>
  <c r="F99" i="9"/>
  <c r="N98" i="9"/>
  <c r="K22" i="5"/>
  <c r="C61" i="9"/>
  <c r="I189" i="9"/>
  <c r="F118" i="9"/>
  <c r="E182" i="9"/>
  <c r="L45" i="9"/>
  <c r="C86" i="9"/>
  <c r="N159" i="9"/>
  <c r="I145" i="9"/>
  <c r="O49" i="3"/>
  <c r="N141" i="9"/>
  <c r="E193" i="9"/>
  <c r="E229" i="9"/>
  <c r="K256" i="9"/>
  <c r="C26" i="9"/>
  <c r="K28" i="9"/>
  <c r="E212" i="9"/>
  <c r="I124" i="9"/>
  <c r="L270" i="9"/>
  <c r="F159" i="9"/>
  <c r="E77" i="9"/>
  <c r="N215" i="9"/>
  <c r="H30" i="9"/>
  <c r="E148" i="9"/>
  <c r="F151" i="9"/>
  <c r="I102" i="9"/>
  <c r="K221" i="9"/>
  <c r="H220" i="9"/>
  <c r="F152" i="9"/>
  <c r="F109" i="9"/>
  <c r="O59" i="3"/>
  <c r="I147" i="9"/>
  <c r="L222" i="9"/>
  <c r="K127" i="9"/>
  <c r="L73" i="9"/>
  <c r="I61" i="9"/>
  <c r="K40" i="3"/>
  <c r="K222" i="9"/>
  <c r="E227" i="9"/>
  <c r="L145" i="9"/>
  <c r="H40" i="9"/>
  <c r="C112" i="9"/>
  <c r="O44" i="3"/>
  <c r="L26" i="9"/>
  <c r="C254" i="9"/>
  <c r="C60" i="9"/>
  <c r="I33" i="9"/>
  <c r="E74" i="9"/>
  <c r="H69" i="9"/>
  <c r="I260" i="9"/>
  <c r="E230" i="9"/>
  <c r="L161" i="9"/>
  <c r="L98" i="9"/>
  <c r="H52" i="9"/>
  <c r="H114" i="9"/>
  <c r="I194" i="9"/>
  <c r="N138" i="9"/>
  <c r="G38" i="3"/>
  <c r="I259" i="9"/>
  <c r="F38" i="9"/>
  <c r="F189" i="9"/>
  <c r="F160" i="9"/>
  <c r="C239" i="9"/>
  <c r="L258" i="9"/>
  <c r="F183" i="9"/>
  <c r="I270" i="9"/>
  <c r="L218" i="9"/>
  <c r="N85" i="9"/>
  <c r="K193" i="9"/>
  <c r="G64" i="3"/>
  <c r="L274" i="9"/>
  <c r="I182" i="9"/>
  <c r="O34" i="3"/>
  <c r="H75" i="9"/>
  <c r="N69" i="9"/>
  <c r="O118" i="9"/>
  <c r="I148" i="9"/>
  <c r="I78" i="9"/>
  <c r="C153" i="9"/>
  <c r="O186" i="9"/>
  <c r="K18" i="3"/>
  <c r="O113" i="9"/>
  <c r="F42" i="9"/>
  <c r="O278" i="9"/>
  <c r="K138" i="9"/>
  <c r="E152" i="9"/>
  <c r="K40" i="9"/>
  <c r="K234" i="9"/>
  <c r="F197" i="9"/>
  <c r="K110" i="9"/>
  <c r="I118" i="9"/>
  <c r="C87" i="9"/>
  <c r="O152" i="9"/>
  <c r="O187" i="9"/>
  <c r="N234" i="9"/>
  <c r="K268" i="9"/>
  <c r="K204" i="9"/>
  <c r="K182" i="9"/>
  <c r="O200" i="9"/>
  <c r="H76" i="9"/>
  <c r="N225" i="9"/>
  <c r="O106" i="9"/>
  <c r="N89" i="9"/>
  <c r="O269" i="9"/>
  <c r="N46" i="9"/>
  <c r="L128" i="9"/>
  <c r="I80" i="9"/>
  <c r="L51" i="9"/>
  <c r="K111" i="9"/>
  <c r="E37" i="9"/>
  <c r="H156" i="9"/>
  <c r="I195" i="9"/>
  <c r="O195" i="9"/>
  <c r="H67" i="9"/>
  <c r="F107" i="9"/>
  <c r="C107" i="9"/>
  <c r="N269" i="9"/>
  <c r="H123" i="9"/>
  <c r="O254" i="9"/>
  <c r="O267" i="9"/>
  <c r="N253" i="9"/>
  <c r="O72" i="3"/>
  <c r="H146" i="9"/>
  <c r="L143" i="9"/>
  <c r="C122" i="9"/>
  <c r="H232" i="9"/>
  <c r="H163" i="9"/>
  <c r="O258" i="9"/>
  <c r="C221" i="9"/>
  <c r="L88" i="9"/>
  <c r="F257" i="9"/>
  <c r="F78" i="9"/>
  <c r="K12" i="3"/>
  <c r="F145" i="9"/>
  <c r="I149" i="9"/>
  <c r="K183" i="9"/>
  <c r="K29" i="9"/>
  <c r="H239" i="9"/>
  <c r="G59" i="3"/>
  <c r="H181" i="9"/>
  <c r="C233" i="9"/>
  <c r="O61" i="9"/>
  <c r="F266" i="9"/>
  <c r="F204" i="9"/>
  <c r="I37" i="9"/>
  <c r="K203" i="9"/>
  <c r="N152" i="9"/>
  <c r="E142" i="9"/>
  <c r="N180" i="9"/>
  <c r="O231" i="9"/>
  <c r="C240" i="9"/>
  <c r="K143" i="9"/>
  <c r="I43" i="9"/>
  <c r="F128" i="9"/>
  <c r="G73" i="3"/>
  <c r="E279" i="9"/>
  <c r="F81" i="9"/>
  <c r="K254" i="9"/>
  <c r="O262" i="9"/>
  <c r="L197" i="9"/>
  <c r="N217" i="9"/>
  <c r="E226" i="9"/>
  <c r="N121" i="9"/>
  <c r="L126" i="9"/>
  <c r="F215" i="9"/>
  <c r="L31" i="9"/>
  <c r="F41" i="9"/>
  <c r="L187" i="9"/>
  <c r="E214" i="9"/>
  <c r="I81" i="9"/>
  <c r="L186" i="9"/>
  <c r="N116" i="9"/>
  <c r="O120" i="9"/>
  <c r="K218" i="9"/>
  <c r="N64" i="9"/>
  <c r="C138" i="9"/>
  <c r="N105" i="9"/>
  <c r="H88" i="9"/>
  <c r="K165" i="9"/>
  <c r="H25" i="9"/>
  <c r="O264" i="9"/>
  <c r="N80" i="9"/>
  <c r="I238" i="9"/>
  <c r="C237" i="9"/>
  <c r="E156" i="9"/>
  <c r="N84" i="9"/>
  <c r="E177" i="9"/>
  <c r="K267" i="9"/>
  <c r="H192" i="9"/>
  <c r="L75" i="9"/>
  <c r="G36" i="3"/>
  <c r="E264" i="9"/>
  <c r="O39" i="9"/>
  <c r="L30" i="9"/>
  <c r="C104" i="9"/>
  <c r="F269" i="9"/>
  <c r="H268" i="9"/>
  <c r="O58" i="3"/>
  <c r="K163" i="9"/>
  <c r="N271" i="9"/>
  <c r="K67" i="3"/>
  <c r="N252" i="9"/>
  <c r="C234" i="9"/>
  <c r="N241" i="9"/>
  <c r="L85" i="9"/>
  <c r="E27" i="9"/>
  <c r="F270" i="9"/>
  <c r="L107" i="9"/>
  <c r="K174" i="9"/>
  <c r="H139" i="9"/>
  <c r="K48" i="9"/>
  <c r="K151" i="9"/>
  <c r="E231" i="9"/>
  <c r="K24" i="9"/>
  <c r="L267" i="9"/>
  <c r="C68" i="9"/>
  <c r="L157" i="9"/>
  <c r="F252" i="9"/>
  <c r="C177" i="9"/>
  <c r="E235" i="9"/>
  <c r="O70" i="9"/>
  <c r="N65" i="9"/>
  <c r="I63" i="9"/>
  <c r="F74" i="9"/>
  <c r="E73" i="9"/>
  <c r="C41" i="9"/>
  <c r="E272" i="9"/>
  <c r="K65" i="3"/>
  <c r="N163" i="9"/>
  <c r="N216" i="9"/>
  <c r="L190" i="9"/>
  <c r="O251" i="9"/>
  <c r="H48" i="9"/>
  <c r="G39" i="3"/>
  <c r="C228" i="9"/>
  <c r="F150" i="9"/>
  <c r="F165" i="9"/>
  <c r="I51" i="9"/>
  <c r="I178" i="9"/>
  <c r="E49" i="9"/>
  <c r="N107" i="9"/>
  <c r="O222" i="9"/>
  <c r="C226" i="9"/>
  <c r="K23" i="5"/>
  <c r="N238" i="9"/>
  <c r="C65" i="9"/>
  <c r="I216" i="9"/>
  <c r="K276" i="9"/>
  <c r="E263" i="9"/>
  <c r="K147" i="9"/>
  <c r="C274" i="9"/>
  <c r="C242" i="9"/>
  <c r="O228" i="9"/>
  <c r="C161" i="9"/>
  <c r="I204" i="9"/>
  <c r="I112" i="9"/>
  <c r="C143" i="9"/>
  <c r="L229" i="9"/>
  <c r="K52" i="9"/>
  <c r="N267" i="9"/>
  <c r="H262" i="9"/>
  <c r="E195" i="9"/>
  <c r="N276" i="9"/>
  <c r="N140" i="9"/>
  <c r="L99" i="9"/>
  <c r="E147" i="9"/>
  <c r="O151" i="9"/>
  <c r="C64" i="9"/>
  <c r="I144" i="9"/>
  <c r="O213" i="9"/>
  <c r="E242" i="9"/>
  <c r="K62" i="9"/>
  <c r="C189" i="9"/>
  <c r="H236" i="9"/>
  <c r="O268" i="9"/>
  <c r="E62" i="9"/>
  <c r="F80" i="9"/>
  <c r="H128" i="9"/>
  <c r="E86" i="9"/>
  <c r="C216" i="9"/>
  <c r="N47" i="9"/>
  <c r="E237" i="9"/>
  <c r="K39" i="9"/>
  <c r="I154" i="9"/>
  <c r="H263" i="9"/>
  <c r="E280" i="9"/>
  <c r="I223" i="9"/>
  <c r="C113" i="9"/>
  <c r="E63" i="9"/>
  <c r="H215" i="9"/>
  <c r="O24" i="9"/>
  <c r="I106" i="9"/>
  <c r="O178" i="9"/>
  <c r="H32" i="9"/>
  <c r="E274" i="9"/>
  <c r="H253" i="9"/>
  <c r="L159" i="9"/>
  <c r="N153" i="9"/>
  <c r="E178" i="9"/>
  <c r="O72" i="9"/>
  <c r="O279" i="9"/>
  <c r="F241" i="9"/>
  <c r="L232" i="9"/>
  <c r="H63" i="9"/>
  <c r="H89" i="9"/>
  <c r="C256" i="9"/>
  <c r="L42" i="9"/>
  <c r="K241" i="9"/>
  <c r="L237" i="9"/>
  <c r="O163" i="9"/>
  <c r="I101" i="9"/>
  <c r="N166" i="9"/>
  <c r="N35" i="9"/>
  <c r="K240" i="9"/>
  <c r="O64" i="9"/>
  <c r="F64" i="9"/>
  <c r="I138" i="9"/>
  <c r="E144" i="9"/>
  <c r="K200" i="9"/>
  <c r="E150" i="9"/>
  <c r="I186" i="9"/>
  <c r="E271" i="9"/>
  <c r="N39" i="9"/>
  <c r="E269" i="9"/>
  <c r="C118" i="9"/>
  <c r="F123" i="9"/>
  <c r="K191" i="9"/>
  <c r="E220" i="9"/>
  <c r="L160" i="9"/>
  <c r="C38" i="9"/>
  <c r="I158" i="9"/>
  <c r="N26" i="9"/>
  <c r="C159" i="9"/>
  <c r="L142" i="9"/>
  <c r="F221" i="9"/>
  <c r="F149" i="9"/>
  <c r="N79" i="9"/>
  <c r="F222" i="9"/>
  <c r="E109" i="9"/>
  <c r="O86" i="9"/>
  <c r="N179" i="9"/>
  <c r="N183" i="9"/>
  <c r="K49" i="3"/>
  <c r="H122" i="9"/>
  <c r="K16" i="5"/>
  <c r="H235" i="9"/>
  <c r="K19" i="3"/>
  <c r="H269" i="9"/>
  <c r="K124" i="9"/>
  <c r="I202" i="9"/>
  <c r="L118" i="9"/>
  <c r="O159" i="9"/>
  <c r="E72" i="9"/>
  <c r="O141" i="9"/>
  <c r="F90" i="9"/>
  <c r="G71" i="3"/>
  <c r="C197" i="9"/>
  <c r="E256" i="9"/>
  <c r="I203" i="9"/>
  <c r="E188" i="9"/>
  <c r="H62" i="9"/>
  <c r="K50" i="3"/>
  <c r="G47" i="3"/>
  <c r="H264" i="9"/>
  <c r="F140" i="9"/>
  <c r="O56" i="3"/>
  <c r="I114" i="9"/>
  <c r="I214" i="9"/>
  <c r="C82" i="9"/>
  <c r="K181" i="9"/>
  <c r="O158" i="9"/>
  <c r="O121" i="9"/>
  <c r="L138" i="9"/>
  <c r="N120" i="9"/>
  <c r="O119" i="9"/>
  <c r="I84" i="9"/>
  <c r="C142" i="9"/>
  <c r="N162" i="9"/>
  <c r="E99" i="9"/>
  <c r="N90" i="9"/>
  <c r="I262" i="9"/>
  <c r="C215" i="9"/>
  <c r="I241" i="9"/>
  <c r="O66" i="9"/>
  <c r="C80" i="9"/>
  <c r="K22" i="3"/>
  <c r="F124" i="9"/>
  <c r="I111" i="9"/>
  <c r="H186" i="9"/>
  <c r="K71" i="3"/>
  <c r="C155" i="9"/>
  <c r="L257" i="9"/>
  <c r="L48" i="9"/>
  <c r="H138" i="9"/>
  <c r="I52" i="9"/>
  <c r="N154" i="9"/>
  <c r="I240" i="9"/>
  <c r="H275" i="9"/>
  <c r="K275" i="9"/>
  <c r="O49" i="9"/>
  <c r="E268" i="9"/>
  <c r="F52" i="9"/>
  <c r="L84" i="9"/>
  <c r="C255" i="9"/>
  <c r="L24" i="9"/>
  <c r="O139" i="9"/>
  <c r="O43" i="3"/>
  <c r="I108" i="9"/>
  <c r="O240" i="9"/>
  <c r="N197" i="9"/>
  <c r="K57" i="3"/>
  <c r="E216" i="9"/>
  <c r="K70" i="9"/>
  <c r="N190" i="9"/>
  <c r="K46" i="3"/>
  <c r="F236" i="9"/>
  <c r="L33" i="9"/>
  <c r="O271" i="9"/>
  <c r="L46" i="3" l="1"/>
  <c r="M46" i="3"/>
  <c r="N46" i="3"/>
  <c r="M57" i="3"/>
  <c r="L57" i="3"/>
  <c r="N57" i="3"/>
  <c r="R43" i="3"/>
  <c r="Q43" i="3"/>
  <c r="P43" i="3"/>
  <c r="D255" i="9"/>
  <c r="G255" i="9"/>
  <c r="M255" i="9"/>
  <c r="J255" i="9"/>
  <c r="J155" i="9"/>
  <c r="D155" i="9"/>
  <c r="M155" i="9"/>
  <c r="G155" i="9"/>
  <c r="L71" i="3"/>
  <c r="M71" i="3"/>
  <c r="N71" i="3"/>
  <c r="L22" i="3"/>
  <c r="M22" i="3"/>
  <c r="N22" i="3"/>
  <c r="J80" i="9"/>
  <c r="M80" i="9"/>
  <c r="D80" i="9"/>
  <c r="G80" i="9"/>
  <c r="G215" i="9"/>
  <c r="D215" i="9"/>
  <c r="M215" i="9"/>
  <c r="J215" i="9"/>
  <c r="G142" i="9"/>
  <c r="D142" i="9"/>
  <c r="J142" i="9"/>
  <c r="M142" i="9"/>
  <c r="M82" i="9"/>
  <c r="J82" i="9"/>
  <c r="G82" i="9"/>
  <c r="D82" i="9"/>
  <c r="Q56" i="3"/>
  <c r="P56" i="3"/>
  <c r="R56" i="3"/>
  <c r="H47" i="3"/>
  <c r="I47" i="3"/>
  <c r="J47" i="3"/>
  <c r="M50" i="3"/>
  <c r="L50" i="3"/>
  <c r="N50" i="3"/>
  <c r="G197" i="9"/>
  <c r="D197" i="9"/>
  <c r="M197" i="9"/>
  <c r="J197" i="9"/>
  <c r="I71" i="3"/>
  <c r="H71" i="3"/>
  <c r="J71" i="3"/>
  <c r="M19" i="3"/>
  <c r="N19" i="3"/>
  <c r="L19" i="3"/>
  <c r="L16" i="5"/>
  <c r="N16" i="5"/>
  <c r="M16" i="5"/>
  <c r="N49" i="3"/>
  <c r="M49" i="3"/>
  <c r="L49" i="3"/>
  <c r="J159" i="9"/>
  <c r="M159" i="9"/>
  <c r="G159" i="9"/>
  <c r="D159" i="9"/>
  <c r="M38" i="9"/>
  <c r="G38" i="9"/>
  <c r="J38" i="9"/>
  <c r="D38" i="9"/>
  <c r="M118" i="9"/>
  <c r="D118" i="9"/>
  <c r="J118" i="9"/>
  <c r="G118" i="9"/>
  <c r="J256" i="9"/>
  <c r="M256" i="9"/>
  <c r="G256" i="9"/>
  <c r="D256" i="9"/>
  <c r="G113" i="9"/>
  <c r="D113" i="9"/>
  <c r="M113" i="9"/>
  <c r="J113" i="9"/>
  <c r="D216" i="9"/>
  <c r="M216" i="9"/>
  <c r="G216" i="9"/>
  <c r="J216" i="9"/>
  <c r="M189" i="9"/>
  <c r="G189" i="9"/>
  <c r="D189" i="9"/>
  <c r="J189" i="9"/>
  <c r="M64" i="9"/>
  <c r="D64" i="9"/>
  <c r="J64" i="9"/>
  <c r="G64" i="9"/>
  <c r="G143" i="9"/>
  <c r="M143" i="9"/>
  <c r="D143" i="9"/>
  <c r="J143" i="9"/>
  <c r="J161" i="9"/>
  <c r="G161" i="9"/>
  <c r="D161" i="9"/>
  <c r="M161" i="9"/>
  <c r="M242" i="9"/>
  <c r="G242" i="9"/>
  <c r="J242" i="9"/>
  <c r="D242" i="9"/>
  <c r="M274" i="9"/>
  <c r="D274" i="9"/>
  <c r="J274" i="9"/>
  <c r="G274" i="9"/>
  <c r="M65" i="9"/>
  <c r="G65" i="9"/>
  <c r="J65" i="9"/>
  <c r="D65" i="9"/>
  <c r="N23" i="5"/>
  <c r="L23" i="5"/>
  <c r="M23" i="5"/>
  <c r="M226" i="9"/>
  <c r="J226" i="9"/>
  <c r="G226" i="9"/>
  <c r="D226" i="9"/>
  <c r="G228" i="9"/>
  <c r="D228" i="9"/>
  <c r="M228" i="9"/>
  <c r="J228" i="9"/>
  <c r="I39" i="3"/>
  <c r="J39" i="3"/>
  <c r="H39" i="3"/>
  <c r="N65" i="3"/>
  <c r="M65" i="3"/>
  <c r="L65" i="3"/>
  <c r="M41" i="9"/>
  <c r="J41" i="9"/>
  <c r="G41" i="9"/>
  <c r="D41" i="9"/>
  <c r="M177" i="9"/>
  <c r="J177" i="9"/>
  <c r="D177" i="9"/>
  <c r="G177" i="9"/>
  <c r="J68" i="9"/>
  <c r="M68" i="9"/>
  <c r="G68" i="9"/>
  <c r="D68" i="9"/>
  <c r="D234" i="9"/>
  <c r="J234" i="9"/>
  <c r="M234" i="9"/>
  <c r="G234" i="9"/>
  <c r="M67" i="3"/>
  <c r="L67" i="3"/>
  <c r="N67" i="3"/>
  <c r="Q58" i="3"/>
  <c r="P58" i="3"/>
  <c r="R58" i="3"/>
  <c r="D104" i="9"/>
  <c r="M104" i="9"/>
  <c r="J104" i="9"/>
  <c r="G104" i="9"/>
  <c r="I36" i="3"/>
  <c r="H36" i="3"/>
  <c r="J36" i="3"/>
  <c r="D237" i="9"/>
  <c r="M237" i="9"/>
  <c r="J237" i="9"/>
  <c r="G237" i="9"/>
  <c r="M138" i="9"/>
  <c r="D138" i="9"/>
  <c r="J138" i="9"/>
  <c r="G138" i="9"/>
  <c r="J73" i="3"/>
  <c r="H73" i="3"/>
  <c r="I73" i="3"/>
  <c r="G240" i="9"/>
  <c r="J240" i="9"/>
  <c r="M240" i="9"/>
  <c r="D240" i="9"/>
  <c r="D233" i="9"/>
  <c r="M233" i="9"/>
  <c r="G233" i="9"/>
  <c r="J233" i="9"/>
  <c r="J59" i="3"/>
  <c r="I59" i="3"/>
  <c r="H59" i="3"/>
  <c r="M12" i="3"/>
  <c r="L12" i="3"/>
  <c r="N12" i="3"/>
  <c r="J221" i="9"/>
  <c r="D221" i="9"/>
  <c r="G221" i="9"/>
  <c r="M221" i="9"/>
  <c r="J122" i="9"/>
  <c r="M122" i="9"/>
  <c r="D122" i="9"/>
  <c r="G122" i="9"/>
  <c r="R72" i="3"/>
  <c r="P72" i="3"/>
  <c r="Q72" i="3"/>
  <c r="G107" i="9"/>
  <c r="J107" i="9"/>
  <c r="M107" i="9"/>
  <c r="D107" i="9"/>
  <c r="M87" i="9"/>
  <c r="D87" i="9"/>
  <c r="J87" i="9"/>
  <c r="G87" i="9"/>
  <c r="N18" i="3"/>
  <c r="M18" i="3"/>
  <c r="L18" i="3"/>
  <c r="G153" i="9"/>
  <c r="M153" i="9"/>
  <c r="D153" i="9"/>
  <c r="J153" i="9"/>
  <c r="Q34" i="3"/>
  <c r="P34" i="3"/>
  <c r="R34" i="3"/>
  <c r="I64" i="3"/>
  <c r="J64" i="3"/>
  <c r="H64" i="3"/>
  <c r="M239" i="9"/>
  <c r="G239" i="9"/>
  <c r="J239" i="9"/>
  <c r="D239" i="9"/>
  <c r="I38" i="3"/>
  <c r="H38" i="3"/>
  <c r="J38" i="3"/>
  <c r="L130" i="9"/>
  <c r="K130" i="9" s="1"/>
  <c r="J6" i="9" s="1"/>
  <c r="C92" i="9"/>
  <c r="J60" i="9"/>
  <c r="D60" i="9"/>
  <c r="G60" i="9"/>
  <c r="M60" i="9"/>
  <c r="M254" i="9"/>
  <c r="D254" i="9"/>
  <c r="J254" i="9"/>
  <c r="G254" i="9"/>
  <c r="P44" i="3"/>
  <c r="Q44" i="3"/>
  <c r="R44" i="3"/>
  <c r="G112" i="9"/>
  <c r="M112" i="9"/>
  <c r="D112" i="9"/>
  <c r="J112" i="9"/>
  <c r="L40" i="3"/>
  <c r="N40" i="3"/>
  <c r="M40" i="3"/>
  <c r="R59" i="3"/>
  <c r="P59" i="3"/>
  <c r="Q59" i="3"/>
  <c r="J26" i="9"/>
  <c r="D26" i="9"/>
  <c r="G26" i="9"/>
  <c r="M26" i="9"/>
  <c r="P49" i="3"/>
  <c r="Q49" i="3"/>
  <c r="R49" i="3"/>
  <c r="G86" i="9"/>
  <c r="D86" i="9"/>
  <c r="J86" i="9"/>
  <c r="M86" i="9"/>
  <c r="M61" i="9"/>
  <c r="D61" i="9"/>
  <c r="J61" i="9"/>
  <c r="G61" i="9"/>
  <c r="N22" i="5"/>
  <c r="M22" i="5"/>
  <c r="L22" i="5"/>
  <c r="M74" i="3"/>
  <c r="L74" i="3"/>
  <c r="N74" i="3"/>
  <c r="M20" i="5"/>
  <c r="N20" i="5"/>
  <c r="L20" i="5"/>
  <c r="J186" i="9"/>
  <c r="M186" i="9"/>
  <c r="D186" i="9"/>
  <c r="G186" i="9"/>
  <c r="P60" i="3"/>
  <c r="Q60" i="3"/>
  <c r="R60" i="3"/>
  <c r="P71" i="3"/>
  <c r="Q71" i="3"/>
  <c r="R71" i="3"/>
  <c r="L54" i="9"/>
  <c r="K54" i="9" s="1"/>
  <c r="J16" i="9" s="1"/>
  <c r="O92" i="9"/>
  <c r="N92" i="9" s="1"/>
  <c r="M4" i="9" s="1"/>
  <c r="N70" i="3"/>
  <c r="L70" i="3"/>
  <c r="M70" i="3"/>
  <c r="P45" i="3"/>
  <c r="Q45" i="3"/>
  <c r="R45" i="3"/>
  <c r="M60" i="3"/>
  <c r="L60" i="3"/>
  <c r="N60" i="3"/>
  <c r="D213" i="9"/>
  <c r="G213" i="9"/>
  <c r="M213" i="9"/>
  <c r="J213" i="9"/>
  <c r="L17" i="5"/>
  <c r="N17" i="5"/>
  <c r="M17" i="5"/>
  <c r="G188" i="9"/>
  <c r="J188" i="9"/>
  <c r="D188" i="9"/>
  <c r="M188" i="9"/>
  <c r="G218" i="9"/>
  <c r="M218" i="9"/>
  <c r="D218" i="9"/>
  <c r="J218" i="9"/>
  <c r="M69" i="3"/>
  <c r="L69" i="3"/>
  <c r="N69" i="3"/>
  <c r="J269" i="9"/>
  <c r="D269" i="9"/>
  <c r="G269" i="9"/>
  <c r="M269" i="9"/>
  <c r="I43" i="3"/>
  <c r="J43" i="3"/>
  <c r="H43" i="3"/>
  <c r="G31" i="9"/>
  <c r="J31" i="9"/>
  <c r="D31" i="9"/>
  <c r="M31" i="9"/>
  <c r="F130" i="9"/>
  <c r="E130" i="9" s="1"/>
  <c r="D6" i="9" s="1"/>
  <c r="Q50" i="3"/>
  <c r="R50" i="3"/>
  <c r="P50" i="3"/>
  <c r="D24" i="9"/>
  <c r="J24" i="9"/>
  <c r="G24" i="9"/>
  <c r="M24" i="9"/>
  <c r="J106" i="9"/>
  <c r="M106" i="9"/>
  <c r="G106" i="9"/>
  <c r="D106" i="9"/>
  <c r="J50" i="3"/>
  <c r="I50" i="3"/>
  <c r="H50" i="3"/>
  <c r="M43" i="9"/>
  <c r="G43" i="9"/>
  <c r="J43" i="9"/>
  <c r="D43" i="9"/>
  <c r="J266" i="9"/>
  <c r="G266" i="9"/>
  <c r="M266" i="9"/>
  <c r="D266" i="9"/>
  <c r="J229" i="9"/>
  <c r="G229" i="9"/>
  <c r="M229" i="9"/>
  <c r="D229" i="9"/>
  <c r="G36" i="9"/>
  <c r="D36" i="9"/>
  <c r="M36" i="9"/>
  <c r="J36" i="9"/>
  <c r="D174" i="9"/>
  <c r="M174" i="9"/>
  <c r="J174" i="9"/>
  <c r="C206" i="9"/>
  <c r="G174" i="9"/>
  <c r="J166" i="9"/>
  <c r="D166" i="9"/>
  <c r="M166" i="9"/>
  <c r="G166" i="9"/>
  <c r="N41" i="3"/>
  <c r="L41" i="3"/>
  <c r="M41" i="3"/>
  <c r="J220" i="9"/>
  <c r="D220" i="9"/>
  <c r="M220" i="9"/>
  <c r="G220" i="9"/>
  <c r="L24" i="5"/>
  <c r="M24" i="5"/>
  <c r="N24" i="5"/>
  <c r="H74" i="3"/>
  <c r="I74" i="3"/>
  <c r="J74" i="3"/>
  <c r="M45" i="9"/>
  <c r="G45" i="9"/>
  <c r="D45" i="9"/>
  <c r="J45" i="9"/>
  <c r="J280" i="9"/>
  <c r="M280" i="9"/>
  <c r="G280" i="9"/>
  <c r="D280" i="9"/>
  <c r="L282" i="9"/>
  <c r="K282" i="9" s="1"/>
  <c r="J14" i="9" s="1"/>
  <c r="J27" i="9"/>
  <c r="G27" i="9"/>
  <c r="D27" i="9"/>
  <c r="M27" i="9"/>
  <c r="M270" i="9"/>
  <c r="J270" i="9"/>
  <c r="D270" i="9"/>
  <c r="G270" i="9"/>
  <c r="J69" i="3"/>
  <c r="I69" i="3"/>
  <c r="H69" i="3"/>
  <c r="J123" i="9"/>
  <c r="M123" i="9"/>
  <c r="D123" i="9"/>
  <c r="G123" i="9"/>
  <c r="J70" i="3"/>
  <c r="H70" i="3"/>
  <c r="I70" i="3"/>
  <c r="G253" i="9"/>
  <c r="J253" i="9"/>
  <c r="D253" i="9"/>
  <c r="M253" i="9"/>
  <c r="D33" i="9"/>
  <c r="G33" i="9"/>
  <c r="J33" i="9"/>
  <c r="M33" i="9"/>
  <c r="G114" i="9"/>
  <c r="J114" i="9"/>
  <c r="D114" i="9"/>
  <c r="M114" i="9"/>
  <c r="I66" i="3"/>
  <c r="J66" i="3"/>
  <c r="H66" i="3"/>
  <c r="L8" i="5"/>
  <c r="N8" i="5"/>
  <c r="M8" i="5"/>
  <c r="J72" i="3"/>
  <c r="I72" i="3"/>
  <c r="H72" i="3"/>
  <c r="L48" i="3"/>
  <c r="M48" i="3"/>
  <c r="N48" i="3"/>
  <c r="N10" i="3"/>
  <c r="M10" i="3"/>
  <c r="L10" i="3"/>
  <c r="D52" i="9"/>
  <c r="M52" i="9"/>
  <c r="G52" i="9"/>
  <c r="J52" i="9"/>
  <c r="L31" i="3"/>
  <c r="M31" i="3"/>
  <c r="N31" i="3"/>
  <c r="H35" i="3"/>
  <c r="J35" i="3"/>
  <c r="I35" i="3"/>
  <c r="J156" i="9"/>
  <c r="G156" i="9"/>
  <c r="D156" i="9"/>
  <c r="M156" i="9"/>
  <c r="G117" i="9"/>
  <c r="J117" i="9"/>
  <c r="M117" i="9"/>
  <c r="D117" i="9"/>
  <c r="G275" i="9"/>
  <c r="D275" i="9"/>
  <c r="J275" i="9"/>
  <c r="M275" i="9"/>
  <c r="F54" i="9"/>
  <c r="R40" i="3"/>
  <c r="Q40" i="3"/>
  <c r="P40" i="3"/>
  <c r="Q32" i="3"/>
  <c r="R32" i="3"/>
  <c r="P32" i="3"/>
  <c r="D103" i="9"/>
  <c r="J103" i="9"/>
  <c r="G103" i="9"/>
  <c r="M103" i="9"/>
  <c r="D214" i="9"/>
  <c r="J214" i="9"/>
  <c r="M214" i="9"/>
  <c r="G214" i="9"/>
  <c r="R36" i="3"/>
  <c r="Q36" i="3"/>
  <c r="P36" i="3"/>
  <c r="L14" i="3"/>
  <c r="N14" i="3"/>
  <c r="M14" i="3"/>
  <c r="D223" i="9"/>
  <c r="M223" i="9"/>
  <c r="J223" i="9"/>
  <c r="G223" i="9"/>
  <c r="I54" i="9"/>
  <c r="H54" i="9" s="1"/>
  <c r="G16" i="9" s="1"/>
  <c r="M279" i="9"/>
  <c r="G279" i="9"/>
  <c r="D279" i="9"/>
  <c r="J279" i="9"/>
  <c r="F92" i="9"/>
  <c r="E92" i="9" s="1"/>
  <c r="D4" i="9" s="1"/>
  <c r="I62" i="3"/>
  <c r="H62" i="3"/>
  <c r="J62" i="3"/>
  <c r="I56" i="3"/>
  <c r="J56" i="3"/>
  <c r="H56" i="3"/>
  <c r="N6" i="3"/>
  <c r="L6" i="3"/>
  <c r="M6" i="3"/>
  <c r="J200" i="9"/>
  <c r="M200" i="9"/>
  <c r="G200" i="9"/>
  <c r="D200" i="9"/>
  <c r="D111" i="9"/>
  <c r="M111" i="9"/>
  <c r="J111" i="9"/>
  <c r="G111" i="9"/>
  <c r="D89" i="9"/>
  <c r="G89" i="9"/>
  <c r="J89" i="9"/>
  <c r="M89" i="9"/>
  <c r="L47" i="3"/>
  <c r="M47" i="3"/>
  <c r="N47" i="3"/>
  <c r="D190" i="9"/>
  <c r="J190" i="9"/>
  <c r="G190" i="9"/>
  <c r="M190" i="9"/>
  <c r="M178" i="9"/>
  <c r="G178" i="9"/>
  <c r="J178" i="9"/>
  <c r="D178" i="9"/>
  <c r="M264" i="9"/>
  <c r="D264" i="9"/>
  <c r="G264" i="9"/>
  <c r="J264" i="9"/>
  <c r="I60" i="3"/>
  <c r="H60" i="3"/>
  <c r="J60" i="3"/>
  <c r="J238" i="9"/>
  <c r="M238" i="9"/>
  <c r="G238" i="9"/>
  <c r="D238" i="9"/>
  <c r="M99" i="9"/>
  <c r="J99" i="9"/>
  <c r="G99" i="9"/>
  <c r="D99" i="9"/>
  <c r="J33" i="3"/>
  <c r="H33" i="3"/>
  <c r="I33" i="3"/>
  <c r="O244" i="9"/>
  <c r="N244" i="9" s="1"/>
  <c r="M10" i="9" s="1"/>
  <c r="G98" i="9"/>
  <c r="M98" i="9"/>
  <c r="D98" i="9"/>
  <c r="C130" i="9"/>
  <c r="J98" i="9"/>
  <c r="J277" i="9"/>
  <c r="M277" i="9"/>
  <c r="G277" i="9"/>
  <c r="D277" i="9"/>
  <c r="L56" i="3"/>
  <c r="N56" i="3"/>
  <c r="M56" i="3"/>
  <c r="J37" i="3"/>
  <c r="I37" i="3"/>
  <c r="H37" i="3"/>
  <c r="M32" i="3"/>
  <c r="N32" i="3"/>
  <c r="L32" i="3"/>
  <c r="L61" i="3"/>
  <c r="M61" i="3"/>
  <c r="N61" i="3"/>
  <c r="N63" i="3"/>
  <c r="L63" i="3"/>
  <c r="M63" i="3"/>
  <c r="R41" i="3"/>
  <c r="P41" i="3"/>
  <c r="Q41" i="3"/>
  <c r="L64" i="3"/>
  <c r="M64" i="3"/>
  <c r="N64" i="3"/>
  <c r="N62" i="3"/>
  <c r="L62" i="3"/>
  <c r="M62" i="3"/>
  <c r="M227" i="9"/>
  <c r="D227" i="9"/>
  <c r="G227" i="9"/>
  <c r="J227" i="9"/>
  <c r="G46" i="9"/>
  <c r="D46" i="9"/>
  <c r="M46" i="9"/>
  <c r="J46" i="9"/>
  <c r="M15" i="3"/>
  <c r="L15" i="3"/>
  <c r="N15" i="3"/>
  <c r="L10" i="5"/>
  <c r="N10" i="5"/>
  <c r="M10" i="5"/>
  <c r="I68" i="3"/>
  <c r="H68" i="3"/>
  <c r="J68" i="3"/>
  <c r="M125" i="9"/>
  <c r="D125" i="9"/>
  <c r="J125" i="9"/>
  <c r="G125" i="9"/>
  <c r="H32" i="3"/>
  <c r="I32" i="3"/>
  <c r="J32" i="3"/>
  <c r="M235" i="9"/>
  <c r="D235" i="9"/>
  <c r="J235" i="9"/>
  <c r="G235" i="9"/>
  <c r="G121" i="9"/>
  <c r="D121" i="9"/>
  <c r="M121" i="9"/>
  <c r="J121" i="9"/>
  <c r="J105" i="9"/>
  <c r="G105" i="9"/>
  <c r="D105" i="9"/>
  <c r="M105" i="9"/>
  <c r="D222" i="9"/>
  <c r="M222" i="9"/>
  <c r="J222" i="9"/>
  <c r="G222" i="9"/>
  <c r="I130" i="9"/>
  <c r="H130" i="9" s="1"/>
  <c r="G6" i="9" s="1"/>
  <c r="O206" i="9"/>
  <c r="N206" i="9" s="1"/>
  <c r="M8" i="9" s="1"/>
  <c r="G272" i="9"/>
  <c r="J272" i="9"/>
  <c r="M272" i="9"/>
  <c r="D272" i="9"/>
  <c r="H41" i="3"/>
  <c r="I41" i="3"/>
  <c r="J41" i="3"/>
  <c r="J127" i="9"/>
  <c r="G127" i="9"/>
  <c r="M127" i="9"/>
  <c r="D127" i="9"/>
  <c r="G40" i="9"/>
  <c r="J40" i="9"/>
  <c r="D40" i="9"/>
  <c r="M40" i="9"/>
  <c r="I63" i="3"/>
  <c r="J63" i="3"/>
  <c r="H63" i="3"/>
  <c r="J42" i="3"/>
  <c r="H42" i="3"/>
  <c r="I42" i="3"/>
  <c r="M102" i="9"/>
  <c r="J102" i="9"/>
  <c r="G102" i="9"/>
  <c r="D102" i="9"/>
  <c r="G137" i="9"/>
  <c r="M137" i="9"/>
  <c r="J137" i="9"/>
  <c r="D137" i="9"/>
  <c r="N16" i="3"/>
  <c r="L16" i="3"/>
  <c r="M16" i="3"/>
  <c r="J147" i="9"/>
  <c r="M147" i="9"/>
  <c r="D147" i="9"/>
  <c r="G147" i="9"/>
  <c r="J146" i="9"/>
  <c r="G146" i="9"/>
  <c r="D146" i="9"/>
  <c r="M146" i="9"/>
  <c r="F206" i="9"/>
  <c r="E206" i="9" s="1"/>
  <c r="D8" i="9" s="1"/>
  <c r="M51" i="9"/>
  <c r="J51" i="9"/>
  <c r="G51" i="9"/>
  <c r="D51" i="9"/>
  <c r="D90" i="9"/>
  <c r="M90" i="9"/>
  <c r="G90" i="9"/>
  <c r="J90" i="9"/>
  <c r="M25" i="3"/>
  <c r="N25" i="3"/>
  <c r="L25" i="3"/>
  <c r="L72" i="3"/>
  <c r="M72" i="3"/>
  <c r="N72" i="3"/>
  <c r="M183" i="9"/>
  <c r="G183" i="9"/>
  <c r="J183" i="9"/>
  <c r="D183" i="9"/>
  <c r="L21" i="3"/>
  <c r="M21" i="3"/>
  <c r="N21" i="3"/>
  <c r="M79" i="9"/>
  <c r="D79" i="9"/>
  <c r="J79" i="9"/>
  <c r="G79" i="9"/>
  <c r="L7" i="5"/>
  <c r="N7" i="5"/>
  <c r="M7" i="5"/>
  <c r="L168" i="9"/>
  <c r="K168" i="9" s="1"/>
  <c r="J12" i="9" s="1"/>
  <c r="M71" i="9"/>
  <c r="J71" i="9"/>
  <c r="G71" i="9"/>
  <c r="D71" i="9"/>
  <c r="M259" i="9"/>
  <c r="D259" i="9"/>
  <c r="G259" i="9"/>
  <c r="J259" i="9"/>
  <c r="O168" i="9"/>
  <c r="N168" i="9" s="1"/>
  <c r="M12" i="9" s="1"/>
  <c r="G154" i="9"/>
  <c r="M154" i="9"/>
  <c r="D154" i="9"/>
  <c r="J154" i="9"/>
  <c r="R46" i="3"/>
  <c r="Q46" i="3"/>
  <c r="P46" i="3"/>
  <c r="J141" i="9"/>
  <c r="G141" i="9"/>
  <c r="M141" i="9"/>
  <c r="D141" i="9"/>
  <c r="Q31" i="3"/>
  <c r="P31" i="3"/>
  <c r="R31" i="3"/>
  <c r="J179" i="9"/>
  <c r="M179" i="9"/>
  <c r="D179" i="9"/>
  <c r="G179" i="9"/>
  <c r="I206" i="9"/>
  <c r="H206" i="9" s="1"/>
  <c r="G8" i="9" s="1"/>
  <c r="I168" i="9"/>
  <c r="H168" i="9" s="1"/>
  <c r="G12" i="9" s="1"/>
  <c r="G180" i="9"/>
  <c r="J180" i="9"/>
  <c r="M180" i="9"/>
  <c r="D180" i="9"/>
  <c r="J50" i="9"/>
  <c r="D50" i="9"/>
  <c r="G50" i="9"/>
  <c r="M50" i="9"/>
  <c r="M23" i="3"/>
  <c r="N23" i="3"/>
  <c r="L23" i="3"/>
  <c r="G73" i="9"/>
  <c r="M73" i="9"/>
  <c r="D73" i="9"/>
  <c r="J73" i="9"/>
  <c r="M212" i="9"/>
  <c r="G212" i="9"/>
  <c r="D212" i="9"/>
  <c r="J212" i="9"/>
  <c r="C244" i="9"/>
  <c r="M38" i="3"/>
  <c r="L38" i="3"/>
  <c r="N38" i="3"/>
  <c r="G225" i="9"/>
  <c r="M225" i="9"/>
  <c r="D225" i="9"/>
  <c r="J225" i="9"/>
  <c r="L44" i="3"/>
  <c r="N44" i="3"/>
  <c r="M44" i="3"/>
  <c r="Q35" i="3"/>
  <c r="R35" i="3"/>
  <c r="P35" i="3"/>
  <c r="O130" i="9"/>
  <c r="N130" i="9" s="1"/>
  <c r="M6" i="9" s="1"/>
  <c r="M45" i="3"/>
  <c r="L45" i="3"/>
  <c r="N45" i="3"/>
  <c r="Q66" i="3"/>
  <c r="P66" i="3"/>
  <c r="R66" i="3"/>
  <c r="D148" i="9"/>
  <c r="G148" i="9"/>
  <c r="M148" i="9"/>
  <c r="J148" i="9"/>
  <c r="M72" i="9"/>
  <c r="J72" i="9"/>
  <c r="D72" i="9"/>
  <c r="G72" i="9"/>
  <c r="P70" i="3"/>
  <c r="R70" i="3"/>
  <c r="Q70" i="3"/>
  <c r="N25" i="5"/>
  <c r="M25" i="5"/>
  <c r="L25" i="5"/>
  <c r="J181" i="9"/>
  <c r="G181" i="9"/>
  <c r="M181" i="9"/>
  <c r="D181" i="9"/>
  <c r="J31" i="3"/>
  <c r="I31" i="3"/>
  <c r="H31" i="3"/>
  <c r="M116" i="9"/>
  <c r="D116" i="9"/>
  <c r="J116" i="9"/>
  <c r="G116" i="9"/>
  <c r="J195" i="9"/>
  <c r="D195" i="9"/>
  <c r="M195" i="9"/>
  <c r="G195" i="9"/>
  <c r="M75" i="9"/>
  <c r="J75" i="9"/>
  <c r="D75" i="9"/>
  <c r="G75" i="9"/>
  <c r="M136" i="9"/>
  <c r="J136" i="9"/>
  <c r="C168" i="9"/>
  <c r="G136" i="9"/>
  <c r="D136" i="9"/>
  <c r="G83" i="9"/>
  <c r="J83" i="9"/>
  <c r="D83" i="9"/>
  <c r="M83" i="9"/>
  <c r="H46" i="3"/>
  <c r="I46" i="3"/>
  <c r="J46" i="3"/>
  <c r="G276" i="9"/>
  <c r="D276" i="9"/>
  <c r="M276" i="9"/>
  <c r="J276" i="9"/>
  <c r="G236" i="9"/>
  <c r="M236" i="9"/>
  <c r="D236" i="9"/>
  <c r="J236" i="9"/>
  <c r="M230" i="9"/>
  <c r="D230" i="9"/>
  <c r="G230" i="9"/>
  <c r="J230" i="9"/>
  <c r="J65" i="3"/>
  <c r="I65" i="3"/>
  <c r="H65" i="3"/>
  <c r="D162" i="9"/>
  <c r="J162" i="9"/>
  <c r="G162" i="9"/>
  <c r="M162" i="9"/>
  <c r="N9" i="5"/>
  <c r="M9" i="5"/>
  <c r="L9" i="5"/>
  <c r="F168" i="9"/>
  <c r="E168" i="9" s="1"/>
  <c r="D12" i="9" s="1"/>
  <c r="F244" i="9"/>
  <c r="E244" i="9" s="1"/>
  <c r="D10" i="9" s="1"/>
  <c r="H49" i="3"/>
  <c r="I49" i="3"/>
  <c r="J49" i="3"/>
  <c r="N43" i="3"/>
  <c r="M43" i="3"/>
  <c r="L43" i="3"/>
  <c r="J257" i="9"/>
  <c r="D257" i="9"/>
  <c r="G257" i="9"/>
  <c r="M257" i="9"/>
  <c r="D176" i="9"/>
  <c r="G176" i="9"/>
  <c r="M176" i="9"/>
  <c r="J176" i="9"/>
  <c r="D48" i="9"/>
  <c r="G48" i="9"/>
  <c r="J48" i="9"/>
  <c r="M48" i="9"/>
  <c r="N35" i="3"/>
  <c r="L35" i="3"/>
  <c r="M35" i="3"/>
  <c r="N66" i="3"/>
  <c r="L66" i="3"/>
  <c r="M66" i="3"/>
  <c r="M165" i="9"/>
  <c r="J165" i="9"/>
  <c r="G165" i="9"/>
  <c r="D165" i="9"/>
  <c r="J84" i="9"/>
  <c r="D84" i="9"/>
  <c r="M84" i="9"/>
  <c r="G84" i="9"/>
  <c r="J140" i="9"/>
  <c r="G140" i="9"/>
  <c r="M140" i="9"/>
  <c r="D140" i="9"/>
  <c r="D202" i="9"/>
  <c r="G202" i="9"/>
  <c r="J202" i="9"/>
  <c r="M202" i="9"/>
  <c r="P73" i="3"/>
  <c r="R73" i="3"/>
  <c r="Q73" i="3"/>
  <c r="G42" i="9"/>
  <c r="D42" i="9"/>
  <c r="M42" i="9"/>
  <c r="J42" i="9"/>
  <c r="J70" i="9"/>
  <c r="D70" i="9"/>
  <c r="M70" i="9"/>
  <c r="G70" i="9"/>
  <c r="J124" i="9"/>
  <c r="M124" i="9"/>
  <c r="D124" i="9"/>
  <c r="G124" i="9"/>
  <c r="P42" i="3"/>
  <c r="R42" i="3"/>
  <c r="Q42" i="3"/>
  <c r="J74" i="9"/>
  <c r="G74" i="9"/>
  <c r="D74" i="9"/>
  <c r="M74" i="9"/>
  <c r="G110" i="9"/>
  <c r="M110" i="9"/>
  <c r="D110" i="9"/>
  <c r="J110" i="9"/>
  <c r="D49" i="9"/>
  <c r="G49" i="9"/>
  <c r="M49" i="9"/>
  <c r="J49" i="9"/>
  <c r="G164" i="9"/>
  <c r="J164" i="9"/>
  <c r="D164" i="9"/>
  <c r="M164" i="9"/>
  <c r="L12" i="5"/>
  <c r="N12" i="5"/>
  <c r="M12" i="5"/>
  <c r="H48" i="3"/>
  <c r="I48" i="3"/>
  <c r="J48" i="3"/>
  <c r="G23" i="9"/>
  <c r="M23" i="9"/>
  <c r="J23" i="9"/>
  <c r="D23" i="9"/>
  <c r="M34" i="3"/>
  <c r="N34" i="3"/>
  <c r="L34" i="3"/>
  <c r="D160" i="9"/>
  <c r="J160" i="9"/>
  <c r="G160" i="9"/>
  <c r="M160" i="9"/>
  <c r="L39" i="3"/>
  <c r="N39" i="3"/>
  <c r="M39" i="3"/>
  <c r="J81" i="9"/>
  <c r="G81" i="9"/>
  <c r="M81" i="9"/>
  <c r="D81" i="9"/>
  <c r="J30" i="9"/>
  <c r="M30" i="9"/>
  <c r="D30" i="9"/>
  <c r="G30" i="9"/>
  <c r="Q57" i="3"/>
  <c r="R57" i="3"/>
  <c r="P57" i="3"/>
  <c r="P47" i="3"/>
  <c r="Q47" i="3"/>
  <c r="R47" i="3"/>
  <c r="M78" i="9"/>
  <c r="J78" i="9"/>
  <c r="D78" i="9"/>
  <c r="G78" i="9"/>
  <c r="G144" i="9"/>
  <c r="J144" i="9"/>
  <c r="D144" i="9"/>
  <c r="M144" i="9"/>
  <c r="M7" i="3"/>
  <c r="L7" i="3"/>
  <c r="N7" i="3"/>
  <c r="N24" i="3"/>
  <c r="L24" i="3"/>
  <c r="M24" i="3"/>
  <c r="M250" i="9"/>
  <c r="D250" i="9"/>
  <c r="C282" i="9"/>
  <c r="G250" i="9"/>
  <c r="J250" i="9"/>
  <c r="L75" i="3"/>
  <c r="M75" i="3"/>
  <c r="N75" i="3"/>
  <c r="J187" i="9"/>
  <c r="G187" i="9"/>
  <c r="M187" i="9"/>
  <c r="D187" i="9"/>
  <c r="H58" i="3"/>
  <c r="J58" i="3"/>
  <c r="I58" i="3"/>
  <c r="O282" i="9"/>
  <c r="N282" i="9" s="1"/>
  <c r="M14" i="9" s="1"/>
  <c r="M158" i="9"/>
  <c r="J158" i="9"/>
  <c r="D158" i="9"/>
  <c r="G158" i="9"/>
  <c r="L42" i="3"/>
  <c r="N42" i="3"/>
  <c r="M42" i="3"/>
  <c r="P74" i="3"/>
  <c r="Q74" i="3"/>
  <c r="R74" i="3"/>
  <c r="M76" i="9"/>
  <c r="G76" i="9"/>
  <c r="D76" i="9"/>
  <c r="J76" i="9"/>
  <c r="D265" i="9"/>
  <c r="G265" i="9"/>
  <c r="M265" i="9"/>
  <c r="J265" i="9"/>
  <c r="G77" i="9"/>
  <c r="D77" i="9"/>
  <c r="J77" i="9"/>
  <c r="M77" i="9"/>
  <c r="G241" i="9"/>
  <c r="M241" i="9"/>
  <c r="D241" i="9"/>
  <c r="J241" i="9"/>
  <c r="M185" i="9"/>
  <c r="D185" i="9"/>
  <c r="J185" i="9"/>
  <c r="G185" i="9"/>
  <c r="P75" i="3"/>
  <c r="Q75" i="3"/>
  <c r="R75" i="3"/>
  <c r="M268" i="9"/>
  <c r="G268" i="9"/>
  <c r="D268" i="9"/>
  <c r="J268" i="9"/>
  <c r="N11" i="3"/>
  <c r="M11" i="3"/>
  <c r="L11" i="3"/>
  <c r="N37" i="3"/>
  <c r="L37" i="3"/>
  <c r="M37" i="3"/>
  <c r="J120" i="9"/>
  <c r="D120" i="9"/>
  <c r="G120" i="9"/>
  <c r="M120" i="9"/>
  <c r="L6" i="5"/>
  <c r="M6" i="5"/>
  <c r="N6" i="5"/>
  <c r="M149" i="9"/>
  <c r="J149" i="9"/>
  <c r="D149" i="9"/>
  <c r="G149" i="9"/>
  <c r="M13" i="5"/>
  <c r="L13" i="5"/>
  <c r="N13" i="5"/>
  <c r="J101" i="9"/>
  <c r="G101" i="9"/>
  <c r="M101" i="9"/>
  <c r="D101" i="9"/>
  <c r="L68" i="3"/>
  <c r="M68" i="3"/>
  <c r="N68" i="3"/>
  <c r="L14" i="5"/>
  <c r="N14" i="5"/>
  <c r="M14" i="5"/>
  <c r="G273" i="9"/>
  <c r="M273" i="9"/>
  <c r="J273" i="9"/>
  <c r="D273" i="9"/>
  <c r="J260" i="9"/>
  <c r="G260" i="9"/>
  <c r="D260" i="9"/>
  <c r="M260" i="9"/>
  <c r="G157" i="9"/>
  <c r="D157" i="9"/>
  <c r="J157" i="9"/>
  <c r="M157" i="9"/>
  <c r="R38" i="3"/>
  <c r="Q38" i="3"/>
  <c r="P38" i="3"/>
  <c r="J191" i="9"/>
  <c r="G191" i="9"/>
  <c r="D191" i="9"/>
  <c r="M191" i="9"/>
  <c r="D32" i="9"/>
  <c r="M32" i="9"/>
  <c r="J32" i="9"/>
  <c r="G32" i="9"/>
  <c r="H45" i="3"/>
  <c r="I45" i="3"/>
  <c r="J45" i="3"/>
  <c r="L58" i="3"/>
  <c r="M58" i="3"/>
  <c r="N58" i="3"/>
  <c r="D126" i="9"/>
  <c r="G126" i="9"/>
  <c r="M126" i="9"/>
  <c r="J126" i="9"/>
  <c r="M128" i="9"/>
  <c r="G128" i="9"/>
  <c r="J128" i="9"/>
  <c r="D128" i="9"/>
  <c r="L17" i="3"/>
  <c r="N17" i="3"/>
  <c r="M17" i="3"/>
  <c r="D271" i="9"/>
  <c r="J271" i="9"/>
  <c r="M271" i="9"/>
  <c r="G271" i="9"/>
  <c r="P37" i="3"/>
  <c r="Q37" i="3"/>
  <c r="R37" i="3"/>
  <c r="G145" i="9"/>
  <c r="D145" i="9"/>
  <c r="J145" i="9"/>
  <c r="M145" i="9"/>
  <c r="J261" i="9"/>
  <c r="M261" i="9"/>
  <c r="D261" i="9"/>
  <c r="G261" i="9"/>
  <c r="N59" i="3"/>
  <c r="L59" i="3"/>
  <c r="M59" i="3"/>
  <c r="F282" i="9"/>
  <c r="E282" i="9" s="1"/>
  <c r="D14" i="9" s="1"/>
  <c r="D25" i="9"/>
  <c r="J25" i="9"/>
  <c r="G25" i="9"/>
  <c r="M25" i="9"/>
  <c r="H57" i="3"/>
  <c r="J57" i="3"/>
  <c r="I57" i="3"/>
  <c r="D204" i="9"/>
  <c r="J204" i="9"/>
  <c r="G204" i="9"/>
  <c r="M204" i="9"/>
  <c r="M73" i="3"/>
  <c r="L73" i="3"/>
  <c r="N73" i="3"/>
  <c r="D163" i="9"/>
  <c r="M163" i="9"/>
  <c r="G163" i="9"/>
  <c r="J163" i="9"/>
  <c r="R62" i="3"/>
  <c r="P62" i="3"/>
  <c r="Q62" i="3"/>
  <c r="M196" i="9"/>
  <c r="J196" i="9"/>
  <c r="G196" i="9"/>
  <c r="D196" i="9"/>
  <c r="D232" i="9"/>
  <c r="M232" i="9"/>
  <c r="G232" i="9"/>
  <c r="J232" i="9"/>
  <c r="G201" i="9"/>
  <c r="D201" i="9"/>
  <c r="J201" i="9"/>
  <c r="M201" i="9"/>
  <c r="I282" i="9"/>
  <c r="H282" i="9" s="1"/>
  <c r="G14" i="9" s="1"/>
  <c r="J150" i="9"/>
  <c r="M150" i="9"/>
  <c r="G150" i="9"/>
  <c r="D150" i="9"/>
  <c r="G109" i="9"/>
  <c r="M109" i="9"/>
  <c r="D109" i="9"/>
  <c r="J109" i="9"/>
  <c r="M33" i="3"/>
  <c r="L33" i="3"/>
  <c r="N33" i="3"/>
  <c r="G217" i="9"/>
  <c r="J217" i="9"/>
  <c r="M217" i="9"/>
  <c r="D217" i="9"/>
  <c r="J251" i="9"/>
  <c r="G251" i="9"/>
  <c r="M251" i="9"/>
  <c r="D251" i="9"/>
  <c r="R64" i="3"/>
  <c r="Q64" i="3"/>
  <c r="P64" i="3"/>
  <c r="M29" i="9"/>
  <c r="J29" i="9"/>
  <c r="G29" i="9"/>
  <c r="D29" i="9"/>
  <c r="M231" i="9"/>
  <c r="G231" i="9"/>
  <c r="J231" i="9"/>
  <c r="D231" i="9"/>
  <c r="D67" i="9"/>
  <c r="J67" i="9"/>
  <c r="M67" i="9"/>
  <c r="G67" i="9"/>
  <c r="R33" i="3"/>
  <c r="P33" i="3"/>
  <c r="Q33" i="3"/>
  <c r="J44" i="9"/>
  <c r="M44" i="9"/>
  <c r="G44" i="9"/>
  <c r="D44" i="9"/>
  <c r="J278" i="9"/>
  <c r="M278" i="9"/>
  <c r="G278" i="9"/>
  <c r="D278" i="9"/>
  <c r="H67" i="3"/>
  <c r="J67" i="3"/>
  <c r="I67" i="3"/>
  <c r="R48" i="3"/>
  <c r="P48" i="3"/>
  <c r="Q48" i="3"/>
  <c r="D199" i="9"/>
  <c r="G199" i="9"/>
  <c r="J199" i="9"/>
  <c r="M199" i="9"/>
  <c r="Q68" i="3"/>
  <c r="P68" i="3"/>
  <c r="R68" i="3"/>
  <c r="J267" i="9"/>
  <c r="G267" i="9"/>
  <c r="M267" i="9"/>
  <c r="D267" i="9"/>
  <c r="D28" i="9"/>
  <c r="M28" i="9"/>
  <c r="G28" i="9"/>
  <c r="J28" i="9"/>
  <c r="G108" i="9"/>
  <c r="M108" i="9"/>
  <c r="J108" i="9"/>
  <c r="D108" i="9"/>
  <c r="H34" i="3"/>
  <c r="I34" i="3"/>
  <c r="J34" i="3"/>
  <c r="N18" i="5"/>
  <c r="M18" i="5"/>
  <c r="L18" i="5"/>
  <c r="G35" i="9"/>
  <c r="M35" i="9"/>
  <c r="J35" i="9"/>
  <c r="D35" i="9"/>
  <c r="L206" i="9"/>
  <c r="K206" i="9" s="1"/>
  <c r="J8" i="9" s="1"/>
  <c r="L92" i="9"/>
  <c r="K92" i="9" s="1"/>
  <c r="J4" i="9" s="1"/>
  <c r="D151" i="9"/>
  <c r="M151" i="9"/>
  <c r="J151" i="9"/>
  <c r="G151" i="9"/>
  <c r="L15" i="5"/>
  <c r="N15" i="5"/>
  <c r="M15" i="5"/>
  <c r="D175" i="9"/>
  <c r="G175" i="9"/>
  <c r="M175" i="9"/>
  <c r="J175" i="9"/>
  <c r="M184" i="9"/>
  <c r="G184" i="9"/>
  <c r="J184" i="9"/>
  <c r="D184" i="9"/>
  <c r="D39" i="9"/>
  <c r="G39" i="9"/>
  <c r="J39" i="9"/>
  <c r="M39" i="9"/>
  <c r="J262" i="9"/>
  <c r="M262" i="9"/>
  <c r="D262" i="9"/>
  <c r="G262" i="9"/>
  <c r="I244" i="9"/>
  <c r="H244" i="9" s="1"/>
  <c r="G10" i="9" s="1"/>
  <c r="I75" i="3"/>
  <c r="J75" i="3"/>
  <c r="H75" i="3"/>
  <c r="D194" i="9"/>
  <c r="G194" i="9"/>
  <c r="J194" i="9"/>
  <c r="M194" i="9"/>
  <c r="M19" i="5"/>
  <c r="L19" i="5"/>
  <c r="N19" i="5"/>
  <c r="H40" i="3"/>
  <c r="I40" i="3"/>
  <c r="J40" i="3"/>
  <c r="M21" i="5"/>
  <c r="L21" i="5"/>
  <c r="N21" i="5"/>
  <c r="M63" i="9"/>
  <c r="G63" i="9"/>
  <c r="D63" i="9"/>
  <c r="J63" i="9"/>
  <c r="L36" i="3"/>
  <c r="M36" i="3"/>
  <c r="N36" i="3"/>
  <c r="J119" i="9"/>
  <c r="G119" i="9"/>
  <c r="D119" i="9"/>
  <c r="M119" i="9"/>
  <c r="G192" i="9"/>
  <c r="M192" i="9"/>
  <c r="J192" i="9"/>
  <c r="D192" i="9"/>
  <c r="M115" i="9"/>
  <c r="D115" i="9"/>
  <c r="J115" i="9"/>
  <c r="G115" i="9"/>
  <c r="L8" i="3"/>
  <c r="M8" i="3"/>
  <c r="N8" i="3"/>
  <c r="G224" i="9"/>
  <c r="J224" i="9"/>
  <c r="M224" i="9"/>
  <c r="D224" i="9"/>
  <c r="D139" i="9"/>
  <c r="M139" i="9"/>
  <c r="J139" i="9"/>
  <c r="G139" i="9"/>
  <c r="G152" i="9"/>
  <c r="D152" i="9"/>
  <c r="J152" i="9"/>
  <c r="M152" i="9"/>
  <c r="D37" i="9"/>
  <c r="J37" i="9"/>
  <c r="G37" i="9"/>
  <c r="M37" i="9"/>
  <c r="M66" i="9"/>
  <c r="J66" i="9"/>
  <c r="D66" i="9"/>
  <c r="G66" i="9"/>
  <c r="D62" i="9"/>
  <c r="G62" i="9"/>
  <c r="J62" i="9"/>
  <c r="M62" i="9"/>
  <c r="R61" i="3"/>
  <c r="P61" i="3"/>
  <c r="Q61" i="3"/>
  <c r="L9" i="3"/>
  <c r="N9" i="3"/>
  <c r="M9" i="3"/>
  <c r="J198" i="9"/>
  <c r="D198" i="9"/>
  <c r="G198" i="9"/>
  <c r="M198" i="9"/>
  <c r="I92" i="9"/>
  <c r="H92" i="9" s="1"/>
  <c r="G4" i="9" s="1"/>
  <c r="P65" i="3"/>
  <c r="R65" i="3"/>
  <c r="Q65" i="3"/>
  <c r="D252" i="9"/>
  <c r="G252" i="9"/>
  <c r="M252" i="9"/>
  <c r="J252" i="9"/>
  <c r="L244" i="9"/>
  <c r="K244" i="9" s="1"/>
  <c r="J10" i="9" s="1"/>
  <c r="G69" i="9"/>
  <c r="M69" i="9"/>
  <c r="J69" i="9"/>
  <c r="D69" i="9"/>
  <c r="D100" i="9"/>
  <c r="G100" i="9"/>
  <c r="J100" i="9"/>
  <c r="M100" i="9"/>
  <c r="M219" i="9"/>
  <c r="D219" i="9"/>
  <c r="G219" i="9"/>
  <c r="J219" i="9"/>
  <c r="Q69" i="3"/>
  <c r="R69" i="3"/>
  <c r="P69" i="3"/>
  <c r="M193" i="9"/>
  <c r="G193" i="9"/>
  <c r="J193" i="9"/>
  <c r="D193" i="9"/>
  <c r="M22" i="9"/>
  <c r="J22" i="9"/>
  <c r="G22" i="9"/>
  <c r="C54" i="9"/>
  <c r="D22" i="9"/>
  <c r="J47" i="9"/>
  <c r="M47" i="9"/>
  <c r="G47" i="9"/>
  <c r="D47" i="9"/>
  <c r="J258" i="9"/>
  <c r="G258" i="9"/>
  <c r="D258" i="9"/>
  <c r="M258" i="9"/>
  <c r="P63" i="3"/>
  <c r="Q63" i="3"/>
  <c r="R63" i="3"/>
  <c r="L13" i="3"/>
  <c r="M13" i="3"/>
  <c r="N13" i="3"/>
  <c r="N11" i="5"/>
  <c r="M11" i="5"/>
  <c r="L11" i="5"/>
  <c r="Q67" i="3"/>
  <c r="R67" i="3"/>
  <c r="P67" i="3"/>
  <c r="G263" i="9"/>
  <c r="M263" i="9"/>
  <c r="J263" i="9"/>
  <c r="D263" i="9"/>
  <c r="N20" i="3"/>
  <c r="L20" i="3"/>
  <c r="M20" i="3"/>
  <c r="J61" i="3"/>
  <c r="H61" i="3"/>
  <c r="I61" i="3"/>
  <c r="G34" i="9"/>
  <c r="J34" i="9"/>
  <c r="M34" i="9"/>
  <c r="D34" i="9"/>
  <c r="J85" i="9"/>
  <c r="G85" i="9"/>
  <c r="M85" i="9"/>
  <c r="D85" i="9"/>
  <c r="O54" i="9"/>
  <c r="N54" i="9" s="1"/>
  <c r="M16" i="9" s="1"/>
  <c r="J44" i="3"/>
  <c r="H44" i="3"/>
  <c r="I44" i="3"/>
  <c r="D203" i="9"/>
  <c r="M203" i="9"/>
  <c r="J203" i="9"/>
  <c r="G203" i="9"/>
  <c r="G88" i="9"/>
  <c r="J88" i="9"/>
  <c r="D88" i="9"/>
  <c r="M88" i="9"/>
  <c r="D182" i="9"/>
  <c r="G182" i="9"/>
  <c r="J182" i="9"/>
  <c r="M182" i="9"/>
  <c r="P39" i="3"/>
  <c r="R39" i="3"/>
  <c r="Q39" i="3"/>
  <c r="G54" i="9" l="1"/>
  <c r="J282" i="9"/>
  <c r="M282" i="9"/>
  <c r="M244" i="9"/>
  <c r="M130" i="9"/>
  <c r="M206" i="9"/>
  <c r="M92" i="9"/>
  <c r="J54" i="9"/>
  <c r="G282" i="9"/>
  <c r="J168" i="9"/>
  <c r="J244" i="9"/>
  <c r="J130" i="9"/>
  <c r="G130" i="9"/>
  <c r="G206" i="9"/>
  <c r="D206" i="9"/>
  <c r="G92" i="9"/>
  <c r="D54" i="9"/>
  <c r="M54" i="9"/>
  <c r="D168" i="9"/>
  <c r="M168" i="9"/>
  <c r="D244" i="9"/>
  <c r="D92" i="9"/>
  <c r="D282" i="9"/>
  <c r="G168" i="9"/>
  <c r="G244" i="9"/>
  <c r="D130" i="9"/>
  <c r="B4" i="9"/>
  <c r="B15" i="9"/>
  <c r="E54" i="9"/>
  <c r="D16" i="9" s="1"/>
  <c r="B12" i="9" s="1"/>
  <c r="B16" i="9"/>
  <c r="B3" i="9"/>
  <c r="B13" i="9"/>
  <c r="B10" i="9"/>
  <c r="B6" i="9"/>
  <c r="B9" i="9"/>
  <c r="B14" i="9"/>
  <c r="B8" i="9"/>
  <c r="B7" i="9"/>
  <c r="B11" i="9"/>
  <c r="J206" i="9"/>
  <c r="J92" i="9"/>
  <c r="B5" i="9" l="1"/>
</calcChain>
</file>

<file path=xl/sharedStrings.xml><?xml version="1.0" encoding="utf-8"?>
<sst xmlns="http://schemas.openxmlformats.org/spreadsheetml/2006/main" count="9399" uniqueCount="331">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</sst>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44287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" t="s">
        <v>3</v>
      </c>
      <c r="B2" s="301" t="s">
        <v>4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5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4" t="s">
        <v>7</v>
      </c>
      <c r="B3" s="292" t="s">
        <v>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9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2" t="s">
        <v>12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13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2" t="s">
        <v>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17</v>
      </c>
      <c r="L5" s="293"/>
      <c r="M5" s="293"/>
      <c r="N5" s="293"/>
      <c r="O5" s="294"/>
    </row>
    <row r="6" spans="1:19">
      <c r="A6" s="4" t="s">
        <v>18</v>
      </c>
      <c r="B6" s="292" t="s">
        <v>19</v>
      </c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20</v>
      </c>
      <c r="L6" s="293"/>
      <c r="M6" s="293"/>
      <c r="N6" s="293"/>
      <c r="O6" s="294"/>
    </row>
    <row r="7" spans="1:19" ht="17.25" thickBot="1">
      <c r="A7" s="4" t="s">
        <v>21</v>
      </c>
      <c r="B7" s="292" t="s">
        <v>22</v>
      </c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23</v>
      </c>
      <c r="L7" s="293"/>
      <c r="M7" s="293"/>
      <c r="N7" s="293"/>
      <c r="O7" s="294"/>
    </row>
    <row r="8" spans="1:19" ht="17.25" thickBot="1">
      <c r="A8" s="4" t="s">
        <v>24</v>
      </c>
      <c r="B8" s="292" t="s">
        <v>25</v>
      </c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 t="s">
        <v>26</v>
      </c>
      <c r="L8" s="293"/>
      <c r="M8" s="293"/>
      <c r="N8" s="293"/>
      <c r="O8" s="294"/>
      <c r="Q8" s="267" t="s">
        <v>27</v>
      </c>
      <c r="R8" s="269"/>
    </row>
    <row r="9" spans="1:19" ht="17.25" thickBot="1">
      <c r="A9" s="4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 t="s">
        <v>263</v>
      </c>
      <c r="L9" s="293"/>
      <c r="M9" s="293"/>
      <c r="N9" s="293"/>
      <c r="O9" s="294"/>
      <c r="Q9" s="2" t="s">
        <v>29</v>
      </c>
      <c r="R9" s="6">
        <v>10</v>
      </c>
    </row>
    <row r="10" spans="1:19">
      <c r="A10" s="4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/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7" t="s">
        <v>32</v>
      </c>
      <c r="B11" s="285"/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/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291" t="s">
        <v>39</v>
      </c>
      <c r="B15" s="283" t="str">
        <f>TEXT($G$1, "[$-ko-KR]yyyy-mm-dd(ddd) ") &amp; "오전 00:00"</f>
        <v>2021-04-01(목) 오전 00:00</v>
      </c>
      <c r="C15" s="284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66"/>
      <c r="R15" s="266"/>
      <c r="S15" s="266"/>
    </row>
    <row r="16" spans="1:19" ht="17.25" customHeight="1" thickBot="1">
      <c r="A16" s="2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26" t="s">
        <v>42</v>
      </c>
      <c r="B37" s="254">
        <v>300000</v>
      </c>
      <c r="C37" s="2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276" t="s">
        <v>55</v>
      </c>
      <c r="B42" s="278" t="str">
        <f>TEXT($G$1, "[$-ko-KR]yyyy-mm-dd(ddd) ") &amp; "오전 00:00"</f>
        <v>2021-04-01(목) 오전 00:00</v>
      </c>
      <c r="C42" s="279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66"/>
      <c r="R42" s="266"/>
      <c r="S42" s="266"/>
    </row>
    <row r="43" spans="1:19" ht="17.25" customHeight="1" thickBot="1">
      <c r="A43" s="27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26" t="s">
        <v>270</v>
      </c>
      <c r="B64" s="254">
        <f>$B$37</f>
        <v>300000</v>
      </c>
      <c r="C64" s="25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276" t="s">
        <v>55</v>
      </c>
      <c r="B69" s="278" t="str">
        <f>TEXT($G$1, "[$-ko-KR]yyyy-mm-dd(ddd) ") &amp; "오전 00:00"</f>
        <v>2021-04-01(목) 오전 00:00</v>
      </c>
      <c r="C69" s="279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66"/>
      <c r="R69" s="266"/>
      <c r="S69" s="266"/>
    </row>
    <row r="70" spans="1:19" ht="17.25" thickBot="1">
      <c r="A70" s="27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26" t="s">
        <v>270</v>
      </c>
      <c r="B91" s="254">
        <f>$B$37</f>
        <v>300000</v>
      </c>
      <c r="C91" s="25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276" t="s">
        <v>55</v>
      </c>
      <c r="B96" s="278" t="str">
        <f>TEXT($G$1, "[$-ko-KR]yyyy-mm-dd(ddd) ") &amp; "오전 00:00"</f>
        <v>2021-04-01(목) 오전 00:00</v>
      </c>
      <c r="C96" s="279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66"/>
      <c r="R96" s="266"/>
      <c r="S96" s="266"/>
    </row>
    <row r="97" spans="1:19" ht="17.25" thickBot="1">
      <c r="A97" s="27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26" t="s">
        <v>270</v>
      </c>
      <c r="B118" s="254">
        <f>$B$37</f>
        <v>300000</v>
      </c>
      <c r="C118" s="25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276" t="s">
        <v>55</v>
      </c>
      <c r="B123" s="278" t="str">
        <f>TEXT($G$1, "[$-ko-KR]yyyy-mm-dd(ddd) ") &amp; "오전 00:00"</f>
        <v>2021-04-01(목) 오전 00:00</v>
      </c>
      <c r="C123" s="279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66"/>
      <c r="R123" s="266"/>
      <c r="S123" s="266"/>
    </row>
    <row r="124" spans="1:19" ht="17.25" thickBot="1">
      <c r="A124" s="27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26" t="s">
        <v>270</v>
      </c>
      <c r="B145" s="254">
        <f>$B$37</f>
        <v>300000</v>
      </c>
      <c r="C145" s="25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276" t="s">
        <v>55</v>
      </c>
      <c r="B150" s="278" t="str">
        <f>TEXT($G$1, "[$-ko-KR]yyyy-mm-dd(ddd) ") &amp; "오전 00:00"</f>
        <v>2021-04-01(목) 오전 00:00</v>
      </c>
      <c r="C150" s="279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66"/>
      <c r="R150" s="266"/>
      <c r="S150" s="266"/>
    </row>
    <row r="151" spans="1:19" ht="17.25" thickBot="1">
      <c r="A151" s="27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26" t="s">
        <v>270</v>
      </c>
      <c r="B172" s="254">
        <f>$B$37</f>
        <v>300000</v>
      </c>
      <c r="C172" s="25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276" t="s">
        <v>55</v>
      </c>
      <c r="B177" s="278" t="str">
        <f>TEXT($G$1, "[$-ko-KR]yyyy-mm-dd(ddd) ") &amp; "오전 00:00"</f>
        <v>2021-04-01(목) 오전 00:00</v>
      </c>
      <c r="C177" s="279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66"/>
      <c r="R177" s="266"/>
      <c r="S177" s="266"/>
    </row>
    <row r="178" spans="1:19" ht="17.25" thickBot="1">
      <c r="A178" s="27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26" t="s">
        <v>270</v>
      </c>
      <c r="B199" s="254">
        <f>$B$37</f>
        <v>300000</v>
      </c>
      <c r="C199" s="25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157">
      <formula>AND($N17 &gt; 0, ISNUMBER($N17))</formula>
    </cfRule>
    <cfRule type="expression" dxfId="4512" priority="158">
      <formula>AND($N17 = 0 * ISNUMBER($N17))</formula>
    </cfRule>
    <cfRule type="expression" dxfId="4511" priority="159">
      <formula>AND($N17 &lt; 0, ISNUMBER($N17))</formula>
    </cfRule>
  </conditionalFormatting>
  <conditionalFormatting sqref="A17:F36">
    <cfRule type="expression" dxfId="4510" priority="166">
      <formula>AND($E17 &gt; 0, ISNUMBER($E17))</formula>
    </cfRule>
    <cfRule type="expression" dxfId="4509" priority="167">
      <formula>AND($E17 = 0 * ISNUMBER($E17))</formula>
    </cfRule>
    <cfRule type="expression" dxfId="4508" priority="168">
      <formula>AND($E17 &lt; 0, ISNUMBER($E17))</formula>
    </cfRule>
  </conditionalFormatting>
  <conditionalFormatting sqref="A17:C36 G17:I36">
    <cfRule type="expression" dxfId="4507" priority="163">
      <formula>AND($H17 &gt; 0, ISNUMBER($H17))</formula>
    </cfRule>
    <cfRule type="expression" dxfId="4506" priority="164">
      <formula>AND($H17 = 0 * ISNUMBER($H17))</formula>
    </cfRule>
    <cfRule type="expression" dxfId="4505" priority="165">
      <formula>AND($H17 &lt; 0, ISNUMBER($H17))</formula>
    </cfRule>
  </conditionalFormatting>
  <conditionalFormatting sqref="A17:C36 J17:L36">
    <cfRule type="expression" dxfId="4504" priority="160">
      <formula>AND($K17 &gt; 0, ISNUMBER($K17))</formula>
    </cfRule>
    <cfRule type="expression" dxfId="4503" priority="161">
      <formula>AND($K17 = 0 * ISNUMBER($K17))</formula>
    </cfRule>
    <cfRule type="expression" dxfId="4502" priority="162">
      <formula>AND($K17 &lt; 0, ISNUMBER($K17))</formula>
    </cfRule>
  </conditionalFormatting>
  <conditionalFormatting sqref="D15:F16 E37:F37">
    <cfRule type="expression" dxfId="4501" priority="154">
      <formula>$E$37 &gt; 0</formula>
    </cfRule>
    <cfRule type="expression" dxfId="4500" priority="155">
      <formula>$E$37 = 0</formula>
    </cfRule>
    <cfRule type="expression" dxfId="4499" priority="156">
      <formula>$E$37 &lt; 0</formula>
    </cfRule>
  </conditionalFormatting>
  <conditionalFormatting sqref="G15:I16 H37:I37">
    <cfRule type="expression" dxfId="4498" priority="151">
      <formula>$H$37 &gt; 0</formula>
    </cfRule>
    <cfRule type="expression" dxfId="4497" priority="152">
      <formula>$H$37 = 0</formula>
    </cfRule>
    <cfRule type="expression" dxfId="4496" priority="153">
      <formula>$H$37 &lt; 0</formula>
    </cfRule>
  </conditionalFormatting>
  <conditionalFormatting sqref="J15:L16 K37:L37">
    <cfRule type="expression" dxfId="4495" priority="148">
      <formula>$K$37 &gt; 0</formula>
    </cfRule>
    <cfRule type="expression" dxfId="4494" priority="149">
      <formula>$K$37 = 0</formula>
    </cfRule>
    <cfRule type="expression" dxfId="4493" priority="150">
      <formula>$K$37 &lt; 0</formula>
    </cfRule>
  </conditionalFormatting>
  <conditionalFormatting sqref="M15:O16 N37:O37">
    <cfRule type="expression" dxfId="4492" priority="145">
      <formula>$N$37 &gt; 0</formula>
    </cfRule>
    <cfRule type="expression" dxfId="4491" priority="146">
      <formula>$N$37 = 0</formula>
    </cfRule>
    <cfRule type="expression" dxfId="4490" priority="147">
      <formula>$N$37 &lt; 0</formula>
    </cfRule>
  </conditionalFormatting>
  <conditionalFormatting sqref="A44:C63 M44:O63">
    <cfRule type="expression" dxfId="4489" priority="133">
      <formula>AND($N44 &gt; 0, ISNUMBER($N44))</formula>
    </cfRule>
    <cfRule type="expression" dxfId="4488" priority="134">
      <formula>AND($N44 = 0 * ISNUMBER($N44))</formula>
    </cfRule>
    <cfRule type="expression" dxfId="4487" priority="135">
      <formula>AND($N44 &lt; 0, ISNUMBER($N44))</formula>
    </cfRule>
  </conditionalFormatting>
  <conditionalFormatting sqref="A44:F63">
    <cfRule type="expression" dxfId="4486" priority="142">
      <formula>AND($E44 &gt; 0, ISNUMBER($E44))</formula>
    </cfRule>
    <cfRule type="expression" dxfId="4485" priority="143">
      <formula>AND($E44 = 0 * ISNUMBER($E44))</formula>
    </cfRule>
    <cfRule type="expression" dxfId="4484" priority="144">
      <formula>AND($E44 &lt; 0, ISNUMBER($E44))</formula>
    </cfRule>
  </conditionalFormatting>
  <conditionalFormatting sqref="A44:C63 G44:I63">
    <cfRule type="expression" dxfId="4483" priority="139">
      <formula>AND($H44 &gt; 0, ISNUMBER($H44))</formula>
    </cfRule>
    <cfRule type="expression" dxfId="4482" priority="140">
      <formula>AND($H44 = 0 * ISNUMBER($H44))</formula>
    </cfRule>
    <cfRule type="expression" dxfId="4481" priority="141">
      <formula>AND($H44 &lt; 0, ISNUMBER($H44))</formula>
    </cfRule>
  </conditionalFormatting>
  <conditionalFormatting sqref="A44:C63 J44:L63">
    <cfRule type="expression" dxfId="4480" priority="136">
      <formula>AND($K44 &gt; 0, ISNUMBER($K44))</formula>
    </cfRule>
    <cfRule type="expression" dxfId="4479" priority="137">
      <formula>AND($K44 = 0 * ISNUMBER($K44))</formula>
    </cfRule>
    <cfRule type="expression" dxfId="4478" priority="138">
      <formula>AND($K44 &lt; 0, ISNUMBER($K44))</formula>
    </cfRule>
  </conditionalFormatting>
  <conditionalFormatting sqref="D42:F43 E64:F64">
    <cfRule type="expression" dxfId="4477" priority="130">
      <formula>$E$64 &gt; 0</formula>
    </cfRule>
    <cfRule type="expression" dxfId="4476" priority="131">
      <formula>$E$64 = 0</formula>
    </cfRule>
    <cfRule type="expression" dxfId="4475" priority="132">
      <formula>$E$64 &lt; 0</formula>
    </cfRule>
  </conditionalFormatting>
  <conditionalFormatting sqref="G42:I43 H64:I64">
    <cfRule type="expression" dxfId="4474" priority="127">
      <formula>$H$64 &gt; 0</formula>
    </cfRule>
    <cfRule type="expression" dxfId="4473" priority="128">
      <formula>$H$64 = 0</formula>
    </cfRule>
    <cfRule type="expression" dxfId="4472" priority="129">
      <formula>$H$64 &lt; 0</formula>
    </cfRule>
  </conditionalFormatting>
  <conditionalFormatting sqref="J42:L43 K64:L64">
    <cfRule type="expression" dxfId="4471" priority="124">
      <formula>$K$64 &gt; 0</formula>
    </cfRule>
    <cfRule type="expression" dxfId="4470" priority="125">
      <formula>$K$64 = 0</formula>
    </cfRule>
    <cfRule type="expression" dxfId="4469" priority="126">
      <formula>$K$64 &lt; 0</formula>
    </cfRule>
  </conditionalFormatting>
  <conditionalFormatting sqref="M42:O43 N64:O64">
    <cfRule type="expression" dxfId="4468" priority="121">
      <formula>$N$64 &gt; 0</formula>
    </cfRule>
    <cfRule type="expression" dxfId="4467" priority="122">
      <formula>$N$64 = 0</formula>
    </cfRule>
    <cfRule type="expression" dxfId="4466" priority="123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6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2021-09-01(수) 오전 00:00</v>
      </c>
      <c r="C15" s="306"/>
      <c r="D15" s="280" t="str">
        <f>TEXT($G$1, "[$-ko-KR]yyyy-mm-dd(ddd) ") &amp; "오후 14:00"</f>
        <v>2021-09-01(수) 오후 14:00</v>
      </c>
      <c r="E15" s="281"/>
      <c r="F15" s="282"/>
      <c r="G15" s="280" t="str">
        <f>TEXT($G$1, "[$-ko-KR]yyyy-mm-dd(ddd) ") &amp; "오후 19:00"</f>
        <v>2021-09-01(수) 오후 19:00</v>
      </c>
      <c r="H15" s="281"/>
      <c r="I15" s="282"/>
      <c r="J15" s="280" t="str">
        <f>TEXT($G$1, "[$-ko-KR]yyyy-mm-dd(ddd) ") &amp; "오후 21:00"</f>
        <v>2021-09-01(수) 오후 21:00</v>
      </c>
      <c r="K15" s="281"/>
      <c r="L15" s="282"/>
      <c r="M15" s="280" t="str">
        <f>TEXT($G$1+1, "[$-ko-KR]yyyy-mm-dd(ddd) ") &amp; "오전 00:00"</f>
        <v>2021-09-02(목)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6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2021-09-01(수) 오전 00:00</v>
      </c>
      <c r="C42" s="308"/>
      <c r="D42" s="280" t="str">
        <f>TEXT($G$1, "[$-ko-KR]yyyy-mm-dd(ddd) ") &amp; "오후 14:00"</f>
        <v>2021-09-01(수) 오후 14:00</v>
      </c>
      <c r="E42" s="281"/>
      <c r="F42" s="282"/>
      <c r="G42" s="280" t="str">
        <f>TEXT($G$1, "[$-ko-KR]yyyy-mm-dd(ddd) ") &amp; "오후 19:00"</f>
        <v>2021-09-01(수) 오후 19:00</v>
      </c>
      <c r="H42" s="281"/>
      <c r="I42" s="282"/>
      <c r="J42" s="280" t="str">
        <f>TEXT($G$1, "[$-ko-KR]yyyy-mm-dd(ddd) ") &amp; "오후 21:00"</f>
        <v>2021-09-01(수) 오후 21:00</v>
      </c>
      <c r="K42" s="281"/>
      <c r="L42" s="282"/>
      <c r="M42" s="280" t="str">
        <f>TEXT($G$1+1, "[$-ko-KR]yyyy-mm-dd(ddd) ") &amp; "오전 00:00"</f>
        <v>2021-09-02(목)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6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2021-09-01(수) 오전 00:00</v>
      </c>
      <c r="C69" s="308"/>
      <c r="D69" s="280" t="str">
        <f>TEXT($G$1, "[$-ko-KR]yyyy-mm-dd(ddd) ") &amp; "오후 14:00"</f>
        <v>2021-09-01(수) 오후 14:00</v>
      </c>
      <c r="E69" s="281"/>
      <c r="F69" s="282"/>
      <c r="G69" s="280" t="str">
        <f>TEXT($G$1, "[$-ko-KR]yyyy-mm-dd(ddd) ") &amp; "오후 19:00"</f>
        <v>2021-09-01(수) 오후 19:00</v>
      </c>
      <c r="H69" s="281"/>
      <c r="I69" s="282"/>
      <c r="J69" s="280" t="str">
        <f>TEXT($G$1, "[$-ko-KR]yyyy-mm-dd(ddd) ") &amp; "오후 21:00"</f>
        <v>2021-09-01(수) 오후 21:00</v>
      </c>
      <c r="K69" s="281"/>
      <c r="L69" s="282"/>
      <c r="M69" s="280" t="str">
        <f>TEXT($G$1+1, "[$-ko-KR]yyyy-mm-dd(ddd) ") &amp; "오전 00:00"</f>
        <v>2021-09-02(목)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6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2021-09-01(수) 오전 00:00</v>
      </c>
      <c r="C96" s="308"/>
      <c r="D96" s="280" t="str">
        <f>TEXT($G$1, "[$-ko-KR]yyyy-mm-dd(ddd) ") &amp; "오후 14:00"</f>
        <v>2021-09-01(수) 오후 14:00</v>
      </c>
      <c r="E96" s="281"/>
      <c r="F96" s="282"/>
      <c r="G96" s="280" t="str">
        <f>TEXT($G$1, "[$-ko-KR]yyyy-mm-dd(ddd) ") &amp; "오후 19:00"</f>
        <v>2021-09-01(수) 오후 19:00</v>
      </c>
      <c r="H96" s="281"/>
      <c r="I96" s="282"/>
      <c r="J96" s="280" t="str">
        <f>TEXT($G$1, "[$-ko-KR]yyyy-mm-dd(ddd) ") &amp; "오후 21:00"</f>
        <v>2021-09-01(수) 오후 21:00</v>
      </c>
      <c r="K96" s="281"/>
      <c r="L96" s="282"/>
      <c r="M96" s="280" t="str">
        <f>TEXT($G$1+1, "[$-ko-KR]yyyy-mm-dd(ddd) ") &amp; "오전 00:00"</f>
        <v>2021-09-02(목)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6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2021-09-01(수) 오전 00:00</v>
      </c>
      <c r="C123" s="308"/>
      <c r="D123" s="280" t="str">
        <f>TEXT($G$1, "[$-ko-KR]yyyy-mm-dd(ddd) ") &amp; "오후 14:00"</f>
        <v>2021-09-01(수) 오후 14:00</v>
      </c>
      <c r="E123" s="281"/>
      <c r="F123" s="282"/>
      <c r="G123" s="280" t="str">
        <f>TEXT($G$1, "[$-ko-KR]yyyy-mm-dd(ddd) ") &amp; "오후 19:00"</f>
        <v>2021-09-01(수) 오후 19:00</v>
      </c>
      <c r="H123" s="281"/>
      <c r="I123" s="282"/>
      <c r="J123" s="280" t="str">
        <f>TEXT($G$1, "[$-ko-KR]yyyy-mm-dd(ddd) ") &amp; "오후 21:00"</f>
        <v>2021-09-01(수) 오후 21:00</v>
      </c>
      <c r="K123" s="281"/>
      <c r="L123" s="282"/>
      <c r="M123" s="280" t="str">
        <f>TEXT($G$1+1, "[$-ko-KR]yyyy-mm-dd(ddd) ") &amp; "오전 00:00"</f>
        <v>2021-09-02(목)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6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2021-09-01(수) 오전 00:00</v>
      </c>
      <c r="C150" s="308"/>
      <c r="D150" s="280" t="str">
        <f>TEXT($G$1, "[$-ko-KR]yyyy-mm-dd(ddd) ") &amp; "오후 14:00"</f>
        <v>2021-09-01(수) 오후 14:00</v>
      </c>
      <c r="E150" s="281"/>
      <c r="F150" s="282"/>
      <c r="G150" s="280" t="str">
        <f>TEXT($G$1, "[$-ko-KR]yyyy-mm-dd(ddd) ") &amp; "오후 19:00"</f>
        <v>2021-09-01(수) 오후 19:00</v>
      </c>
      <c r="H150" s="281"/>
      <c r="I150" s="282"/>
      <c r="J150" s="280" t="str">
        <f>TEXT($G$1, "[$-ko-KR]yyyy-mm-dd(ddd) ") &amp; "오후 21:00"</f>
        <v>2021-09-01(수) 오후 21:00</v>
      </c>
      <c r="K150" s="281"/>
      <c r="L150" s="282"/>
      <c r="M150" s="280" t="str">
        <f>TEXT($G$1+1, "[$-ko-KR]yyyy-mm-dd(ddd) ") &amp; "오전 00:00"</f>
        <v>2021-09-02(목)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6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2021-09-01(수) 오전 00:00</v>
      </c>
      <c r="C177" s="308"/>
      <c r="D177" s="280" t="str">
        <f>TEXT($G$1, "[$-ko-KR]yyyy-mm-dd(ddd) ") &amp; "오후 14:00"</f>
        <v>2021-09-01(수) 오후 14:00</v>
      </c>
      <c r="E177" s="281"/>
      <c r="F177" s="282"/>
      <c r="G177" s="280" t="str">
        <f>TEXT($G$1, "[$-ko-KR]yyyy-mm-dd(ddd) ") &amp; "오후 19:00"</f>
        <v>2021-09-01(수) 오후 19:00</v>
      </c>
      <c r="H177" s="281"/>
      <c r="I177" s="282"/>
      <c r="J177" s="280" t="str">
        <f>TEXT($G$1, "[$-ko-KR]yyyy-mm-dd(ddd) ") &amp; "오후 21:00"</f>
        <v>2021-09-01(수) 오후 21:00</v>
      </c>
      <c r="K177" s="281"/>
      <c r="L177" s="282"/>
      <c r="M177" s="280" t="str">
        <f>TEXT($G$1+1, "[$-ko-KR]yyyy-mm-dd(ddd) ") &amp; "오전 00:00"</f>
        <v>2021-09-02(목)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3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289">
      <formula>AND($N17 &gt; 0, ISNUMBER($N17))</formula>
    </cfRule>
    <cfRule type="expression" dxfId="4334" priority="290">
      <formula>AND($N17 = 0 * ISNUMBER($N17))</formula>
    </cfRule>
    <cfRule type="expression" dxfId="4333" priority="291">
      <formula>AND($N17 &lt; 0, ISNUMBER($N17))</formula>
    </cfRule>
  </conditionalFormatting>
  <conditionalFormatting sqref="A17:C36 D17:F36">
    <cfRule type="expression" dxfId="4332" priority="298">
      <formula>AND($E17 &gt; 0, ISNUMBER($E17))</formula>
    </cfRule>
    <cfRule type="expression" dxfId="4331" priority="299">
      <formula>AND($E17 = 0 * ISNUMBER($E17))</formula>
    </cfRule>
    <cfRule type="expression" dxfId="4330" priority="300">
      <formula>AND($E17 &lt; 0, ISNUMBER($E17))</formula>
    </cfRule>
  </conditionalFormatting>
  <conditionalFormatting sqref="A17:C36 G17:I36">
    <cfRule type="expression" dxfId="4329" priority="295">
      <formula>AND($H17 &gt; 0, ISNUMBER($H17))</formula>
    </cfRule>
    <cfRule type="expression" dxfId="4328" priority="296">
      <formula>AND($H17 = 0 * ISNUMBER($H17))</formula>
    </cfRule>
    <cfRule type="expression" dxfId="4327" priority="297">
      <formula>AND($H17 &lt; 0, ISNUMBER($H17))</formula>
    </cfRule>
  </conditionalFormatting>
  <conditionalFormatting sqref="A17:C36 J17:L36">
    <cfRule type="expression" dxfId="4326" priority="292">
      <formula>AND($K17 &gt; 0, ISNUMBER($K17))</formula>
    </cfRule>
    <cfRule type="expression" dxfId="4325" priority="293">
      <formula>AND($K17 = 0 * ISNUMBER($K17))</formula>
    </cfRule>
    <cfRule type="expression" dxfId="4324" priority="294">
      <formula>AND($K17 &lt; 0, ISNUMBER($K17))</formula>
    </cfRule>
  </conditionalFormatting>
  <conditionalFormatting sqref="D15:F16 E37:F37">
    <cfRule type="expression" dxfId="4323" priority="286">
      <formula>$E$37 &gt; 0</formula>
    </cfRule>
    <cfRule type="expression" dxfId="4322" priority="287">
      <formula>$E$37 = 0</formula>
    </cfRule>
    <cfRule type="expression" dxfId="4321" priority="288">
      <formula>$E$37 &lt; 0</formula>
    </cfRule>
  </conditionalFormatting>
  <conditionalFormatting sqref="G15:I16 H37:I37">
    <cfRule type="expression" dxfId="4320" priority="283">
      <formula>$H$37 &gt; 0</formula>
    </cfRule>
    <cfRule type="expression" dxfId="4319" priority="284">
      <formula>$H$37 = 0</formula>
    </cfRule>
    <cfRule type="expression" dxfId="4318" priority="285">
      <formula>$H$37 &lt; 0</formula>
    </cfRule>
  </conditionalFormatting>
  <conditionalFormatting sqref="J15:L16 K37:L37">
    <cfRule type="expression" dxfId="4317" priority="280">
      <formula>$K$37 &gt; 0</formula>
    </cfRule>
    <cfRule type="expression" dxfId="4316" priority="281">
      <formula>$K$37 = 0</formula>
    </cfRule>
    <cfRule type="expression" dxfId="4315" priority="282">
      <formula>$K$37 &lt; 0</formula>
    </cfRule>
  </conditionalFormatting>
  <conditionalFormatting sqref="M15:O16 N37:O37">
    <cfRule type="expression" dxfId="4314" priority="277">
      <formula>$N$37 &gt; 0</formula>
    </cfRule>
    <cfRule type="expression" dxfId="4313" priority="278">
      <formula>$N$37 = 0</formula>
    </cfRule>
    <cfRule type="expression" dxfId="4312" priority="279">
      <formula>$N$37 &lt; 0</formula>
    </cfRule>
  </conditionalFormatting>
  <conditionalFormatting sqref="A44:C63 M44:O63">
    <cfRule type="expression" dxfId="4311" priority="265">
      <formula>AND($N44 &gt; 0, ISNUMBER($N44))</formula>
    </cfRule>
    <cfRule type="expression" dxfId="4310" priority="266">
      <formula>AND($N44 = 0 * ISNUMBER($N44))</formula>
    </cfRule>
    <cfRule type="expression" dxfId="4309" priority="267">
      <formula>AND($N44 &lt; 0, ISNUMBER($N44))</formula>
    </cfRule>
  </conditionalFormatting>
  <conditionalFormatting sqref="A44:F63">
    <cfRule type="expression" dxfId="4308" priority="274">
      <formula>AND($E44 &gt; 0, ISNUMBER($E44))</formula>
    </cfRule>
    <cfRule type="expression" dxfId="4307" priority="275">
      <formula>AND($E44 = 0 * ISNUMBER($E44))</formula>
    </cfRule>
    <cfRule type="expression" dxfId="4306" priority="276">
      <formula>AND($E44 &lt; 0, ISNUMBER($E44))</formula>
    </cfRule>
  </conditionalFormatting>
  <conditionalFormatting sqref="A44:C63 G44:I63">
    <cfRule type="expression" dxfId="4305" priority="271">
      <formula>AND($H44 &gt; 0, ISNUMBER($H44))</formula>
    </cfRule>
    <cfRule type="expression" dxfId="4304" priority="272">
      <formula>AND($H44 = 0 * ISNUMBER($H44))</formula>
    </cfRule>
    <cfRule type="expression" dxfId="4303" priority="273">
      <formula>AND($H44 &lt; 0, ISNUMBER($H44))</formula>
    </cfRule>
  </conditionalFormatting>
  <conditionalFormatting sqref="A44:C63 J44:L63">
    <cfRule type="expression" dxfId="4302" priority="268">
      <formula>AND($K44 &gt; 0, ISNUMBER($K44))</formula>
    </cfRule>
    <cfRule type="expression" dxfId="4301" priority="269">
      <formula>AND($K44 = 0 * ISNUMBER($K44))</formula>
    </cfRule>
    <cfRule type="expression" dxfId="4300" priority="270">
      <formula>AND($K44 &lt; 0, ISNUMBER($K44))</formula>
    </cfRule>
  </conditionalFormatting>
  <conditionalFormatting sqref="D42:F43 E64:F64">
    <cfRule type="expression" dxfId="4299" priority="262">
      <formula>$E$64 &gt; 0</formula>
    </cfRule>
    <cfRule type="expression" dxfId="4298" priority="263">
      <formula>$E$64 = 0</formula>
    </cfRule>
    <cfRule type="expression" dxfId="4297" priority="264">
      <formula>$E$64 &lt; 0</formula>
    </cfRule>
  </conditionalFormatting>
  <conditionalFormatting sqref="G42:I43 H64:I64">
    <cfRule type="expression" dxfId="4296" priority="259">
      <formula>$H$64 &gt; 0</formula>
    </cfRule>
    <cfRule type="expression" dxfId="4295" priority="260">
      <formula>$H$64 = 0</formula>
    </cfRule>
    <cfRule type="expression" dxfId="4294" priority="261">
      <formula>$H$64 &lt; 0</formula>
    </cfRule>
  </conditionalFormatting>
  <conditionalFormatting sqref="J42:L43 K64:L64">
    <cfRule type="expression" dxfId="4293" priority="256">
      <formula>$K$64 &gt; 0</formula>
    </cfRule>
    <cfRule type="expression" dxfId="4292" priority="257">
      <formula>$K$64 = 0</formula>
    </cfRule>
    <cfRule type="expression" dxfId="4291" priority="258">
      <formula>$K$64 &lt; 0</formula>
    </cfRule>
  </conditionalFormatting>
  <conditionalFormatting sqref="M42:O43 N64:O64">
    <cfRule type="expression" dxfId="4290" priority="253">
      <formula>$N$64 &gt; 0</formula>
    </cfRule>
    <cfRule type="expression" dxfId="4289" priority="254">
      <formula>$N$64 = 0</formula>
    </cfRule>
    <cfRule type="expression" dxfId="4288" priority="255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74420</v>
      </c>
      <c r="D2" s="92">
        <v>0.17827739079999999</v>
      </c>
      <c r="E2" s="93">
        <v>3895387.8900031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6525</v>
      </c>
      <c r="D3" s="92">
        <v>0.12209802240000001</v>
      </c>
      <c r="E3" s="93">
        <v>4872544.6232415</v>
      </c>
      <c r="F3" s="35"/>
      <c r="G3" s="311" t="s">
        <v>260</v>
      </c>
      <c r="H3" s="323" t="s">
        <v>330</v>
      </c>
      <c r="I3" s="323"/>
      <c r="K3" s="267" t="s">
        <v>34</v>
      </c>
      <c r="L3" s="268"/>
      <c r="M3" s="268"/>
      <c r="N3" s="269"/>
      <c r="O3" s="267" t="s">
        <v>262</v>
      </c>
      <c r="P3" s="268"/>
      <c r="Q3" s="268"/>
      <c r="R3" s="269"/>
    </row>
    <row r="4" spans="1:18" ht="17.25" thickBot="1">
      <c r="A4" s="40" t="s">
        <v>213</v>
      </c>
      <c r="B4" s="11" t="s">
        <v>214</v>
      </c>
      <c r="C4" s="95">
        <v>895</v>
      </c>
      <c r="D4" s="92">
        <v>0.10493827159999999</v>
      </c>
      <c r="E4" s="93">
        <v>232512940.83115351</v>
      </c>
      <c r="F4" s="35"/>
      <c r="G4" s="312"/>
      <c r="H4" s="324"/>
      <c r="I4" s="324"/>
      <c r="K4" s="304" t="s">
        <v>55</v>
      </c>
      <c r="L4" s="320">
        <f ca="1">NOW()</f>
        <v>44461.885090277778</v>
      </c>
      <c r="M4" s="321"/>
      <c r="N4" s="322"/>
      <c r="O4" s="319" t="s">
        <v>55</v>
      </c>
      <c r="P4" s="320">
        <f ca="1">NOW()</f>
        <v>44461.885090277778</v>
      </c>
      <c r="Q4" s="321"/>
      <c r="R4" s="322"/>
    </row>
    <row r="5" spans="1:18" ht="17.25" thickBot="1">
      <c r="A5" s="40" t="s">
        <v>219</v>
      </c>
      <c r="B5" s="11" t="s">
        <v>220</v>
      </c>
      <c r="C5" s="95">
        <v>206</v>
      </c>
      <c r="D5" s="92">
        <v>8.9947089899999999E-2</v>
      </c>
      <c r="E5" s="93">
        <v>195545680.86762419</v>
      </c>
      <c r="F5" s="35"/>
      <c r="K5" s="312"/>
      <c r="L5" s="36" t="s">
        <v>58</v>
      </c>
      <c r="M5" s="73" t="s">
        <v>59</v>
      </c>
      <c r="N5" s="69" t="s">
        <v>264</v>
      </c>
      <c r="O5" s="31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157</v>
      </c>
      <c r="B6" s="11" t="s">
        <v>158</v>
      </c>
      <c r="C6" s="95">
        <v>29890</v>
      </c>
      <c r="D6" s="92">
        <v>7.2864321600000004E-2</v>
      </c>
      <c r="E6" s="93">
        <v>439439.25480858999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74420</v>
      </c>
      <c r="Q6" s="76">
        <f t="shared" ref="Q6:Q25" si="3">_xlfn.IFNA(VLOOKUP(O6, $B$2:$D$200, 3, FALSE), "")</f>
        <v>0.17827739079999999</v>
      </c>
      <c r="R6" s="85">
        <f>_xlfn.IFNA(VLOOKUP(O6, $B$2:$E$200, 4, FALSE), "")</f>
        <v>3895387.8900031</v>
      </c>
    </row>
    <row r="7" spans="1:18">
      <c r="A7" s="40" t="s">
        <v>117</v>
      </c>
      <c r="B7" s="11" t="s">
        <v>118</v>
      </c>
      <c r="C7" s="95">
        <v>182</v>
      </c>
      <c r="D7" s="92">
        <v>6.4327485399999995E-2</v>
      </c>
      <c r="E7" s="93">
        <v>37139205.369284131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카바</v>
      </c>
      <c r="P7" s="39">
        <f t="shared" si="2"/>
        <v>6525</v>
      </c>
      <c r="Q7" s="77">
        <f t="shared" si="3"/>
        <v>0.12209802240000001</v>
      </c>
      <c r="R7" s="86">
        <f t="shared" ref="R7:R25" si="5">_xlfn.IFNA(VLOOKUP(O7, $B$2:$E$200, 4, FALSE), "")</f>
        <v>4872544.6232415</v>
      </c>
    </row>
    <row r="8" spans="1:18" ht="17.25" thickBot="1">
      <c r="A8" s="40" t="s">
        <v>85</v>
      </c>
      <c r="B8" s="11" t="s">
        <v>86</v>
      </c>
      <c r="C8" s="95">
        <v>334</v>
      </c>
      <c r="D8" s="92">
        <v>5.6962025300000003E-2</v>
      </c>
      <c r="E8" s="93">
        <v>47919173.974729791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플레이댑</v>
      </c>
      <c r="P8" s="39">
        <f t="shared" si="2"/>
        <v>895</v>
      </c>
      <c r="Q8" s="77">
        <f t="shared" si="3"/>
        <v>0.10493827159999999</v>
      </c>
      <c r="R8" s="86">
        <f t="shared" si="5"/>
        <v>232512940.83115351</v>
      </c>
    </row>
    <row r="9" spans="1:18" ht="17.25" thickBot="1">
      <c r="A9" s="40" t="s">
        <v>183</v>
      </c>
      <c r="B9" s="11" t="s">
        <v>184</v>
      </c>
      <c r="C9" s="95">
        <v>1305</v>
      </c>
      <c r="D9" s="92">
        <v>5.6680161899999998E-2</v>
      </c>
      <c r="E9" s="93">
        <v>8724057.3837649096</v>
      </c>
      <c r="F9" s="35"/>
      <c r="G9" s="9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센티넬프로토콜</v>
      </c>
      <c r="P9" s="39">
        <f t="shared" si="2"/>
        <v>206</v>
      </c>
      <c r="Q9" s="77">
        <f t="shared" si="3"/>
        <v>8.9947089899999999E-2</v>
      </c>
      <c r="R9" s="86">
        <f t="shared" si="5"/>
        <v>195545680.86762419</v>
      </c>
    </row>
    <row r="10" spans="1:18">
      <c r="A10" s="40" t="s">
        <v>175</v>
      </c>
      <c r="B10" s="11" t="s">
        <v>176</v>
      </c>
      <c r="C10" s="95">
        <v>1605</v>
      </c>
      <c r="D10" s="92">
        <v>5.59210526E-2</v>
      </c>
      <c r="E10" s="93">
        <v>23004283.143877279</v>
      </c>
      <c r="F10" s="35"/>
      <c r="G10" s="313">
        <f>_xlfn.IFNA(VLOOKUP(G7, $B$2:$D$200, 3, FALSE), "-")</f>
        <v>1.8560523900000001E-2</v>
      </c>
      <c r="H10" s="315">
        <f>_xlfn.IFNA(VLOOKUP(G7, $B$2:$D$200, 2, FALSE), "-")</f>
        <v>51640000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웨이브</v>
      </c>
      <c r="P10" s="39">
        <f t="shared" si="2"/>
        <v>29890</v>
      </c>
      <c r="Q10" s="77">
        <f t="shared" si="3"/>
        <v>7.2864321600000004E-2</v>
      </c>
      <c r="R10" s="90">
        <f t="shared" si="5"/>
        <v>439439.25480858999</v>
      </c>
    </row>
    <row r="11" spans="1:18" ht="17.25" thickBot="1">
      <c r="A11" s="40" t="s">
        <v>53</v>
      </c>
      <c r="B11" s="11" t="s">
        <v>54</v>
      </c>
      <c r="C11" s="95">
        <v>401</v>
      </c>
      <c r="D11" s="92">
        <v>5.5263157899999998E-2</v>
      </c>
      <c r="E11" s="93">
        <v>147864595.64142281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크립토닷컴체인</v>
      </c>
      <c r="P11" s="45">
        <f t="shared" si="2"/>
        <v>182</v>
      </c>
      <c r="Q11" s="80">
        <f t="shared" si="3"/>
        <v>6.4327485399999995E-2</v>
      </c>
      <c r="R11" s="99">
        <f t="shared" si="5"/>
        <v>37139205.369284131</v>
      </c>
    </row>
    <row r="12" spans="1:18" ht="17.25" thickBot="1">
      <c r="A12" s="40" t="s">
        <v>133</v>
      </c>
      <c r="B12" s="11" t="s">
        <v>134</v>
      </c>
      <c r="C12" s="95">
        <v>34630</v>
      </c>
      <c r="D12" s="92">
        <v>5.2583586600000003E-2</v>
      </c>
      <c r="E12" s="93">
        <v>2724252.36858558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334</v>
      </c>
      <c r="Q12" s="77">
        <f t="shared" si="3"/>
        <v>5.6962025300000003E-2</v>
      </c>
      <c r="R12" s="86">
        <f t="shared" si="5"/>
        <v>47919173.974729791</v>
      </c>
    </row>
    <row r="13" spans="1:18" ht="17.25" thickBot="1">
      <c r="A13" s="40" t="s">
        <v>60</v>
      </c>
      <c r="B13" s="11" t="s">
        <v>61</v>
      </c>
      <c r="C13" s="95">
        <v>802</v>
      </c>
      <c r="D13" s="92">
        <v>4.9738219899999998E-2</v>
      </c>
      <c r="E13" s="93">
        <v>21763749.961881168</v>
      </c>
      <c r="F13" s="35"/>
      <c r="G13" s="267" t="s">
        <v>70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온톨로지가스</v>
      </c>
      <c r="P13" s="39">
        <f t="shared" si="2"/>
        <v>1305</v>
      </c>
      <c r="Q13" s="77">
        <f t="shared" si="3"/>
        <v>5.6680161899999998E-2</v>
      </c>
      <c r="R13" s="86">
        <f t="shared" si="5"/>
        <v>8724057.3837649096</v>
      </c>
    </row>
    <row r="14" spans="1:18">
      <c r="A14" s="40" t="s">
        <v>199</v>
      </c>
      <c r="B14" s="11" t="s">
        <v>200</v>
      </c>
      <c r="C14" s="95">
        <v>172</v>
      </c>
      <c r="D14" s="92">
        <v>4.8780487800000001E-2</v>
      </c>
      <c r="E14" s="93">
        <v>112217973.54737985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아이오타</v>
      </c>
      <c r="P14" s="39">
        <f t="shared" si="2"/>
        <v>1605</v>
      </c>
      <c r="Q14" s="77">
        <f t="shared" si="3"/>
        <v>5.59210526E-2</v>
      </c>
      <c r="R14" s="86">
        <f t="shared" si="5"/>
        <v>23004283.143877279</v>
      </c>
    </row>
    <row r="15" spans="1:18" ht="17.25" thickBot="1">
      <c r="A15" s="40" t="s">
        <v>229</v>
      </c>
      <c r="B15" s="11" t="s">
        <v>230</v>
      </c>
      <c r="C15" s="95">
        <v>261</v>
      </c>
      <c r="D15" s="92">
        <v>4.8192771099999997E-2</v>
      </c>
      <c r="E15" s="93">
        <v>65607212.760236233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헤데라해시그래프</v>
      </c>
      <c r="P15" s="37">
        <f t="shared" si="2"/>
        <v>401</v>
      </c>
      <c r="Q15" s="79">
        <f t="shared" si="3"/>
        <v>5.5263157899999998E-2</v>
      </c>
      <c r="R15" s="87">
        <f t="shared" si="5"/>
        <v>147864595.64142281</v>
      </c>
    </row>
    <row r="16" spans="1:18" ht="17.25" thickBot="1">
      <c r="A16" s="40" t="s">
        <v>75</v>
      </c>
      <c r="B16" s="11" t="s">
        <v>76</v>
      </c>
      <c r="C16" s="95">
        <v>27910</v>
      </c>
      <c r="D16" s="92">
        <v>4.6886721700000002E-2</v>
      </c>
      <c r="E16" s="93">
        <v>959951.20947412995</v>
      </c>
      <c r="F16" s="35"/>
      <c r="G16" s="9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폴카닷</v>
      </c>
      <c r="P16" s="38">
        <f t="shared" si="2"/>
        <v>34630</v>
      </c>
      <c r="Q16" s="76">
        <f t="shared" si="3"/>
        <v>5.2583586600000003E-2</v>
      </c>
      <c r="R16" s="85">
        <f t="shared" si="5"/>
        <v>2724252.36858558</v>
      </c>
    </row>
    <row r="17" spans="1:18">
      <c r="A17" s="40" t="s">
        <v>211</v>
      </c>
      <c r="B17" s="11" t="s">
        <v>212</v>
      </c>
      <c r="C17" s="95">
        <v>1125</v>
      </c>
      <c r="D17" s="92">
        <v>4.6511627899999998E-2</v>
      </c>
      <c r="E17" s="93">
        <v>20259492.847317658</v>
      </c>
      <c r="F17" s="35"/>
      <c r="G17" s="313">
        <f>_xlfn.IFNA(VLOOKUP(G14, $B$2:$D$200, 3, FALSE), "-")</f>
        <v>1.8560523900000001E-2</v>
      </c>
      <c r="H17" s="315">
        <f>_xlfn.IFNA(VLOOKUP(G14, $B$2:$D$200, 2, FALSE), "-")</f>
        <v>51640000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디센트럴랜드</v>
      </c>
      <c r="P17" s="39">
        <f t="shared" si="2"/>
        <v>802</v>
      </c>
      <c r="Q17" s="77">
        <f t="shared" si="3"/>
        <v>4.9738219899999998E-2</v>
      </c>
      <c r="R17" s="86">
        <f t="shared" si="5"/>
        <v>21763749.961881168</v>
      </c>
    </row>
    <row r="18" spans="1:18" ht="17.25" thickBot="1">
      <c r="A18" s="40" t="s">
        <v>64</v>
      </c>
      <c r="B18" s="11" t="s">
        <v>65</v>
      </c>
      <c r="C18" s="95">
        <v>68.099999999999994</v>
      </c>
      <c r="D18" s="92">
        <v>4.4478527599999998E-2</v>
      </c>
      <c r="E18" s="93">
        <v>1999915446.6987383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피르마체인</v>
      </c>
      <c r="P18" s="39">
        <f t="shared" si="2"/>
        <v>172</v>
      </c>
      <c r="Q18" s="77">
        <f t="shared" si="3"/>
        <v>4.8780487800000001E-2</v>
      </c>
      <c r="R18" s="86">
        <f t="shared" si="5"/>
        <v>112217973.54737985</v>
      </c>
    </row>
    <row r="19" spans="1:18" ht="17.25" thickBot="1">
      <c r="A19" s="40" t="s">
        <v>113</v>
      </c>
      <c r="B19" s="11" t="s">
        <v>114</v>
      </c>
      <c r="C19" s="95">
        <v>779</v>
      </c>
      <c r="D19" s="92">
        <v>4.2838018700000001E-2</v>
      </c>
      <c r="E19" s="93">
        <v>95251428.227550983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왁스</v>
      </c>
      <c r="P19" s="39">
        <f t="shared" si="2"/>
        <v>261</v>
      </c>
      <c r="Q19" s="77">
        <f t="shared" si="3"/>
        <v>4.8192771099999997E-2</v>
      </c>
      <c r="R19" s="86">
        <f t="shared" si="5"/>
        <v>65607212.760236233</v>
      </c>
    </row>
    <row r="20" spans="1:18" ht="17.25" thickBot="1">
      <c r="A20" s="40" t="s">
        <v>155</v>
      </c>
      <c r="B20" s="11" t="s">
        <v>156</v>
      </c>
      <c r="C20" s="95">
        <v>1590</v>
      </c>
      <c r="D20" s="92">
        <v>4.2622950800000003E-2</v>
      </c>
      <c r="E20" s="93">
        <v>3504852.21437285</v>
      </c>
      <c r="F20" s="35"/>
      <c r="G20" s="267" t="s">
        <v>256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27910</v>
      </c>
      <c r="Q20" s="77">
        <f t="shared" si="3"/>
        <v>4.6886721700000002E-2</v>
      </c>
      <c r="R20" s="90">
        <f t="shared" si="5"/>
        <v>959951.20947412995</v>
      </c>
    </row>
    <row r="21" spans="1:18">
      <c r="A21" s="40" t="s">
        <v>73</v>
      </c>
      <c r="B21" s="11" t="s">
        <v>74</v>
      </c>
      <c r="C21" s="95">
        <v>39600</v>
      </c>
      <c r="D21" s="92">
        <v>4.1831097099999999E-2</v>
      </c>
      <c r="E21" s="93">
        <v>7436170.2016771203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밀크</v>
      </c>
      <c r="P21" s="45">
        <f t="shared" si="2"/>
        <v>1125</v>
      </c>
      <c r="Q21" s="80">
        <f t="shared" si="3"/>
        <v>4.6511627899999998E-2</v>
      </c>
      <c r="R21" s="99">
        <f t="shared" si="5"/>
        <v>20259492.847317658</v>
      </c>
    </row>
    <row r="22" spans="1:18" ht="17.25" thickBot="1">
      <c r="A22" s="40" t="s">
        <v>129</v>
      </c>
      <c r="B22" s="11" t="s">
        <v>130</v>
      </c>
      <c r="C22" s="95">
        <v>128</v>
      </c>
      <c r="D22" s="92">
        <v>4.06504065E-2</v>
      </c>
      <c r="E22" s="93">
        <v>175305694.72014719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아이오에스티</v>
      </c>
      <c r="P22" s="39">
        <f t="shared" si="2"/>
        <v>68.099999999999994</v>
      </c>
      <c r="Q22" s="77">
        <f t="shared" si="3"/>
        <v>4.4478527599999998E-2</v>
      </c>
      <c r="R22" s="86">
        <f t="shared" si="5"/>
        <v>1999915446.6987383</v>
      </c>
    </row>
    <row r="23" spans="1:18" ht="17.25" thickBot="1">
      <c r="A23" s="40" t="s">
        <v>81</v>
      </c>
      <c r="B23" s="11" t="s">
        <v>82</v>
      </c>
      <c r="C23" s="95">
        <v>2570</v>
      </c>
      <c r="D23" s="92">
        <v>3.8383838400000002E-2</v>
      </c>
      <c r="E23" s="93">
        <v>52215816.266749948</v>
      </c>
      <c r="F23" s="35"/>
      <c r="G23" s="9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샌드박스</v>
      </c>
      <c r="P23" s="39">
        <f t="shared" si="2"/>
        <v>779</v>
      </c>
      <c r="Q23" s="77">
        <f t="shared" si="3"/>
        <v>4.2838018700000001E-2</v>
      </c>
      <c r="R23" s="86">
        <f t="shared" si="5"/>
        <v>95251428.227550983</v>
      </c>
    </row>
    <row r="24" spans="1:18">
      <c r="A24" s="40" t="s">
        <v>79</v>
      </c>
      <c r="B24" s="11" t="s">
        <v>80</v>
      </c>
      <c r="C24" s="95">
        <v>785</v>
      </c>
      <c r="D24" s="92">
        <v>3.8359788399999997E-2</v>
      </c>
      <c r="E24" s="93">
        <v>3361536.2495211302</v>
      </c>
      <c r="F24" s="35"/>
      <c r="G24" s="313">
        <f>_xlfn.IFNA(VLOOKUP(G21, $B$2:$D$200, 3, FALSE), "-")</f>
        <v>1.8560523900000001E-2</v>
      </c>
      <c r="H24" s="315">
        <f>_xlfn.IFNA(VLOOKUP(G21, $B$2:$D$200, 2, FALSE), "-")</f>
        <v>51640000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엔진코인</v>
      </c>
      <c r="P24" s="39">
        <f t="shared" si="2"/>
        <v>1590</v>
      </c>
      <c r="Q24" s="77">
        <f t="shared" si="3"/>
        <v>4.2622950800000003E-2</v>
      </c>
      <c r="R24" s="86">
        <f t="shared" si="5"/>
        <v>3504852.21437285</v>
      </c>
    </row>
    <row r="25" spans="1:18" ht="17.25" thickBot="1">
      <c r="A25" s="40" t="s">
        <v>101</v>
      </c>
      <c r="B25" s="11" t="s">
        <v>102</v>
      </c>
      <c r="C25" s="95">
        <v>1010</v>
      </c>
      <c r="D25" s="92">
        <v>3.8026721499999999E-2</v>
      </c>
      <c r="E25" s="93">
        <v>6281192.4450735701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코스모스</v>
      </c>
      <c r="P25" s="37">
        <f t="shared" si="2"/>
        <v>39600</v>
      </c>
      <c r="Q25" s="79">
        <f t="shared" si="3"/>
        <v>4.1831097099999999E-2</v>
      </c>
      <c r="R25" s="87">
        <f t="shared" si="5"/>
        <v>7436170.2016771203</v>
      </c>
    </row>
    <row r="26" spans="1:18">
      <c r="A26" s="40" t="s">
        <v>123</v>
      </c>
      <c r="B26" s="11" t="s">
        <v>124</v>
      </c>
      <c r="C26" s="95">
        <v>493</v>
      </c>
      <c r="D26" s="92">
        <v>3.7894736800000002E-2</v>
      </c>
      <c r="E26" s="93">
        <v>40787937.989912502</v>
      </c>
      <c r="F26" s="35"/>
    </row>
    <row r="27" spans="1:18" ht="17.25" thickBot="1">
      <c r="A27" s="40" t="s">
        <v>127</v>
      </c>
      <c r="B27" s="11" t="s">
        <v>128</v>
      </c>
      <c r="C27" s="95">
        <v>112</v>
      </c>
      <c r="D27" s="92">
        <v>3.7037037000000002E-2</v>
      </c>
      <c r="E27" s="93">
        <v>281890916.74210811</v>
      </c>
      <c r="F27" s="35"/>
    </row>
    <row r="28" spans="1:18" ht="17.25" thickBot="1">
      <c r="A28" s="40" t="s">
        <v>89</v>
      </c>
      <c r="B28" s="11" t="s">
        <v>90</v>
      </c>
      <c r="C28" s="95">
        <v>1130</v>
      </c>
      <c r="D28" s="92">
        <v>3.6697247699999998E-2</v>
      </c>
      <c r="E28" s="93">
        <v>333863617.13475239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197</v>
      </c>
      <c r="B29" s="11" t="s">
        <v>198</v>
      </c>
      <c r="C29" s="95">
        <v>20270</v>
      </c>
      <c r="D29" s="92">
        <v>3.6298568500000003E-2</v>
      </c>
      <c r="E29" s="93">
        <v>2104696.0974994502</v>
      </c>
      <c r="F29" s="35"/>
      <c r="G29" s="304" t="s">
        <v>55</v>
      </c>
      <c r="H29" s="320">
        <f ca="1">NOW()</f>
        <v>44461.885090277778</v>
      </c>
      <c r="I29" s="321"/>
      <c r="J29" s="322"/>
      <c r="K29" s="319" t="s">
        <v>55</v>
      </c>
      <c r="L29" s="320">
        <f ca="1">NOW()</f>
        <v>44461.885090277778</v>
      </c>
      <c r="M29" s="321"/>
      <c r="N29" s="322"/>
      <c r="O29" s="319" t="s">
        <v>55</v>
      </c>
      <c r="P29" s="320">
        <f ca="1">NOW()</f>
        <v>44461.885090277778</v>
      </c>
      <c r="Q29" s="321"/>
      <c r="R29" s="322"/>
    </row>
    <row r="30" spans="1:18" ht="17.25" thickBot="1">
      <c r="A30" s="40" t="s">
        <v>143</v>
      </c>
      <c r="B30" s="11" t="s">
        <v>144</v>
      </c>
      <c r="C30" s="95">
        <v>98.9</v>
      </c>
      <c r="D30" s="92">
        <v>3.3437826499999997E-2</v>
      </c>
      <c r="E30" s="93">
        <v>37942250.833124712</v>
      </c>
      <c r="F30" s="35"/>
      <c r="G30" s="312"/>
      <c r="H30" s="36" t="s">
        <v>58</v>
      </c>
      <c r="I30" s="73" t="s">
        <v>59</v>
      </c>
      <c r="J30" s="69" t="s">
        <v>264</v>
      </c>
      <c r="K30" s="312"/>
      <c r="L30" s="36" t="s">
        <v>58</v>
      </c>
      <c r="M30" s="73" t="s">
        <v>59</v>
      </c>
      <c r="N30" s="69" t="s">
        <v>264</v>
      </c>
      <c r="O30" s="312"/>
      <c r="P30" s="36" t="s">
        <v>58</v>
      </c>
      <c r="Q30" s="73" t="s">
        <v>59</v>
      </c>
      <c r="R30" s="69" t="s">
        <v>264</v>
      </c>
    </row>
    <row r="31" spans="1:18">
      <c r="A31" s="40" t="s">
        <v>62</v>
      </c>
      <c r="B31" s="11" t="s">
        <v>63</v>
      </c>
      <c r="C31" s="95">
        <v>48120</v>
      </c>
      <c r="D31" s="92">
        <v>3.28396652E-2</v>
      </c>
      <c r="E31" s="93">
        <v>280797.60692688002</v>
      </c>
      <c r="F31" s="35"/>
      <c r="G31" s="55" t="str">
        <f ca="1">IFERROR(OFFSET(INDIRECT($H$3 &amp; "!A98"), 0, 0), "")</f>
        <v>플레이댑</v>
      </c>
      <c r="H31" s="38">
        <f t="shared" ref="H31:H50" ca="1" si="7">_xlfn.IFNA(VLOOKUP(G31, $B$2:$D$200, 2, FALSE), "")</f>
        <v>895</v>
      </c>
      <c r="I31" s="76">
        <f t="shared" ref="I31:I50" ca="1" si="8">_xlfn.IFNA(VLOOKUP(G31, $B$2:$D$200, 3, FALSE), "")</f>
        <v>0.10493827159999999</v>
      </c>
      <c r="J31" s="85">
        <f ca="1">_xlfn.IFNA(VLOOKUP(G31, $B$2:$E$200, 4, FALSE), "")</f>
        <v>232512940.83115351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10.5</v>
      </c>
      <c r="M31" s="76">
        <f t="shared" ref="M31:M50" ca="1" si="10">_xlfn.IFNA(VLOOKUP(K31, $B$2:$D$200, 3, FALSE), "")</f>
        <v>2.9411764699999999E-2</v>
      </c>
      <c r="N31" s="85">
        <f ca="1">_xlfn.IFNA(VLOOKUP(K31, $B$2:$E$200, 4, FALSE), "")</f>
        <v>815733924.94869471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895</v>
      </c>
      <c r="Q31" s="76">
        <f t="shared" ref="Q31:Q50" ca="1" si="12">_xlfn.IFNA(VLOOKUP(O31, $B$2:$D$200, 3, FALSE), "")</f>
        <v>0.10493827159999999</v>
      </c>
      <c r="R31" s="85">
        <f ca="1">_xlfn.IFNA(VLOOKUP(O31, $B$2:$E$200, 4, FALSE), "")</f>
        <v>232512940.83115351</v>
      </c>
    </row>
    <row r="32" spans="1:18">
      <c r="A32" s="40" t="s">
        <v>93</v>
      </c>
      <c r="B32" s="11" t="s">
        <v>94</v>
      </c>
      <c r="C32" s="95">
        <v>3562000</v>
      </c>
      <c r="D32" s="92">
        <v>3.2763119700000003E-2</v>
      </c>
      <c r="E32" s="93">
        <v>81572.288848190001</v>
      </c>
      <c r="F32" s="35"/>
      <c r="G32" s="56" t="str">
        <f ca="1">IFERROR(OFFSET(INDIRECT($H$3 &amp; "!A98"), 1, 0), "")</f>
        <v>엑시인피니티</v>
      </c>
      <c r="H32" s="39">
        <f t="shared" ca="1" si="7"/>
        <v>74420</v>
      </c>
      <c r="I32" s="77">
        <f t="shared" ca="1" si="8"/>
        <v>0.17827739079999999</v>
      </c>
      <c r="J32" s="86">
        <f t="shared" ref="J32:J50" ca="1" si="13">_xlfn.IFNA(VLOOKUP(G32, $B$2:$E$200, 4, FALSE), "")</f>
        <v>3895387.8900031</v>
      </c>
      <c r="K32" s="56" t="str">
        <f ca="1">IFERROR(OFFSET(INDIRECT($H$3 &amp; "!A44"), 1, 0), "")</f>
        <v>시아코인</v>
      </c>
      <c r="L32" s="39">
        <f t="shared" ca="1" si="9"/>
        <v>18.2</v>
      </c>
      <c r="M32" s="77">
        <f t="shared" ca="1" si="10"/>
        <v>2.2471910099999999E-2</v>
      </c>
      <c r="N32" s="86">
        <f t="shared" ref="N32:N50" ca="1" si="14">_xlfn.IFNA(VLOOKUP(K32, $B$2:$E$200, 4, FALSE), "")</f>
        <v>390968215.05867112</v>
      </c>
      <c r="O32" s="56" t="str">
        <f ca="1">IFERROR(OFFSET(INDIRECT($H$3 &amp; "!A71"), 1, 0), "")</f>
        <v>헤데라해시그래프</v>
      </c>
      <c r="P32" s="39">
        <f t="shared" ca="1" si="11"/>
        <v>401</v>
      </c>
      <c r="Q32" s="77">
        <f t="shared" ca="1" si="12"/>
        <v>5.5263157899999998E-2</v>
      </c>
      <c r="R32" s="86">
        <f t="shared" ref="R32:R50" ca="1" si="15">_xlfn.IFNA(VLOOKUP(O32, $B$2:$E$200, 4, FALSE), "")</f>
        <v>147864595.64142281</v>
      </c>
    </row>
    <row r="33" spans="1:18">
      <c r="A33" s="40" t="s">
        <v>163</v>
      </c>
      <c r="B33" s="11" t="s">
        <v>164</v>
      </c>
      <c r="C33" s="95">
        <v>868</v>
      </c>
      <c r="D33" s="92">
        <v>3.2104637300000002E-2</v>
      </c>
      <c r="E33" s="93">
        <v>65828233.800320357</v>
      </c>
      <c r="F33" s="35"/>
      <c r="G33" s="56" t="str">
        <f ca="1">IFERROR(OFFSET(INDIRECT($H$3 &amp; "!A98"), 2, 0), "")</f>
        <v>헤데라해시그래프</v>
      </c>
      <c r="H33" s="39">
        <f t="shared" ca="1" si="7"/>
        <v>401</v>
      </c>
      <c r="I33" s="77">
        <f t="shared" ca="1" si="8"/>
        <v>5.5263157899999998E-2</v>
      </c>
      <c r="J33" s="86">
        <f t="shared" ca="1" si="13"/>
        <v>147864595.64142281</v>
      </c>
      <c r="K33" s="56" t="str">
        <f ca="1">IFERROR(OFFSET(INDIRECT($H$3 &amp; "!A44"), 2, 0), "")</f>
        <v>아하토큰</v>
      </c>
      <c r="L33" s="39">
        <f t="shared" ca="1" si="9"/>
        <v>12.4</v>
      </c>
      <c r="M33" s="77">
        <f t="shared" ca="1" si="10"/>
        <v>1.6393442599999999E-2</v>
      </c>
      <c r="N33" s="86">
        <f t="shared" ca="1" si="14"/>
        <v>835013225.62225521</v>
      </c>
      <c r="O33" s="56" t="str">
        <f ca="1">IFERROR(OFFSET(INDIRECT($H$3 &amp; "!A71"), 2, 0), "")</f>
        <v>샌드박스</v>
      </c>
      <c r="P33" s="39">
        <f t="shared" ca="1" si="11"/>
        <v>779</v>
      </c>
      <c r="Q33" s="77">
        <f t="shared" ca="1" si="12"/>
        <v>4.2838018700000001E-2</v>
      </c>
      <c r="R33" s="86">
        <f t="shared" ca="1" si="15"/>
        <v>95251428.227550983</v>
      </c>
    </row>
    <row r="34" spans="1:18">
      <c r="A34" s="40" t="s">
        <v>83</v>
      </c>
      <c r="B34" s="11" t="s">
        <v>84</v>
      </c>
      <c r="C34" s="95">
        <v>5000</v>
      </c>
      <c r="D34" s="92">
        <v>3.1991744099999997E-2</v>
      </c>
      <c r="E34" s="93">
        <v>12236141.73686558</v>
      </c>
      <c r="F34" s="35"/>
      <c r="G34" s="56" t="str">
        <f ca="1">IFERROR(OFFSET(INDIRECT($H$3 &amp; "!A98"), 3, 0), "")</f>
        <v>밀크</v>
      </c>
      <c r="H34" s="39">
        <f t="shared" ca="1" si="7"/>
        <v>1125</v>
      </c>
      <c r="I34" s="77">
        <f t="shared" ca="1" si="8"/>
        <v>4.6511627899999998E-2</v>
      </c>
      <c r="J34" s="86">
        <f t="shared" ca="1" si="13"/>
        <v>20259492.847317658</v>
      </c>
      <c r="K34" s="56" t="str">
        <f ca="1">IFERROR(OFFSET(INDIRECT($H$3 &amp; "!A44"), 3, 0), "")</f>
        <v>아이오에스티</v>
      </c>
      <c r="L34" s="39">
        <f t="shared" ca="1" si="9"/>
        <v>68.099999999999994</v>
      </c>
      <c r="M34" s="77">
        <f t="shared" ca="1" si="10"/>
        <v>4.4478527599999998E-2</v>
      </c>
      <c r="N34" s="86">
        <f t="shared" ca="1" si="14"/>
        <v>1999915446.6987383</v>
      </c>
      <c r="O34" s="56" t="str">
        <f ca="1">IFERROR(OFFSET(INDIRECT($H$3 &amp; "!A71"), 3, 0), "")</f>
        <v>센티넬프로토콜</v>
      </c>
      <c r="P34" s="39">
        <f t="shared" ca="1" si="11"/>
        <v>206</v>
      </c>
      <c r="Q34" s="77">
        <f t="shared" ca="1" si="12"/>
        <v>8.9947089899999999E-2</v>
      </c>
      <c r="R34" s="86">
        <f t="shared" ca="1" si="15"/>
        <v>195545680.86762419</v>
      </c>
    </row>
    <row r="35" spans="1:18">
      <c r="A35" s="40" t="s">
        <v>145</v>
      </c>
      <c r="B35" s="11" t="s">
        <v>146</v>
      </c>
      <c r="C35" s="95">
        <v>2590</v>
      </c>
      <c r="D35" s="92">
        <v>3.187251E-2</v>
      </c>
      <c r="E35" s="93">
        <v>8377609.5943487799</v>
      </c>
      <c r="F35" s="35"/>
      <c r="G35" s="58" t="str">
        <f ca="1">IFERROR(OFFSET(INDIRECT($H$3 &amp; "!A98"), 4, 0), "")</f>
        <v>샌드박스</v>
      </c>
      <c r="H35" s="44">
        <f t="shared" ca="1" si="7"/>
        <v>779</v>
      </c>
      <c r="I35" s="78">
        <f t="shared" ca="1" si="8"/>
        <v>4.2838018700000001E-2</v>
      </c>
      <c r="J35" s="90">
        <f t="shared" ca="1" si="13"/>
        <v>95251428.227550983</v>
      </c>
      <c r="K35" s="58" t="str">
        <f ca="1">IFERROR(OFFSET(INDIRECT($H$3 &amp; "!A44"), 4, 0), "")</f>
        <v>비트토렌트</v>
      </c>
      <c r="L35" s="44">
        <f t="shared" ca="1" si="9"/>
        <v>4.01</v>
      </c>
      <c r="M35" s="78">
        <f t="shared" ca="1" si="10"/>
        <v>2.29591837E-2</v>
      </c>
      <c r="N35" s="90">
        <f t="shared" ca="1" si="14"/>
        <v>10484509381.824436</v>
      </c>
      <c r="O35" s="58" t="str">
        <f ca="1">IFERROR(OFFSET(INDIRECT($H$3 &amp; "!A71"), 4, 0), "")</f>
        <v>크립토닷컴체인</v>
      </c>
      <c r="P35" s="44">
        <f t="shared" ca="1" si="11"/>
        <v>182</v>
      </c>
      <c r="Q35" s="78">
        <f t="shared" ca="1" si="12"/>
        <v>6.4327485399999995E-2</v>
      </c>
      <c r="R35" s="90">
        <f t="shared" ca="1" si="15"/>
        <v>37139205.369284131</v>
      </c>
    </row>
    <row r="36" spans="1:18">
      <c r="A36" s="40" t="s">
        <v>111</v>
      </c>
      <c r="B36" s="11" t="s">
        <v>112</v>
      </c>
      <c r="C36" s="95">
        <v>6435</v>
      </c>
      <c r="D36" s="92">
        <v>3.125E-2</v>
      </c>
      <c r="E36" s="93">
        <v>1336928.09486887</v>
      </c>
      <c r="F36" s="35"/>
      <c r="G36" s="56" t="str">
        <f ca="1">IFERROR(OFFSET(INDIRECT($H$3 &amp; "!A98"), 5, 0), "")</f>
        <v>센티넬프로토콜</v>
      </c>
      <c r="H36" s="39">
        <f t="shared" ca="1" si="7"/>
        <v>206</v>
      </c>
      <c r="I36" s="77">
        <f t="shared" ca="1" si="8"/>
        <v>8.9947089899999999E-2</v>
      </c>
      <c r="J36" s="99">
        <f t="shared" ca="1" si="13"/>
        <v>195545680.86762419</v>
      </c>
      <c r="K36" s="56" t="str">
        <f ca="1">IFERROR(OFFSET(INDIRECT($H$3 &amp; "!A44"), 5, 0), "")</f>
        <v>스테이터스네트워크토큰</v>
      </c>
      <c r="L36" s="39">
        <f t="shared" ca="1" si="9"/>
        <v>91.5</v>
      </c>
      <c r="M36" s="77">
        <f t="shared" ca="1" si="10"/>
        <v>2.4636058200000002E-2</v>
      </c>
      <c r="N36" s="99">
        <f t="shared" ca="1" si="14"/>
        <v>50197218.111396693</v>
      </c>
      <c r="O36" s="56" t="str">
        <f ca="1">IFERROR(OFFSET(INDIRECT($H$3 &amp; "!A71"), 5, 0), "")</f>
        <v>시빅</v>
      </c>
      <c r="P36" s="39">
        <f t="shared" ca="1" si="11"/>
        <v>493</v>
      </c>
      <c r="Q36" s="77">
        <f t="shared" ca="1" si="12"/>
        <v>3.7894736800000002E-2</v>
      </c>
      <c r="R36" s="99">
        <f t="shared" ca="1" si="15"/>
        <v>40787937.989912502</v>
      </c>
    </row>
    <row r="37" spans="1:18">
      <c r="A37" s="40" t="s">
        <v>50</v>
      </c>
      <c r="B37" s="11" t="s">
        <v>51</v>
      </c>
      <c r="C37" s="95">
        <v>340</v>
      </c>
      <c r="D37" s="92">
        <v>3.0303030299999999E-2</v>
      </c>
      <c r="E37" s="93">
        <v>56763576.940572567</v>
      </c>
      <c r="F37" s="35"/>
      <c r="G37" s="56" t="str">
        <f ca="1">IFERROR(OFFSET(INDIRECT($H$3 &amp; "!A98"), 6, 0), "")</f>
        <v>크립토닷컴체인</v>
      </c>
      <c r="H37" s="39">
        <f t="shared" ca="1" si="7"/>
        <v>182</v>
      </c>
      <c r="I37" s="77">
        <f t="shared" ca="1" si="8"/>
        <v>6.4327485399999995E-2</v>
      </c>
      <c r="J37" s="86">
        <f t="shared" ca="1" si="13"/>
        <v>37139205.369284131</v>
      </c>
      <c r="K37" s="56" t="str">
        <f ca="1">IFERROR(OFFSET(INDIRECT($H$3 &amp; "!A44"), 6, 0), "")</f>
        <v>메디블록</v>
      </c>
      <c r="L37" s="39">
        <f t="shared" ca="1" si="9"/>
        <v>67.8</v>
      </c>
      <c r="M37" s="77">
        <f t="shared" ca="1" si="10"/>
        <v>2.1084337299999999E-2</v>
      </c>
      <c r="N37" s="86">
        <f t="shared" ca="1" si="14"/>
        <v>205644709.39619091</v>
      </c>
      <c r="O37" s="56" t="str">
        <f ca="1">IFERROR(OFFSET(INDIRECT($H$3 &amp; "!A71"), 6, 0), "")</f>
        <v>디센트럴랜드</v>
      </c>
      <c r="P37" s="39">
        <f t="shared" ca="1" si="11"/>
        <v>802</v>
      </c>
      <c r="Q37" s="77">
        <f t="shared" ca="1" si="12"/>
        <v>4.9738219899999998E-2</v>
      </c>
      <c r="R37" s="86">
        <f t="shared" ca="1" si="15"/>
        <v>21763749.961881168</v>
      </c>
    </row>
    <row r="38" spans="1:18">
      <c r="A38" s="40" t="s">
        <v>131</v>
      </c>
      <c r="B38" s="11" t="s">
        <v>132</v>
      </c>
      <c r="C38" s="95">
        <v>104</v>
      </c>
      <c r="D38" s="92">
        <v>2.9702970299999999E-2</v>
      </c>
      <c r="E38" s="93">
        <v>66728788.040811047</v>
      </c>
      <c r="F38" s="35"/>
      <c r="G38" s="56" t="str">
        <f ca="1">IFERROR(OFFSET(INDIRECT($H$3 &amp; "!A98"), 7, 0), "")</f>
        <v>비트코인캐시에이비씨</v>
      </c>
      <c r="H38" s="39">
        <f t="shared" ca="1" si="7"/>
        <v>259300</v>
      </c>
      <c r="I38" s="77">
        <f t="shared" ca="1" si="8"/>
        <v>2.7541113499999999E-2</v>
      </c>
      <c r="J38" s="86">
        <f t="shared" ca="1" si="13"/>
        <v>1166184.0146818999</v>
      </c>
      <c r="K38" s="56" t="str">
        <f ca="1">IFERROR(OFFSET(INDIRECT($H$3 &amp; "!A44"), 7, 0), "")</f>
        <v>엠블</v>
      </c>
      <c r="L38" s="39">
        <f t="shared" ca="1" si="9"/>
        <v>15.1</v>
      </c>
      <c r="M38" s="77">
        <f t="shared" ca="1" si="10"/>
        <v>2.02702703E-2</v>
      </c>
      <c r="N38" s="86">
        <f t="shared" ca="1" si="14"/>
        <v>435279096.36117649</v>
      </c>
      <c r="O38" s="56" t="str">
        <f ca="1">IFERROR(OFFSET(INDIRECT($H$3 &amp; "!A71"), 7, 0), "")</f>
        <v>비체인</v>
      </c>
      <c r="P38" s="39">
        <f t="shared" ca="1" si="11"/>
        <v>112</v>
      </c>
      <c r="Q38" s="77">
        <f t="shared" ca="1" si="12"/>
        <v>3.7037037000000002E-2</v>
      </c>
      <c r="R38" s="86">
        <f t="shared" ca="1" si="15"/>
        <v>281890916.74210811</v>
      </c>
    </row>
    <row r="39" spans="1:18">
      <c r="A39" s="40" t="s">
        <v>149</v>
      </c>
      <c r="B39" s="11" t="s">
        <v>150</v>
      </c>
      <c r="C39" s="95">
        <v>10.5</v>
      </c>
      <c r="D39" s="92">
        <v>2.9411764699999999E-2</v>
      </c>
      <c r="E39" s="93">
        <v>815733924.94869471</v>
      </c>
      <c r="F39" s="35"/>
      <c r="G39" s="56" t="str">
        <f ca="1">IFERROR(OFFSET(INDIRECT($H$3 &amp; "!A98"), 8, 0), "")</f>
        <v>리플</v>
      </c>
      <c r="H39" s="39">
        <f t="shared" ca="1" si="7"/>
        <v>1130</v>
      </c>
      <c r="I39" s="77">
        <f t="shared" ca="1" si="8"/>
        <v>3.6697247699999998E-2</v>
      </c>
      <c r="J39" s="86">
        <f t="shared" ca="1" si="13"/>
        <v>333863617.13475239</v>
      </c>
      <c r="K39" s="56" t="str">
        <f ca="1">IFERROR(OFFSET(INDIRECT($H$3 &amp; "!A44"), 8, 0), "")</f>
        <v>스톰엑스</v>
      </c>
      <c r="L39" s="39">
        <f t="shared" ca="1" si="9"/>
        <v>31.7</v>
      </c>
      <c r="M39" s="77">
        <f t="shared" ca="1" si="10"/>
        <v>2.5889967600000001E-2</v>
      </c>
      <c r="N39" s="86">
        <f t="shared" ca="1" si="14"/>
        <v>280178256.24065328</v>
      </c>
      <c r="O39" s="56" t="str">
        <f ca="1">IFERROR(OFFSET(INDIRECT($H$3 &amp; "!A71"), 8, 0), "")</f>
        <v>아더</v>
      </c>
      <c r="P39" s="39">
        <f t="shared" ca="1" si="11"/>
        <v>347</v>
      </c>
      <c r="Q39" s="77">
        <f t="shared" ca="1" si="12"/>
        <v>1.7595307899999999E-2</v>
      </c>
      <c r="R39" s="86">
        <f t="shared" ca="1" si="15"/>
        <v>52856760.462183744</v>
      </c>
    </row>
    <row r="40" spans="1:18" ht="17.25" thickBot="1">
      <c r="A40" s="40" t="s">
        <v>99</v>
      </c>
      <c r="B40" s="11" t="s">
        <v>100</v>
      </c>
      <c r="C40" s="95">
        <v>58590</v>
      </c>
      <c r="D40" s="92">
        <v>2.93394238E-2</v>
      </c>
      <c r="E40" s="93">
        <v>1305198.8177145601</v>
      </c>
      <c r="F40" s="35"/>
      <c r="G40" s="57" t="str">
        <f ca="1">IFERROR(OFFSET(INDIRECT($H$3 &amp; "!A98"), 9, 0), "")</f>
        <v>시빅</v>
      </c>
      <c r="H40" s="37">
        <f t="shared" ca="1" si="7"/>
        <v>493</v>
      </c>
      <c r="I40" s="79">
        <f t="shared" ca="1" si="8"/>
        <v>3.7894736800000002E-2</v>
      </c>
      <c r="J40" s="87">
        <f t="shared" ca="1" si="13"/>
        <v>40787937.989912502</v>
      </c>
      <c r="K40" s="57" t="str">
        <f ca="1">IFERROR(OFFSET(INDIRECT($H$3 &amp; "!A44"), 9, 0), "")</f>
        <v>썬더토큰</v>
      </c>
      <c r="L40" s="37">
        <f t="shared" ca="1" si="9"/>
        <v>12</v>
      </c>
      <c r="M40" s="79">
        <f t="shared" ca="1" si="10"/>
        <v>1.6949152499999998E-2</v>
      </c>
      <c r="N40" s="87">
        <f t="shared" ca="1" si="14"/>
        <v>347545741.74237007</v>
      </c>
      <c r="O40" s="57" t="str">
        <f ca="1">IFERROR(OFFSET(INDIRECT($H$3 &amp; "!A71"), 9, 0), "")</f>
        <v>왁스</v>
      </c>
      <c r="P40" s="37">
        <f t="shared" ca="1" si="11"/>
        <v>261</v>
      </c>
      <c r="Q40" s="79">
        <f t="shared" ca="1" si="12"/>
        <v>4.8192771099999997E-2</v>
      </c>
      <c r="R40" s="87">
        <f t="shared" ca="1" si="15"/>
        <v>65607212.760236233</v>
      </c>
    </row>
    <row r="41" spans="1:18">
      <c r="A41" s="40" t="s">
        <v>185</v>
      </c>
      <c r="B41" s="11" t="s">
        <v>186</v>
      </c>
      <c r="C41" s="95">
        <v>8450</v>
      </c>
      <c r="D41" s="92">
        <v>2.92326431E-2</v>
      </c>
      <c r="E41" s="93">
        <v>1190540.5632301499</v>
      </c>
      <c r="F41" s="35"/>
      <c r="G41" s="59" t="str">
        <f ca="1">IFERROR(OFFSET(INDIRECT($H$3 &amp; "!A98"), 10, 0), "")</f>
        <v>쎄타토큰</v>
      </c>
      <c r="H41" s="38">
        <f t="shared" ca="1" si="7"/>
        <v>6435</v>
      </c>
      <c r="I41" s="76">
        <f t="shared" ca="1" si="8"/>
        <v>3.125E-2</v>
      </c>
      <c r="J41" s="85">
        <f t="shared" ca="1" si="13"/>
        <v>1336928.09486887</v>
      </c>
      <c r="K41" s="55" t="str">
        <f ca="1">IFERROR(OFFSET(INDIRECT($H$3 &amp; "!A44"), 10, 0), "")</f>
        <v>앵커</v>
      </c>
      <c r="L41" s="38">
        <f t="shared" ca="1" si="9"/>
        <v>98.9</v>
      </c>
      <c r="M41" s="76">
        <f t="shared" ca="1" si="10"/>
        <v>3.3437826499999997E-2</v>
      </c>
      <c r="N41" s="85">
        <f t="shared" ca="1" si="14"/>
        <v>37942250.833124712</v>
      </c>
      <c r="O41" s="55" t="str">
        <f ca="1">IFERROR(OFFSET(INDIRECT($H$3 &amp; "!A71"), 10, 0), "")</f>
        <v>메타디움</v>
      </c>
      <c r="P41" s="38">
        <f t="shared" ca="1" si="11"/>
        <v>105</v>
      </c>
      <c r="Q41" s="76">
        <f t="shared" ca="1" si="12"/>
        <v>9.6153846000000005E-3</v>
      </c>
      <c r="R41" s="85">
        <f t="shared" ca="1" si="15"/>
        <v>92440305.378003955</v>
      </c>
    </row>
    <row r="42" spans="1:18">
      <c r="A42" s="40" t="s">
        <v>105</v>
      </c>
      <c r="B42" s="11" t="s">
        <v>106</v>
      </c>
      <c r="C42" s="95">
        <v>259300</v>
      </c>
      <c r="D42" s="92">
        <v>2.7541113499999999E-2</v>
      </c>
      <c r="E42" s="93">
        <v>1166184.0146818999</v>
      </c>
      <c r="F42" s="35"/>
      <c r="G42" s="56" t="str">
        <f ca="1">IFERROR(OFFSET(INDIRECT($H$3 &amp; "!A98"), 11, 0), "")</f>
        <v>캐리프로토콜</v>
      </c>
      <c r="H42" s="39">
        <f t="shared" ca="1" si="7"/>
        <v>10.5</v>
      </c>
      <c r="I42" s="77">
        <f t="shared" ca="1" si="8"/>
        <v>2.9411764699999999E-2</v>
      </c>
      <c r="J42" s="86">
        <f t="shared" ca="1" si="13"/>
        <v>815733924.94869471</v>
      </c>
      <c r="K42" s="56" t="str">
        <f ca="1">IFERROR(OFFSET(INDIRECT($H$3 &amp; "!A44"), 11, 0), "")</f>
        <v>쿼크체인</v>
      </c>
      <c r="L42" s="39">
        <f t="shared" ca="1" si="9"/>
        <v>21.3</v>
      </c>
      <c r="M42" s="77">
        <f t="shared" ca="1" si="10"/>
        <v>1.42857143E-2</v>
      </c>
      <c r="N42" s="86">
        <f t="shared" ca="1" si="14"/>
        <v>115133580.90084839</v>
      </c>
      <c r="O42" s="56" t="str">
        <f ca="1">IFERROR(OFFSET(INDIRECT($H$3 &amp; "!A71"), 11, 0), "")</f>
        <v>베이직어텐션토큰</v>
      </c>
      <c r="P42" s="39">
        <f t="shared" ca="1" si="11"/>
        <v>785</v>
      </c>
      <c r="Q42" s="77">
        <f t="shared" ca="1" si="12"/>
        <v>3.8359788399999997E-2</v>
      </c>
      <c r="R42" s="86">
        <f t="shared" ca="1" si="15"/>
        <v>3361536.2495211302</v>
      </c>
    </row>
    <row r="43" spans="1:18">
      <c r="A43" s="40" t="s">
        <v>179</v>
      </c>
      <c r="B43" s="11" t="s">
        <v>180</v>
      </c>
      <c r="C43" s="95">
        <v>11950</v>
      </c>
      <c r="D43" s="92">
        <v>2.7515047300000001E-2</v>
      </c>
      <c r="E43" s="93">
        <v>2505707.0444295998</v>
      </c>
      <c r="F43" s="35"/>
      <c r="G43" s="56" t="str">
        <f ca="1">IFERROR(OFFSET(INDIRECT($H$3 &amp; "!A98"), 12, 0), "")</f>
        <v>디센트럴랜드</v>
      </c>
      <c r="H43" s="39">
        <f t="shared" ca="1" si="7"/>
        <v>802</v>
      </c>
      <c r="I43" s="77">
        <f t="shared" ca="1" si="8"/>
        <v>4.9738219899999998E-2</v>
      </c>
      <c r="J43" s="86">
        <f t="shared" ca="1" si="13"/>
        <v>21763749.961881168</v>
      </c>
      <c r="K43" s="56" t="str">
        <f ca="1">IFERROR(OFFSET(INDIRECT($H$3 &amp; "!A44"), 12, 0), "")</f>
        <v>썸씽</v>
      </c>
      <c r="L43" s="39">
        <f t="shared" ca="1" si="9"/>
        <v>69.7</v>
      </c>
      <c r="M43" s="77">
        <f t="shared" ca="1" si="10"/>
        <v>1.9005847999999999E-2</v>
      </c>
      <c r="N43" s="86">
        <f t="shared" ca="1" si="14"/>
        <v>76213265.090714023</v>
      </c>
      <c r="O43" s="56" t="str">
        <f ca="1">IFERROR(OFFSET(INDIRECT($H$3 &amp; "!A71"), 12, 0), "")</f>
        <v>피르마체인</v>
      </c>
      <c r="P43" s="39">
        <f t="shared" ca="1" si="11"/>
        <v>172</v>
      </c>
      <c r="Q43" s="77">
        <f t="shared" ca="1" si="12"/>
        <v>4.8780487800000001E-2</v>
      </c>
      <c r="R43" s="86">
        <f t="shared" ca="1" si="15"/>
        <v>112217973.54737985</v>
      </c>
    </row>
    <row r="44" spans="1:18">
      <c r="A44" s="40" t="s">
        <v>135</v>
      </c>
      <c r="B44" s="11" t="s">
        <v>136</v>
      </c>
      <c r="C44" s="95">
        <v>1765</v>
      </c>
      <c r="D44" s="92">
        <v>2.6162790700000001E-2</v>
      </c>
      <c r="E44" s="93">
        <v>2466812.9660214698</v>
      </c>
      <c r="F44" s="35"/>
      <c r="G44" s="56" t="str">
        <f ca="1">IFERROR(OFFSET(INDIRECT($H$3 &amp; "!A98"), 13, 0), "")</f>
        <v>비체인</v>
      </c>
      <c r="H44" s="39">
        <f t="shared" ca="1" si="7"/>
        <v>112</v>
      </c>
      <c r="I44" s="77">
        <f t="shared" ca="1" si="8"/>
        <v>3.7037037000000002E-2</v>
      </c>
      <c r="J44" s="86">
        <f t="shared" ca="1" si="13"/>
        <v>281890916.74210811</v>
      </c>
      <c r="K44" s="56" t="str">
        <f ca="1">IFERROR(OFFSET(INDIRECT($H$3 &amp; "!A44"), 13, 0), "")</f>
        <v>무비블록</v>
      </c>
      <c r="L44" s="39">
        <f t="shared" ca="1" si="9"/>
        <v>9.32</v>
      </c>
      <c r="M44" s="77">
        <f t="shared" ca="1" si="10"/>
        <v>1.0845987E-2</v>
      </c>
      <c r="N44" s="86">
        <f t="shared" ca="1" si="14"/>
        <v>844742519.06189585</v>
      </c>
      <c r="O44" s="56" t="str">
        <f ca="1">IFERROR(OFFSET(INDIRECT($H$3 &amp; "!A71"), 13, 0), "")</f>
        <v>칠리즈</v>
      </c>
      <c r="P44" s="39">
        <f t="shared" ca="1" si="11"/>
        <v>334</v>
      </c>
      <c r="Q44" s="77">
        <f t="shared" ca="1" si="12"/>
        <v>5.6962025300000003E-2</v>
      </c>
      <c r="R44" s="86">
        <f t="shared" ca="1" si="15"/>
        <v>47919173.974729791</v>
      </c>
    </row>
    <row r="45" spans="1:18">
      <c r="A45" s="40" t="s">
        <v>121</v>
      </c>
      <c r="B45" s="11" t="s">
        <v>122</v>
      </c>
      <c r="C45" s="95">
        <v>31.7</v>
      </c>
      <c r="D45" s="92">
        <v>2.5889967600000001E-2</v>
      </c>
      <c r="E45" s="93">
        <v>280178256.24065328</v>
      </c>
      <c r="F45" s="35"/>
      <c r="G45" s="58" t="str">
        <f ca="1">IFERROR(OFFSET(INDIRECT($H$3 &amp; "!A98"), 14, 0), "")</f>
        <v>코스모스</v>
      </c>
      <c r="H45" s="44">
        <f t="shared" ca="1" si="7"/>
        <v>39600</v>
      </c>
      <c r="I45" s="78">
        <f t="shared" ca="1" si="8"/>
        <v>4.1831097099999999E-2</v>
      </c>
      <c r="J45" s="90">
        <f t="shared" ca="1" si="13"/>
        <v>7436170.2016771203</v>
      </c>
      <c r="K45" s="58" t="str">
        <f ca="1">IFERROR(OFFSET(INDIRECT($H$3 &amp; "!A44"), 14, 0), "")</f>
        <v>저스트</v>
      </c>
      <c r="L45" s="44">
        <f t="shared" ca="1" si="9"/>
        <v>83.9</v>
      </c>
      <c r="M45" s="78">
        <f t="shared" ca="1" si="10"/>
        <v>7.2028811999999996E-3</v>
      </c>
      <c r="N45" s="90">
        <f t="shared" ca="1" si="14"/>
        <v>75633547.004972935</v>
      </c>
      <c r="O45" s="58" t="str">
        <f ca="1">IFERROR(OFFSET(INDIRECT($H$3 &amp; "!A71"), 14, 0), "")</f>
        <v>온톨로지</v>
      </c>
      <c r="P45" s="44">
        <f t="shared" ca="1" si="11"/>
        <v>1010</v>
      </c>
      <c r="Q45" s="78">
        <f t="shared" ca="1" si="12"/>
        <v>3.8026721499999999E-2</v>
      </c>
      <c r="R45" s="90">
        <f t="shared" ca="1" si="15"/>
        <v>6281192.4450735701</v>
      </c>
    </row>
    <row r="46" spans="1:18">
      <c r="A46" s="40" t="s">
        <v>125</v>
      </c>
      <c r="B46" s="11" t="s">
        <v>126</v>
      </c>
      <c r="C46" s="95">
        <v>189550</v>
      </c>
      <c r="D46" s="92">
        <v>2.4871586899999999E-2</v>
      </c>
      <c r="E46" s="93">
        <v>87116.710574219993</v>
      </c>
      <c r="F46" s="35"/>
      <c r="G46" s="56" t="str">
        <f ca="1">IFERROR(OFFSET(INDIRECT($H$3 &amp; "!A98"), 15, 0), "")</f>
        <v>비트코인</v>
      </c>
      <c r="H46" s="39">
        <f t="shared" ca="1" si="7"/>
        <v>51640000</v>
      </c>
      <c r="I46" s="77">
        <f t="shared" ca="1" si="8"/>
        <v>1.8560523900000001E-2</v>
      </c>
      <c r="J46" s="99">
        <f t="shared" ca="1" si="13"/>
        <v>5290.4996177499997</v>
      </c>
      <c r="K46" s="56" t="str">
        <f ca="1">IFERROR(OFFSET(INDIRECT($H$3 &amp; "!A44"), 15, 0), "")</f>
        <v>메인프레임</v>
      </c>
      <c r="L46" s="39">
        <f t="shared" ca="1" si="9"/>
        <v>12.8</v>
      </c>
      <c r="M46" s="77">
        <f t="shared" ca="1" si="10"/>
        <v>0</v>
      </c>
      <c r="N46" s="99">
        <f t="shared" ca="1" si="14"/>
        <v>641192530.38673472</v>
      </c>
      <c r="O46" s="56" t="str">
        <f ca="1">IFERROR(OFFSET(INDIRECT($H$3 &amp; "!A71"), 15, 0), "")</f>
        <v>스텔라루멘</v>
      </c>
      <c r="P46" s="39">
        <f t="shared" ca="1" si="11"/>
        <v>340</v>
      </c>
      <c r="Q46" s="77">
        <f t="shared" ca="1" si="12"/>
        <v>3.0303030299999999E-2</v>
      </c>
      <c r="R46" s="99">
        <f t="shared" ca="1" si="15"/>
        <v>56763576.940572567</v>
      </c>
    </row>
    <row r="47" spans="1:18">
      <c r="A47" s="40" t="s">
        <v>161</v>
      </c>
      <c r="B47" s="11" t="s">
        <v>162</v>
      </c>
      <c r="C47" s="95">
        <v>91.5</v>
      </c>
      <c r="D47" s="92">
        <v>2.4636058200000002E-2</v>
      </c>
      <c r="E47" s="93">
        <v>50197218.111396693</v>
      </c>
      <c r="F47" s="35"/>
      <c r="G47" s="56" t="str">
        <f ca="1">IFERROR(OFFSET(INDIRECT($H$3 &amp; "!A98"), 16, 0), "")</f>
        <v>시아코인</v>
      </c>
      <c r="H47" s="39">
        <f t="shared" ca="1" si="7"/>
        <v>18.2</v>
      </c>
      <c r="I47" s="77">
        <f t="shared" ca="1" si="8"/>
        <v>2.2471910099999999E-2</v>
      </c>
      <c r="J47" s="86">
        <f t="shared" ca="1" si="13"/>
        <v>390968215.05867112</v>
      </c>
      <c r="K47" s="56" t="str">
        <f ca="1">IFERROR(OFFSET(INDIRECT($H$3 &amp; "!A44"), 16, 0), "")</f>
        <v>리퍼리움</v>
      </c>
      <c r="L47" s="39">
        <f t="shared" ca="1" si="9"/>
        <v>14.5</v>
      </c>
      <c r="M47" s="77">
        <f t="shared" ca="1" si="10"/>
        <v>0</v>
      </c>
      <c r="N47" s="86">
        <f t="shared" ca="1" si="14"/>
        <v>606225794.15826905</v>
      </c>
      <c r="O47" s="56" t="str">
        <f ca="1">IFERROR(OFFSET(INDIRECT($H$3 &amp; "!A71"), 16, 0), "")</f>
        <v>파워렛저</v>
      </c>
      <c r="P47" s="39">
        <f t="shared" ca="1" si="11"/>
        <v>357</v>
      </c>
      <c r="Q47" s="77">
        <f t="shared" ca="1" si="12"/>
        <v>1.13314448E-2</v>
      </c>
      <c r="R47" s="86">
        <f t="shared" ca="1" si="15"/>
        <v>15982032.02761828</v>
      </c>
    </row>
    <row r="48" spans="1:18">
      <c r="A48" s="40" t="s">
        <v>205</v>
      </c>
      <c r="B48" s="11" t="s">
        <v>206</v>
      </c>
      <c r="C48" s="95">
        <v>675</v>
      </c>
      <c r="D48" s="92">
        <v>2.4279210900000001E-2</v>
      </c>
      <c r="E48" s="93">
        <v>27576396.4376022</v>
      </c>
      <c r="F48" s="35"/>
      <c r="G48" s="56" t="str">
        <f ca="1">IFERROR(OFFSET(INDIRECT($H$3 &amp; "!A98"), 17, 0), "")</f>
        <v>아하토큰</v>
      </c>
      <c r="H48" s="39">
        <f t="shared" ca="1" si="7"/>
        <v>12.4</v>
      </c>
      <c r="I48" s="77">
        <f t="shared" ca="1" si="8"/>
        <v>1.6393442599999999E-2</v>
      </c>
      <c r="J48" s="86">
        <f t="shared" ca="1" si="13"/>
        <v>835013225.62225521</v>
      </c>
      <c r="K48" s="56" t="str">
        <f ca="1">IFERROR(OFFSET(INDIRECT($H$3 &amp; "!A44"), 17, 0), "")</f>
        <v>에스티피</v>
      </c>
      <c r="L48" s="39">
        <f t="shared" ca="1" si="9"/>
        <v>57.3</v>
      </c>
      <c r="M48" s="77">
        <f t="shared" ca="1" si="10"/>
        <v>1.7761989299999999E-2</v>
      </c>
      <c r="N48" s="86">
        <f t="shared" ca="1" si="14"/>
        <v>52892617.256650031</v>
      </c>
      <c r="O48" s="56" t="str">
        <f ca="1">IFERROR(OFFSET(INDIRECT($H$3 &amp; "!A71"), 17, 0), "")</f>
        <v>하이브</v>
      </c>
      <c r="P48" s="39">
        <f t="shared" ca="1" si="11"/>
        <v>691</v>
      </c>
      <c r="Q48" s="77">
        <f t="shared" ca="1" si="12"/>
        <v>2.0679468199999999E-2</v>
      </c>
      <c r="R48" s="86">
        <f t="shared" ca="1" si="15"/>
        <v>11055495.42009622</v>
      </c>
    </row>
    <row r="49" spans="1:18">
      <c r="A49" s="40" t="s">
        <v>265</v>
      </c>
      <c r="B49" s="11" t="s">
        <v>266</v>
      </c>
      <c r="C49" s="95">
        <v>256</v>
      </c>
      <c r="D49" s="92">
        <v>2.4E-2</v>
      </c>
      <c r="E49" s="93">
        <v>413599390.67964911</v>
      </c>
      <c r="F49" s="35"/>
      <c r="G49" s="56" t="str">
        <f ca="1">IFERROR(OFFSET(INDIRECT($H$3 &amp; "!A98"), 18, 0), "")</f>
        <v>아더</v>
      </c>
      <c r="H49" s="39">
        <f t="shared" ca="1" si="7"/>
        <v>347</v>
      </c>
      <c r="I49" s="77">
        <f t="shared" ca="1" si="8"/>
        <v>1.7595307899999999E-2</v>
      </c>
      <c r="J49" s="86">
        <f t="shared" ca="1" si="13"/>
        <v>52856760.462183744</v>
      </c>
      <c r="K49" s="56" t="str">
        <f ca="1">IFERROR(OFFSET(INDIRECT($H$3 &amp; "!A44"), 18, 0), "")</f>
        <v>에브리피디아</v>
      </c>
      <c r="L49" s="39">
        <f t="shared" ca="1" si="9"/>
        <v>15.5</v>
      </c>
      <c r="M49" s="77">
        <f t="shared" ca="1" si="10"/>
        <v>6.4935065000000002E-3</v>
      </c>
      <c r="N49" s="86">
        <f t="shared" ca="1" si="14"/>
        <v>442542610.6545248</v>
      </c>
      <c r="O49" s="56" t="str">
        <f ca="1">IFERROR(OFFSET(INDIRECT($H$3 &amp; "!A71"), 18, 0), "")</f>
        <v>도지코인</v>
      </c>
      <c r="P49" s="39">
        <f t="shared" ca="1" si="11"/>
        <v>256</v>
      </c>
      <c r="Q49" s="77">
        <f t="shared" ca="1" si="12"/>
        <v>2.4E-2</v>
      </c>
      <c r="R49" s="86">
        <f t="shared" ca="1" si="15"/>
        <v>413599390.67964911</v>
      </c>
    </row>
    <row r="50" spans="1:18" ht="17.25" thickBot="1">
      <c r="A50" s="40" t="s">
        <v>195</v>
      </c>
      <c r="B50" s="11" t="s">
        <v>196</v>
      </c>
      <c r="C50" s="95">
        <v>3230</v>
      </c>
      <c r="D50" s="92">
        <v>2.3771790800000001E-2</v>
      </c>
      <c r="E50" s="93">
        <v>3354565.8614494698</v>
      </c>
      <c r="F50" s="35"/>
      <c r="G50" s="57" t="str">
        <f ca="1">IFERROR(OFFSET(INDIRECT($H$3 &amp; "!A98"), 19, 0), "")</f>
        <v>왁스</v>
      </c>
      <c r="H50" s="37">
        <f t="shared" ca="1" si="7"/>
        <v>261</v>
      </c>
      <c r="I50" s="79">
        <f t="shared" ca="1" si="8"/>
        <v>4.8192771099999997E-2</v>
      </c>
      <c r="J50" s="87">
        <f t="shared" ca="1" si="13"/>
        <v>65607212.760236233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쎄타퓨엘</v>
      </c>
      <c r="P50" s="37">
        <f t="shared" ca="1" si="11"/>
        <v>324</v>
      </c>
      <c r="Q50" s="79">
        <f t="shared" ca="1" si="12"/>
        <v>1.2500000000000001E-2</v>
      </c>
      <c r="R50" s="87">
        <f t="shared" ca="1" si="15"/>
        <v>15631740.40819622</v>
      </c>
    </row>
    <row r="51" spans="1:18">
      <c r="A51" s="40" t="s">
        <v>95</v>
      </c>
      <c r="B51" s="11" t="s">
        <v>96</v>
      </c>
      <c r="C51" s="95">
        <v>5965</v>
      </c>
      <c r="D51" s="92">
        <v>2.31560892E-2</v>
      </c>
      <c r="E51" s="93">
        <v>9765276.2486719508</v>
      </c>
      <c r="F51" s="35"/>
    </row>
    <row r="52" spans="1:18" ht="17.25" thickBot="1">
      <c r="A52" s="40" t="s">
        <v>97</v>
      </c>
      <c r="B52" s="11" t="s">
        <v>98</v>
      </c>
      <c r="C52" s="95">
        <v>4.01</v>
      </c>
      <c r="D52" s="92">
        <v>2.29591837E-2</v>
      </c>
      <c r="E52" s="93">
        <v>10484509381.824436</v>
      </c>
      <c r="F52" s="35"/>
    </row>
    <row r="53" spans="1:18" ht="17.25" thickBot="1">
      <c r="A53" s="40" t="s">
        <v>147</v>
      </c>
      <c r="B53" s="11" t="s">
        <v>148</v>
      </c>
      <c r="C53" s="95">
        <v>18.2</v>
      </c>
      <c r="D53" s="92">
        <v>2.2471910099999999E-2</v>
      </c>
      <c r="E53" s="93">
        <v>390968215.05867112</v>
      </c>
      <c r="F53" s="35"/>
      <c r="G53" s="267" t="s">
        <v>255</v>
      </c>
      <c r="H53" s="268"/>
      <c r="I53" s="268"/>
      <c r="J53" s="269"/>
      <c r="K53" s="267" t="s">
        <v>258</v>
      </c>
      <c r="L53" s="268"/>
      <c r="M53" s="268"/>
      <c r="N53" s="269"/>
      <c r="O53" s="267" t="s">
        <v>259</v>
      </c>
      <c r="P53" s="268"/>
      <c r="Q53" s="268"/>
      <c r="R53" s="269"/>
    </row>
    <row r="54" spans="1:18" ht="17.25" thickBot="1">
      <c r="A54" s="40" t="s">
        <v>56</v>
      </c>
      <c r="B54" s="11" t="s">
        <v>57</v>
      </c>
      <c r="C54" s="95">
        <v>183</v>
      </c>
      <c r="D54" s="92">
        <v>2.2346368700000001E-2</v>
      </c>
      <c r="E54" s="93">
        <v>74798869.490836427</v>
      </c>
      <c r="F54" s="35"/>
      <c r="G54" s="304" t="s">
        <v>55</v>
      </c>
      <c r="H54" s="320">
        <f ca="1">NOW()</f>
        <v>44461.885090277778</v>
      </c>
      <c r="I54" s="321"/>
      <c r="J54" s="322"/>
      <c r="K54" s="319" t="s">
        <v>55</v>
      </c>
      <c r="L54" s="320">
        <f ca="1">NOW()</f>
        <v>44461.885090277778</v>
      </c>
      <c r="M54" s="321"/>
      <c r="N54" s="322"/>
      <c r="O54" s="319" t="s">
        <v>55</v>
      </c>
      <c r="P54" s="320">
        <f ca="1">NOW()</f>
        <v>44461.885090277778</v>
      </c>
      <c r="Q54" s="321"/>
      <c r="R54" s="322"/>
    </row>
    <row r="55" spans="1:18" ht="17.25" thickBot="1">
      <c r="A55" s="40" t="s">
        <v>165</v>
      </c>
      <c r="B55" s="11" t="s">
        <v>166</v>
      </c>
      <c r="C55" s="95">
        <v>183</v>
      </c>
      <c r="D55" s="92">
        <v>2.2346368700000001E-2</v>
      </c>
      <c r="E55" s="93">
        <v>76759846.366844177</v>
      </c>
      <c r="F55" s="35"/>
      <c r="G55" s="312"/>
      <c r="H55" s="36" t="s">
        <v>58</v>
      </c>
      <c r="I55" s="73" t="s">
        <v>59</v>
      </c>
      <c r="J55" s="69" t="s">
        <v>264</v>
      </c>
      <c r="K55" s="312"/>
      <c r="L55" s="36" t="s">
        <v>58</v>
      </c>
      <c r="M55" s="73" t="s">
        <v>59</v>
      </c>
      <c r="N55" s="69" t="s">
        <v>264</v>
      </c>
      <c r="O55" s="312"/>
      <c r="P55" s="36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95">
        <v>67.8</v>
      </c>
      <c r="D56" s="92">
        <v>2.1084337299999999E-2</v>
      </c>
      <c r="E56" s="93">
        <v>205644709.39619091</v>
      </c>
      <c r="F56" s="35"/>
      <c r="G56" s="55" t="str">
        <f ca="1">IFERROR(OFFSET(INDIRECT($H$3 &amp; "!A179"), 0, 0), "")</f>
        <v>메인프레임</v>
      </c>
      <c r="H56" s="38">
        <f t="shared" ref="H56:H65" ca="1" si="16">_xlfn.IFNA(VLOOKUP(G56, $B$2:$D$200, 2, FALSE), "")</f>
        <v>12.8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641192530.38673472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10.5</v>
      </c>
      <c r="M56" s="76">
        <f t="shared" ref="M56:M75" ca="1" si="19">_xlfn.IFNA(VLOOKUP(K56, $B$2:$D$200, 3, FALSE), "")</f>
        <v>2.9411764699999999E-2</v>
      </c>
      <c r="N56" s="85">
        <f ca="1">_xlfn.IFNA(VLOOKUP(K56, $B$2:$E$200, 4, FALSE), "")</f>
        <v>815733924.94869471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357</v>
      </c>
      <c r="Q56" s="76">
        <f t="shared" ref="Q56:Q75" ca="1" si="21">_xlfn.IFNA(VLOOKUP(O56, $B$2:$D$200, 3, FALSE), "")</f>
        <v>1.13314448E-2</v>
      </c>
      <c r="R56" s="85">
        <f ca="1">_xlfn.IFNA(VLOOKUP(O56, $B$2:$E$200, 4, FALSE), "")</f>
        <v>15982032.02761828</v>
      </c>
    </row>
    <row r="57" spans="1:18">
      <c r="A57" s="40" t="s">
        <v>231</v>
      </c>
      <c r="B57" s="11" t="s">
        <v>232</v>
      </c>
      <c r="C57" s="95">
        <v>691</v>
      </c>
      <c r="D57" s="92">
        <v>2.0679468199999999E-2</v>
      </c>
      <c r="E57" s="93">
        <v>11055495.42009622</v>
      </c>
      <c r="F57" s="35"/>
      <c r="G57" s="56" t="str">
        <f ca="1">IFERROR(OFFSET(INDIRECT($H$3 &amp; "!A179"), 1, 0), "")</f>
        <v>리퍼리움</v>
      </c>
      <c r="H57" s="39">
        <f t="shared" ca="1" si="16"/>
        <v>14.5</v>
      </c>
      <c r="I57" s="77">
        <f t="shared" ca="1" si="17"/>
        <v>0</v>
      </c>
      <c r="J57" s="86">
        <f t="shared" ref="J57:J75" ca="1" si="22">_xlfn.IFNA(VLOOKUP(G57, $B$2:$E$200, 4, FALSE), "")</f>
        <v>606225794.15826905</v>
      </c>
      <c r="K57" s="56" t="str">
        <f ca="1">IFERROR(OFFSET(INDIRECT($H$3 &amp; "!A125"), 1, 0), "")</f>
        <v>시아코인</v>
      </c>
      <c r="L57" s="39">
        <f t="shared" ca="1" si="18"/>
        <v>18.2</v>
      </c>
      <c r="M57" s="77">
        <f t="shared" ca="1" si="19"/>
        <v>2.2471910099999999E-2</v>
      </c>
      <c r="N57" s="86">
        <f t="shared" ref="N57:N75" ca="1" si="23">_xlfn.IFNA(VLOOKUP(K57, $B$2:$E$200, 4, FALSE), "")</f>
        <v>390968215.05867112</v>
      </c>
      <c r="O57" s="56" t="str">
        <f ca="1">IFERROR(OFFSET(INDIRECT($H$3 &amp; "!A152"), 1, 0), "")</f>
        <v>하이브</v>
      </c>
      <c r="P57" s="39">
        <f t="shared" ca="1" si="20"/>
        <v>691</v>
      </c>
      <c r="Q57" s="77">
        <f t="shared" ca="1" si="21"/>
        <v>2.0679468199999999E-2</v>
      </c>
      <c r="R57" s="86">
        <f t="shared" ref="R57:R75" ca="1" si="24">_xlfn.IFNA(VLOOKUP(O57, $B$2:$E$200, 4, FALSE), "")</f>
        <v>11055495.42009622</v>
      </c>
    </row>
    <row r="58" spans="1:18">
      <c r="A58" s="40" t="s">
        <v>189</v>
      </c>
      <c r="B58" s="11" t="s">
        <v>190</v>
      </c>
      <c r="C58" s="95">
        <v>15.1</v>
      </c>
      <c r="D58" s="92">
        <v>2.02702703E-2</v>
      </c>
      <c r="E58" s="93">
        <v>435279096.36117649</v>
      </c>
      <c r="F58" s="35"/>
      <c r="G58" s="56" t="str">
        <f ca="1">IFERROR(OFFSET(INDIRECT($H$3 &amp; "!A179"), 2, 0), "")</f>
        <v>알파쿼크</v>
      </c>
      <c r="H58" s="39">
        <f t="shared" ca="1" si="16"/>
        <v>3700</v>
      </c>
      <c r="I58" s="77">
        <f t="shared" ca="1" si="17"/>
        <v>1.23119015E-2</v>
      </c>
      <c r="J58" s="86">
        <f t="shared" ca="1" si="22"/>
        <v>2834285.0412251898</v>
      </c>
      <c r="K58" s="56" t="str">
        <f ca="1">IFERROR(OFFSET(INDIRECT($H$3 &amp; "!A125"), 2, 0), "")</f>
        <v>아하토큰</v>
      </c>
      <c r="L58" s="39">
        <f t="shared" ca="1" si="18"/>
        <v>12.4</v>
      </c>
      <c r="M58" s="77">
        <f t="shared" ca="1" si="19"/>
        <v>1.6393442599999999E-2</v>
      </c>
      <c r="N58" s="86">
        <f t="shared" ca="1" si="23"/>
        <v>835013225.62225521</v>
      </c>
      <c r="O58" s="56" t="str">
        <f ca="1">IFERROR(OFFSET(INDIRECT($H$3 &amp; "!A152"), 2, 0), "")</f>
        <v>도지코인</v>
      </c>
      <c r="P58" s="39">
        <f t="shared" ca="1" si="20"/>
        <v>256</v>
      </c>
      <c r="Q58" s="77">
        <f t="shared" ca="1" si="21"/>
        <v>2.4E-2</v>
      </c>
      <c r="R58" s="86">
        <f t="shared" ca="1" si="24"/>
        <v>413599390.67964911</v>
      </c>
    </row>
    <row r="59" spans="1:18">
      <c r="A59" s="40" t="s">
        <v>159</v>
      </c>
      <c r="B59" s="11" t="s">
        <v>160</v>
      </c>
      <c r="C59" s="95">
        <v>1315</v>
      </c>
      <c r="D59" s="92">
        <v>1.9379845E-2</v>
      </c>
      <c r="E59" s="93">
        <v>1991721.2307086601</v>
      </c>
      <c r="F59" s="35"/>
      <c r="G59" s="56" t="str">
        <f ca="1">IFERROR(OFFSET(INDIRECT($H$3 &amp; "!A179"), 3, 0), "")</f>
        <v>스트라티스</v>
      </c>
      <c r="H59" s="39">
        <f t="shared" ca="1" si="16"/>
        <v>2410</v>
      </c>
      <c r="I59" s="77">
        <f t="shared" ca="1" si="17"/>
        <v>6.2630480000000002E-3</v>
      </c>
      <c r="J59" s="86">
        <f t="shared" ca="1" si="22"/>
        <v>6069120.3671989804</v>
      </c>
      <c r="K59" s="56" t="str">
        <f ca="1">IFERROR(OFFSET(INDIRECT($H$3 &amp; "!A125"), 3, 0), "")</f>
        <v>아이오에스티</v>
      </c>
      <c r="L59" s="39">
        <f t="shared" ca="1" si="18"/>
        <v>68.099999999999994</v>
      </c>
      <c r="M59" s="77">
        <f t="shared" ca="1" si="19"/>
        <v>4.4478527599999998E-2</v>
      </c>
      <c r="N59" s="86">
        <f t="shared" ca="1" si="23"/>
        <v>1999915446.6987383</v>
      </c>
      <c r="O59" s="56" t="str">
        <f ca="1">IFERROR(OFFSET(INDIRECT($H$3 &amp; "!A152"), 3, 0), "")</f>
        <v>쎄타퓨엘</v>
      </c>
      <c r="P59" s="39">
        <f t="shared" ca="1" si="20"/>
        <v>324</v>
      </c>
      <c r="Q59" s="77">
        <f t="shared" ca="1" si="21"/>
        <v>1.2500000000000001E-2</v>
      </c>
      <c r="R59" s="86">
        <f t="shared" ca="1" si="24"/>
        <v>15631740.40819622</v>
      </c>
    </row>
    <row r="60" spans="1:18">
      <c r="A60" s="40" t="s">
        <v>141</v>
      </c>
      <c r="B60" s="11" t="s">
        <v>142</v>
      </c>
      <c r="C60" s="95">
        <v>9345</v>
      </c>
      <c r="D60" s="92">
        <v>1.9083969499999999E-2</v>
      </c>
      <c r="E60" s="93">
        <v>519171.13193842</v>
      </c>
      <c r="F60" s="35"/>
      <c r="G60" s="56" t="str">
        <f ca="1">IFERROR(OFFSET(INDIRECT($H$3 &amp; "!A179"), 4, 0), "")</f>
        <v>오미세고</v>
      </c>
      <c r="H60" s="39">
        <f t="shared" ca="1" si="16"/>
        <v>10640</v>
      </c>
      <c r="I60" s="77">
        <f t="shared" ca="1" si="17"/>
        <v>-8.3876980000000007E-3</v>
      </c>
      <c r="J60" s="90">
        <f t="shared" ca="1" si="22"/>
        <v>26831812.868652228</v>
      </c>
      <c r="K60" s="58" t="str">
        <f ca="1">IFERROR(OFFSET(INDIRECT($H$3 &amp; "!A125"), 4, 0), "")</f>
        <v>비트토렌트</v>
      </c>
      <c r="L60" s="44">
        <f t="shared" ca="1" si="18"/>
        <v>4.01</v>
      </c>
      <c r="M60" s="78">
        <f t="shared" ca="1" si="19"/>
        <v>2.29591837E-2</v>
      </c>
      <c r="N60" s="90">
        <f t="shared" ca="1" si="23"/>
        <v>10484509381.824436</v>
      </c>
      <c r="O60" s="58" t="str">
        <f ca="1">IFERROR(OFFSET(INDIRECT($H$3 &amp; "!A152"), 4, 0), "")</f>
        <v>폴리매쓰</v>
      </c>
      <c r="P60" s="44">
        <f t="shared" ca="1" si="20"/>
        <v>675</v>
      </c>
      <c r="Q60" s="78">
        <f t="shared" ca="1" si="21"/>
        <v>2.4279210900000001E-2</v>
      </c>
      <c r="R60" s="90">
        <f t="shared" ca="1" si="24"/>
        <v>27576396.4376022</v>
      </c>
    </row>
    <row r="61" spans="1:18">
      <c r="A61" s="40" t="s">
        <v>227</v>
      </c>
      <c r="B61" s="11" t="s">
        <v>228</v>
      </c>
      <c r="C61" s="95">
        <v>750</v>
      </c>
      <c r="D61" s="92">
        <v>1.9021739100000001E-2</v>
      </c>
      <c r="E61" s="93">
        <v>41034686.793867826</v>
      </c>
      <c r="F61" s="35"/>
      <c r="G61" s="60" t="str">
        <f ca="1">IFERROR(OFFSET(INDIRECT($H$3 &amp; "!A179"), 5, 0), "")</f>
        <v>스팀달러</v>
      </c>
      <c r="H61" s="45">
        <f t="shared" ca="1" si="16"/>
        <v>7205</v>
      </c>
      <c r="I61" s="80">
        <f t="shared" ca="1" si="17"/>
        <v>6.9881201999999996E-3</v>
      </c>
      <c r="J61" s="99">
        <f t="shared" ca="1" si="22"/>
        <v>1091859.82122238</v>
      </c>
      <c r="K61" s="56" t="str">
        <f ca="1">IFERROR(OFFSET(INDIRECT($H$3 &amp; "!A125"), 5, 0), "")</f>
        <v>스테이터스네트워크토큰</v>
      </c>
      <c r="L61" s="39">
        <f t="shared" ca="1" si="18"/>
        <v>91.5</v>
      </c>
      <c r="M61" s="77">
        <f t="shared" ca="1" si="19"/>
        <v>2.4636058200000002E-2</v>
      </c>
      <c r="N61" s="99">
        <f t="shared" ca="1" si="23"/>
        <v>50197218.111396693</v>
      </c>
      <c r="O61" s="56" t="str">
        <f ca="1">IFERROR(OFFSET(INDIRECT($H$3 &amp; "!A152"), 5, 0), "")</f>
        <v>디카르고</v>
      </c>
      <c r="P61" s="39">
        <f t="shared" ca="1" si="20"/>
        <v>148</v>
      </c>
      <c r="Q61" s="77">
        <f t="shared" ca="1" si="21"/>
        <v>6.8027210999999999E-3</v>
      </c>
      <c r="R61" s="99">
        <f t="shared" ca="1" si="24"/>
        <v>62346474.810340568</v>
      </c>
    </row>
    <row r="62" spans="1:18">
      <c r="A62" s="40" t="s">
        <v>233</v>
      </c>
      <c r="B62" s="11" t="s">
        <v>234</v>
      </c>
      <c r="C62" s="95">
        <v>69.7</v>
      </c>
      <c r="D62" s="92">
        <v>1.9005847999999999E-2</v>
      </c>
      <c r="E62" s="93">
        <v>76213265.090714023</v>
      </c>
      <c r="F62" s="35"/>
      <c r="G62" s="56" t="str">
        <f ca="1">IFERROR(OFFSET(INDIRECT($H$3 &amp; "!A179"), 6, 0), "")</f>
        <v>스팀</v>
      </c>
      <c r="H62" s="39">
        <f t="shared" ca="1" si="16"/>
        <v>585</v>
      </c>
      <c r="I62" s="77">
        <f t="shared" ca="1" si="17"/>
        <v>8.6206896999999998E-3</v>
      </c>
      <c r="J62" s="86">
        <f t="shared" ca="1" si="22"/>
        <v>7260180.1053922204</v>
      </c>
      <c r="K62" s="56" t="str">
        <f ca="1">IFERROR(OFFSET(INDIRECT($H$3 &amp; "!A125"), 6, 0), "")</f>
        <v>메디블록</v>
      </c>
      <c r="L62" s="39">
        <f t="shared" ca="1" si="18"/>
        <v>67.8</v>
      </c>
      <c r="M62" s="77">
        <f t="shared" ca="1" si="19"/>
        <v>2.1084337299999999E-2</v>
      </c>
      <c r="N62" s="86">
        <f t="shared" ca="1" si="23"/>
        <v>205644709.39619091</v>
      </c>
      <c r="O62" s="56" t="str">
        <f ca="1">IFERROR(OFFSET(INDIRECT($H$3 &amp; "!A152"), 6, 0), "")</f>
        <v>넴</v>
      </c>
      <c r="P62" s="39">
        <f t="shared" ca="1" si="20"/>
        <v>183</v>
      </c>
      <c r="Q62" s="77">
        <f t="shared" ca="1" si="21"/>
        <v>2.2346368700000001E-2</v>
      </c>
      <c r="R62" s="86">
        <f t="shared" ca="1" si="24"/>
        <v>74798869.490836427</v>
      </c>
    </row>
    <row r="63" spans="1:18">
      <c r="A63" s="40" t="s">
        <v>48</v>
      </c>
      <c r="B63" s="11" t="s">
        <v>49</v>
      </c>
      <c r="C63" s="95">
        <v>51640000</v>
      </c>
      <c r="D63" s="92">
        <v>1.8560523900000001E-2</v>
      </c>
      <c r="E63" s="93">
        <v>5290.4996177499997</v>
      </c>
      <c r="F63" s="35"/>
      <c r="G63" s="56" t="str">
        <f ca="1">IFERROR(OFFSET(INDIRECT($H$3 &amp; "!A179"), 7, 0), "")</f>
        <v>에스티피</v>
      </c>
      <c r="H63" s="39">
        <f t="shared" ca="1" si="16"/>
        <v>57.3</v>
      </c>
      <c r="I63" s="77">
        <f t="shared" ca="1" si="17"/>
        <v>1.7761989299999999E-2</v>
      </c>
      <c r="J63" s="86">
        <f t="shared" ca="1" si="22"/>
        <v>52892617.256650031</v>
      </c>
      <c r="K63" s="56" t="str">
        <f ca="1">IFERROR(OFFSET(INDIRECT($H$3 &amp; "!A125"), 7, 0), "")</f>
        <v>엠블</v>
      </c>
      <c r="L63" s="39">
        <f t="shared" ca="1" si="18"/>
        <v>15.1</v>
      </c>
      <c r="M63" s="77">
        <f t="shared" ca="1" si="19"/>
        <v>2.02702703E-2</v>
      </c>
      <c r="N63" s="86">
        <f t="shared" ca="1" si="23"/>
        <v>435279096.36117649</v>
      </c>
      <c r="O63" s="56" t="str">
        <f ca="1">IFERROR(OFFSET(INDIRECT($H$3 &amp; "!A152"), 7, 0), "")</f>
        <v>보라</v>
      </c>
      <c r="P63" s="39">
        <f t="shared" ca="1" si="20"/>
        <v>183</v>
      </c>
      <c r="Q63" s="77">
        <f t="shared" ca="1" si="21"/>
        <v>2.2346368700000001E-2</v>
      </c>
      <c r="R63" s="86">
        <f t="shared" ca="1" si="24"/>
        <v>76759846.366844177</v>
      </c>
    </row>
    <row r="64" spans="1:18">
      <c r="A64" s="40" t="s">
        <v>68</v>
      </c>
      <c r="B64" s="11" t="s">
        <v>69</v>
      </c>
      <c r="C64" s="95">
        <v>9025</v>
      </c>
      <c r="D64" s="92">
        <v>1.8048505400000001E-2</v>
      </c>
      <c r="E64" s="93">
        <v>19442230.131938212</v>
      </c>
      <c r="F64" s="35"/>
      <c r="G64" s="56" t="str">
        <f ca="1">IFERROR(OFFSET(INDIRECT($H$3 &amp; "!A179"), 8, 0), "")</f>
        <v>엘프</v>
      </c>
      <c r="H64" s="39">
        <f t="shared" ca="1" si="16"/>
        <v>868</v>
      </c>
      <c r="I64" s="77">
        <f t="shared" ca="1" si="17"/>
        <v>3.2104637300000002E-2</v>
      </c>
      <c r="J64" s="86">
        <f t="shared" ca="1" si="22"/>
        <v>65828233.800320357</v>
      </c>
      <c r="K64" s="56" t="str">
        <f ca="1">IFERROR(OFFSET(INDIRECT($H$3 &amp; "!A125"), 8, 0), "")</f>
        <v>스톰엑스</v>
      </c>
      <c r="L64" s="39">
        <f t="shared" ca="1" si="18"/>
        <v>31.7</v>
      </c>
      <c r="M64" s="77">
        <f t="shared" ca="1" si="19"/>
        <v>2.5889967600000001E-2</v>
      </c>
      <c r="N64" s="86">
        <f t="shared" ca="1" si="23"/>
        <v>280178256.24065328</v>
      </c>
      <c r="O64" s="56" t="str">
        <f ca="1">IFERROR(OFFSET(INDIRECT($H$3 &amp; "!A152"), 8, 0), "")</f>
        <v>질리카</v>
      </c>
      <c r="P64" s="39">
        <f t="shared" ca="1" si="20"/>
        <v>104</v>
      </c>
      <c r="Q64" s="77">
        <f t="shared" ca="1" si="21"/>
        <v>2.9702970299999999E-2</v>
      </c>
      <c r="R64" s="86">
        <f t="shared" ca="1" si="24"/>
        <v>66728788.040811047</v>
      </c>
    </row>
    <row r="65" spans="1:18" ht="17.25" thickBot="1">
      <c r="A65" s="40" t="s">
        <v>239</v>
      </c>
      <c r="B65" s="11" t="s">
        <v>240</v>
      </c>
      <c r="C65" s="95">
        <v>57.3</v>
      </c>
      <c r="D65" s="92">
        <v>1.7761989299999999E-2</v>
      </c>
      <c r="E65" s="93">
        <v>52892617.256650031</v>
      </c>
      <c r="F65" s="35"/>
      <c r="G65" s="57" t="str">
        <f ca="1">IFERROR(OFFSET(INDIRECT($H$3 &amp; "!A179"), 9, 0), "")</f>
        <v>룸네트워크</v>
      </c>
      <c r="H65" s="37">
        <f t="shared" ca="1" si="16"/>
        <v>117</v>
      </c>
      <c r="I65" s="79">
        <f t="shared" ca="1" si="17"/>
        <v>8.6206896999999998E-3</v>
      </c>
      <c r="J65" s="87">
        <f t="shared" ca="1" si="22"/>
        <v>87759021.986857921</v>
      </c>
      <c r="K65" s="57" t="str">
        <f ca="1">IFERROR(OFFSET(INDIRECT($H$3 &amp; "!A125"), 9, 0), "")</f>
        <v>썬더토큰</v>
      </c>
      <c r="L65" s="37">
        <f t="shared" ca="1" si="18"/>
        <v>12</v>
      </c>
      <c r="M65" s="79">
        <f t="shared" ca="1" si="19"/>
        <v>1.6949152499999998E-2</v>
      </c>
      <c r="N65" s="87">
        <f t="shared" ca="1" si="23"/>
        <v>347545741.74237007</v>
      </c>
      <c r="O65" s="57" t="str">
        <f ca="1">IFERROR(OFFSET(INDIRECT($H$3 &amp; "!A152"), 9, 0), "")</f>
        <v>아르고</v>
      </c>
      <c r="P65" s="37">
        <f t="shared" ca="1" si="20"/>
        <v>310</v>
      </c>
      <c r="Q65" s="79">
        <f t="shared" ca="1" si="21"/>
        <v>3.2362459999999999E-3</v>
      </c>
      <c r="R65" s="87">
        <f t="shared" ca="1" si="24"/>
        <v>58512319.353393279</v>
      </c>
    </row>
    <row r="66" spans="1:18">
      <c r="A66" s="40" t="s">
        <v>253</v>
      </c>
      <c r="B66" s="11" t="s">
        <v>254</v>
      </c>
      <c r="C66" s="95">
        <v>347</v>
      </c>
      <c r="D66" s="92">
        <v>1.7595307899999999E-2</v>
      </c>
      <c r="E66" s="93">
        <v>52856760.462183744</v>
      </c>
      <c r="F66" s="35"/>
      <c r="G66" s="56" t="str">
        <f ca="1">IFERROR(OFFSET(INDIRECT($H$3 &amp; "!A179"), 10, 0), "")</f>
        <v>에브리피디아</v>
      </c>
      <c r="H66" s="38">
        <f t="shared" ref="H66:H75" ca="1" si="25">_xlfn.IFNA(VLOOKUP(G66, $B$2:$D$200, 2, FALSE), "")</f>
        <v>15.5</v>
      </c>
      <c r="I66" s="76">
        <f t="shared" ref="I66:I75" ca="1" si="26">_xlfn.IFNA(VLOOKUP(G66, $B$2:$D$200, 3, FALSE), "")</f>
        <v>6.4935065000000002E-3</v>
      </c>
      <c r="J66" s="85">
        <f t="shared" ca="1" si="22"/>
        <v>442542610.6545248</v>
      </c>
      <c r="K66" s="55" t="str">
        <f ca="1">IFERROR(OFFSET(INDIRECT($H$3 &amp; "!A125"), 10, 0), "")</f>
        <v>앵커</v>
      </c>
      <c r="L66" s="38">
        <f t="shared" ca="1" si="18"/>
        <v>98.9</v>
      </c>
      <c r="M66" s="76">
        <f t="shared" ca="1" si="19"/>
        <v>3.3437826499999997E-2</v>
      </c>
      <c r="N66" s="85">
        <f t="shared" ca="1" si="23"/>
        <v>37942250.833124712</v>
      </c>
      <c r="O66" s="55" t="str">
        <f ca="1">IFERROR(OFFSET(INDIRECT($H$3 &amp; "!A152"), 10, 0), "")</f>
        <v>트론</v>
      </c>
      <c r="P66" s="38">
        <f t="shared" ca="1" si="20"/>
        <v>111</v>
      </c>
      <c r="Q66" s="76">
        <f t="shared" ca="1" si="21"/>
        <v>9.0909091000000008E-3</v>
      </c>
      <c r="R66" s="85">
        <f t="shared" ca="1" si="24"/>
        <v>419193784.11623079</v>
      </c>
    </row>
    <row r="67" spans="1:18">
      <c r="A67" s="40" t="s">
        <v>171</v>
      </c>
      <c r="B67" s="11" t="s">
        <v>172</v>
      </c>
      <c r="C67" s="95">
        <v>3560</v>
      </c>
      <c r="D67" s="92">
        <v>1.7142857099999999E-2</v>
      </c>
      <c r="E67" s="93">
        <v>6516090.3766358998</v>
      </c>
      <c r="F67" s="35"/>
      <c r="G67" s="56" t="str">
        <f ca="1">IFERROR(OFFSET(INDIRECT($H$3 &amp; "!A179"), 11, 0), "")</f>
        <v>모스코인</v>
      </c>
      <c r="H67" s="39">
        <f t="shared" ca="1" si="25"/>
        <v>152</v>
      </c>
      <c r="I67" s="77">
        <f t="shared" ca="1" si="26"/>
        <v>1.33333333E-2</v>
      </c>
      <c r="J67" s="86">
        <f t="shared" ca="1" si="22"/>
        <v>68258373.167279407</v>
      </c>
      <c r="K67" s="56" t="str">
        <f ca="1">IFERROR(OFFSET(INDIRECT($H$3 &amp; "!A125"), 11, 0), "")</f>
        <v>쿼크체인</v>
      </c>
      <c r="L67" s="39">
        <f t="shared" ca="1" si="18"/>
        <v>21.3</v>
      </c>
      <c r="M67" s="77">
        <f t="shared" ca="1" si="19"/>
        <v>1.42857143E-2</v>
      </c>
      <c r="N67" s="86">
        <f t="shared" ca="1" si="23"/>
        <v>115133580.90084839</v>
      </c>
      <c r="O67" s="56" t="str">
        <f ca="1">IFERROR(OFFSET(INDIRECT($H$3 &amp; "!A152"), 11, 0), "")</f>
        <v>스팀</v>
      </c>
      <c r="P67" s="39">
        <f t="shared" ca="1" si="20"/>
        <v>585</v>
      </c>
      <c r="Q67" s="77">
        <f t="shared" ca="1" si="21"/>
        <v>8.6206896999999998E-3</v>
      </c>
      <c r="R67" s="86">
        <f t="shared" ca="1" si="24"/>
        <v>7260180.1053922204</v>
      </c>
    </row>
    <row r="68" spans="1:18">
      <c r="A68" s="40" t="s">
        <v>169</v>
      </c>
      <c r="B68" s="11" t="s">
        <v>170</v>
      </c>
      <c r="C68" s="95">
        <v>24430</v>
      </c>
      <c r="D68" s="92">
        <v>1.70691091E-2</v>
      </c>
      <c r="E68" s="93">
        <v>213292.21003054001</v>
      </c>
      <c r="F68" s="35"/>
      <c r="G68" s="56" t="str">
        <f ca="1">IFERROR(OFFSET(INDIRECT($H$3 &amp; "!A179"), 12, 0), "")</f>
        <v>오브스</v>
      </c>
      <c r="H68" s="39">
        <f t="shared" ca="1" si="25"/>
        <v>128</v>
      </c>
      <c r="I68" s="77">
        <f t="shared" ca="1" si="26"/>
        <v>4.06504065E-2</v>
      </c>
      <c r="J68" s="86">
        <f t="shared" ca="1" si="22"/>
        <v>175305694.72014719</v>
      </c>
      <c r="K68" s="56" t="str">
        <f ca="1">IFERROR(OFFSET(INDIRECT($H$3 &amp; "!A125"), 12, 0), "")</f>
        <v>썸씽</v>
      </c>
      <c r="L68" s="39">
        <f t="shared" ca="1" si="18"/>
        <v>69.7</v>
      </c>
      <c r="M68" s="77">
        <f t="shared" ca="1" si="19"/>
        <v>1.9005847999999999E-2</v>
      </c>
      <c r="N68" s="86">
        <f t="shared" ca="1" si="23"/>
        <v>76213265.090714023</v>
      </c>
      <c r="O68" s="56" t="str">
        <f ca="1">IFERROR(OFFSET(INDIRECT($H$3 &amp; "!A152"), 12, 0), "")</f>
        <v>엘프</v>
      </c>
      <c r="P68" s="39">
        <f t="shared" ca="1" si="20"/>
        <v>868</v>
      </c>
      <c r="Q68" s="77">
        <f t="shared" ca="1" si="21"/>
        <v>3.2104637300000002E-2</v>
      </c>
      <c r="R68" s="86">
        <f t="shared" ca="1" si="24"/>
        <v>65828233.800320357</v>
      </c>
    </row>
    <row r="69" spans="1:18">
      <c r="A69" s="40" t="s">
        <v>187</v>
      </c>
      <c r="B69" s="11" t="s">
        <v>188</v>
      </c>
      <c r="C69" s="95">
        <v>12</v>
      </c>
      <c r="D69" s="92">
        <v>1.6949152499999998E-2</v>
      </c>
      <c r="E69" s="93">
        <v>347545741.74237007</v>
      </c>
      <c r="F69" s="35"/>
      <c r="G69" s="56" t="str">
        <f ca="1">IFERROR(OFFSET(INDIRECT($H$3 &amp; "!A179"), 13, 0), "")</f>
        <v>헌트</v>
      </c>
      <c r="H69" s="39">
        <f t="shared" ca="1" si="25"/>
        <v>750</v>
      </c>
      <c r="I69" s="77">
        <f t="shared" ca="1" si="26"/>
        <v>1.9021739100000001E-2</v>
      </c>
      <c r="J69" s="86">
        <f t="shared" ca="1" si="22"/>
        <v>41034686.793867826</v>
      </c>
      <c r="K69" s="56" t="str">
        <f ca="1">IFERROR(OFFSET(INDIRECT($H$3 &amp; "!A125"), 13, 0), "")</f>
        <v>무비블록</v>
      </c>
      <c r="L69" s="39">
        <f t="shared" ca="1" si="18"/>
        <v>9.32</v>
      </c>
      <c r="M69" s="77">
        <f t="shared" ca="1" si="19"/>
        <v>1.0845987E-2</v>
      </c>
      <c r="N69" s="86">
        <f t="shared" ca="1" si="23"/>
        <v>844742519.06189585</v>
      </c>
      <c r="O69" s="56" t="str">
        <f ca="1">IFERROR(OFFSET(INDIRECT($H$3 &amp; "!A152"), 13, 0), "")</f>
        <v>룸네트워크</v>
      </c>
      <c r="P69" s="39">
        <f t="shared" ca="1" si="20"/>
        <v>117</v>
      </c>
      <c r="Q69" s="77">
        <f t="shared" ca="1" si="21"/>
        <v>8.6206896999999998E-3</v>
      </c>
      <c r="R69" s="86">
        <f t="shared" ca="1" si="24"/>
        <v>87759021.986857921</v>
      </c>
    </row>
    <row r="70" spans="1:18">
      <c r="A70" s="40" t="s">
        <v>209</v>
      </c>
      <c r="B70" s="11" t="s">
        <v>210</v>
      </c>
      <c r="C70" s="95">
        <v>12.4</v>
      </c>
      <c r="D70" s="92">
        <v>1.6393442599999999E-2</v>
      </c>
      <c r="E70" s="93">
        <v>835013225.62225521</v>
      </c>
      <c r="F70" s="35"/>
      <c r="G70" s="56" t="str">
        <f ca="1">IFERROR(OFFSET(INDIRECT($H$3 &amp; "!A179"), 14, 0), "")</f>
        <v>휴먼스케이프</v>
      </c>
      <c r="H70" s="39">
        <f t="shared" ca="1" si="25"/>
        <v>129</v>
      </c>
      <c r="I70" s="77">
        <f t="shared" ca="1" si="26"/>
        <v>7.8125E-3</v>
      </c>
      <c r="J70" s="90">
        <f t="shared" ca="1" si="22"/>
        <v>65345611.206668228</v>
      </c>
      <c r="K70" s="58" t="str">
        <f ca="1">IFERROR(OFFSET(INDIRECT($H$3 &amp; "!A125"), 14, 0), "")</f>
        <v>저스트</v>
      </c>
      <c r="L70" s="44">
        <f t="shared" ca="1" si="18"/>
        <v>83.9</v>
      </c>
      <c r="M70" s="78">
        <f t="shared" ca="1" si="19"/>
        <v>7.2028811999999996E-3</v>
      </c>
      <c r="N70" s="90">
        <f t="shared" ca="1" si="23"/>
        <v>75633547.004972935</v>
      </c>
      <c r="O70" s="58" t="str">
        <f ca="1">IFERROR(OFFSET(INDIRECT($H$3 &amp; "!A152"), 14, 0), "")</f>
        <v>모스코인</v>
      </c>
      <c r="P70" s="44">
        <f t="shared" ca="1" si="20"/>
        <v>152</v>
      </c>
      <c r="Q70" s="78">
        <f t="shared" ca="1" si="21"/>
        <v>1.33333333E-2</v>
      </c>
      <c r="R70" s="90">
        <f t="shared" ca="1" si="24"/>
        <v>68258373.167279407</v>
      </c>
    </row>
    <row r="71" spans="1:18">
      <c r="A71" s="40" t="s">
        <v>223</v>
      </c>
      <c r="B71" s="11" t="s">
        <v>224</v>
      </c>
      <c r="C71" s="95">
        <v>3760</v>
      </c>
      <c r="D71" s="92">
        <v>1.6216216200000001E-2</v>
      </c>
      <c r="E71" s="93">
        <v>2195186.0098830401</v>
      </c>
      <c r="F71" s="35"/>
      <c r="G71" s="60" t="str">
        <f ca="1">IFERROR(OFFSET(INDIRECT($H$3 &amp; "!A179"), 15, 0), "")</f>
        <v>골렘</v>
      </c>
      <c r="H71" s="45">
        <f t="shared" ca="1" si="25"/>
        <v>529</v>
      </c>
      <c r="I71" s="80">
        <f t="shared" ca="1" si="26"/>
        <v>1.8939394E-3</v>
      </c>
      <c r="J71" s="99">
        <f t="shared" ca="1" si="22"/>
        <v>11158176.38051088</v>
      </c>
      <c r="K71" s="56" t="str">
        <f ca="1">IFERROR(OFFSET(INDIRECT($H$3 &amp; "!A125"), 15, 0), "")</f>
        <v>메인프레임</v>
      </c>
      <c r="L71" s="39">
        <f t="shared" ca="1" si="18"/>
        <v>12.8</v>
      </c>
      <c r="M71" s="77">
        <f t="shared" ca="1" si="19"/>
        <v>0</v>
      </c>
      <c r="N71" s="99">
        <f t="shared" ca="1" si="23"/>
        <v>641192530.38673472</v>
      </c>
      <c r="O71" s="56" t="str">
        <f ca="1">IFERROR(OFFSET(INDIRECT($H$3 &amp; "!A152"), 15, 0), "")</f>
        <v>오브스</v>
      </c>
      <c r="P71" s="39">
        <f t="shared" ca="1" si="20"/>
        <v>128</v>
      </c>
      <c r="Q71" s="77">
        <f t="shared" ca="1" si="21"/>
        <v>4.06504065E-2</v>
      </c>
      <c r="R71" s="99">
        <f t="shared" ca="1" si="24"/>
        <v>175305694.72014719</v>
      </c>
    </row>
    <row r="72" spans="1:18">
      <c r="A72" s="40" t="s">
        <v>77</v>
      </c>
      <c r="B72" s="11" t="s">
        <v>78</v>
      </c>
      <c r="C72" s="95">
        <v>638500</v>
      </c>
      <c r="D72" s="92">
        <v>1.5910898999999999E-2</v>
      </c>
      <c r="E72" s="93">
        <v>28854.933716039999</v>
      </c>
      <c r="F72" s="35"/>
      <c r="G72" s="56" t="str">
        <f ca="1">IFERROR(OFFSET(INDIRECT($H$3 &amp; "!A179"), 16, 0), "")</f>
        <v>아크</v>
      </c>
      <c r="H72" s="39">
        <f t="shared" ca="1" si="25"/>
        <v>1925</v>
      </c>
      <c r="I72" s="77">
        <f t="shared" ca="1" si="26"/>
        <v>2.6041667E-3</v>
      </c>
      <c r="J72" s="86">
        <f t="shared" ca="1" si="22"/>
        <v>30123272.263109069</v>
      </c>
      <c r="K72" s="56" t="str">
        <f ca="1">IFERROR(OFFSET(INDIRECT($H$3 &amp; "!A125"), 16, 0), "")</f>
        <v>리퍼리움</v>
      </c>
      <c r="L72" s="39">
        <f t="shared" ca="1" si="18"/>
        <v>14.5</v>
      </c>
      <c r="M72" s="77">
        <f t="shared" ca="1" si="19"/>
        <v>0</v>
      </c>
      <c r="N72" s="86">
        <f t="shared" ca="1" si="23"/>
        <v>606225794.15826905</v>
      </c>
      <c r="O72" s="56" t="str">
        <f ca="1">IFERROR(OFFSET(INDIRECT($H$3 &amp; "!A152"), 16, 0), "")</f>
        <v>헌트</v>
      </c>
      <c r="P72" s="39">
        <f t="shared" ca="1" si="20"/>
        <v>750</v>
      </c>
      <c r="Q72" s="77">
        <f t="shared" ca="1" si="21"/>
        <v>1.9021739100000001E-2</v>
      </c>
      <c r="R72" s="86">
        <f t="shared" ca="1" si="24"/>
        <v>41034686.793867826</v>
      </c>
    </row>
    <row r="73" spans="1:18">
      <c r="A73" s="40" t="s">
        <v>91</v>
      </c>
      <c r="B73" s="11" t="s">
        <v>92</v>
      </c>
      <c r="C73" s="95">
        <v>63840</v>
      </c>
      <c r="D73" s="92">
        <v>1.42993327E-2</v>
      </c>
      <c r="E73" s="93">
        <v>250296.77726502999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223800</v>
      </c>
      <c r="I73" s="77">
        <f t="shared" ca="1" si="26"/>
        <v>-1.7774851899999999E-2</v>
      </c>
      <c r="J73" s="86">
        <f t="shared" ca="1" si="22"/>
        <v>145645.85822108001</v>
      </c>
      <c r="K73" s="56" t="str">
        <f ca="1">IFERROR(OFFSET(INDIRECT($H$3 &amp; "!A125"), 17, 0), "")</f>
        <v>에스티피</v>
      </c>
      <c r="L73" s="39">
        <f t="shared" ca="1" si="18"/>
        <v>57.3</v>
      </c>
      <c r="M73" s="77">
        <f t="shared" ca="1" si="19"/>
        <v>1.7761989299999999E-2</v>
      </c>
      <c r="N73" s="86">
        <f t="shared" ca="1" si="23"/>
        <v>52892617.256650031</v>
      </c>
      <c r="O73" s="56" t="str">
        <f ca="1">IFERROR(OFFSET(INDIRECT($H$3 &amp; "!A152"), 17, 0), "")</f>
        <v>휴먼스케이프</v>
      </c>
      <c r="P73" s="39">
        <f t="shared" ca="1" si="20"/>
        <v>129</v>
      </c>
      <c r="Q73" s="77">
        <f t="shared" ca="1" si="21"/>
        <v>7.8125E-3</v>
      </c>
      <c r="R73" s="86">
        <f t="shared" ca="1" si="24"/>
        <v>65345611.206668228</v>
      </c>
    </row>
    <row r="74" spans="1:18">
      <c r="A74" s="40" t="s">
        <v>71</v>
      </c>
      <c r="B74" s="11" t="s">
        <v>72</v>
      </c>
      <c r="C74" s="95">
        <v>21.3</v>
      </c>
      <c r="D74" s="92">
        <v>1.42857143E-2</v>
      </c>
      <c r="E74" s="93">
        <v>115133580.90084839</v>
      </c>
      <c r="F74" s="35"/>
      <c r="G74" s="56" t="str">
        <f ca="1">IFERROR(OFFSET(INDIRECT($H$3 &amp; "!A179"), 18, 0), "")</f>
        <v>그로스톨코인</v>
      </c>
      <c r="H74" s="39">
        <f t="shared" ca="1" si="25"/>
        <v>967</v>
      </c>
      <c r="I74" s="77">
        <f t="shared" ca="1" si="26"/>
        <v>1.15062762E-2</v>
      </c>
      <c r="J74" s="86">
        <f t="shared" ca="1" si="22"/>
        <v>5013075.6346503999</v>
      </c>
      <c r="K74" s="56" t="str">
        <f ca="1">IFERROR(OFFSET(INDIRECT($H$3 &amp; "!A125"), 18, 0), "")</f>
        <v>에브리피디아</v>
      </c>
      <c r="L74" s="39">
        <f t="shared" ca="1" si="18"/>
        <v>15.5</v>
      </c>
      <c r="M74" s="77">
        <f t="shared" ca="1" si="19"/>
        <v>6.4935065000000002E-3</v>
      </c>
      <c r="N74" s="86">
        <f t="shared" ca="1" si="23"/>
        <v>442542610.6545248</v>
      </c>
      <c r="O74" s="56" t="str">
        <f ca="1">IFERROR(OFFSET(INDIRECT($H$3 &amp; "!A152"), 18, 0), "")</f>
        <v>골렘</v>
      </c>
      <c r="P74" s="39">
        <f t="shared" ca="1" si="20"/>
        <v>529</v>
      </c>
      <c r="Q74" s="77">
        <f t="shared" ca="1" si="21"/>
        <v>1.8939394E-3</v>
      </c>
      <c r="R74" s="86">
        <f t="shared" ca="1" si="24"/>
        <v>11158176.38051088</v>
      </c>
    </row>
    <row r="75" spans="1:18" ht="17.25" thickBot="1">
      <c r="A75" s="40" t="s">
        <v>107</v>
      </c>
      <c r="B75" s="11" t="s">
        <v>108</v>
      </c>
      <c r="C75" s="95">
        <v>1855</v>
      </c>
      <c r="D75" s="92">
        <v>1.36612022E-2</v>
      </c>
      <c r="E75" s="93">
        <v>4949189.1370938402</v>
      </c>
      <c r="F75" s="35"/>
      <c r="G75" s="57" t="str">
        <f ca="1">IFERROR(OFFSET(INDIRECT($H$3 &amp; "!A179"), 19, 0), "")</f>
        <v>스택스</v>
      </c>
      <c r="H75" s="37">
        <f t="shared" ca="1" si="25"/>
        <v>1545</v>
      </c>
      <c r="I75" s="79">
        <f t="shared" ca="1" si="26"/>
        <v>-1.5923566900000002E-2</v>
      </c>
      <c r="J75" s="87">
        <f t="shared" ca="1" si="22"/>
        <v>23926667.08898573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그로스톨코인</v>
      </c>
      <c r="P75" s="37">
        <f t="shared" ca="1" si="20"/>
        <v>967</v>
      </c>
      <c r="Q75" s="79">
        <f t="shared" ca="1" si="21"/>
        <v>1.15062762E-2</v>
      </c>
      <c r="R75" s="87">
        <f t="shared" ca="1" si="24"/>
        <v>5013075.6346503999</v>
      </c>
    </row>
    <row r="76" spans="1:18">
      <c r="A76" s="40" t="s">
        <v>66</v>
      </c>
      <c r="B76" s="11" t="s">
        <v>67</v>
      </c>
      <c r="C76" s="95">
        <v>3730</v>
      </c>
      <c r="D76" s="92">
        <v>1.35869565E-2</v>
      </c>
      <c r="E76" s="93">
        <v>1377718.38508524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152</v>
      </c>
      <c r="D77" s="92">
        <v>1.33333333E-2</v>
      </c>
      <c r="E77" s="93">
        <v>68258373.167279407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5">
        <v>324</v>
      </c>
      <c r="D78" s="92">
        <v>1.2500000000000001E-2</v>
      </c>
      <c r="E78" s="93">
        <v>15631740.40819622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3700</v>
      </c>
      <c r="D79" s="92">
        <v>1.23119015E-2</v>
      </c>
      <c r="E79" s="93">
        <v>2834285.0412251898</v>
      </c>
      <c r="F79" s="35"/>
      <c r="G79" s="35"/>
      <c r="H79" s="35"/>
      <c r="I79" s="35"/>
    </row>
    <row r="80" spans="1:18">
      <c r="A80" s="40" t="s">
        <v>251</v>
      </c>
      <c r="B80" s="11" t="s">
        <v>252</v>
      </c>
      <c r="C80" s="95">
        <v>967</v>
      </c>
      <c r="D80" s="92">
        <v>1.15062762E-2</v>
      </c>
      <c r="E80" s="93">
        <v>5013075.6346503999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357</v>
      </c>
      <c r="D81" s="92">
        <v>1.13314448E-2</v>
      </c>
      <c r="E81" s="93">
        <v>15982032.02761828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5">
        <v>9.32</v>
      </c>
      <c r="D82" s="92">
        <v>1.0845987E-2</v>
      </c>
      <c r="E82" s="93">
        <v>844742519.06189585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58240</v>
      </c>
      <c r="D83" s="92">
        <v>1.0760152699999999E-2</v>
      </c>
      <c r="E83" s="93">
        <v>84254.452283100007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1555</v>
      </c>
      <c r="D84" s="92">
        <v>9.7402597E-3</v>
      </c>
      <c r="E84" s="93">
        <v>4969378.3191564204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105</v>
      </c>
      <c r="D85" s="92">
        <v>9.6153846000000005E-3</v>
      </c>
      <c r="E85" s="93">
        <v>92440305.378003955</v>
      </c>
      <c r="F85" s="35"/>
      <c r="G85" s="35"/>
      <c r="H85" s="35"/>
      <c r="I85" s="35"/>
    </row>
    <row r="86" spans="1:9">
      <c r="A86" s="40" t="s">
        <v>103</v>
      </c>
      <c r="B86" s="11" t="s">
        <v>104</v>
      </c>
      <c r="C86" s="95">
        <v>1065</v>
      </c>
      <c r="D86" s="92">
        <v>9.478673E-3</v>
      </c>
      <c r="E86" s="93">
        <v>2822941.9599003801</v>
      </c>
      <c r="F86" s="35"/>
      <c r="G86" s="35"/>
      <c r="H86" s="35"/>
      <c r="I86" s="35"/>
    </row>
    <row r="87" spans="1:9">
      <c r="A87" s="40" t="s">
        <v>151</v>
      </c>
      <c r="B87" s="11" t="s">
        <v>152</v>
      </c>
      <c r="C87" s="95">
        <v>111</v>
      </c>
      <c r="D87" s="92">
        <v>9.0909091000000008E-3</v>
      </c>
      <c r="E87" s="93">
        <v>419193784.11623079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5">
        <v>585</v>
      </c>
      <c r="D88" s="92">
        <v>8.6206896999999998E-3</v>
      </c>
      <c r="E88" s="93">
        <v>7260180.1053922204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117</v>
      </c>
      <c r="D89" s="92">
        <v>8.6206896999999998E-3</v>
      </c>
      <c r="E89" s="93">
        <v>87759021.986857921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129</v>
      </c>
      <c r="D90" s="92">
        <v>7.8125E-3</v>
      </c>
      <c r="E90" s="93">
        <v>65345611.206668228</v>
      </c>
      <c r="F90" s="35"/>
      <c r="G90" s="35"/>
      <c r="H90" s="35"/>
      <c r="I90" s="35"/>
    </row>
    <row r="91" spans="1:9">
      <c r="A91" s="40" t="s">
        <v>249</v>
      </c>
      <c r="B91" s="11" t="s">
        <v>250</v>
      </c>
      <c r="C91" s="95">
        <v>83.9</v>
      </c>
      <c r="D91" s="92">
        <v>7.2028811999999996E-3</v>
      </c>
      <c r="E91" s="93">
        <v>75633547.004972935</v>
      </c>
      <c r="F91" s="35"/>
      <c r="G91" s="35"/>
      <c r="H91" s="35"/>
      <c r="I91" s="35"/>
    </row>
    <row r="92" spans="1:9">
      <c r="A92" s="40" t="s">
        <v>245</v>
      </c>
      <c r="B92" s="11" t="s">
        <v>246</v>
      </c>
      <c r="C92" s="95">
        <v>7205</v>
      </c>
      <c r="D92" s="92">
        <v>6.9881201999999996E-3</v>
      </c>
      <c r="E92" s="93">
        <v>1091859.82122238</v>
      </c>
      <c r="F92" s="35"/>
      <c r="G92" s="35"/>
      <c r="H92" s="35"/>
      <c r="I92" s="35"/>
    </row>
    <row r="93" spans="1:9">
      <c r="A93" s="40" t="s">
        <v>109</v>
      </c>
      <c r="B93" s="11" t="s">
        <v>110</v>
      </c>
      <c r="C93" s="95">
        <v>148</v>
      </c>
      <c r="D93" s="92">
        <v>6.8027210999999999E-3</v>
      </c>
      <c r="E93" s="93">
        <v>62346474.810340568</v>
      </c>
      <c r="F93" s="35"/>
      <c r="G93" s="35"/>
      <c r="H93" s="35"/>
      <c r="I93" s="35"/>
    </row>
    <row r="94" spans="1:9">
      <c r="A94" s="40" t="s">
        <v>177</v>
      </c>
      <c r="B94" s="11" t="s">
        <v>178</v>
      </c>
      <c r="C94" s="95">
        <v>15.5</v>
      </c>
      <c r="D94" s="92">
        <v>6.4935065000000002E-3</v>
      </c>
      <c r="E94" s="93">
        <v>442542610.6545248</v>
      </c>
      <c r="F94" s="35"/>
      <c r="G94" s="35"/>
      <c r="H94" s="35"/>
      <c r="I94" s="35"/>
    </row>
    <row r="95" spans="1:9">
      <c r="A95" s="40" t="s">
        <v>247</v>
      </c>
      <c r="B95" s="11" t="s">
        <v>248</v>
      </c>
      <c r="C95" s="95">
        <v>2410</v>
      </c>
      <c r="D95" s="92">
        <v>6.2630480000000002E-3</v>
      </c>
      <c r="E95" s="93">
        <v>6069120.3671989804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310</v>
      </c>
      <c r="D96" s="92">
        <v>3.2362459999999999E-3</v>
      </c>
      <c r="E96" s="93">
        <v>58512319.353393279</v>
      </c>
      <c r="F96" s="35"/>
      <c r="G96" s="35"/>
      <c r="H96" s="35"/>
      <c r="I96" s="35"/>
    </row>
    <row r="97" spans="1:9">
      <c r="A97" s="40" t="s">
        <v>243</v>
      </c>
      <c r="B97" s="11" t="s">
        <v>244</v>
      </c>
      <c r="C97" s="95">
        <v>1925</v>
      </c>
      <c r="D97" s="92">
        <v>2.6041667E-3</v>
      </c>
      <c r="E97" s="93">
        <v>30123272.263109069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5">
        <v>529</v>
      </c>
      <c r="D98" s="92">
        <v>1.8939394E-3</v>
      </c>
      <c r="E98" s="93">
        <v>11158176.38051088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14.5</v>
      </c>
      <c r="D99" s="92">
        <v>0</v>
      </c>
      <c r="E99" s="93">
        <v>606225794.15826905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12.8</v>
      </c>
      <c r="D100" s="92">
        <v>0</v>
      </c>
      <c r="E100" s="93">
        <v>641192530.38673472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10640</v>
      </c>
      <c r="D101" s="92">
        <v>-8.3876980000000007E-3</v>
      </c>
      <c r="E101" s="93">
        <v>26831812.868652228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1545</v>
      </c>
      <c r="D102" s="92">
        <v>-1.5923566900000002E-2</v>
      </c>
      <c r="E102" s="93">
        <v>23926667.08898573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223800</v>
      </c>
      <c r="D103" s="92">
        <v>-1.7774851899999999E-2</v>
      </c>
      <c r="E103" s="93">
        <v>145645.85822108001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74420</v>
      </c>
      <c r="D2" s="92">
        <v>0.17827739079999999</v>
      </c>
      <c r="E2" s="93">
        <v>3895387.8900031</v>
      </c>
      <c r="F2" s="35"/>
      <c r="G2" s="54"/>
      <c r="H2" s="35"/>
      <c r="I2" s="35"/>
    </row>
    <row r="3" spans="1:18" ht="17.25" thickBot="1">
      <c r="A3" s="40" t="s">
        <v>115</v>
      </c>
      <c r="B3" s="11" t="s">
        <v>116</v>
      </c>
      <c r="C3" s="95">
        <v>6525</v>
      </c>
      <c r="D3" s="92">
        <v>0.12209802240000001</v>
      </c>
      <c r="E3" s="93">
        <v>4872544.6232415</v>
      </c>
      <c r="F3" s="35"/>
      <c r="G3" s="311" t="s">
        <v>260</v>
      </c>
      <c r="H3" s="323" t="s">
        <v>330</v>
      </c>
      <c r="I3" s="323"/>
      <c r="K3" s="267" t="s">
        <v>34</v>
      </c>
      <c r="L3" s="268"/>
      <c r="M3" s="268"/>
      <c r="N3" s="269"/>
      <c r="O3" s="267" t="s">
        <v>261</v>
      </c>
      <c r="P3" s="268"/>
      <c r="Q3" s="268"/>
      <c r="R3" s="269"/>
    </row>
    <row r="4" spans="1:18" ht="17.25" thickBot="1">
      <c r="A4" s="40" t="s">
        <v>213</v>
      </c>
      <c r="B4" s="11" t="s">
        <v>214</v>
      </c>
      <c r="C4" s="95">
        <v>895</v>
      </c>
      <c r="D4" s="92">
        <v>0.10493827159999999</v>
      </c>
      <c r="E4" s="93">
        <v>232512940.83115351</v>
      </c>
      <c r="F4" s="35"/>
      <c r="G4" s="312"/>
      <c r="H4" s="324"/>
      <c r="I4" s="324"/>
      <c r="K4" s="304" t="s">
        <v>55</v>
      </c>
      <c r="L4" s="320">
        <f ca="1">NOW()</f>
        <v>44461.885090277778</v>
      </c>
      <c r="M4" s="321"/>
      <c r="N4" s="322"/>
      <c r="O4" s="319" t="s">
        <v>55</v>
      </c>
      <c r="P4" s="320">
        <f ca="1">NOW()</f>
        <v>44461.885090277778</v>
      </c>
      <c r="Q4" s="321"/>
      <c r="R4" s="322"/>
    </row>
    <row r="5" spans="1:18" ht="17.25" thickBot="1">
      <c r="A5" s="40" t="s">
        <v>219</v>
      </c>
      <c r="B5" s="11" t="s">
        <v>220</v>
      </c>
      <c r="C5" s="95">
        <v>206</v>
      </c>
      <c r="D5" s="92">
        <v>8.9947089899999999E-2</v>
      </c>
      <c r="E5" s="93">
        <v>195545680.86762419</v>
      </c>
      <c r="F5" s="35"/>
      <c r="K5" s="312"/>
      <c r="L5" s="51" t="s">
        <v>58</v>
      </c>
      <c r="M5" s="73" t="s">
        <v>59</v>
      </c>
      <c r="N5" s="69" t="s">
        <v>264</v>
      </c>
      <c r="O5" s="29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157</v>
      </c>
      <c r="B6" s="11" t="s">
        <v>158</v>
      </c>
      <c r="C6" s="95">
        <v>29890</v>
      </c>
      <c r="D6" s="92">
        <v>7.2864321600000004E-2</v>
      </c>
      <c r="E6" s="93">
        <v>439439.25480858999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74420</v>
      </c>
      <c r="Q6" s="76">
        <f t="shared" ref="Q6:Q25" si="3">_xlfn.IFNA(VLOOKUP(O6, $B$2:$D$200, 3, FALSE), "")</f>
        <v>0.17827739079999999</v>
      </c>
      <c r="R6" s="85">
        <f>_xlfn.IFNA(VLOOKUP(O6, $B$2:$E$200, 4, FALSE), "")</f>
        <v>3895387.8900031</v>
      </c>
    </row>
    <row r="7" spans="1:18">
      <c r="A7" s="40" t="s">
        <v>117</v>
      </c>
      <c r="B7" s="11" t="s">
        <v>118</v>
      </c>
      <c r="C7" s="95">
        <v>182</v>
      </c>
      <c r="D7" s="92">
        <v>6.4327485399999995E-2</v>
      </c>
      <c r="E7" s="93">
        <v>37139205.369284131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116</v>
      </c>
      <c r="P7" s="39">
        <f t="shared" si="2"/>
        <v>6525</v>
      </c>
      <c r="Q7" s="77">
        <f t="shared" si="3"/>
        <v>0.12209802240000001</v>
      </c>
      <c r="R7" s="86">
        <f t="shared" ref="R7:R25" si="5">_xlfn.IFNA(VLOOKUP(O7, $B$2:$E$200, 4, FALSE), "")</f>
        <v>4872544.6232415</v>
      </c>
    </row>
    <row r="8" spans="1:18" ht="17.25" thickBot="1">
      <c r="A8" s="40" t="s">
        <v>85</v>
      </c>
      <c r="B8" s="11" t="s">
        <v>86</v>
      </c>
      <c r="C8" s="95">
        <v>334</v>
      </c>
      <c r="D8" s="92">
        <v>5.6962025300000003E-2</v>
      </c>
      <c r="E8" s="93">
        <v>47919173.974729791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214</v>
      </c>
      <c r="P8" s="39">
        <f t="shared" si="2"/>
        <v>895</v>
      </c>
      <c r="Q8" s="77">
        <f t="shared" si="3"/>
        <v>0.10493827159999999</v>
      </c>
      <c r="R8" s="86">
        <f t="shared" si="5"/>
        <v>232512940.83115351</v>
      </c>
    </row>
    <row r="9" spans="1:18" ht="17.25" thickBot="1">
      <c r="A9" s="40" t="s">
        <v>183</v>
      </c>
      <c r="B9" s="11" t="s">
        <v>184</v>
      </c>
      <c r="C9" s="95">
        <v>1305</v>
      </c>
      <c r="D9" s="92">
        <v>5.6680161899999998E-2</v>
      </c>
      <c r="E9" s="93">
        <v>8724057.3837649096</v>
      </c>
      <c r="F9" s="35"/>
      <c r="G9" s="50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220</v>
      </c>
      <c r="P9" s="39">
        <f t="shared" si="2"/>
        <v>206</v>
      </c>
      <c r="Q9" s="77">
        <f t="shared" si="3"/>
        <v>8.9947089899999999E-2</v>
      </c>
      <c r="R9" s="86">
        <f t="shared" si="5"/>
        <v>195545680.86762419</v>
      </c>
    </row>
    <row r="10" spans="1:18">
      <c r="A10" s="40" t="s">
        <v>175</v>
      </c>
      <c r="B10" s="11" t="s">
        <v>176</v>
      </c>
      <c r="C10" s="95">
        <v>1605</v>
      </c>
      <c r="D10" s="92">
        <v>5.59210526E-2</v>
      </c>
      <c r="E10" s="93">
        <v>23004283.143877279</v>
      </c>
      <c r="F10" s="35"/>
      <c r="G10" s="313">
        <f>_xlfn.IFNA(VLOOKUP(G7, $B$2:$D$200, 3, FALSE), "-")</f>
        <v>1.8560523900000001E-2</v>
      </c>
      <c r="H10" s="315">
        <f>_xlfn.IFNA(VLOOKUP(G7, $B$2:$D$200, 2, FALSE), "-")</f>
        <v>51640000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158</v>
      </c>
      <c r="P10" s="39">
        <f t="shared" si="2"/>
        <v>29890</v>
      </c>
      <c r="Q10" s="77">
        <f t="shared" si="3"/>
        <v>7.2864321600000004E-2</v>
      </c>
      <c r="R10" s="90">
        <f t="shared" si="5"/>
        <v>439439.25480858999</v>
      </c>
    </row>
    <row r="11" spans="1:18" ht="17.25" thickBot="1">
      <c r="A11" s="40" t="s">
        <v>53</v>
      </c>
      <c r="B11" s="11" t="s">
        <v>54</v>
      </c>
      <c r="C11" s="95">
        <v>401</v>
      </c>
      <c r="D11" s="92">
        <v>5.5263157899999998E-2</v>
      </c>
      <c r="E11" s="93">
        <v>147864595.64142281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118</v>
      </c>
      <c r="P11" s="45">
        <f t="shared" si="2"/>
        <v>182</v>
      </c>
      <c r="Q11" s="80">
        <f t="shared" si="3"/>
        <v>6.4327485399999995E-2</v>
      </c>
      <c r="R11" s="99">
        <f t="shared" si="5"/>
        <v>37139205.369284131</v>
      </c>
    </row>
    <row r="12" spans="1:18" ht="17.25" thickBot="1">
      <c r="A12" s="40" t="s">
        <v>133</v>
      </c>
      <c r="B12" s="11" t="s">
        <v>134</v>
      </c>
      <c r="C12" s="95">
        <v>34630</v>
      </c>
      <c r="D12" s="92">
        <v>5.2583586600000003E-2</v>
      </c>
      <c r="E12" s="93">
        <v>2724252.36858558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86</v>
      </c>
      <c r="P12" s="39">
        <f t="shared" si="2"/>
        <v>334</v>
      </c>
      <c r="Q12" s="77">
        <f t="shared" si="3"/>
        <v>5.6962025300000003E-2</v>
      </c>
      <c r="R12" s="86">
        <f t="shared" si="5"/>
        <v>47919173.974729791</v>
      </c>
    </row>
    <row r="13" spans="1:18" ht="17.25" thickBot="1">
      <c r="A13" s="40" t="s">
        <v>60</v>
      </c>
      <c r="B13" s="11" t="s">
        <v>61</v>
      </c>
      <c r="C13" s="95">
        <v>802</v>
      </c>
      <c r="D13" s="92">
        <v>4.9738219899999998E-2</v>
      </c>
      <c r="E13" s="93">
        <v>21763749.961881168</v>
      </c>
      <c r="F13" s="35"/>
      <c r="G13" s="267" t="s">
        <v>70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184</v>
      </c>
      <c r="P13" s="39">
        <f t="shared" si="2"/>
        <v>1305</v>
      </c>
      <c r="Q13" s="77">
        <f t="shared" si="3"/>
        <v>5.6680161899999998E-2</v>
      </c>
      <c r="R13" s="86">
        <f t="shared" si="5"/>
        <v>8724057.3837649096</v>
      </c>
    </row>
    <row r="14" spans="1:18">
      <c r="A14" s="40" t="s">
        <v>199</v>
      </c>
      <c r="B14" s="11" t="s">
        <v>200</v>
      </c>
      <c r="C14" s="95">
        <v>172</v>
      </c>
      <c r="D14" s="92">
        <v>4.8780487800000001E-2</v>
      </c>
      <c r="E14" s="93">
        <v>112217973.54737985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176</v>
      </c>
      <c r="P14" s="39">
        <f t="shared" si="2"/>
        <v>1605</v>
      </c>
      <c r="Q14" s="77">
        <f t="shared" si="3"/>
        <v>5.59210526E-2</v>
      </c>
      <c r="R14" s="86">
        <f t="shared" si="5"/>
        <v>23004283.143877279</v>
      </c>
    </row>
    <row r="15" spans="1:18" ht="17.25" thickBot="1">
      <c r="A15" s="40" t="s">
        <v>229</v>
      </c>
      <c r="B15" s="11" t="s">
        <v>230</v>
      </c>
      <c r="C15" s="95">
        <v>261</v>
      </c>
      <c r="D15" s="92">
        <v>4.8192771099999997E-2</v>
      </c>
      <c r="E15" s="93">
        <v>65607212.760236233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54</v>
      </c>
      <c r="P15" s="37">
        <f t="shared" si="2"/>
        <v>401</v>
      </c>
      <c r="Q15" s="79">
        <f t="shared" si="3"/>
        <v>5.5263157899999998E-2</v>
      </c>
      <c r="R15" s="87">
        <f t="shared" si="5"/>
        <v>147864595.64142281</v>
      </c>
    </row>
    <row r="16" spans="1:18" ht="17.25" thickBot="1">
      <c r="A16" s="40" t="s">
        <v>75</v>
      </c>
      <c r="B16" s="11" t="s">
        <v>76</v>
      </c>
      <c r="C16" s="95">
        <v>27910</v>
      </c>
      <c r="D16" s="92">
        <v>4.6886721700000002E-2</v>
      </c>
      <c r="E16" s="93">
        <v>959951.20947412995</v>
      </c>
      <c r="F16" s="35"/>
      <c r="G16" s="50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134</v>
      </c>
      <c r="P16" s="38">
        <f t="shared" si="2"/>
        <v>34630</v>
      </c>
      <c r="Q16" s="76">
        <f t="shared" si="3"/>
        <v>5.2583586600000003E-2</v>
      </c>
      <c r="R16" s="85">
        <f t="shared" si="5"/>
        <v>2724252.36858558</v>
      </c>
    </row>
    <row r="17" spans="1:18">
      <c r="A17" s="40" t="s">
        <v>211</v>
      </c>
      <c r="B17" s="11" t="s">
        <v>212</v>
      </c>
      <c r="C17" s="95">
        <v>1125</v>
      </c>
      <c r="D17" s="92">
        <v>4.6511627899999998E-2</v>
      </c>
      <c r="E17" s="93">
        <v>20259492.847317658</v>
      </c>
      <c r="F17" s="35"/>
      <c r="G17" s="313">
        <f>_xlfn.IFNA(VLOOKUP(G14, $B$2:$D$200, 3, FALSE), "-")</f>
        <v>1.8560523900000001E-2</v>
      </c>
      <c r="H17" s="315">
        <f>_xlfn.IFNA(VLOOKUP(G14, $B$2:$D$200, 2, FALSE), "-")</f>
        <v>51640000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61</v>
      </c>
      <c r="P17" s="39">
        <f t="shared" si="2"/>
        <v>802</v>
      </c>
      <c r="Q17" s="77">
        <f t="shared" si="3"/>
        <v>4.9738219899999998E-2</v>
      </c>
      <c r="R17" s="86">
        <f t="shared" si="5"/>
        <v>21763749.961881168</v>
      </c>
    </row>
    <row r="18" spans="1:18" ht="17.25" thickBot="1">
      <c r="A18" s="40" t="s">
        <v>64</v>
      </c>
      <c r="B18" s="11" t="s">
        <v>65</v>
      </c>
      <c r="C18" s="95">
        <v>68.099999999999994</v>
      </c>
      <c r="D18" s="92">
        <v>4.4478527599999998E-2</v>
      </c>
      <c r="E18" s="93">
        <v>1999915446.6987383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200</v>
      </c>
      <c r="P18" s="39">
        <f t="shared" si="2"/>
        <v>172</v>
      </c>
      <c r="Q18" s="77">
        <f t="shared" si="3"/>
        <v>4.8780487800000001E-2</v>
      </c>
      <c r="R18" s="86">
        <f t="shared" si="5"/>
        <v>112217973.54737985</v>
      </c>
    </row>
    <row r="19" spans="1:18" ht="17.25" thickBot="1">
      <c r="A19" s="40" t="s">
        <v>113</v>
      </c>
      <c r="B19" s="11" t="s">
        <v>114</v>
      </c>
      <c r="C19" s="95">
        <v>779</v>
      </c>
      <c r="D19" s="92">
        <v>4.2838018700000001E-2</v>
      </c>
      <c r="E19" s="93">
        <v>95251428.227550983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230</v>
      </c>
      <c r="P19" s="39">
        <f t="shared" si="2"/>
        <v>261</v>
      </c>
      <c r="Q19" s="77">
        <f t="shared" si="3"/>
        <v>4.8192771099999997E-2</v>
      </c>
      <c r="R19" s="86">
        <f t="shared" si="5"/>
        <v>65607212.760236233</v>
      </c>
    </row>
    <row r="20" spans="1:18" ht="17.25" thickBot="1">
      <c r="A20" s="40" t="s">
        <v>155</v>
      </c>
      <c r="B20" s="11" t="s">
        <v>156</v>
      </c>
      <c r="C20" s="95">
        <v>1590</v>
      </c>
      <c r="D20" s="92">
        <v>4.2622950800000003E-2</v>
      </c>
      <c r="E20" s="93">
        <v>3504852.21437285</v>
      </c>
      <c r="F20" s="35"/>
      <c r="G20" s="267" t="s">
        <v>256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76</v>
      </c>
      <c r="P20" s="39">
        <f t="shared" si="2"/>
        <v>27910</v>
      </c>
      <c r="Q20" s="77">
        <f t="shared" si="3"/>
        <v>4.6886721700000002E-2</v>
      </c>
      <c r="R20" s="90">
        <f t="shared" si="5"/>
        <v>959951.20947412995</v>
      </c>
    </row>
    <row r="21" spans="1:18">
      <c r="A21" s="40" t="s">
        <v>73</v>
      </c>
      <c r="B21" s="11" t="s">
        <v>74</v>
      </c>
      <c r="C21" s="95">
        <v>39600</v>
      </c>
      <c r="D21" s="92">
        <v>4.1831097099999999E-2</v>
      </c>
      <c r="E21" s="93">
        <v>7436170.2016771203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212</v>
      </c>
      <c r="P21" s="45">
        <f t="shared" si="2"/>
        <v>1125</v>
      </c>
      <c r="Q21" s="80">
        <f t="shared" si="3"/>
        <v>4.6511627899999998E-2</v>
      </c>
      <c r="R21" s="99">
        <f t="shared" si="5"/>
        <v>20259492.847317658</v>
      </c>
    </row>
    <row r="22" spans="1:18" ht="17.25" thickBot="1">
      <c r="A22" s="40" t="s">
        <v>129</v>
      </c>
      <c r="B22" s="11" t="s">
        <v>130</v>
      </c>
      <c r="C22" s="95">
        <v>128</v>
      </c>
      <c r="D22" s="92">
        <v>4.06504065E-2</v>
      </c>
      <c r="E22" s="93">
        <v>175305694.72014719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65</v>
      </c>
      <c r="P22" s="39">
        <f t="shared" si="2"/>
        <v>68.099999999999994</v>
      </c>
      <c r="Q22" s="77">
        <f t="shared" si="3"/>
        <v>4.4478527599999998E-2</v>
      </c>
      <c r="R22" s="86">
        <f t="shared" si="5"/>
        <v>1999915446.6987383</v>
      </c>
    </row>
    <row r="23" spans="1:18" ht="17.25" thickBot="1">
      <c r="A23" s="40" t="s">
        <v>81</v>
      </c>
      <c r="B23" s="11" t="s">
        <v>82</v>
      </c>
      <c r="C23" s="95">
        <v>2570</v>
      </c>
      <c r="D23" s="92">
        <v>3.8383838400000002E-2</v>
      </c>
      <c r="E23" s="93">
        <v>52215816.266749948</v>
      </c>
      <c r="F23" s="35"/>
      <c r="G23" s="50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114</v>
      </c>
      <c r="P23" s="39">
        <f t="shared" si="2"/>
        <v>779</v>
      </c>
      <c r="Q23" s="77">
        <f t="shared" si="3"/>
        <v>4.2838018700000001E-2</v>
      </c>
      <c r="R23" s="86">
        <f t="shared" si="5"/>
        <v>95251428.227550983</v>
      </c>
    </row>
    <row r="24" spans="1:18">
      <c r="A24" s="40" t="s">
        <v>79</v>
      </c>
      <c r="B24" s="11" t="s">
        <v>80</v>
      </c>
      <c r="C24" s="95">
        <v>785</v>
      </c>
      <c r="D24" s="92">
        <v>3.8359788399999997E-2</v>
      </c>
      <c r="E24" s="93">
        <v>3361536.2495211302</v>
      </c>
      <c r="F24" s="35"/>
      <c r="G24" s="313">
        <f>_xlfn.IFNA(VLOOKUP(G21, $B$2:$D$200, 3, FALSE), "-")</f>
        <v>1.8560523900000001E-2</v>
      </c>
      <c r="H24" s="315">
        <f>_xlfn.IFNA(VLOOKUP(G21, $B$2:$D$200, 2, FALSE), "-")</f>
        <v>51640000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156</v>
      </c>
      <c r="P24" s="39">
        <f t="shared" si="2"/>
        <v>1590</v>
      </c>
      <c r="Q24" s="77">
        <f t="shared" si="3"/>
        <v>4.2622950800000003E-2</v>
      </c>
      <c r="R24" s="86">
        <f t="shared" si="5"/>
        <v>3504852.21437285</v>
      </c>
    </row>
    <row r="25" spans="1:18" ht="17.25" thickBot="1">
      <c r="A25" s="40" t="s">
        <v>101</v>
      </c>
      <c r="B25" s="11" t="s">
        <v>102</v>
      </c>
      <c r="C25" s="95">
        <v>1010</v>
      </c>
      <c r="D25" s="92">
        <v>3.8026721499999999E-2</v>
      </c>
      <c r="E25" s="93">
        <v>6281192.4450735701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74</v>
      </c>
      <c r="P25" s="37">
        <f t="shared" si="2"/>
        <v>39600</v>
      </c>
      <c r="Q25" s="79">
        <f t="shared" si="3"/>
        <v>4.1831097099999999E-2</v>
      </c>
      <c r="R25" s="87">
        <f t="shared" si="5"/>
        <v>7436170.2016771203</v>
      </c>
    </row>
    <row r="26" spans="1:18">
      <c r="A26" s="40" t="s">
        <v>123</v>
      </c>
      <c r="B26" s="11" t="s">
        <v>124</v>
      </c>
      <c r="C26" s="95">
        <v>493</v>
      </c>
      <c r="D26" s="92">
        <v>3.7894736800000002E-2</v>
      </c>
      <c r="E26" s="93">
        <v>40787937.989912502</v>
      </c>
      <c r="F26" s="35"/>
    </row>
    <row r="27" spans="1:18" ht="17.25" thickBot="1">
      <c r="A27" s="40" t="s">
        <v>127</v>
      </c>
      <c r="B27" s="11" t="s">
        <v>128</v>
      </c>
      <c r="C27" s="95">
        <v>112</v>
      </c>
      <c r="D27" s="92">
        <v>3.7037037000000002E-2</v>
      </c>
      <c r="E27" s="93">
        <v>281890916.74210811</v>
      </c>
      <c r="F27" s="35"/>
    </row>
    <row r="28" spans="1:18" ht="17.25" thickBot="1">
      <c r="A28" s="40" t="s">
        <v>89</v>
      </c>
      <c r="B28" s="11" t="s">
        <v>90</v>
      </c>
      <c r="C28" s="95">
        <v>1130</v>
      </c>
      <c r="D28" s="92">
        <v>3.6697247699999998E-2</v>
      </c>
      <c r="E28" s="93">
        <v>333863617.13475239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197</v>
      </c>
      <c r="B29" s="11" t="s">
        <v>198</v>
      </c>
      <c r="C29" s="95">
        <v>20270</v>
      </c>
      <c r="D29" s="92">
        <v>3.6298568500000003E-2</v>
      </c>
      <c r="E29" s="93">
        <v>2104696.0974994502</v>
      </c>
      <c r="F29" s="35"/>
      <c r="G29" s="304" t="s">
        <v>55</v>
      </c>
      <c r="H29" s="320">
        <f ca="1">NOW()</f>
        <v>44461.885090277778</v>
      </c>
      <c r="I29" s="321"/>
      <c r="J29" s="322"/>
      <c r="K29" s="319" t="s">
        <v>55</v>
      </c>
      <c r="L29" s="320">
        <f ca="1">NOW()</f>
        <v>44461.885090277778</v>
      </c>
      <c r="M29" s="321"/>
      <c r="N29" s="322"/>
      <c r="O29" s="319" t="s">
        <v>55</v>
      </c>
      <c r="P29" s="320">
        <f ca="1">NOW()</f>
        <v>44461.885090277778</v>
      </c>
      <c r="Q29" s="321"/>
      <c r="R29" s="322"/>
    </row>
    <row r="30" spans="1:18" ht="17.25" thickBot="1">
      <c r="A30" s="40" t="s">
        <v>143</v>
      </c>
      <c r="B30" s="11" t="s">
        <v>144</v>
      </c>
      <c r="C30" s="95">
        <v>98.9</v>
      </c>
      <c r="D30" s="92">
        <v>3.3437826499999997E-2</v>
      </c>
      <c r="E30" s="93">
        <v>37942250.833124712</v>
      </c>
      <c r="F30" s="35"/>
      <c r="G30" s="312"/>
      <c r="H30" s="51" t="s">
        <v>58</v>
      </c>
      <c r="I30" s="73" t="s">
        <v>59</v>
      </c>
      <c r="J30" s="69" t="s">
        <v>264</v>
      </c>
      <c r="K30" s="290"/>
      <c r="L30" s="51" t="s">
        <v>58</v>
      </c>
      <c r="M30" s="73" t="s">
        <v>59</v>
      </c>
      <c r="N30" s="91" t="s">
        <v>264</v>
      </c>
      <c r="O30" s="290"/>
      <c r="P30" s="51" t="s">
        <v>58</v>
      </c>
      <c r="Q30" s="73" t="s">
        <v>59</v>
      </c>
      <c r="R30" s="91" t="s">
        <v>264</v>
      </c>
    </row>
    <row r="31" spans="1:18">
      <c r="A31" s="40" t="s">
        <v>62</v>
      </c>
      <c r="B31" s="11" t="s">
        <v>63</v>
      </c>
      <c r="C31" s="95">
        <v>48120</v>
      </c>
      <c r="D31" s="92">
        <v>3.28396652E-2</v>
      </c>
      <c r="E31" s="93">
        <v>280797.60692688002</v>
      </c>
      <c r="F31" s="35"/>
      <c r="G31" s="52" t="s">
        <v>154</v>
      </c>
      <c r="H31" s="38">
        <f t="shared" ref="H31:H50" si="6">_xlfn.IFNA(VLOOKUP(G31, $B$2:$D$200, 2, FALSE), "")</f>
        <v>74420</v>
      </c>
      <c r="I31" s="76">
        <f t="shared" ref="I31:I50" si="7">_xlfn.IFNA(VLOOKUP(G31, $B$2:$D$200, 3, FALSE), "")</f>
        <v>0.17827739079999999</v>
      </c>
      <c r="J31" s="85">
        <f>_xlfn.IFNA(VLOOKUP(G31, $B$2:$E$200, 4, FALSE), "")</f>
        <v>3895387.8900031</v>
      </c>
      <c r="K31" s="81" t="s">
        <v>65</v>
      </c>
      <c r="L31" s="38">
        <f t="shared" ref="L31:L50" si="8">_xlfn.IFNA(VLOOKUP(K31, $B$2:$D$200, 2, FALSE), "")</f>
        <v>68.099999999999994</v>
      </c>
      <c r="M31" s="76">
        <f t="shared" ref="M31:M50" si="9">_xlfn.IFNA(VLOOKUP(K31, $B$2:$D$200, 3, FALSE), "")</f>
        <v>4.4478527599999998E-2</v>
      </c>
      <c r="N31" s="85">
        <f>_xlfn.IFNA(VLOOKUP(K31, $B$2:$E$200, 4, FALSE), "")</f>
        <v>1999915446.6987383</v>
      </c>
      <c r="O31" s="81" t="s">
        <v>214</v>
      </c>
      <c r="P31" s="38">
        <f t="shared" ref="P31:P50" si="10">_xlfn.IFNA(VLOOKUP(O31, $B$2:$D$200, 2, FALSE), "")</f>
        <v>895</v>
      </c>
      <c r="Q31" s="76">
        <f t="shared" ref="Q31:Q50" si="11">_xlfn.IFNA(VLOOKUP(O31, $B$2:$D$200, 3, FALSE), "")</f>
        <v>0.10493827159999999</v>
      </c>
      <c r="R31" s="85">
        <f>_xlfn.IFNA(VLOOKUP(O31, $B$2:$E$200, 4, FALSE), "")</f>
        <v>232512940.83115351</v>
      </c>
    </row>
    <row r="32" spans="1:18">
      <c r="A32" s="40" t="s">
        <v>93</v>
      </c>
      <c r="B32" s="11" t="s">
        <v>94</v>
      </c>
      <c r="C32" s="95">
        <v>3562000</v>
      </c>
      <c r="D32" s="92">
        <v>3.2763119700000003E-2</v>
      </c>
      <c r="E32" s="93">
        <v>81572.288848190001</v>
      </c>
      <c r="F32" s="35"/>
      <c r="G32" s="47" t="s">
        <v>116</v>
      </c>
      <c r="H32" s="39">
        <f t="shared" si="6"/>
        <v>6525</v>
      </c>
      <c r="I32" s="77">
        <f t="shared" si="7"/>
        <v>0.12209802240000001</v>
      </c>
      <c r="J32" s="86">
        <f t="shared" ref="J32:J50" si="12">_xlfn.IFNA(VLOOKUP(G32, $B$2:$E$200, 4, FALSE), "")</f>
        <v>4872544.6232415</v>
      </c>
      <c r="K32" s="82" t="s">
        <v>144</v>
      </c>
      <c r="L32" s="39">
        <f t="shared" si="8"/>
        <v>98.9</v>
      </c>
      <c r="M32" s="77">
        <f t="shared" si="9"/>
        <v>3.3437826499999997E-2</v>
      </c>
      <c r="N32" s="86">
        <f t="shared" ref="N32:N50" si="13">_xlfn.IFNA(VLOOKUP(K32, $B$2:$E$200, 4, FALSE), "")</f>
        <v>37942250.833124712</v>
      </c>
      <c r="O32" s="82" t="s">
        <v>220</v>
      </c>
      <c r="P32" s="39">
        <f t="shared" si="10"/>
        <v>206</v>
      </c>
      <c r="Q32" s="77">
        <f t="shared" si="11"/>
        <v>8.9947089899999999E-2</v>
      </c>
      <c r="R32" s="86">
        <f t="shared" ref="R32:R50" si="14">_xlfn.IFNA(VLOOKUP(O32, $B$2:$E$200, 4, FALSE), "")</f>
        <v>195545680.86762419</v>
      </c>
    </row>
    <row r="33" spans="1:18">
      <c r="A33" s="40" t="s">
        <v>163</v>
      </c>
      <c r="B33" s="11" t="s">
        <v>164</v>
      </c>
      <c r="C33" s="95">
        <v>868</v>
      </c>
      <c r="D33" s="92">
        <v>3.2104637300000002E-2</v>
      </c>
      <c r="E33" s="93">
        <v>65828233.800320357</v>
      </c>
      <c r="F33" s="35"/>
      <c r="G33" s="47" t="s">
        <v>214</v>
      </c>
      <c r="H33" s="39">
        <f t="shared" si="6"/>
        <v>895</v>
      </c>
      <c r="I33" s="77">
        <f t="shared" si="7"/>
        <v>0.10493827159999999</v>
      </c>
      <c r="J33" s="86">
        <f t="shared" si="12"/>
        <v>232512940.83115351</v>
      </c>
      <c r="K33" s="82" t="s">
        <v>150</v>
      </c>
      <c r="L33" s="39">
        <f t="shared" si="8"/>
        <v>10.5</v>
      </c>
      <c r="M33" s="77">
        <f t="shared" si="9"/>
        <v>2.9411764699999999E-2</v>
      </c>
      <c r="N33" s="86">
        <f t="shared" si="13"/>
        <v>815733924.94869471</v>
      </c>
      <c r="O33" s="82" t="s">
        <v>118</v>
      </c>
      <c r="P33" s="39">
        <f t="shared" si="10"/>
        <v>182</v>
      </c>
      <c r="Q33" s="77">
        <f t="shared" si="11"/>
        <v>6.4327485399999995E-2</v>
      </c>
      <c r="R33" s="86">
        <f t="shared" si="14"/>
        <v>37139205.369284131</v>
      </c>
    </row>
    <row r="34" spans="1:18">
      <c r="A34" s="40" t="s">
        <v>83</v>
      </c>
      <c r="B34" s="11" t="s">
        <v>84</v>
      </c>
      <c r="C34" s="95">
        <v>5000</v>
      </c>
      <c r="D34" s="92">
        <v>3.1991744099999997E-2</v>
      </c>
      <c r="E34" s="93">
        <v>12236141.73686558</v>
      </c>
      <c r="F34" s="35"/>
      <c r="G34" s="47" t="s">
        <v>220</v>
      </c>
      <c r="H34" s="39">
        <f t="shared" si="6"/>
        <v>206</v>
      </c>
      <c r="I34" s="77">
        <f t="shared" si="7"/>
        <v>8.9947089899999999E-2</v>
      </c>
      <c r="J34" s="86">
        <f t="shared" si="12"/>
        <v>195545680.86762419</v>
      </c>
      <c r="K34" s="82" t="s">
        <v>122</v>
      </c>
      <c r="L34" s="39">
        <f t="shared" si="8"/>
        <v>31.7</v>
      </c>
      <c r="M34" s="77">
        <f t="shared" si="9"/>
        <v>2.5889967600000001E-2</v>
      </c>
      <c r="N34" s="86">
        <f t="shared" si="13"/>
        <v>280178256.24065328</v>
      </c>
      <c r="O34" s="82" t="s">
        <v>86</v>
      </c>
      <c r="P34" s="39">
        <f t="shared" si="10"/>
        <v>334</v>
      </c>
      <c r="Q34" s="77">
        <f t="shared" si="11"/>
        <v>5.6962025300000003E-2</v>
      </c>
      <c r="R34" s="86">
        <f t="shared" si="14"/>
        <v>47919173.974729791</v>
      </c>
    </row>
    <row r="35" spans="1:18">
      <c r="A35" s="40" t="s">
        <v>145</v>
      </c>
      <c r="B35" s="11" t="s">
        <v>146</v>
      </c>
      <c r="C35" s="95">
        <v>2590</v>
      </c>
      <c r="D35" s="92">
        <v>3.187251E-2</v>
      </c>
      <c r="E35" s="93">
        <v>8377609.5943487799</v>
      </c>
      <c r="F35" s="35"/>
      <c r="G35" s="47" t="s">
        <v>158</v>
      </c>
      <c r="H35" s="44">
        <f t="shared" si="6"/>
        <v>29890</v>
      </c>
      <c r="I35" s="78">
        <f t="shared" si="7"/>
        <v>7.2864321600000004E-2</v>
      </c>
      <c r="J35" s="90">
        <f t="shared" si="12"/>
        <v>439439.25480858999</v>
      </c>
      <c r="K35" s="83" t="s">
        <v>162</v>
      </c>
      <c r="L35" s="44">
        <f t="shared" si="8"/>
        <v>91.5</v>
      </c>
      <c r="M35" s="78">
        <f t="shared" si="9"/>
        <v>2.4636058200000002E-2</v>
      </c>
      <c r="N35" s="90">
        <f t="shared" si="13"/>
        <v>50197218.111396693</v>
      </c>
      <c r="O35" s="83" t="s">
        <v>54</v>
      </c>
      <c r="P35" s="44">
        <f t="shared" si="10"/>
        <v>401</v>
      </c>
      <c r="Q35" s="78">
        <f t="shared" si="11"/>
        <v>5.5263157899999998E-2</v>
      </c>
      <c r="R35" s="90">
        <f t="shared" si="14"/>
        <v>147864595.64142281</v>
      </c>
    </row>
    <row r="36" spans="1:18">
      <c r="A36" s="40" t="s">
        <v>111</v>
      </c>
      <c r="B36" s="11" t="s">
        <v>112</v>
      </c>
      <c r="C36" s="95">
        <v>6435</v>
      </c>
      <c r="D36" s="92">
        <v>3.125E-2</v>
      </c>
      <c r="E36" s="93">
        <v>1336928.09486887</v>
      </c>
      <c r="F36" s="35"/>
      <c r="G36" s="49" t="s">
        <v>118</v>
      </c>
      <c r="H36" s="39">
        <f t="shared" si="6"/>
        <v>182</v>
      </c>
      <c r="I36" s="77">
        <f t="shared" si="7"/>
        <v>6.4327485399999995E-2</v>
      </c>
      <c r="J36" s="99">
        <f t="shared" si="12"/>
        <v>37139205.369284131</v>
      </c>
      <c r="K36" s="82" t="s">
        <v>98</v>
      </c>
      <c r="L36" s="39">
        <f t="shared" si="8"/>
        <v>4.01</v>
      </c>
      <c r="M36" s="77">
        <f t="shared" si="9"/>
        <v>2.29591837E-2</v>
      </c>
      <c r="N36" s="99">
        <f t="shared" si="13"/>
        <v>10484509381.824436</v>
      </c>
      <c r="O36" s="82" t="s">
        <v>61</v>
      </c>
      <c r="P36" s="39">
        <f t="shared" si="10"/>
        <v>802</v>
      </c>
      <c r="Q36" s="77">
        <f t="shared" si="11"/>
        <v>4.9738219899999998E-2</v>
      </c>
      <c r="R36" s="99">
        <f t="shared" si="14"/>
        <v>21763749.961881168</v>
      </c>
    </row>
    <row r="37" spans="1:18">
      <c r="A37" s="40" t="s">
        <v>50</v>
      </c>
      <c r="B37" s="11" t="s">
        <v>51</v>
      </c>
      <c r="C37" s="95">
        <v>340</v>
      </c>
      <c r="D37" s="92">
        <v>3.0303030299999999E-2</v>
      </c>
      <c r="E37" s="93">
        <v>56763576.940572567</v>
      </c>
      <c r="F37" s="35"/>
      <c r="G37" s="47" t="s">
        <v>86</v>
      </c>
      <c r="H37" s="39">
        <f t="shared" si="6"/>
        <v>334</v>
      </c>
      <c r="I37" s="77">
        <f t="shared" si="7"/>
        <v>5.6962025300000003E-2</v>
      </c>
      <c r="J37" s="86">
        <f t="shared" si="12"/>
        <v>47919173.974729791</v>
      </c>
      <c r="K37" s="82" t="s">
        <v>148</v>
      </c>
      <c r="L37" s="39">
        <f t="shared" si="8"/>
        <v>18.2</v>
      </c>
      <c r="M37" s="77">
        <f t="shared" si="9"/>
        <v>2.2471910099999999E-2</v>
      </c>
      <c r="N37" s="86">
        <f t="shared" si="13"/>
        <v>390968215.05867112</v>
      </c>
      <c r="O37" s="82" t="s">
        <v>200</v>
      </c>
      <c r="P37" s="39">
        <f t="shared" si="10"/>
        <v>172</v>
      </c>
      <c r="Q37" s="77">
        <f t="shared" si="11"/>
        <v>4.8780487800000001E-2</v>
      </c>
      <c r="R37" s="86">
        <f t="shared" si="14"/>
        <v>112217973.54737985</v>
      </c>
    </row>
    <row r="38" spans="1:18">
      <c r="A38" s="40" t="s">
        <v>131</v>
      </c>
      <c r="B38" s="11" t="s">
        <v>132</v>
      </c>
      <c r="C38" s="95">
        <v>104</v>
      </c>
      <c r="D38" s="92">
        <v>2.9702970299999999E-2</v>
      </c>
      <c r="E38" s="93">
        <v>66728788.040811047</v>
      </c>
      <c r="F38" s="35"/>
      <c r="G38" s="47" t="s">
        <v>184</v>
      </c>
      <c r="H38" s="39">
        <f t="shared" si="6"/>
        <v>1305</v>
      </c>
      <c r="I38" s="77">
        <f t="shared" si="7"/>
        <v>5.6680161899999998E-2</v>
      </c>
      <c r="J38" s="86">
        <f t="shared" si="12"/>
        <v>8724057.3837649096</v>
      </c>
      <c r="K38" s="82" t="s">
        <v>202</v>
      </c>
      <c r="L38" s="39">
        <f t="shared" si="8"/>
        <v>67.8</v>
      </c>
      <c r="M38" s="77">
        <f t="shared" si="9"/>
        <v>2.1084337299999999E-2</v>
      </c>
      <c r="N38" s="86">
        <f t="shared" si="13"/>
        <v>205644709.39619091</v>
      </c>
      <c r="O38" s="82" t="s">
        <v>230</v>
      </c>
      <c r="P38" s="39">
        <f t="shared" si="10"/>
        <v>261</v>
      </c>
      <c r="Q38" s="77">
        <f t="shared" si="11"/>
        <v>4.8192771099999997E-2</v>
      </c>
      <c r="R38" s="86">
        <f t="shared" si="14"/>
        <v>65607212.760236233</v>
      </c>
    </row>
    <row r="39" spans="1:18">
      <c r="A39" s="40" t="s">
        <v>149</v>
      </c>
      <c r="B39" s="11" t="s">
        <v>150</v>
      </c>
      <c r="C39" s="95">
        <v>10.5</v>
      </c>
      <c r="D39" s="92">
        <v>2.9411764699999999E-2</v>
      </c>
      <c r="E39" s="93">
        <v>815733924.94869471</v>
      </c>
      <c r="F39" s="35"/>
      <c r="G39" s="47" t="s">
        <v>176</v>
      </c>
      <c r="H39" s="39">
        <f t="shared" si="6"/>
        <v>1605</v>
      </c>
      <c r="I39" s="77">
        <f t="shared" si="7"/>
        <v>5.59210526E-2</v>
      </c>
      <c r="J39" s="86">
        <f t="shared" si="12"/>
        <v>23004283.143877279</v>
      </c>
      <c r="K39" s="82" t="s">
        <v>190</v>
      </c>
      <c r="L39" s="39">
        <f t="shared" si="8"/>
        <v>15.1</v>
      </c>
      <c r="M39" s="77">
        <f t="shared" si="9"/>
        <v>2.02702703E-2</v>
      </c>
      <c r="N39" s="86">
        <f t="shared" si="13"/>
        <v>435279096.36117649</v>
      </c>
      <c r="O39" s="82" t="s">
        <v>114</v>
      </c>
      <c r="P39" s="39">
        <f t="shared" si="10"/>
        <v>779</v>
      </c>
      <c r="Q39" s="77">
        <f t="shared" si="11"/>
        <v>4.2838018700000001E-2</v>
      </c>
      <c r="R39" s="86">
        <f t="shared" si="14"/>
        <v>95251428.227550983</v>
      </c>
    </row>
    <row r="40" spans="1:18" ht="17.25" thickBot="1">
      <c r="A40" s="40" t="s">
        <v>99</v>
      </c>
      <c r="B40" s="11" t="s">
        <v>100</v>
      </c>
      <c r="C40" s="95">
        <v>58590</v>
      </c>
      <c r="D40" s="92">
        <v>2.93394238E-2</v>
      </c>
      <c r="E40" s="93">
        <v>1305198.8177145601</v>
      </c>
      <c r="F40" s="35"/>
      <c r="G40" s="53" t="s">
        <v>54</v>
      </c>
      <c r="H40" s="37">
        <f t="shared" si="6"/>
        <v>401</v>
      </c>
      <c r="I40" s="79">
        <f t="shared" si="7"/>
        <v>5.5263157899999998E-2</v>
      </c>
      <c r="J40" s="87">
        <f t="shared" si="12"/>
        <v>147864595.64142281</v>
      </c>
      <c r="K40" s="84" t="s">
        <v>234</v>
      </c>
      <c r="L40" s="37">
        <f t="shared" si="8"/>
        <v>69.7</v>
      </c>
      <c r="M40" s="79">
        <f t="shared" si="9"/>
        <v>1.9005847999999999E-2</v>
      </c>
      <c r="N40" s="87">
        <f t="shared" si="13"/>
        <v>76213265.090714023</v>
      </c>
      <c r="O40" s="84" t="s">
        <v>130</v>
      </c>
      <c r="P40" s="37">
        <f t="shared" si="10"/>
        <v>128</v>
      </c>
      <c r="Q40" s="79">
        <f t="shared" si="11"/>
        <v>4.06504065E-2</v>
      </c>
      <c r="R40" s="87">
        <f t="shared" si="14"/>
        <v>175305694.72014719</v>
      </c>
    </row>
    <row r="41" spans="1:18">
      <c r="A41" s="40" t="s">
        <v>185</v>
      </c>
      <c r="B41" s="11" t="s">
        <v>186</v>
      </c>
      <c r="C41" s="95">
        <v>8450</v>
      </c>
      <c r="D41" s="92">
        <v>2.92326431E-2</v>
      </c>
      <c r="E41" s="93">
        <v>1190540.5632301499</v>
      </c>
      <c r="F41" s="35"/>
      <c r="G41" s="52" t="s">
        <v>134</v>
      </c>
      <c r="H41" s="38">
        <f t="shared" si="6"/>
        <v>34630</v>
      </c>
      <c r="I41" s="76">
        <f t="shared" si="7"/>
        <v>5.2583586600000003E-2</v>
      </c>
      <c r="J41" s="85">
        <f t="shared" si="12"/>
        <v>2724252.36858558</v>
      </c>
      <c r="K41" s="81" t="s">
        <v>240</v>
      </c>
      <c r="L41" s="38">
        <f t="shared" si="8"/>
        <v>57.3</v>
      </c>
      <c r="M41" s="76">
        <f t="shared" si="9"/>
        <v>1.7761989299999999E-2</v>
      </c>
      <c r="N41" s="85">
        <f t="shared" si="13"/>
        <v>52892617.256650031</v>
      </c>
      <c r="O41" s="81" t="s">
        <v>80</v>
      </c>
      <c r="P41" s="38">
        <f t="shared" si="10"/>
        <v>785</v>
      </c>
      <c r="Q41" s="76">
        <f t="shared" si="11"/>
        <v>3.8359788399999997E-2</v>
      </c>
      <c r="R41" s="85">
        <f t="shared" si="14"/>
        <v>3361536.2495211302</v>
      </c>
    </row>
    <row r="42" spans="1:18">
      <c r="A42" s="40" t="s">
        <v>105</v>
      </c>
      <c r="B42" s="11" t="s">
        <v>106</v>
      </c>
      <c r="C42" s="95">
        <v>259300</v>
      </c>
      <c r="D42" s="92">
        <v>2.7541113499999999E-2</v>
      </c>
      <c r="E42" s="93">
        <v>1166184.0146818999</v>
      </c>
      <c r="F42" s="35"/>
      <c r="G42" s="47" t="s">
        <v>61</v>
      </c>
      <c r="H42" s="39">
        <f t="shared" si="6"/>
        <v>802</v>
      </c>
      <c r="I42" s="77">
        <f t="shared" si="7"/>
        <v>4.9738219899999998E-2</v>
      </c>
      <c r="J42" s="86">
        <f t="shared" si="12"/>
        <v>21763749.961881168</v>
      </c>
      <c r="K42" s="82" t="s">
        <v>188</v>
      </c>
      <c r="L42" s="39">
        <f t="shared" si="8"/>
        <v>12</v>
      </c>
      <c r="M42" s="77">
        <f t="shared" si="9"/>
        <v>1.6949152499999998E-2</v>
      </c>
      <c r="N42" s="86">
        <f t="shared" si="13"/>
        <v>347545741.74237007</v>
      </c>
      <c r="O42" s="82" t="s">
        <v>124</v>
      </c>
      <c r="P42" s="39">
        <f t="shared" si="10"/>
        <v>493</v>
      </c>
      <c r="Q42" s="77">
        <f t="shared" si="11"/>
        <v>3.7894736800000002E-2</v>
      </c>
      <c r="R42" s="86">
        <f t="shared" si="14"/>
        <v>40787937.989912502</v>
      </c>
    </row>
    <row r="43" spans="1:18">
      <c r="A43" s="40" t="s">
        <v>179</v>
      </c>
      <c r="B43" s="11" t="s">
        <v>180</v>
      </c>
      <c r="C43" s="95">
        <v>11950</v>
      </c>
      <c r="D43" s="92">
        <v>2.7515047300000001E-2</v>
      </c>
      <c r="E43" s="93">
        <v>2505707.0444295998</v>
      </c>
      <c r="F43" s="35"/>
      <c r="G43" s="47" t="s">
        <v>200</v>
      </c>
      <c r="H43" s="39">
        <f t="shared" si="6"/>
        <v>172</v>
      </c>
      <c r="I43" s="77">
        <f t="shared" si="7"/>
        <v>4.8780487800000001E-2</v>
      </c>
      <c r="J43" s="86">
        <f t="shared" si="12"/>
        <v>112217973.54737985</v>
      </c>
      <c r="K43" s="82" t="s">
        <v>210</v>
      </c>
      <c r="L43" s="39">
        <f t="shared" si="8"/>
        <v>12.4</v>
      </c>
      <c r="M43" s="77">
        <f t="shared" si="9"/>
        <v>1.6393442599999999E-2</v>
      </c>
      <c r="N43" s="86">
        <f t="shared" si="13"/>
        <v>835013225.62225521</v>
      </c>
      <c r="O43" s="82" t="s">
        <v>128</v>
      </c>
      <c r="P43" s="39">
        <f t="shared" si="10"/>
        <v>112</v>
      </c>
      <c r="Q43" s="77">
        <f t="shared" si="11"/>
        <v>3.7037037000000002E-2</v>
      </c>
      <c r="R43" s="86">
        <f t="shared" si="14"/>
        <v>281890916.74210811</v>
      </c>
    </row>
    <row r="44" spans="1:18">
      <c r="A44" s="40" t="s">
        <v>135</v>
      </c>
      <c r="B44" s="11" t="s">
        <v>136</v>
      </c>
      <c r="C44" s="95">
        <v>1765</v>
      </c>
      <c r="D44" s="92">
        <v>2.6162790700000001E-2</v>
      </c>
      <c r="E44" s="93">
        <v>2466812.9660214698</v>
      </c>
      <c r="F44" s="35"/>
      <c r="G44" s="47" t="s">
        <v>230</v>
      </c>
      <c r="H44" s="39">
        <f t="shared" si="6"/>
        <v>261</v>
      </c>
      <c r="I44" s="77">
        <f t="shared" si="7"/>
        <v>4.8192771099999997E-2</v>
      </c>
      <c r="J44" s="86">
        <f t="shared" si="12"/>
        <v>65607212.760236233</v>
      </c>
      <c r="K44" s="82" t="s">
        <v>72</v>
      </c>
      <c r="L44" s="39">
        <f t="shared" si="8"/>
        <v>21.3</v>
      </c>
      <c r="M44" s="77">
        <f t="shared" si="9"/>
        <v>1.42857143E-2</v>
      </c>
      <c r="N44" s="86">
        <f t="shared" si="13"/>
        <v>115133580.90084839</v>
      </c>
      <c r="O44" s="82" t="s">
        <v>164</v>
      </c>
      <c r="P44" s="39">
        <f t="shared" si="10"/>
        <v>868</v>
      </c>
      <c r="Q44" s="77">
        <f t="shared" si="11"/>
        <v>3.2104637300000002E-2</v>
      </c>
      <c r="R44" s="86">
        <f t="shared" si="14"/>
        <v>65828233.800320357</v>
      </c>
    </row>
    <row r="45" spans="1:18">
      <c r="A45" s="40" t="s">
        <v>121</v>
      </c>
      <c r="B45" s="11" t="s">
        <v>122</v>
      </c>
      <c r="C45" s="95">
        <v>31.7</v>
      </c>
      <c r="D45" s="92">
        <v>2.5889967600000001E-2</v>
      </c>
      <c r="E45" s="93">
        <v>280178256.24065328</v>
      </c>
      <c r="F45" s="35"/>
      <c r="G45" s="47" t="s">
        <v>76</v>
      </c>
      <c r="H45" s="44">
        <f t="shared" si="6"/>
        <v>27910</v>
      </c>
      <c r="I45" s="78">
        <f t="shared" si="7"/>
        <v>4.6886721700000002E-2</v>
      </c>
      <c r="J45" s="90">
        <f t="shared" si="12"/>
        <v>959951.20947412995</v>
      </c>
      <c r="K45" s="83" t="s">
        <v>216</v>
      </c>
      <c r="L45" s="44">
        <f t="shared" si="8"/>
        <v>9.32</v>
      </c>
      <c r="M45" s="78">
        <f t="shared" si="9"/>
        <v>1.0845987E-2</v>
      </c>
      <c r="N45" s="90">
        <f t="shared" si="13"/>
        <v>844742519.06189585</v>
      </c>
      <c r="O45" s="83" t="s">
        <v>51</v>
      </c>
      <c r="P45" s="44">
        <f t="shared" si="10"/>
        <v>340</v>
      </c>
      <c r="Q45" s="78">
        <f t="shared" si="11"/>
        <v>3.0303030299999999E-2</v>
      </c>
      <c r="R45" s="90">
        <f t="shared" si="14"/>
        <v>56763576.940572567</v>
      </c>
    </row>
    <row r="46" spans="1:18">
      <c r="A46" s="40" t="s">
        <v>125</v>
      </c>
      <c r="B46" s="11" t="s">
        <v>126</v>
      </c>
      <c r="C46" s="95">
        <v>189550</v>
      </c>
      <c r="D46" s="92">
        <v>2.4871586899999999E-2</v>
      </c>
      <c r="E46" s="93">
        <v>87116.710574219993</v>
      </c>
      <c r="F46" s="35"/>
      <c r="G46" s="49" t="s">
        <v>212</v>
      </c>
      <c r="H46" s="39">
        <f t="shared" si="6"/>
        <v>1125</v>
      </c>
      <c r="I46" s="77">
        <f t="shared" si="7"/>
        <v>4.6511627899999998E-2</v>
      </c>
      <c r="J46" s="99">
        <f t="shared" si="12"/>
        <v>20259492.847317658</v>
      </c>
      <c r="K46" s="82" t="s">
        <v>250</v>
      </c>
      <c r="L46" s="39">
        <f t="shared" si="8"/>
        <v>83.9</v>
      </c>
      <c r="M46" s="77">
        <f t="shared" si="9"/>
        <v>7.2028811999999996E-3</v>
      </c>
      <c r="N46" s="99">
        <f t="shared" si="13"/>
        <v>75633547.004972935</v>
      </c>
      <c r="O46" s="82" t="s">
        <v>132</v>
      </c>
      <c r="P46" s="39">
        <f t="shared" si="10"/>
        <v>104</v>
      </c>
      <c r="Q46" s="77">
        <f t="shared" si="11"/>
        <v>2.9702970299999999E-2</v>
      </c>
      <c r="R46" s="99">
        <f t="shared" si="14"/>
        <v>66728788.040811047</v>
      </c>
    </row>
    <row r="47" spans="1:18">
      <c r="A47" s="40" t="s">
        <v>161</v>
      </c>
      <c r="B47" s="11" t="s">
        <v>162</v>
      </c>
      <c r="C47" s="95">
        <v>91.5</v>
      </c>
      <c r="D47" s="92">
        <v>2.4636058200000002E-2</v>
      </c>
      <c r="E47" s="93">
        <v>50197218.111396693</v>
      </c>
      <c r="F47" s="35"/>
      <c r="G47" s="47" t="s">
        <v>65</v>
      </c>
      <c r="H47" s="39">
        <f t="shared" si="6"/>
        <v>68.099999999999994</v>
      </c>
      <c r="I47" s="77">
        <f t="shared" si="7"/>
        <v>4.4478527599999998E-2</v>
      </c>
      <c r="J47" s="86">
        <f t="shared" si="12"/>
        <v>1999915446.6987383</v>
      </c>
      <c r="K47" s="82" t="s">
        <v>178</v>
      </c>
      <c r="L47" s="39">
        <f t="shared" si="8"/>
        <v>15.5</v>
      </c>
      <c r="M47" s="77">
        <f t="shared" si="9"/>
        <v>6.4935065000000002E-3</v>
      </c>
      <c r="N47" s="86">
        <f t="shared" si="13"/>
        <v>442542610.6545248</v>
      </c>
      <c r="O47" s="82" t="s">
        <v>206</v>
      </c>
      <c r="P47" s="39">
        <f t="shared" si="10"/>
        <v>675</v>
      </c>
      <c r="Q47" s="77">
        <f t="shared" si="11"/>
        <v>2.4279210900000001E-2</v>
      </c>
      <c r="R47" s="86">
        <f t="shared" si="14"/>
        <v>27576396.4376022</v>
      </c>
    </row>
    <row r="48" spans="1:18">
      <c r="A48" s="40" t="s">
        <v>205</v>
      </c>
      <c r="B48" s="11" t="s">
        <v>206</v>
      </c>
      <c r="C48" s="95">
        <v>675</v>
      </c>
      <c r="D48" s="92">
        <v>2.4279210900000001E-2</v>
      </c>
      <c r="E48" s="93">
        <v>27576396.4376022</v>
      </c>
      <c r="F48" s="35"/>
      <c r="G48" s="47" t="s">
        <v>114</v>
      </c>
      <c r="H48" s="39">
        <f t="shared" si="6"/>
        <v>779</v>
      </c>
      <c r="I48" s="77">
        <f t="shared" si="7"/>
        <v>4.2838018700000001E-2</v>
      </c>
      <c r="J48" s="86">
        <f t="shared" si="12"/>
        <v>95251428.227550983</v>
      </c>
      <c r="K48" s="82" t="s">
        <v>204</v>
      </c>
      <c r="L48" s="39">
        <f t="shared" si="8"/>
        <v>14.5</v>
      </c>
      <c r="M48" s="77">
        <f t="shared" si="9"/>
        <v>0</v>
      </c>
      <c r="N48" s="86">
        <f t="shared" si="13"/>
        <v>606225794.15826905</v>
      </c>
      <c r="O48" s="82" t="s">
        <v>266</v>
      </c>
      <c r="P48" s="39">
        <f t="shared" si="10"/>
        <v>256</v>
      </c>
      <c r="Q48" s="77">
        <f t="shared" si="11"/>
        <v>2.4E-2</v>
      </c>
      <c r="R48" s="86">
        <f t="shared" si="14"/>
        <v>413599390.67964911</v>
      </c>
    </row>
    <row r="49" spans="1:18">
      <c r="A49" s="40" t="s">
        <v>265</v>
      </c>
      <c r="B49" s="11" t="s">
        <v>266</v>
      </c>
      <c r="C49" s="95">
        <v>256</v>
      </c>
      <c r="D49" s="92">
        <v>2.4E-2</v>
      </c>
      <c r="E49" s="93">
        <v>413599390.67964911</v>
      </c>
      <c r="F49" s="35"/>
      <c r="G49" s="47" t="s">
        <v>156</v>
      </c>
      <c r="H49" s="39">
        <f t="shared" si="6"/>
        <v>1590</v>
      </c>
      <c r="I49" s="77">
        <f t="shared" si="7"/>
        <v>4.2622950800000003E-2</v>
      </c>
      <c r="J49" s="86">
        <f t="shared" si="12"/>
        <v>3504852.21437285</v>
      </c>
      <c r="K49" s="82" t="s">
        <v>208</v>
      </c>
      <c r="L49" s="39">
        <f t="shared" si="8"/>
        <v>12.8</v>
      </c>
      <c r="M49" s="77">
        <f t="shared" si="9"/>
        <v>0</v>
      </c>
      <c r="N49" s="86">
        <f t="shared" si="13"/>
        <v>641192530.38673472</v>
      </c>
      <c r="O49" s="82" t="s">
        <v>57</v>
      </c>
      <c r="P49" s="39">
        <f t="shared" si="10"/>
        <v>183</v>
      </c>
      <c r="Q49" s="77">
        <f t="shared" si="11"/>
        <v>2.2346368700000001E-2</v>
      </c>
      <c r="R49" s="86">
        <f t="shared" si="14"/>
        <v>74798869.490836427</v>
      </c>
    </row>
    <row r="50" spans="1:18" ht="17.25" thickBot="1">
      <c r="A50" s="40" t="s">
        <v>195</v>
      </c>
      <c r="B50" s="11" t="s">
        <v>196</v>
      </c>
      <c r="C50" s="95">
        <v>3230</v>
      </c>
      <c r="D50" s="92">
        <v>2.3771790800000001E-2</v>
      </c>
      <c r="E50" s="93">
        <v>3354565.8614494698</v>
      </c>
      <c r="F50" s="35"/>
      <c r="G50" s="53" t="s">
        <v>74</v>
      </c>
      <c r="H50" s="37">
        <f t="shared" si="6"/>
        <v>39600</v>
      </c>
      <c r="I50" s="79">
        <f t="shared" si="7"/>
        <v>4.1831097099999999E-2</v>
      </c>
      <c r="J50" s="87">
        <f t="shared" si="12"/>
        <v>7436170.2016771203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166</v>
      </c>
      <c r="P50" s="37">
        <f t="shared" si="10"/>
        <v>183</v>
      </c>
      <c r="Q50" s="79">
        <f t="shared" si="11"/>
        <v>2.2346368700000001E-2</v>
      </c>
      <c r="R50" s="87">
        <f t="shared" si="14"/>
        <v>76759846.366844177</v>
      </c>
    </row>
    <row r="51" spans="1:18">
      <c r="A51" s="40" t="s">
        <v>95</v>
      </c>
      <c r="B51" s="11" t="s">
        <v>96</v>
      </c>
      <c r="C51" s="95">
        <v>5965</v>
      </c>
      <c r="D51" s="92">
        <v>2.31560892E-2</v>
      </c>
      <c r="E51" s="93">
        <v>9765276.2486719508</v>
      </c>
      <c r="F51" s="35"/>
    </row>
    <row r="52" spans="1:18" ht="17.25" thickBot="1">
      <c r="A52" s="40" t="s">
        <v>97</v>
      </c>
      <c r="B52" s="11" t="s">
        <v>98</v>
      </c>
      <c r="C52" s="95">
        <v>4.01</v>
      </c>
      <c r="D52" s="92">
        <v>2.29591837E-2</v>
      </c>
      <c r="E52" s="93">
        <v>10484509381.824436</v>
      </c>
      <c r="F52" s="35"/>
    </row>
    <row r="53" spans="1:18" ht="17.25" thickBot="1">
      <c r="A53" s="40" t="s">
        <v>147</v>
      </c>
      <c r="B53" s="11" t="s">
        <v>148</v>
      </c>
      <c r="C53" s="95">
        <v>18.2</v>
      </c>
      <c r="D53" s="92">
        <v>2.2471910099999999E-2</v>
      </c>
      <c r="E53" s="93">
        <v>390968215.05867112</v>
      </c>
      <c r="F53" s="35"/>
      <c r="G53" s="267" t="s">
        <v>255</v>
      </c>
      <c r="H53" s="268"/>
      <c r="I53" s="268"/>
      <c r="J53" s="269"/>
      <c r="K53" s="267" t="s">
        <v>258</v>
      </c>
      <c r="L53" s="268"/>
      <c r="M53" s="268"/>
      <c r="N53" s="269"/>
      <c r="O53" s="267" t="s">
        <v>259</v>
      </c>
      <c r="P53" s="268"/>
      <c r="Q53" s="268"/>
      <c r="R53" s="269"/>
    </row>
    <row r="54" spans="1:18" ht="17.25" thickBot="1">
      <c r="A54" s="40" t="s">
        <v>56</v>
      </c>
      <c r="B54" s="11" t="s">
        <v>57</v>
      </c>
      <c r="C54" s="95">
        <v>183</v>
      </c>
      <c r="D54" s="92">
        <v>2.2346368700000001E-2</v>
      </c>
      <c r="E54" s="93">
        <v>74798869.490836427</v>
      </c>
      <c r="F54" s="35"/>
      <c r="G54" s="304" t="s">
        <v>55</v>
      </c>
      <c r="H54" s="320">
        <f ca="1">NOW()</f>
        <v>44461.885090277778</v>
      </c>
      <c r="I54" s="321"/>
      <c r="J54" s="322"/>
      <c r="K54" s="319" t="s">
        <v>55</v>
      </c>
      <c r="L54" s="320">
        <f ca="1">NOW()</f>
        <v>44461.885090277778</v>
      </c>
      <c r="M54" s="321"/>
      <c r="N54" s="322"/>
      <c r="O54" s="319" t="s">
        <v>55</v>
      </c>
      <c r="P54" s="320">
        <f ca="1">NOW()</f>
        <v>44461.885090277778</v>
      </c>
      <c r="Q54" s="321"/>
      <c r="R54" s="322"/>
    </row>
    <row r="55" spans="1:18" ht="17.25" thickBot="1">
      <c r="A55" s="40" t="s">
        <v>165</v>
      </c>
      <c r="B55" s="11" t="s">
        <v>166</v>
      </c>
      <c r="C55" s="95">
        <v>183</v>
      </c>
      <c r="D55" s="92">
        <v>2.2346368700000001E-2</v>
      </c>
      <c r="E55" s="93">
        <v>76759846.366844177</v>
      </c>
      <c r="F55" s="35"/>
      <c r="G55" s="312"/>
      <c r="H55" s="51" t="s">
        <v>58</v>
      </c>
      <c r="I55" s="73" t="s">
        <v>59</v>
      </c>
      <c r="J55" s="69" t="s">
        <v>264</v>
      </c>
      <c r="K55" s="290"/>
      <c r="L55" s="51" t="s">
        <v>58</v>
      </c>
      <c r="M55" s="73" t="s">
        <v>59</v>
      </c>
      <c r="N55" s="69" t="s">
        <v>264</v>
      </c>
      <c r="O55" s="290"/>
      <c r="P55" s="51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95">
        <v>67.8</v>
      </c>
      <c r="D56" s="92">
        <v>2.1084337299999999E-2</v>
      </c>
      <c r="E56" s="93">
        <v>205644709.39619091</v>
      </c>
      <c r="F56" s="35"/>
      <c r="G56" s="55" t="s">
        <v>226</v>
      </c>
      <c r="H56" s="38">
        <f t="shared" ref="H56:H75" si="15">_xlfn.IFNA(VLOOKUP(G56, $B$2:$D$200, 2, FALSE), "")</f>
        <v>1555</v>
      </c>
      <c r="I56" s="76">
        <f t="shared" ref="I56:I65" si="16">_xlfn.IFNA(VLOOKUP(G56, $B$2:$D$200, 3, FALSE), "")</f>
        <v>9.7402597E-3</v>
      </c>
      <c r="J56" s="85">
        <f>_xlfn.IFNA(VLOOKUP(G56, $B$2:$E$200, 4, FALSE), "")</f>
        <v>4969378.3191564204</v>
      </c>
      <c r="K56" s="81" t="s">
        <v>65</v>
      </c>
      <c r="L56" s="38">
        <f t="shared" ref="L56:L75" si="17">_xlfn.IFNA(VLOOKUP(K56, $B$2:$D$200, 2, FALSE), "")</f>
        <v>68.099999999999994</v>
      </c>
      <c r="M56" s="76">
        <f t="shared" ref="M56:M75" si="18">_xlfn.IFNA(VLOOKUP(K56, $B$2:$D$200, 3, FALSE), "")</f>
        <v>4.4478527599999998E-2</v>
      </c>
      <c r="N56" s="85">
        <f>_xlfn.IFNA(VLOOKUP(K56, $B$2:$E$200, 4, FALSE), "")</f>
        <v>1999915446.6987383</v>
      </c>
      <c r="O56" s="81" t="s">
        <v>132</v>
      </c>
      <c r="P56" s="38">
        <f t="shared" ref="P56:P75" si="19">_xlfn.IFNA(VLOOKUP(O56, $B$2:$D$200, 2, FALSE), "")</f>
        <v>104</v>
      </c>
      <c r="Q56" s="76">
        <f t="shared" ref="Q56:Q75" si="20">_xlfn.IFNA(VLOOKUP(O56, $B$2:$D$200, 3, FALSE), "")</f>
        <v>2.9702970299999999E-2</v>
      </c>
      <c r="R56" s="85">
        <f>_xlfn.IFNA(VLOOKUP(O56, $B$2:$E$200, 4, FALSE), "")</f>
        <v>66728788.040811047</v>
      </c>
    </row>
    <row r="57" spans="1:18">
      <c r="A57" s="40" t="s">
        <v>231</v>
      </c>
      <c r="B57" s="11" t="s">
        <v>232</v>
      </c>
      <c r="C57" s="95">
        <v>691</v>
      </c>
      <c r="D57" s="92">
        <v>2.0679468199999999E-2</v>
      </c>
      <c r="E57" s="93">
        <v>11055495.42009622</v>
      </c>
      <c r="F57" s="35"/>
      <c r="G57" s="56" t="s">
        <v>194</v>
      </c>
      <c r="H57" s="39">
        <f t="shared" si="15"/>
        <v>105</v>
      </c>
      <c r="I57" s="77">
        <f t="shared" si="16"/>
        <v>9.6153846000000005E-3</v>
      </c>
      <c r="J57" s="86">
        <f t="shared" ref="J57:J75" si="21">_xlfn.IFNA(VLOOKUP(G57, $B$2:$E$200, 4, FALSE), "")</f>
        <v>92440305.378003955</v>
      </c>
      <c r="K57" s="82" t="s">
        <v>144</v>
      </c>
      <c r="L57" s="39">
        <f t="shared" si="17"/>
        <v>98.9</v>
      </c>
      <c r="M57" s="77">
        <f t="shared" si="18"/>
        <v>3.3437826499999997E-2</v>
      </c>
      <c r="N57" s="86">
        <f t="shared" ref="N57:N75" si="22">_xlfn.IFNA(VLOOKUP(K57, $B$2:$E$200, 4, FALSE), "")</f>
        <v>37942250.833124712</v>
      </c>
      <c r="O57" s="82" t="s">
        <v>206</v>
      </c>
      <c r="P57" s="39">
        <f t="shared" si="19"/>
        <v>675</v>
      </c>
      <c r="Q57" s="77">
        <f t="shared" si="20"/>
        <v>2.4279210900000001E-2</v>
      </c>
      <c r="R57" s="86">
        <f t="shared" ref="R57:R75" si="23">_xlfn.IFNA(VLOOKUP(O57, $B$2:$E$200, 4, FALSE), "")</f>
        <v>27576396.4376022</v>
      </c>
    </row>
    <row r="58" spans="1:18">
      <c r="A58" s="40" t="s">
        <v>189</v>
      </c>
      <c r="B58" s="11" t="s">
        <v>190</v>
      </c>
      <c r="C58" s="95">
        <v>15.1</v>
      </c>
      <c r="D58" s="92">
        <v>2.02702703E-2</v>
      </c>
      <c r="E58" s="93">
        <v>435279096.36117649</v>
      </c>
      <c r="F58" s="35"/>
      <c r="G58" s="56" t="s">
        <v>104</v>
      </c>
      <c r="H58" s="39">
        <f t="shared" si="15"/>
        <v>1065</v>
      </c>
      <c r="I58" s="77">
        <f t="shared" si="16"/>
        <v>9.478673E-3</v>
      </c>
      <c r="J58" s="86">
        <f t="shared" si="21"/>
        <v>2822941.9599003801</v>
      </c>
      <c r="K58" s="82" t="s">
        <v>150</v>
      </c>
      <c r="L58" s="39">
        <f t="shared" si="17"/>
        <v>10.5</v>
      </c>
      <c r="M58" s="77">
        <f t="shared" si="18"/>
        <v>2.9411764699999999E-2</v>
      </c>
      <c r="N58" s="86">
        <f t="shared" si="22"/>
        <v>815733924.94869471</v>
      </c>
      <c r="O58" s="82" t="s">
        <v>266</v>
      </c>
      <c r="P58" s="39">
        <f t="shared" si="19"/>
        <v>256</v>
      </c>
      <c r="Q58" s="77">
        <f t="shared" si="20"/>
        <v>2.4E-2</v>
      </c>
      <c r="R58" s="86">
        <f t="shared" si="23"/>
        <v>413599390.67964911</v>
      </c>
    </row>
    <row r="59" spans="1:18">
      <c r="A59" s="40" t="s">
        <v>159</v>
      </c>
      <c r="B59" s="11" t="s">
        <v>160</v>
      </c>
      <c r="C59" s="95">
        <v>1315</v>
      </c>
      <c r="D59" s="92">
        <v>1.9379845E-2</v>
      </c>
      <c r="E59" s="93">
        <v>1991721.2307086601</v>
      </c>
      <c r="F59" s="35"/>
      <c r="G59" s="56" t="s">
        <v>152</v>
      </c>
      <c r="H59" s="39">
        <f t="shared" si="15"/>
        <v>111</v>
      </c>
      <c r="I59" s="77">
        <f t="shared" si="16"/>
        <v>9.0909091000000008E-3</v>
      </c>
      <c r="J59" s="86">
        <f t="shared" si="21"/>
        <v>419193784.11623079</v>
      </c>
      <c r="K59" s="82" t="s">
        <v>122</v>
      </c>
      <c r="L59" s="39">
        <f t="shared" si="17"/>
        <v>31.7</v>
      </c>
      <c r="M59" s="77">
        <f t="shared" si="18"/>
        <v>2.5889967600000001E-2</v>
      </c>
      <c r="N59" s="86">
        <f t="shared" si="22"/>
        <v>280178256.24065328</v>
      </c>
      <c r="O59" s="82" t="s">
        <v>57</v>
      </c>
      <c r="P59" s="39">
        <f t="shared" si="19"/>
        <v>183</v>
      </c>
      <c r="Q59" s="77">
        <f t="shared" si="20"/>
        <v>2.2346368700000001E-2</v>
      </c>
      <c r="R59" s="86">
        <f t="shared" si="23"/>
        <v>74798869.490836427</v>
      </c>
    </row>
    <row r="60" spans="1:18">
      <c r="A60" s="40" t="s">
        <v>141</v>
      </c>
      <c r="B60" s="11" t="s">
        <v>142</v>
      </c>
      <c r="C60" s="95">
        <v>9345</v>
      </c>
      <c r="D60" s="92">
        <v>1.9083969499999999E-2</v>
      </c>
      <c r="E60" s="93">
        <v>519171.13193842</v>
      </c>
      <c r="F60" s="35"/>
      <c r="G60" s="56" t="s">
        <v>236</v>
      </c>
      <c r="H60" s="39">
        <f t="shared" si="15"/>
        <v>585</v>
      </c>
      <c r="I60" s="77">
        <f t="shared" si="16"/>
        <v>8.6206896999999998E-3</v>
      </c>
      <c r="J60" s="90">
        <f t="shared" si="21"/>
        <v>7260180.1053922204</v>
      </c>
      <c r="K60" s="83" t="s">
        <v>162</v>
      </c>
      <c r="L60" s="44">
        <f t="shared" si="17"/>
        <v>91.5</v>
      </c>
      <c r="M60" s="78">
        <f t="shared" si="18"/>
        <v>2.4636058200000002E-2</v>
      </c>
      <c r="N60" s="90">
        <f t="shared" si="22"/>
        <v>50197218.111396693</v>
      </c>
      <c r="O60" s="83" t="s">
        <v>166</v>
      </c>
      <c r="P60" s="44">
        <f t="shared" si="19"/>
        <v>183</v>
      </c>
      <c r="Q60" s="78">
        <f t="shared" si="20"/>
        <v>2.2346368700000001E-2</v>
      </c>
      <c r="R60" s="90">
        <f t="shared" si="23"/>
        <v>76759846.366844177</v>
      </c>
    </row>
    <row r="61" spans="1:18">
      <c r="A61" s="40" t="s">
        <v>227</v>
      </c>
      <c r="B61" s="11" t="s">
        <v>228</v>
      </c>
      <c r="C61" s="95">
        <v>750</v>
      </c>
      <c r="D61" s="92">
        <v>1.9021739100000001E-2</v>
      </c>
      <c r="E61" s="93">
        <v>41034686.793867826</v>
      </c>
      <c r="F61" s="35"/>
      <c r="G61" s="60" t="s">
        <v>238</v>
      </c>
      <c r="H61" s="45">
        <f t="shared" si="15"/>
        <v>117</v>
      </c>
      <c r="I61" s="80">
        <f t="shared" si="16"/>
        <v>8.6206896999999998E-3</v>
      </c>
      <c r="J61" s="99">
        <f t="shared" si="21"/>
        <v>87759021.986857921</v>
      </c>
      <c r="K61" s="82" t="s">
        <v>98</v>
      </c>
      <c r="L61" s="39">
        <f t="shared" si="17"/>
        <v>4.01</v>
      </c>
      <c r="M61" s="77">
        <f t="shared" si="18"/>
        <v>2.29591837E-2</v>
      </c>
      <c r="N61" s="99">
        <f t="shared" si="22"/>
        <v>10484509381.824436</v>
      </c>
      <c r="O61" s="82" t="s">
        <v>232</v>
      </c>
      <c r="P61" s="39">
        <f t="shared" si="19"/>
        <v>691</v>
      </c>
      <c r="Q61" s="77">
        <f t="shared" si="20"/>
        <v>2.0679468199999999E-2</v>
      </c>
      <c r="R61" s="99">
        <f t="shared" si="23"/>
        <v>11055495.42009622</v>
      </c>
    </row>
    <row r="62" spans="1:18">
      <c r="A62" s="40" t="s">
        <v>233</v>
      </c>
      <c r="B62" s="11" t="s">
        <v>234</v>
      </c>
      <c r="C62" s="95">
        <v>69.7</v>
      </c>
      <c r="D62" s="92">
        <v>1.9005847999999999E-2</v>
      </c>
      <c r="E62" s="93">
        <v>76213265.090714023</v>
      </c>
      <c r="F62" s="35"/>
      <c r="G62" s="56" t="s">
        <v>218</v>
      </c>
      <c r="H62" s="39">
        <f t="shared" si="15"/>
        <v>129</v>
      </c>
      <c r="I62" s="77">
        <f t="shared" si="16"/>
        <v>7.8125E-3</v>
      </c>
      <c r="J62" s="86">
        <f t="shared" si="21"/>
        <v>65345611.206668228</v>
      </c>
      <c r="K62" s="82" t="s">
        <v>148</v>
      </c>
      <c r="L62" s="39">
        <f t="shared" si="17"/>
        <v>18.2</v>
      </c>
      <c r="M62" s="77">
        <f t="shared" si="18"/>
        <v>2.2471910099999999E-2</v>
      </c>
      <c r="N62" s="86">
        <f t="shared" si="22"/>
        <v>390968215.05867112</v>
      </c>
      <c r="O62" s="82" t="s">
        <v>228</v>
      </c>
      <c r="P62" s="39">
        <f t="shared" si="19"/>
        <v>750</v>
      </c>
      <c r="Q62" s="77">
        <f t="shared" si="20"/>
        <v>1.9021739100000001E-2</v>
      </c>
      <c r="R62" s="86">
        <f t="shared" si="23"/>
        <v>41034686.793867826</v>
      </c>
    </row>
    <row r="63" spans="1:18">
      <c r="A63" s="40" t="s">
        <v>48</v>
      </c>
      <c r="B63" s="11" t="s">
        <v>49</v>
      </c>
      <c r="C63" s="95">
        <v>51640000</v>
      </c>
      <c r="D63" s="92">
        <v>1.8560523900000001E-2</v>
      </c>
      <c r="E63" s="93">
        <v>5290.4996177499997</v>
      </c>
      <c r="F63" s="35"/>
      <c r="G63" s="56" t="s">
        <v>250</v>
      </c>
      <c r="H63" s="39">
        <f t="shared" si="15"/>
        <v>83.9</v>
      </c>
      <c r="I63" s="77">
        <f t="shared" si="16"/>
        <v>7.2028811999999996E-3</v>
      </c>
      <c r="J63" s="86">
        <f t="shared" si="21"/>
        <v>75633547.004972935</v>
      </c>
      <c r="K63" s="82" t="s">
        <v>202</v>
      </c>
      <c r="L63" s="39">
        <f t="shared" si="17"/>
        <v>67.8</v>
      </c>
      <c r="M63" s="77">
        <f t="shared" si="18"/>
        <v>2.1084337299999999E-2</v>
      </c>
      <c r="N63" s="86">
        <f t="shared" si="22"/>
        <v>205644709.39619091</v>
      </c>
      <c r="O63" s="82" t="s">
        <v>254</v>
      </c>
      <c r="P63" s="39">
        <f t="shared" si="19"/>
        <v>347</v>
      </c>
      <c r="Q63" s="77">
        <f t="shared" si="20"/>
        <v>1.7595307899999999E-2</v>
      </c>
      <c r="R63" s="86">
        <f t="shared" si="23"/>
        <v>52856760.462183744</v>
      </c>
    </row>
    <row r="64" spans="1:18">
      <c r="A64" s="40" t="s">
        <v>68</v>
      </c>
      <c r="B64" s="11" t="s">
        <v>69</v>
      </c>
      <c r="C64" s="95">
        <v>9025</v>
      </c>
      <c r="D64" s="92">
        <v>1.8048505400000001E-2</v>
      </c>
      <c r="E64" s="93">
        <v>19442230.131938212</v>
      </c>
      <c r="F64" s="35"/>
      <c r="G64" s="56" t="s">
        <v>246</v>
      </c>
      <c r="H64" s="39">
        <f t="shared" si="15"/>
        <v>7205</v>
      </c>
      <c r="I64" s="77">
        <f t="shared" si="16"/>
        <v>6.9881201999999996E-3</v>
      </c>
      <c r="J64" s="86">
        <f t="shared" si="21"/>
        <v>1091859.82122238</v>
      </c>
      <c r="K64" s="82" t="s">
        <v>190</v>
      </c>
      <c r="L64" s="39">
        <f t="shared" si="17"/>
        <v>15.1</v>
      </c>
      <c r="M64" s="77">
        <f t="shared" si="18"/>
        <v>2.02702703E-2</v>
      </c>
      <c r="N64" s="86">
        <f t="shared" si="22"/>
        <v>435279096.36117649</v>
      </c>
      <c r="O64" s="82" t="s">
        <v>222</v>
      </c>
      <c r="P64" s="39">
        <f t="shared" si="19"/>
        <v>152</v>
      </c>
      <c r="Q64" s="77">
        <f t="shared" si="20"/>
        <v>1.33333333E-2</v>
      </c>
      <c r="R64" s="86">
        <f t="shared" si="23"/>
        <v>68258373.167279407</v>
      </c>
    </row>
    <row r="65" spans="1:18" ht="17.25" thickBot="1">
      <c r="A65" s="40" t="s">
        <v>239</v>
      </c>
      <c r="B65" s="11" t="s">
        <v>240</v>
      </c>
      <c r="C65" s="95">
        <v>57.3</v>
      </c>
      <c r="D65" s="92">
        <v>1.7761989299999999E-2</v>
      </c>
      <c r="E65" s="93">
        <v>52892617.256650031</v>
      </c>
      <c r="F65" s="35"/>
      <c r="G65" s="57" t="s">
        <v>110</v>
      </c>
      <c r="H65" s="37">
        <f t="shared" si="15"/>
        <v>148</v>
      </c>
      <c r="I65" s="79">
        <f t="shared" si="16"/>
        <v>6.8027210999999999E-3</v>
      </c>
      <c r="J65" s="87">
        <f t="shared" si="21"/>
        <v>62346474.810340568</v>
      </c>
      <c r="K65" s="84" t="s">
        <v>234</v>
      </c>
      <c r="L65" s="37">
        <f t="shared" si="17"/>
        <v>69.7</v>
      </c>
      <c r="M65" s="79">
        <f t="shared" si="18"/>
        <v>1.9005847999999999E-2</v>
      </c>
      <c r="N65" s="87">
        <f t="shared" si="22"/>
        <v>76213265.090714023</v>
      </c>
      <c r="O65" s="84" t="s">
        <v>138</v>
      </c>
      <c r="P65" s="37">
        <f t="shared" si="19"/>
        <v>324</v>
      </c>
      <c r="Q65" s="79">
        <f t="shared" si="20"/>
        <v>1.2500000000000001E-2</v>
      </c>
      <c r="R65" s="87">
        <f t="shared" si="23"/>
        <v>15631740.40819622</v>
      </c>
    </row>
    <row r="66" spans="1:18">
      <c r="A66" s="40" t="s">
        <v>253</v>
      </c>
      <c r="B66" s="11" t="s">
        <v>254</v>
      </c>
      <c r="C66" s="95">
        <v>347</v>
      </c>
      <c r="D66" s="92">
        <v>1.7595307899999999E-2</v>
      </c>
      <c r="E66" s="93">
        <v>52856760.462183744</v>
      </c>
      <c r="F66" s="35"/>
      <c r="G66" s="56" t="s">
        <v>178</v>
      </c>
      <c r="H66" s="38">
        <f t="shared" si="15"/>
        <v>15.5</v>
      </c>
      <c r="I66" s="76">
        <f t="shared" ref="I66:I75" si="24">_xlfn.IFNA(VLOOKUP(G66, $B$2:$D$200, 3, FALSE), "")</f>
        <v>6.4935065000000002E-3</v>
      </c>
      <c r="J66" s="85">
        <f t="shared" si="21"/>
        <v>442542610.6545248</v>
      </c>
      <c r="K66" s="81" t="s">
        <v>240</v>
      </c>
      <c r="L66" s="38">
        <f t="shared" si="17"/>
        <v>57.3</v>
      </c>
      <c r="M66" s="76">
        <f t="shared" si="18"/>
        <v>1.7761989299999999E-2</v>
      </c>
      <c r="N66" s="85">
        <f t="shared" si="22"/>
        <v>52892617.256650031</v>
      </c>
      <c r="O66" s="81" t="s">
        <v>252</v>
      </c>
      <c r="P66" s="38">
        <f t="shared" si="19"/>
        <v>967</v>
      </c>
      <c r="Q66" s="76">
        <f t="shared" si="20"/>
        <v>1.15062762E-2</v>
      </c>
      <c r="R66" s="85">
        <f t="shared" si="23"/>
        <v>5013075.6346503999</v>
      </c>
    </row>
    <row r="67" spans="1:18">
      <c r="A67" s="40" t="s">
        <v>171</v>
      </c>
      <c r="B67" s="11" t="s">
        <v>172</v>
      </c>
      <c r="C67" s="95">
        <v>3560</v>
      </c>
      <c r="D67" s="92">
        <v>1.7142857099999999E-2</v>
      </c>
      <c r="E67" s="93">
        <v>6516090.3766358998</v>
      </c>
      <c r="F67" s="35"/>
      <c r="G67" s="56" t="s">
        <v>248</v>
      </c>
      <c r="H67" s="39">
        <f t="shared" si="15"/>
        <v>2410</v>
      </c>
      <c r="I67" s="77">
        <f t="shared" si="24"/>
        <v>6.2630480000000002E-3</v>
      </c>
      <c r="J67" s="86">
        <f t="shared" si="21"/>
        <v>6069120.3671989804</v>
      </c>
      <c r="K67" s="82" t="s">
        <v>188</v>
      </c>
      <c r="L67" s="39">
        <f t="shared" si="17"/>
        <v>12</v>
      </c>
      <c r="M67" s="77">
        <f t="shared" si="18"/>
        <v>1.6949152499999998E-2</v>
      </c>
      <c r="N67" s="86">
        <f t="shared" si="22"/>
        <v>347545741.74237007</v>
      </c>
      <c r="O67" s="82" t="s">
        <v>174</v>
      </c>
      <c r="P67" s="39">
        <f t="shared" si="19"/>
        <v>357</v>
      </c>
      <c r="Q67" s="77">
        <f t="shared" si="20"/>
        <v>1.13314448E-2</v>
      </c>
      <c r="R67" s="86">
        <f t="shared" si="23"/>
        <v>15982032.02761828</v>
      </c>
    </row>
    <row r="68" spans="1:18">
      <c r="A68" s="40" t="s">
        <v>169</v>
      </c>
      <c r="B68" s="11" t="s">
        <v>170</v>
      </c>
      <c r="C68" s="95">
        <v>24430</v>
      </c>
      <c r="D68" s="92">
        <v>1.70691091E-2</v>
      </c>
      <c r="E68" s="93">
        <v>213292.21003054001</v>
      </c>
      <c r="F68" s="35"/>
      <c r="G68" s="56" t="s">
        <v>192</v>
      </c>
      <c r="H68" s="39">
        <f t="shared" si="15"/>
        <v>310</v>
      </c>
      <c r="I68" s="77">
        <f t="shared" si="24"/>
        <v>3.2362459999999999E-3</v>
      </c>
      <c r="J68" s="86">
        <f t="shared" si="21"/>
        <v>58512319.353393279</v>
      </c>
      <c r="K68" s="82" t="s">
        <v>210</v>
      </c>
      <c r="L68" s="39">
        <f t="shared" si="17"/>
        <v>12.4</v>
      </c>
      <c r="M68" s="77">
        <f t="shared" si="18"/>
        <v>1.6393442599999999E-2</v>
      </c>
      <c r="N68" s="86">
        <f t="shared" si="22"/>
        <v>835013225.62225521</v>
      </c>
      <c r="O68" s="82" t="s">
        <v>194</v>
      </c>
      <c r="P68" s="39">
        <f t="shared" si="19"/>
        <v>105</v>
      </c>
      <c r="Q68" s="77">
        <f t="shared" si="20"/>
        <v>9.6153846000000005E-3</v>
      </c>
      <c r="R68" s="86">
        <f t="shared" si="23"/>
        <v>92440305.378003955</v>
      </c>
    </row>
    <row r="69" spans="1:18">
      <c r="A69" s="40" t="s">
        <v>187</v>
      </c>
      <c r="B69" s="11" t="s">
        <v>188</v>
      </c>
      <c r="C69" s="95">
        <v>12</v>
      </c>
      <c r="D69" s="92">
        <v>1.6949152499999998E-2</v>
      </c>
      <c r="E69" s="93">
        <v>347545741.74237007</v>
      </c>
      <c r="F69" s="35"/>
      <c r="G69" s="56" t="s">
        <v>244</v>
      </c>
      <c r="H69" s="39">
        <f t="shared" si="15"/>
        <v>1925</v>
      </c>
      <c r="I69" s="77">
        <f t="shared" si="24"/>
        <v>2.6041667E-3</v>
      </c>
      <c r="J69" s="86">
        <f t="shared" si="21"/>
        <v>30123272.263109069</v>
      </c>
      <c r="K69" s="82" t="s">
        <v>72</v>
      </c>
      <c r="L69" s="39">
        <f t="shared" si="17"/>
        <v>21.3</v>
      </c>
      <c r="M69" s="77">
        <f t="shared" si="18"/>
        <v>1.42857143E-2</v>
      </c>
      <c r="N69" s="86">
        <f t="shared" si="22"/>
        <v>115133580.90084839</v>
      </c>
      <c r="O69" s="82" t="s">
        <v>152</v>
      </c>
      <c r="P69" s="39">
        <f t="shared" si="19"/>
        <v>111</v>
      </c>
      <c r="Q69" s="77">
        <f t="shared" si="20"/>
        <v>9.0909091000000008E-3</v>
      </c>
      <c r="R69" s="86">
        <f t="shared" si="23"/>
        <v>419193784.11623079</v>
      </c>
    </row>
    <row r="70" spans="1:18">
      <c r="A70" s="40" t="s">
        <v>209</v>
      </c>
      <c r="B70" s="11" t="s">
        <v>210</v>
      </c>
      <c r="C70" s="95">
        <v>12.4</v>
      </c>
      <c r="D70" s="92">
        <v>1.6393442599999999E-2</v>
      </c>
      <c r="E70" s="93">
        <v>835013225.62225521</v>
      </c>
      <c r="F70" s="35"/>
      <c r="G70" s="56" t="s">
        <v>242</v>
      </c>
      <c r="H70" s="39">
        <f t="shared" si="15"/>
        <v>529</v>
      </c>
      <c r="I70" s="77">
        <f t="shared" si="24"/>
        <v>1.8939394E-3</v>
      </c>
      <c r="J70" s="90">
        <f t="shared" si="21"/>
        <v>11158176.38051088</v>
      </c>
      <c r="K70" s="83" t="s">
        <v>216</v>
      </c>
      <c r="L70" s="44">
        <f t="shared" si="17"/>
        <v>9.32</v>
      </c>
      <c r="M70" s="78">
        <f t="shared" si="18"/>
        <v>1.0845987E-2</v>
      </c>
      <c r="N70" s="90">
        <f t="shared" si="22"/>
        <v>844742519.06189585</v>
      </c>
      <c r="O70" s="83" t="s">
        <v>236</v>
      </c>
      <c r="P70" s="44">
        <f t="shared" si="19"/>
        <v>585</v>
      </c>
      <c r="Q70" s="78">
        <f t="shared" si="20"/>
        <v>8.6206896999999998E-3</v>
      </c>
      <c r="R70" s="90">
        <f t="shared" si="23"/>
        <v>7260180.1053922204</v>
      </c>
    </row>
    <row r="71" spans="1:18">
      <c r="A71" s="40" t="s">
        <v>223</v>
      </c>
      <c r="B71" s="11" t="s">
        <v>224</v>
      </c>
      <c r="C71" s="95">
        <v>3760</v>
      </c>
      <c r="D71" s="92">
        <v>1.6216216200000001E-2</v>
      </c>
      <c r="E71" s="93">
        <v>2195186.0098830401</v>
      </c>
      <c r="F71" s="35"/>
      <c r="G71" s="60" t="s">
        <v>204</v>
      </c>
      <c r="H71" s="45">
        <f t="shared" si="15"/>
        <v>14.5</v>
      </c>
      <c r="I71" s="80">
        <f t="shared" si="24"/>
        <v>0</v>
      </c>
      <c r="J71" s="99">
        <f t="shared" si="21"/>
        <v>606225794.15826905</v>
      </c>
      <c r="K71" s="82" t="s">
        <v>250</v>
      </c>
      <c r="L71" s="39">
        <f t="shared" si="17"/>
        <v>83.9</v>
      </c>
      <c r="M71" s="77">
        <f t="shared" si="18"/>
        <v>7.2028811999999996E-3</v>
      </c>
      <c r="N71" s="99">
        <f t="shared" si="22"/>
        <v>75633547.004972935</v>
      </c>
      <c r="O71" s="82" t="s">
        <v>238</v>
      </c>
      <c r="P71" s="39">
        <f t="shared" si="19"/>
        <v>117</v>
      </c>
      <c r="Q71" s="77">
        <f t="shared" si="20"/>
        <v>8.6206896999999998E-3</v>
      </c>
      <c r="R71" s="99">
        <f t="shared" si="23"/>
        <v>87759021.986857921</v>
      </c>
    </row>
    <row r="72" spans="1:18">
      <c r="A72" s="40" t="s">
        <v>77</v>
      </c>
      <c r="B72" s="11" t="s">
        <v>78</v>
      </c>
      <c r="C72" s="95">
        <v>638500</v>
      </c>
      <c r="D72" s="92">
        <v>1.5910898999999999E-2</v>
      </c>
      <c r="E72" s="93">
        <v>28854.933716039999</v>
      </c>
      <c r="F72" s="35"/>
      <c r="G72" s="56" t="s">
        <v>208</v>
      </c>
      <c r="H72" s="39">
        <f t="shared" si="15"/>
        <v>12.8</v>
      </c>
      <c r="I72" s="77">
        <f t="shared" si="24"/>
        <v>0</v>
      </c>
      <c r="J72" s="86">
        <f t="shared" si="21"/>
        <v>641192530.38673472</v>
      </c>
      <c r="K72" s="82" t="s">
        <v>178</v>
      </c>
      <c r="L72" s="39">
        <f t="shared" si="17"/>
        <v>15.5</v>
      </c>
      <c r="M72" s="77">
        <f t="shared" si="18"/>
        <v>6.4935065000000002E-3</v>
      </c>
      <c r="N72" s="86">
        <f t="shared" si="22"/>
        <v>442542610.6545248</v>
      </c>
      <c r="O72" s="82" t="s">
        <v>218</v>
      </c>
      <c r="P72" s="39">
        <f t="shared" si="19"/>
        <v>129</v>
      </c>
      <c r="Q72" s="77">
        <f t="shared" si="20"/>
        <v>7.8125E-3</v>
      </c>
      <c r="R72" s="86">
        <f t="shared" si="23"/>
        <v>65345611.206668228</v>
      </c>
    </row>
    <row r="73" spans="1:18">
      <c r="A73" s="40" t="s">
        <v>91</v>
      </c>
      <c r="B73" s="11" t="s">
        <v>92</v>
      </c>
      <c r="C73" s="95">
        <v>63840</v>
      </c>
      <c r="D73" s="92">
        <v>1.42993327E-2</v>
      </c>
      <c r="E73" s="93">
        <v>250296.77726502999</v>
      </c>
      <c r="F73" s="35"/>
      <c r="G73" s="56" t="s">
        <v>140</v>
      </c>
      <c r="H73" s="39">
        <f t="shared" si="15"/>
        <v>10640</v>
      </c>
      <c r="I73" s="77">
        <f t="shared" si="24"/>
        <v>-8.3876980000000007E-3</v>
      </c>
      <c r="J73" s="86">
        <f t="shared" si="21"/>
        <v>26831812.868652228</v>
      </c>
      <c r="K73" s="82" t="s">
        <v>204</v>
      </c>
      <c r="L73" s="39">
        <f t="shared" si="17"/>
        <v>14.5</v>
      </c>
      <c r="M73" s="77">
        <f t="shared" si="18"/>
        <v>0</v>
      </c>
      <c r="N73" s="86">
        <f t="shared" si="22"/>
        <v>606225794.15826905</v>
      </c>
      <c r="O73" s="82" t="s">
        <v>110</v>
      </c>
      <c r="P73" s="39">
        <f t="shared" si="19"/>
        <v>148</v>
      </c>
      <c r="Q73" s="77">
        <f t="shared" si="20"/>
        <v>6.8027210999999999E-3</v>
      </c>
      <c r="R73" s="86">
        <f t="shared" si="23"/>
        <v>62346474.810340568</v>
      </c>
    </row>
    <row r="74" spans="1:18">
      <c r="A74" s="40" t="s">
        <v>71</v>
      </c>
      <c r="B74" s="11" t="s">
        <v>72</v>
      </c>
      <c r="C74" s="95">
        <v>21.3</v>
      </c>
      <c r="D74" s="92">
        <v>1.42857143E-2</v>
      </c>
      <c r="E74" s="93">
        <v>115133580.90084839</v>
      </c>
      <c r="F74" s="35"/>
      <c r="G74" s="56" t="s">
        <v>168</v>
      </c>
      <c r="H74" s="39">
        <f t="shared" si="15"/>
        <v>1545</v>
      </c>
      <c r="I74" s="77">
        <f t="shared" si="24"/>
        <v>-1.5923566900000002E-2</v>
      </c>
      <c r="J74" s="86">
        <f t="shared" si="21"/>
        <v>23926667.08898573</v>
      </c>
      <c r="K74" s="82" t="s">
        <v>208</v>
      </c>
      <c r="L74" s="39">
        <f t="shared" si="17"/>
        <v>12.8</v>
      </c>
      <c r="M74" s="77">
        <f t="shared" si="18"/>
        <v>0</v>
      </c>
      <c r="N74" s="86">
        <f t="shared" si="22"/>
        <v>641192530.38673472</v>
      </c>
      <c r="O74" s="82" t="s">
        <v>192</v>
      </c>
      <c r="P74" s="39">
        <f t="shared" si="19"/>
        <v>310</v>
      </c>
      <c r="Q74" s="77">
        <f t="shared" si="20"/>
        <v>3.2362459999999999E-3</v>
      </c>
      <c r="R74" s="86">
        <f t="shared" si="23"/>
        <v>58512319.353393279</v>
      </c>
    </row>
    <row r="75" spans="1:18" ht="17.25" thickBot="1">
      <c r="A75" s="40" t="s">
        <v>107</v>
      </c>
      <c r="B75" s="11" t="s">
        <v>108</v>
      </c>
      <c r="C75" s="95">
        <v>1855</v>
      </c>
      <c r="D75" s="92">
        <v>1.36612022E-2</v>
      </c>
      <c r="E75" s="93">
        <v>4949189.1370938402</v>
      </c>
      <c r="F75" s="35"/>
      <c r="G75" s="57" t="s">
        <v>88</v>
      </c>
      <c r="H75" s="37">
        <f t="shared" si="15"/>
        <v>223800</v>
      </c>
      <c r="I75" s="79">
        <f t="shared" si="24"/>
        <v>-1.7774851899999999E-2</v>
      </c>
      <c r="J75" s="87">
        <f t="shared" si="21"/>
        <v>145645.85822108001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242</v>
      </c>
      <c r="P75" s="37">
        <f t="shared" si="19"/>
        <v>529</v>
      </c>
      <c r="Q75" s="79">
        <f t="shared" si="20"/>
        <v>1.8939394E-3</v>
      </c>
      <c r="R75" s="87">
        <f t="shared" si="23"/>
        <v>11158176.38051088</v>
      </c>
    </row>
    <row r="76" spans="1:18">
      <c r="A76" s="40" t="s">
        <v>66</v>
      </c>
      <c r="B76" s="11" t="s">
        <v>67</v>
      </c>
      <c r="C76" s="95">
        <v>3730</v>
      </c>
      <c r="D76" s="92">
        <v>1.35869565E-2</v>
      </c>
      <c r="E76" s="93">
        <v>1377718.38508524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152</v>
      </c>
      <c r="D77" s="92">
        <v>1.33333333E-2</v>
      </c>
      <c r="E77" s="93">
        <v>68258373.167279407</v>
      </c>
      <c r="F77" s="35"/>
      <c r="G77" s="35"/>
      <c r="H77" s="35"/>
      <c r="I77" s="35"/>
    </row>
    <row r="78" spans="1:18">
      <c r="A78" s="40" t="s">
        <v>137</v>
      </c>
      <c r="B78" s="11" t="s">
        <v>138</v>
      </c>
      <c r="C78" s="95">
        <v>324</v>
      </c>
      <c r="D78" s="92">
        <v>1.2500000000000001E-2</v>
      </c>
      <c r="E78" s="93">
        <v>15631740.40819622</v>
      </c>
      <c r="F78" s="35"/>
      <c r="G78" s="35"/>
      <c r="H78" s="35"/>
      <c r="I78" s="35"/>
    </row>
    <row r="79" spans="1:18">
      <c r="A79" s="40" t="s">
        <v>119</v>
      </c>
      <c r="B79" s="11" t="s">
        <v>120</v>
      </c>
      <c r="C79" s="95">
        <v>3700</v>
      </c>
      <c r="D79" s="92">
        <v>1.23119015E-2</v>
      </c>
      <c r="E79" s="93">
        <v>2834285.0412251898</v>
      </c>
      <c r="F79" s="35"/>
      <c r="G79" s="35"/>
      <c r="H79" s="35"/>
      <c r="I79" s="35"/>
    </row>
    <row r="80" spans="1:18">
      <c r="A80" s="40" t="s">
        <v>251</v>
      </c>
      <c r="B80" s="11" t="s">
        <v>252</v>
      </c>
      <c r="C80" s="95">
        <v>967</v>
      </c>
      <c r="D80" s="92">
        <v>1.15062762E-2</v>
      </c>
      <c r="E80" s="93">
        <v>5013075.6346503999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357</v>
      </c>
      <c r="D81" s="92">
        <v>1.13314448E-2</v>
      </c>
      <c r="E81" s="93">
        <v>15982032.02761828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5">
        <v>9.32</v>
      </c>
      <c r="D82" s="92">
        <v>1.0845987E-2</v>
      </c>
      <c r="E82" s="93">
        <v>844742519.06189585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58240</v>
      </c>
      <c r="D83" s="92">
        <v>1.0760152699999999E-2</v>
      </c>
      <c r="E83" s="93">
        <v>84254.452283100007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1555</v>
      </c>
      <c r="D84" s="92">
        <v>9.7402597E-3</v>
      </c>
      <c r="E84" s="93">
        <v>4969378.3191564204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105</v>
      </c>
      <c r="D85" s="92">
        <v>9.6153846000000005E-3</v>
      </c>
      <c r="E85" s="93">
        <v>92440305.378003955</v>
      </c>
      <c r="F85" s="35"/>
      <c r="G85" s="35"/>
      <c r="H85" s="35"/>
      <c r="I85" s="35"/>
    </row>
    <row r="86" spans="1:9">
      <c r="A86" s="40" t="s">
        <v>103</v>
      </c>
      <c r="B86" s="11" t="s">
        <v>104</v>
      </c>
      <c r="C86" s="95">
        <v>1065</v>
      </c>
      <c r="D86" s="92">
        <v>9.478673E-3</v>
      </c>
      <c r="E86" s="93">
        <v>2822941.9599003801</v>
      </c>
      <c r="F86" s="35"/>
      <c r="G86" s="35"/>
      <c r="H86" s="35"/>
      <c r="I86" s="35"/>
    </row>
    <row r="87" spans="1:9">
      <c r="A87" s="40" t="s">
        <v>151</v>
      </c>
      <c r="B87" s="11" t="s">
        <v>152</v>
      </c>
      <c r="C87" s="95">
        <v>111</v>
      </c>
      <c r="D87" s="92">
        <v>9.0909091000000008E-3</v>
      </c>
      <c r="E87" s="93">
        <v>419193784.11623079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5">
        <v>585</v>
      </c>
      <c r="D88" s="92">
        <v>8.6206896999999998E-3</v>
      </c>
      <c r="E88" s="93">
        <v>7260180.1053922204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117</v>
      </c>
      <c r="D89" s="92">
        <v>8.6206896999999998E-3</v>
      </c>
      <c r="E89" s="93">
        <v>87759021.986857921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129</v>
      </c>
      <c r="D90" s="92">
        <v>7.8125E-3</v>
      </c>
      <c r="E90" s="93">
        <v>65345611.206668228</v>
      </c>
      <c r="F90" s="35"/>
      <c r="G90" s="35"/>
      <c r="H90" s="35"/>
      <c r="I90" s="35"/>
    </row>
    <row r="91" spans="1:9">
      <c r="A91" s="40" t="s">
        <v>249</v>
      </c>
      <c r="B91" s="11" t="s">
        <v>250</v>
      </c>
      <c r="C91" s="95">
        <v>83.9</v>
      </c>
      <c r="D91" s="92">
        <v>7.2028811999999996E-3</v>
      </c>
      <c r="E91" s="93">
        <v>75633547.004972935</v>
      </c>
      <c r="F91" s="35"/>
      <c r="G91" s="35"/>
      <c r="H91" s="35"/>
      <c r="I91" s="35"/>
    </row>
    <row r="92" spans="1:9">
      <c r="A92" s="40" t="s">
        <v>245</v>
      </c>
      <c r="B92" s="11" t="s">
        <v>246</v>
      </c>
      <c r="C92" s="95">
        <v>7205</v>
      </c>
      <c r="D92" s="92">
        <v>6.9881201999999996E-3</v>
      </c>
      <c r="E92" s="93">
        <v>1091859.82122238</v>
      </c>
      <c r="F92" s="35"/>
      <c r="G92" s="35"/>
      <c r="H92" s="35"/>
      <c r="I92" s="35"/>
    </row>
    <row r="93" spans="1:9">
      <c r="A93" s="40" t="s">
        <v>109</v>
      </c>
      <c r="B93" s="11" t="s">
        <v>110</v>
      </c>
      <c r="C93" s="95">
        <v>148</v>
      </c>
      <c r="D93" s="92">
        <v>6.8027210999999999E-3</v>
      </c>
      <c r="E93" s="93">
        <v>62346474.810340568</v>
      </c>
      <c r="F93" s="35"/>
      <c r="G93" s="35"/>
      <c r="H93" s="35"/>
      <c r="I93" s="35"/>
    </row>
    <row r="94" spans="1:9">
      <c r="A94" s="40" t="s">
        <v>177</v>
      </c>
      <c r="B94" s="11" t="s">
        <v>178</v>
      </c>
      <c r="C94" s="95">
        <v>15.5</v>
      </c>
      <c r="D94" s="92">
        <v>6.4935065000000002E-3</v>
      </c>
      <c r="E94" s="93">
        <v>442542610.6545248</v>
      </c>
      <c r="F94" s="35"/>
      <c r="G94" s="35"/>
      <c r="H94" s="35"/>
      <c r="I94" s="35"/>
    </row>
    <row r="95" spans="1:9">
      <c r="A95" s="40" t="s">
        <v>247</v>
      </c>
      <c r="B95" s="11" t="s">
        <v>248</v>
      </c>
      <c r="C95" s="95">
        <v>2410</v>
      </c>
      <c r="D95" s="92">
        <v>6.2630480000000002E-3</v>
      </c>
      <c r="E95" s="93">
        <v>6069120.3671989804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310</v>
      </c>
      <c r="D96" s="92">
        <v>3.2362459999999999E-3</v>
      </c>
      <c r="E96" s="93">
        <v>58512319.353393279</v>
      </c>
      <c r="F96" s="35"/>
      <c r="G96" s="35"/>
      <c r="H96" s="35"/>
      <c r="I96" s="35"/>
    </row>
    <row r="97" spans="1:9">
      <c r="A97" s="40" t="s">
        <v>243</v>
      </c>
      <c r="B97" s="11" t="s">
        <v>244</v>
      </c>
      <c r="C97" s="95">
        <v>1925</v>
      </c>
      <c r="D97" s="92">
        <v>2.6041667E-3</v>
      </c>
      <c r="E97" s="93">
        <v>30123272.263109069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5">
        <v>529</v>
      </c>
      <c r="D98" s="92">
        <v>1.8939394E-3</v>
      </c>
      <c r="E98" s="93">
        <v>11158176.38051088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14.5</v>
      </c>
      <c r="D99" s="92">
        <v>0</v>
      </c>
      <c r="E99" s="93">
        <v>606225794.15826905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12.8</v>
      </c>
      <c r="D100" s="92">
        <v>0</v>
      </c>
      <c r="E100" s="93">
        <v>641192530.38673472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10640</v>
      </c>
      <c r="D101" s="92">
        <v>-8.3876980000000007E-3</v>
      </c>
      <c r="E101" s="93">
        <v>26831812.868652228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1545</v>
      </c>
      <c r="D102" s="92">
        <v>-1.5923566900000002E-2</v>
      </c>
      <c r="E102" s="93">
        <v>23926667.08898573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223800</v>
      </c>
      <c r="D103" s="92">
        <v>-1.7774851899999999E-2</v>
      </c>
      <c r="E103" s="93">
        <v>145645.85822108001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8" t="str">
        <f>TEXT(투자전략!$G$1, "[$-ko-KR]yyyy년 mm월") &amp; " 총결산"</f>
        <v>2021년 09월 총결산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300"/>
    </row>
    <row r="2" spans="1:15" ht="16.5" customHeight="1" thickBot="1">
      <c r="A2" s="295" t="s">
        <v>289</v>
      </c>
      <c r="B2" s="296"/>
      <c r="C2" s="296"/>
      <c r="D2" s="268" t="s">
        <v>285</v>
      </c>
      <c r="E2" s="268"/>
      <c r="F2" s="269"/>
      <c r="G2" s="298" t="s">
        <v>286</v>
      </c>
      <c r="H2" s="299"/>
      <c r="I2" s="300"/>
      <c r="J2" s="267" t="s">
        <v>287</v>
      </c>
      <c r="K2" s="268"/>
      <c r="L2" s="268"/>
      <c r="M2" s="268" t="s">
        <v>288</v>
      </c>
      <c r="N2" s="268"/>
      <c r="O2" s="269"/>
    </row>
    <row r="3" spans="1:15" ht="16.5" customHeight="1">
      <c r="A3" s="325">
        <v>1</v>
      </c>
      <c r="B3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97"/>
      <c r="D3" s="295" t="s">
        <v>290</v>
      </c>
      <c r="E3" s="296"/>
      <c r="F3" s="297"/>
      <c r="G3" s="295" t="s">
        <v>297</v>
      </c>
      <c r="H3" s="296"/>
      <c r="I3" s="297"/>
      <c r="J3" s="295" t="s">
        <v>304</v>
      </c>
      <c r="K3" s="296"/>
      <c r="L3" s="297"/>
      <c r="M3" s="295" t="s">
        <v>311</v>
      </c>
      <c r="N3" s="296"/>
      <c r="O3" s="297"/>
    </row>
    <row r="4" spans="1:15" ht="16.5" customHeight="1" thickBot="1">
      <c r="A4" s="326"/>
      <c r="B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795,663 KRW (39.78%)</v>
      </c>
      <c r="C4" s="290"/>
      <c r="D4" s="288" t="str">
        <f ca="1" xml:space="preserve"> TEXT($F$92, "#,##0") &amp; " KRW (" &amp; TEXT($E$92, "0.00%)")</f>
        <v>336,736 KRW (20.64%)</v>
      </c>
      <c r="E4" s="289"/>
      <c r="F4" s="290"/>
      <c r="G4" s="288" t="str">
        <f ca="1" xml:space="preserve"> TEXT($I$92, "#,##0") &amp; " KRW (" &amp; TEXT($H$92, "0.00%)")</f>
        <v>357,050 KRW (21.88%)</v>
      </c>
      <c r="H4" s="289"/>
      <c r="I4" s="290"/>
      <c r="J4" s="288" t="str">
        <f ca="1" xml:space="preserve"> TEXT($L$92, "#,##0") &amp; " KRW (" &amp; TEXT($K$92, "0.00%)")</f>
        <v>293,025 KRW (17.96%)</v>
      </c>
      <c r="K4" s="289"/>
      <c r="L4" s="290"/>
      <c r="M4" s="288" t="str">
        <f ca="1" xml:space="preserve"> TEXT($O$92, "#,##0") &amp; " KRW (" &amp; TEXT($N$92, "0.00%)")</f>
        <v>-98,588 KRW (-6.04%)</v>
      </c>
      <c r="N4" s="289"/>
      <c r="O4" s="290"/>
    </row>
    <row r="5" spans="1:15" ht="16.5" customHeight="1">
      <c r="A5" s="325">
        <v>2</v>
      </c>
      <c r="B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97"/>
      <c r="D5" s="295" t="s">
        <v>291</v>
      </c>
      <c r="E5" s="296"/>
      <c r="F5" s="297"/>
      <c r="G5" s="295" t="s">
        <v>298</v>
      </c>
      <c r="H5" s="296"/>
      <c r="I5" s="297"/>
      <c r="J5" s="295" t="s">
        <v>305</v>
      </c>
      <c r="K5" s="296"/>
      <c r="L5" s="297"/>
      <c r="M5" s="295" t="s">
        <v>312</v>
      </c>
      <c r="N5" s="296"/>
      <c r="O5" s="297"/>
    </row>
    <row r="6" spans="1:15" ht="16.5" customHeight="1" thickBot="1">
      <c r="A6" s="326"/>
      <c r="B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700,152 KRW (35.01%)</v>
      </c>
      <c r="C6" s="290"/>
      <c r="D6" s="288" t="str">
        <f ca="1" xml:space="preserve"> TEXT($F$130, "#,##0") &amp; " KRW (" &amp; TEXT($E$130, "0.00%)")</f>
        <v>795,663 KRW (39.78%)</v>
      </c>
      <c r="E6" s="289"/>
      <c r="F6" s="290"/>
      <c r="G6" s="288" t="str">
        <f ca="1" xml:space="preserve"> TEXT($I$130, "#,##0") &amp; " KRW (" &amp; TEXT($H$130, "0.00%)")</f>
        <v>700,152 KRW (35.01%)</v>
      </c>
      <c r="H6" s="289"/>
      <c r="I6" s="290"/>
      <c r="J6" s="288" t="str">
        <f ca="1" xml:space="preserve"> TEXT($L$130, "#,##0") &amp; " KRW (" &amp; TEXT($K$130, "0.00%)")</f>
        <v>642,577 KRW (32.13%)</v>
      </c>
      <c r="K6" s="289"/>
      <c r="L6" s="290"/>
      <c r="M6" s="288" t="str">
        <f ca="1" xml:space="preserve"> TEXT($O$130, "#,##0") &amp; " KRW (" &amp; TEXT($N$130, "0.00%)")</f>
        <v>200,228 KRW (10.01%)</v>
      </c>
      <c r="N6" s="289"/>
      <c r="O6" s="290"/>
    </row>
    <row r="7" spans="1:15" ht="16.5" customHeight="1">
      <c r="A7" s="325">
        <v>3</v>
      </c>
      <c r="B7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97"/>
      <c r="D7" s="295" t="s">
        <v>292</v>
      </c>
      <c r="E7" s="296"/>
      <c r="F7" s="297"/>
      <c r="G7" s="295" t="s">
        <v>299</v>
      </c>
      <c r="H7" s="296"/>
      <c r="I7" s="297"/>
      <c r="J7" s="295" t="s">
        <v>306</v>
      </c>
      <c r="K7" s="296"/>
      <c r="L7" s="297"/>
      <c r="M7" s="295" t="s">
        <v>313</v>
      </c>
      <c r="N7" s="296"/>
      <c r="O7" s="297"/>
    </row>
    <row r="8" spans="1:15" ht="16.5" customHeight="1" thickBot="1">
      <c r="A8" s="326"/>
      <c r="B8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681,410 KRW (34.07%)</v>
      </c>
      <c r="C8" s="290"/>
      <c r="D8" s="288" t="str">
        <f ca="1" xml:space="preserve"> TEXT($F$206, "#,##0") &amp; " KRW (" &amp; TEXT($E$206, "0.00%)")</f>
        <v>336,736 KRW (20.64%)</v>
      </c>
      <c r="E8" s="289"/>
      <c r="F8" s="290"/>
      <c r="G8" s="288" t="str">
        <f ca="1" xml:space="preserve"> TEXT($I$206, "#,##0") &amp; " KRW (" &amp; TEXT($H$206, "0.00%)")</f>
        <v>357,050 KRW (21.88%)</v>
      </c>
      <c r="H8" s="289"/>
      <c r="I8" s="290"/>
      <c r="J8" s="288" t="str">
        <f ca="1" xml:space="preserve"> TEXT($L$206, "#,##0") &amp; " KRW (" &amp; TEXT($K$206, "0.00%)")</f>
        <v>293,025 KRW (17.96%)</v>
      </c>
      <c r="K8" s="289"/>
      <c r="L8" s="290"/>
      <c r="M8" s="288" t="str">
        <f ca="1" xml:space="preserve"> TEXT($O$206, "#,##0") &amp; " KRW (" &amp; TEXT($N$206, "0.00%)")</f>
        <v>-98,588 KRW (-6.04%)</v>
      </c>
      <c r="N8" s="289"/>
      <c r="O8" s="290"/>
    </row>
    <row r="9" spans="1:15" ht="16.5" customHeight="1">
      <c r="A9" s="325">
        <v>4</v>
      </c>
      <c r="B9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97"/>
      <c r="D9" s="295" t="s">
        <v>293</v>
      </c>
      <c r="E9" s="296"/>
      <c r="F9" s="297"/>
      <c r="G9" s="295" t="s">
        <v>300</v>
      </c>
      <c r="H9" s="296"/>
      <c r="I9" s="297"/>
      <c r="J9" s="295" t="s">
        <v>307</v>
      </c>
      <c r="K9" s="296"/>
      <c r="L9" s="297"/>
      <c r="M9" s="295" t="s">
        <v>314</v>
      </c>
      <c r="N9" s="296"/>
      <c r="O9" s="297"/>
    </row>
    <row r="10" spans="1:15" ht="16.5" customHeight="1" thickBot="1">
      <c r="A10" s="326"/>
      <c r="B10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642,577 KRW (32.13%)</v>
      </c>
      <c r="C10" s="290"/>
      <c r="D10" s="288" t="str">
        <f ca="1" xml:space="preserve"> TEXT($F$244, "#,##0") &amp; " KRW (" &amp; TEXT($E$244, "0.00%)")</f>
        <v>358,106 KRW (17.91%)</v>
      </c>
      <c r="E10" s="289"/>
      <c r="F10" s="290"/>
      <c r="G10" s="288" t="str">
        <f ca="1" xml:space="preserve"> TEXT($I$244, "#,##0") &amp; " KRW (" &amp; TEXT($H$244, "0.00%)")</f>
        <v>333,147 KRW (16.66%)</v>
      </c>
      <c r="H10" s="289"/>
      <c r="I10" s="290"/>
      <c r="J10" s="288" t="str">
        <f ca="1" xml:space="preserve"> TEXT($L$244, "#,##0") &amp; " KRW (" &amp; TEXT($K$244, "0.00%)")</f>
        <v>328,776 KRW (16.44%)</v>
      </c>
      <c r="K10" s="289"/>
      <c r="L10" s="290"/>
      <c r="M10" s="288" t="str">
        <f ca="1" xml:space="preserve"> TEXT($O$244, "#,##0") &amp; " KRW (" &amp; TEXT($N$244, "0.00%)")</f>
        <v>-84,992 KRW (-4.25%)</v>
      </c>
      <c r="N10" s="289"/>
      <c r="O10" s="290"/>
    </row>
    <row r="11" spans="1:15" ht="16.5" customHeight="1">
      <c r="A11" s="325">
        <v>5</v>
      </c>
      <c r="B11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97"/>
      <c r="D11" s="295" t="s">
        <v>294</v>
      </c>
      <c r="E11" s="296"/>
      <c r="F11" s="297"/>
      <c r="G11" s="295" t="s">
        <v>301</v>
      </c>
      <c r="H11" s="296"/>
      <c r="I11" s="297"/>
      <c r="J11" s="295" t="s">
        <v>308</v>
      </c>
      <c r="K11" s="296"/>
      <c r="L11" s="297"/>
      <c r="M11" s="295" t="s">
        <v>315</v>
      </c>
      <c r="N11" s="296"/>
      <c r="O11" s="297"/>
    </row>
    <row r="12" spans="1:15" ht="16.5" customHeight="1" thickBot="1">
      <c r="A12" s="326"/>
      <c r="B12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470,188 KRW (23.51%)</v>
      </c>
      <c r="C12" s="290"/>
      <c r="D12" s="288" t="str">
        <f ca="1" xml:space="preserve"> TEXT($F$168, "#,##0") &amp; " KRW (" &amp; TEXT($E$168, "0.00%)")</f>
        <v>681,410 KRW (34.07%)</v>
      </c>
      <c r="E12" s="289"/>
      <c r="F12" s="290"/>
      <c r="G12" s="288" t="str">
        <f ca="1" xml:space="preserve"> TEXT($I$168, "#,##0") &amp; " KRW (" &amp; TEXT($H$168, "0.00%)")</f>
        <v>470,188 KRW (23.51%)</v>
      </c>
      <c r="H12" s="289"/>
      <c r="I12" s="290"/>
      <c r="J12" s="288" t="str">
        <f ca="1" xml:space="preserve"> TEXT($L$168, "#,##0") &amp; " KRW (" &amp; TEXT($K$168, "0.00%)")</f>
        <v>383,543 KRW (19.18%)</v>
      </c>
      <c r="K12" s="289"/>
      <c r="L12" s="290"/>
      <c r="M12" s="288" t="str">
        <f ca="1" xml:space="preserve"> TEXT($O$168, "#,##0") &amp; " KRW (" &amp; TEXT($N$168, "0.00%)")</f>
        <v>-51,540 KRW (-2.58%)</v>
      </c>
      <c r="N12" s="289"/>
      <c r="O12" s="290"/>
    </row>
    <row r="13" spans="1:15" ht="16.5" customHeight="1">
      <c r="A13" s="325">
        <v>6</v>
      </c>
      <c r="B13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97"/>
      <c r="D13" s="295" t="s">
        <v>295</v>
      </c>
      <c r="E13" s="296"/>
      <c r="F13" s="297"/>
      <c r="G13" s="295" t="s">
        <v>302</v>
      </c>
      <c r="H13" s="296"/>
      <c r="I13" s="297"/>
      <c r="J13" s="295" t="s">
        <v>309</v>
      </c>
      <c r="K13" s="296"/>
      <c r="L13" s="297"/>
      <c r="M13" s="295" t="s">
        <v>316</v>
      </c>
      <c r="N13" s="296"/>
      <c r="O13" s="297"/>
    </row>
    <row r="14" spans="1:15" ht="16.5" customHeight="1" thickBot="1">
      <c r="A14" s="326"/>
      <c r="B1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383,543 KRW (19.18%)</v>
      </c>
      <c r="C14" s="290"/>
      <c r="D14" s="288" t="str">
        <f ca="1" xml:space="preserve"> TEXT($F$282, "#,##0") &amp; " KRW (" &amp; TEXT($E$282, "0.00%)")</f>
        <v>9,786 KRW (0.49%)</v>
      </c>
      <c r="E14" s="289"/>
      <c r="F14" s="290"/>
      <c r="G14" s="288" t="str">
        <f ca="1" xml:space="preserve"> TEXT($I$282, "#,##0") &amp; " KRW (" &amp; TEXT($H$282, "0.00%)")</f>
        <v>-53,328 KRW (-2.67%)</v>
      </c>
      <c r="H14" s="289"/>
      <c r="I14" s="290"/>
      <c r="J14" s="288" t="str">
        <f ca="1" xml:space="preserve"> TEXT($L$282, "#,##0") &amp; " KRW (" &amp; TEXT($K$282, "0.00%)")</f>
        <v>-93,908 KRW (-4.70%)</v>
      </c>
      <c r="K14" s="289"/>
      <c r="L14" s="290"/>
      <c r="M14" s="288" t="str">
        <f ca="1" xml:space="preserve"> TEXT($O$282, "#,##0") &amp; " KRW (" &amp; TEXT($N$282, "0.00%)")</f>
        <v>-412,110 KRW (-20.61%)</v>
      </c>
      <c r="N14" s="289"/>
      <c r="O14" s="290"/>
    </row>
    <row r="15" spans="1:15" ht="16.5" customHeight="1">
      <c r="A15" s="325">
        <v>7</v>
      </c>
      <c r="B1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297"/>
      <c r="D15" s="295" t="s">
        <v>296</v>
      </c>
      <c r="E15" s="296"/>
      <c r="F15" s="297"/>
      <c r="G15" s="295" t="s">
        <v>303</v>
      </c>
      <c r="H15" s="296"/>
      <c r="I15" s="297"/>
      <c r="J15" s="295" t="s">
        <v>310</v>
      </c>
      <c r="K15" s="296"/>
      <c r="L15" s="297"/>
      <c r="M15" s="295" t="s">
        <v>317</v>
      </c>
      <c r="N15" s="296"/>
      <c r="O15" s="297"/>
    </row>
    <row r="16" spans="1:15" ht="16.5" customHeight="1" thickBot="1">
      <c r="A16" s="326"/>
      <c r="B1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358,106 KRW (17.91%)</v>
      </c>
      <c r="C16" s="290"/>
      <c r="D16" s="288" t="str">
        <f ca="1" xml:space="preserve"> TEXT($F$54, "#,##0") &amp; " KRW (" &amp; TEXT($E$54, "0.00%)")</f>
        <v>0 KRW (0.00%)</v>
      </c>
      <c r="E16" s="289"/>
      <c r="F16" s="290"/>
      <c r="G16" s="288" t="str">
        <f ca="1" xml:space="preserve"> TEXT($I$54, "#,##0") &amp; " KRW (" &amp; TEXT($H$54, "0.00%)")</f>
        <v>0 KRW (0.00%)</v>
      </c>
      <c r="H16" s="289"/>
      <c r="I16" s="290"/>
      <c r="J16" s="288" t="str">
        <f ca="1" xml:space="preserve"> TEXT($L$54, "#,##0") &amp; " KRW (" &amp; TEXT($K$54, "0.00%)")</f>
        <v>0 KRW (0.00%)</v>
      </c>
      <c r="K16" s="289"/>
      <c r="L16" s="290"/>
      <c r="M16" s="288" t="str">
        <f ca="1" xml:space="preserve"> TEXT($O$54, "#,##0") &amp; " KRW (" &amp; TEXT($N$54, "0.00%)")</f>
        <v>0 KRW (0.00%)</v>
      </c>
      <c r="N16" s="289"/>
      <c r="O16" s="290"/>
    </row>
    <row r="18" spans="1:15" ht="16.5" customHeight="1" thickBot="1"/>
    <row r="19" spans="1:15" ht="16.5" customHeight="1" thickBot="1">
      <c r="A19" s="267" t="str">
        <f>TEXT(투자전략!$G$1, "[$-ko-KR]yyyy년 mm월 ") &amp; "실거래 월말결산"</f>
        <v>2021년 09월 실거래 월말결산</v>
      </c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9"/>
    </row>
    <row r="20" spans="1:15" ht="16.5" customHeight="1" thickBot="1">
      <c r="A20" s="311" t="s">
        <v>284</v>
      </c>
      <c r="B20" s="288" t="s">
        <v>282</v>
      </c>
      <c r="C20" s="290"/>
      <c r="D20" s="288" t="s">
        <v>274</v>
      </c>
      <c r="E20" s="289"/>
      <c r="F20" s="290"/>
      <c r="G20" s="288" t="s">
        <v>275</v>
      </c>
      <c r="H20" s="289"/>
      <c r="I20" s="290"/>
      <c r="J20" s="288" t="s">
        <v>276</v>
      </c>
      <c r="K20" s="289"/>
      <c r="L20" s="290"/>
      <c r="M20" s="288" t="s">
        <v>277</v>
      </c>
      <c r="N20" s="289"/>
      <c r="O20" s="290"/>
    </row>
    <row r="21" spans="1:15" ht="16.5" customHeight="1" thickBot="1">
      <c r="A21" s="30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5" t="s">
        <v>283</v>
      </c>
      <c r="B53" s="29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88"/>
      <c r="B54" s="29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7" t="str">
        <f>TEXT(투자전략!$G$1, "[$-ko-KR]yyyy년 mm월 ") &amp; "[엽전코인] 전일대비 상승률 Top20 월말결산"</f>
        <v>2021년 09월 [엽전코인] 전일대비 상승률 Top20 월말결산</v>
      </c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9"/>
    </row>
    <row r="58" spans="1:15" ht="16.5" customHeight="1" thickBot="1">
      <c r="A58" s="311" t="s">
        <v>284</v>
      </c>
      <c r="B58" s="288" t="s">
        <v>282</v>
      </c>
      <c r="C58" s="290"/>
      <c r="D58" s="288" t="s">
        <v>274</v>
      </c>
      <c r="E58" s="289"/>
      <c r="F58" s="290"/>
      <c r="G58" s="288" t="s">
        <v>275</v>
      </c>
      <c r="H58" s="289"/>
      <c r="I58" s="290"/>
      <c r="J58" s="288" t="s">
        <v>276</v>
      </c>
      <c r="K58" s="289"/>
      <c r="L58" s="290"/>
      <c r="M58" s="288" t="s">
        <v>277</v>
      </c>
      <c r="N58" s="289"/>
      <c r="O58" s="290"/>
    </row>
    <row r="59" spans="1:15" ht="16.5" customHeight="1" thickBot="1">
      <c r="A59" s="30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1627816.3847930015</v>
      </c>
      <c r="N80" s="77">
        <f t="shared" ca="1" si="24"/>
        <v>-9.5657564003888015E-2</v>
      </c>
      <c r="O80" s="137">
        <f t="shared" ca="1" si="25"/>
        <v>-172183.61520699842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>
        <f t="shared" ca="1" si="13"/>
        <v>1900000</v>
      </c>
      <c r="D81" s="142">
        <f t="shared" ca="1" si="14"/>
        <v>1897892.2700291793</v>
      </c>
      <c r="E81" s="76">
        <f t="shared" ca="1" si="15"/>
        <v>-1.1093315635897776E-3</v>
      </c>
      <c r="F81" s="141">
        <f t="shared" ca="1" si="16"/>
        <v>-2107.7299708205774</v>
      </c>
      <c r="G81" s="142">
        <f t="shared" ca="1" si="17"/>
        <v>1944966.2635021538</v>
      </c>
      <c r="H81" s="76">
        <f t="shared" ca="1" si="18"/>
        <v>2.3666454474817637E-2</v>
      </c>
      <c r="I81" s="141">
        <f t="shared" ca="1" si="19"/>
        <v>44966.263502153517</v>
      </c>
      <c r="J81" s="142">
        <f t="shared" ca="1" si="20"/>
        <v>1900962.6837942468</v>
      </c>
      <c r="K81" s="76">
        <f t="shared" ca="1" si="21"/>
        <v>5.0667568118237564E-4</v>
      </c>
      <c r="L81" s="141">
        <f t="shared" ca="1" si="22"/>
        <v>962.68379424651312</v>
      </c>
      <c r="M81" s="142">
        <f t="shared" ca="1" si="23"/>
        <v>1900000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5" t="s">
        <v>283</v>
      </c>
      <c r="B91" s="29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88"/>
      <c r="B92" s="290"/>
      <c r="C92" s="136">
        <f ca="1">SUM(C60:C90)</f>
        <v>35900000</v>
      </c>
      <c r="D92" s="140">
        <f ca="1">SUM(D60:D90)</f>
        <v>36236736.468991548</v>
      </c>
      <c r="E92" s="79">
        <f ca="1">IFERROR(F92 / (SUM($C60:$C90) / COUNT($C60:$C90)), 0)</f>
        <v>0.20635661052406873</v>
      </c>
      <c r="F92" s="138">
        <f ca="1">SUM(F60:F90)</f>
        <v>336736.46899154852</v>
      </c>
      <c r="G92" s="140">
        <f ca="1">SUM(G60:G90)</f>
        <v>36257049.783117741</v>
      </c>
      <c r="H92" s="79">
        <f ca="1">IFERROR(I92 / (SUM($C60:$C90) / COUNT($C60:$C90)), 0)</f>
        <v>0.21880488101923073</v>
      </c>
      <c r="I92" s="138">
        <f ca="1">SUM(I60:I90)</f>
        <v>357049.78311774472</v>
      </c>
      <c r="J92" s="140">
        <f ca="1">SUM(J60:J90)</f>
        <v>36193025.159967378</v>
      </c>
      <c r="K92" s="79">
        <f ca="1">IFERROR(L92 / (SUM($C60:$C90) / COUNT($C60:$C90)), 0)</f>
        <v>0.17956973591315964</v>
      </c>
      <c r="L92" s="138">
        <f ca="1">SUM(L60:L90)</f>
        <v>293025.15996738325</v>
      </c>
      <c r="M92" s="140">
        <f ca="1">SUM(M60:M90)</f>
        <v>35801412.362440921</v>
      </c>
      <c r="N92" s="79">
        <f ca="1">IFERROR(O92 / (SUM($C60:$C90) / COUNT($C60:$C90)), 0)</f>
        <v>-6.0415822459599401E-2</v>
      </c>
      <c r="O92" s="138">
        <f ca="1">SUM(O60:O90)</f>
        <v>-98587.63755907357</v>
      </c>
    </row>
    <row r="94" spans="1:15" ht="16.5" customHeight="1" thickBot="1"/>
    <row r="95" spans="1:15" ht="16.5" customHeight="1" thickBot="1">
      <c r="A95" s="267" t="str">
        <f>TEXT(투자전략!$G$1, "[$-ko-KR]yyyy년 mm월 ") &amp; "[동전코인] 전일대비 상승률 Top20 월말결산"</f>
        <v>2021년 09월 [동전코인] 전일대비 상승률 Top20 월말결산</v>
      </c>
      <c r="B95" s="268"/>
      <c r="C95" s="268"/>
      <c r="D95" s="268"/>
      <c r="E95" s="268"/>
      <c r="F95" s="268"/>
      <c r="G95" s="268"/>
      <c r="H95" s="268"/>
      <c r="I95" s="268"/>
      <c r="J95" s="268"/>
      <c r="K95" s="268"/>
      <c r="L95" s="268"/>
      <c r="M95" s="268"/>
      <c r="N95" s="268"/>
      <c r="O95" s="269"/>
    </row>
    <row r="96" spans="1:15" ht="16.5" customHeight="1" thickBot="1">
      <c r="A96" s="311" t="s">
        <v>284</v>
      </c>
      <c r="B96" s="288" t="s">
        <v>282</v>
      </c>
      <c r="C96" s="290"/>
      <c r="D96" s="288" t="s">
        <v>274</v>
      </c>
      <c r="E96" s="289"/>
      <c r="F96" s="290"/>
      <c r="G96" s="288" t="s">
        <v>275</v>
      </c>
      <c r="H96" s="289"/>
      <c r="I96" s="290"/>
      <c r="J96" s="288" t="s">
        <v>276</v>
      </c>
      <c r="K96" s="289"/>
      <c r="L96" s="290"/>
      <c r="M96" s="288" t="s">
        <v>277</v>
      </c>
      <c r="N96" s="289"/>
      <c r="O96" s="290"/>
    </row>
    <row r="97" spans="1:15" ht="16.5" customHeight="1" thickBot="1">
      <c r="A97" s="30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1804488.8577205902</v>
      </c>
      <c r="N118" s="77">
        <f t="shared" ca="1" si="37"/>
        <v>-9.7755571139704886E-2</v>
      </c>
      <c r="O118" s="137">
        <f t="shared" ca="1" si="38"/>
        <v>-195511.14227940977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>
        <f t="shared" ca="1" si="26"/>
        <v>2000000</v>
      </c>
      <c r="D119" s="142">
        <f t="shared" ca="1" si="27"/>
        <v>1998181.1201058538</v>
      </c>
      <c r="E119" s="76">
        <f t="shared" ca="1" si="28"/>
        <v>-9.0943994707318155E-4</v>
      </c>
      <c r="F119" s="141">
        <f t="shared" ca="1" si="29"/>
        <v>-1818.8798941463633</v>
      </c>
      <c r="G119" s="142">
        <f t="shared" ca="1" si="30"/>
        <v>2053759.0204671763</v>
      </c>
      <c r="H119" s="76">
        <f t="shared" ca="1" si="31"/>
        <v>2.6879510233588155E-2</v>
      </c>
      <c r="I119" s="141">
        <f t="shared" ca="1" si="32"/>
        <v>53759.020467176306</v>
      </c>
      <c r="J119" s="142">
        <f t="shared" ca="1" si="33"/>
        <v>2012760.079982311</v>
      </c>
      <c r="K119" s="76">
        <f t="shared" ca="1" si="34"/>
        <v>6.3800399911556425E-3</v>
      </c>
      <c r="L119" s="141">
        <f t="shared" ca="1" si="35"/>
        <v>12760.079982311285</v>
      </c>
      <c r="M119" s="142">
        <f t="shared" ca="1" si="36"/>
        <v>2000000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5" t="s">
        <v>283</v>
      </c>
      <c r="B129" s="29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88"/>
      <c r="B130" s="290"/>
      <c r="C130" s="136">
        <f ca="1">SUM(C98:C128)</f>
        <v>44000000</v>
      </c>
      <c r="D130" s="140">
        <f ca="1">SUM(D98:D128)</f>
        <v>44795663.095915206</v>
      </c>
      <c r="E130" s="79">
        <f ca="1">IFERROR(F130 / (SUM($C98:$C128) / COUNT($C98:$C128)), 0)</f>
        <v>0.39783154795759895</v>
      </c>
      <c r="F130" s="138">
        <f ca="1">SUM(F98:F128)</f>
        <v>795663.09591519786</v>
      </c>
      <c r="G130" s="140">
        <f ca="1">SUM(G98:G128)</f>
        <v>44700151.692280859</v>
      </c>
      <c r="H130" s="79">
        <f ca="1">IFERROR(I130 / (SUM($C98:$C128) / COUNT($C98:$C128)), 0)</f>
        <v>0.35007584614042891</v>
      </c>
      <c r="I130" s="138">
        <f ca="1">SUM(I98:I128)</f>
        <v>700151.69228085782</v>
      </c>
      <c r="J130" s="140">
        <f ca="1">SUM(J98:J128)</f>
        <v>44642576.79705254</v>
      </c>
      <c r="K130" s="79">
        <f ca="1">IFERROR(L130 / (SUM($C98:$C128) / COUNT($C98:$C128)), 0)</f>
        <v>0.32128839852627006</v>
      </c>
      <c r="L130" s="138">
        <f ca="1">SUM(L98:L128)</f>
        <v>642576.79705254012</v>
      </c>
      <c r="M130" s="140">
        <f ca="1">SUM(M98:M128)</f>
        <v>44200228.18627663</v>
      </c>
      <c r="N130" s="79">
        <f ca="1">IFERROR(O130 / (SUM($C98:$C128) / COUNT($C98:$C128)), 0)</f>
        <v>0.1001140931383159</v>
      </c>
      <c r="O130" s="138">
        <f ca="1">SUM(O98:O128)</f>
        <v>200228.18627663181</v>
      </c>
    </row>
    <row r="132" spans="1:15" ht="16.5" customHeight="1" thickBot="1"/>
    <row r="133" spans="1:15" ht="16.5" customHeight="1" thickBot="1">
      <c r="A133" s="267" t="str">
        <f>TEXT(투자전략!$G$1, "[$-ko-KR]yyyy년 mm월 ") &amp; "전일대비 상승률 Top20 월말결산"</f>
        <v>2021년 09월 전일대비 상승률 Top20 월말결산</v>
      </c>
      <c r="B133" s="268"/>
      <c r="C133" s="268"/>
      <c r="D133" s="268"/>
      <c r="E133" s="268"/>
      <c r="F133" s="268"/>
      <c r="G133" s="268"/>
      <c r="H133" s="268"/>
      <c r="I133" s="268"/>
      <c r="J133" s="268"/>
      <c r="K133" s="268"/>
      <c r="L133" s="268"/>
      <c r="M133" s="268"/>
      <c r="N133" s="268"/>
      <c r="O133" s="269"/>
    </row>
    <row r="134" spans="1:15" ht="16.5" customHeight="1" thickBot="1">
      <c r="A134" s="311" t="s">
        <v>284</v>
      </c>
      <c r="B134" s="288" t="s">
        <v>282</v>
      </c>
      <c r="C134" s="290"/>
      <c r="D134" s="288" t="s">
        <v>274</v>
      </c>
      <c r="E134" s="289"/>
      <c r="F134" s="290"/>
      <c r="G134" s="288" t="s">
        <v>275</v>
      </c>
      <c r="H134" s="289"/>
      <c r="I134" s="290"/>
      <c r="J134" s="288" t="s">
        <v>276</v>
      </c>
      <c r="K134" s="289"/>
      <c r="L134" s="290"/>
      <c r="M134" s="288" t="s">
        <v>277</v>
      </c>
      <c r="N134" s="289"/>
      <c r="O134" s="290"/>
    </row>
    <row r="135" spans="1:15" ht="16.5" customHeight="1" thickBot="1">
      <c r="A135" s="30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1811835.2961929801</v>
      </c>
      <c r="N156" s="77">
        <f t="shared" ca="1" si="50"/>
        <v>-9.4082351903509928E-2</v>
      </c>
      <c r="O156" s="137">
        <f t="shared" ca="1" si="51"/>
        <v>-188164.70380701992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>
        <f t="shared" ca="1" si="39"/>
        <v>2000000</v>
      </c>
      <c r="D157" s="142">
        <f t="shared" ca="1" si="40"/>
        <v>2000650.8839883956</v>
      </c>
      <c r="E157" s="76">
        <f t="shared" ca="1" si="41"/>
        <v>3.2544199419780664E-4</v>
      </c>
      <c r="F157" s="141">
        <f t="shared" ca="1" si="42"/>
        <v>650.88398839561319</v>
      </c>
      <c r="G157" s="142">
        <f t="shared" ca="1" si="43"/>
        <v>2051626.7949725848</v>
      </c>
      <c r="H157" s="76">
        <f t="shared" ca="1" si="44"/>
        <v>2.5813397486292512E-2</v>
      </c>
      <c r="I157" s="141">
        <f t="shared" ca="1" si="45"/>
        <v>51626.794972584998</v>
      </c>
      <c r="J157" s="142">
        <f t="shared" ca="1" si="46"/>
        <v>2003775.3914748179</v>
      </c>
      <c r="K157" s="76">
        <f t="shared" ca="1" si="47"/>
        <v>1.8876957374090917E-3</v>
      </c>
      <c r="L157" s="141">
        <f t="shared" ca="1" si="48"/>
        <v>3775.3914748181883</v>
      </c>
      <c r="M157" s="142">
        <f t="shared" ca="1" si="49"/>
        <v>2000000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5" t="s">
        <v>283</v>
      </c>
      <c r="B167" s="29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88"/>
      <c r="B168" s="290"/>
      <c r="C168" s="136">
        <f ca="1">SUM(C136:C166)</f>
        <v>44000000</v>
      </c>
      <c r="D168" s="140">
        <f ca="1">SUM(D136:D166)</f>
        <v>44681409.925373614</v>
      </c>
      <c r="E168" s="79">
        <f ca="1">IFERROR(F168 / (SUM($C136:$C166) / COUNT($C136:$C166)), 0)</f>
        <v>0.340704962686809</v>
      </c>
      <c r="F168" s="138">
        <f ca="1">SUM(F136:F166)</f>
        <v>681409.92537361803</v>
      </c>
      <c r="G168" s="140">
        <f ca="1">SUM(G136:G166)</f>
        <v>44470188.119696535</v>
      </c>
      <c r="H168" s="79">
        <f ca="1">IFERROR(I168 / (SUM($C136:$C166) / COUNT($C136:$C166)), 0)</f>
        <v>0.23509405984827206</v>
      </c>
      <c r="I168" s="138">
        <f ca="1">SUM(I136:I166)</f>
        <v>470188.11969654413</v>
      </c>
      <c r="J168" s="140">
        <f ca="1">SUM(J136:J166)</f>
        <v>44383542.671301253</v>
      </c>
      <c r="K168" s="79">
        <f ca="1">IFERROR(L168 / (SUM($C136:$C166) / COUNT($C136:$C166)), 0)</f>
        <v>0.19177133565062973</v>
      </c>
      <c r="L168" s="138">
        <f ca="1">SUM(L136:L166)</f>
        <v>383542.67130125948</v>
      </c>
      <c r="M168" s="140">
        <f ca="1">SUM(M136:M166)</f>
        <v>43948460.264292203</v>
      </c>
      <c r="N168" s="79">
        <f ca="1">IFERROR(O168 / (SUM($C136:$C166) / COUNT($C136:$C166)), 0)</f>
        <v>-2.5769867853899574E-2</v>
      </c>
      <c r="O168" s="138">
        <f ca="1">SUM(O136:O166)</f>
        <v>-51539.735707799147</v>
      </c>
    </row>
    <row r="170" spans="1:15" ht="16.5" customHeight="1" thickBot="1"/>
    <row r="171" spans="1:15" ht="16.5" customHeight="1" thickBot="1">
      <c r="A171" s="267" t="str">
        <f>TEXT(투자전략!$G$1, "[$-ko-KR]yyyy년 mm월 ") &amp; "[엽전코인] 전일대비 상승률 Bottom20 월말결산"</f>
        <v>2021년 09월 [엽전코인] 전일대비 상승률 Bottom20 월말결산</v>
      </c>
      <c r="B171" s="268"/>
      <c r="C171" s="268"/>
      <c r="D171" s="268"/>
      <c r="E171" s="268"/>
      <c r="F171" s="268"/>
      <c r="G171" s="268"/>
      <c r="H171" s="268"/>
      <c r="I171" s="268"/>
      <c r="J171" s="268"/>
      <c r="K171" s="268"/>
      <c r="L171" s="268"/>
      <c r="M171" s="268"/>
      <c r="N171" s="268"/>
      <c r="O171" s="269"/>
    </row>
    <row r="172" spans="1:15" ht="16.5" customHeight="1" thickBot="1">
      <c r="A172" s="311" t="s">
        <v>284</v>
      </c>
      <c r="B172" s="288" t="s">
        <v>282</v>
      </c>
      <c r="C172" s="290"/>
      <c r="D172" s="288" t="s">
        <v>274</v>
      </c>
      <c r="E172" s="289"/>
      <c r="F172" s="290"/>
      <c r="G172" s="288" t="s">
        <v>275</v>
      </c>
      <c r="H172" s="289"/>
      <c r="I172" s="290"/>
      <c r="J172" s="288" t="s">
        <v>276</v>
      </c>
      <c r="K172" s="289"/>
      <c r="L172" s="290"/>
      <c r="M172" s="288" t="s">
        <v>277</v>
      </c>
      <c r="N172" s="289"/>
      <c r="O172" s="290"/>
    </row>
    <row r="173" spans="1:15" ht="16.5" customHeight="1" thickBot="1">
      <c r="A173" s="30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1627816.3847930015</v>
      </c>
      <c r="N194" s="77">
        <f t="shared" ca="1" si="63"/>
        <v>-9.5657564003888015E-2</v>
      </c>
      <c r="O194" s="137">
        <f t="shared" ca="1" si="64"/>
        <v>-172183.61520699842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>
        <f t="shared" ca="1" si="52"/>
        <v>1900000</v>
      </c>
      <c r="D195" s="142">
        <f t="shared" ca="1" si="53"/>
        <v>1897892.2700291793</v>
      </c>
      <c r="E195" s="76">
        <f t="shared" ca="1" si="54"/>
        <v>-1.1093315635897776E-3</v>
      </c>
      <c r="F195" s="141">
        <f t="shared" ca="1" si="55"/>
        <v>-2107.7299708205774</v>
      </c>
      <c r="G195" s="142">
        <f t="shared" ca="1" si="56"/>
        <v>1944966.2635021538</v>
      </c>
      <c r="H195" s="76">
        <f t="shared" ca="1" si="57"/>
        <v>2.3666454474817637E-2</v>
      </c>
      <c r="I195" s="141">
        <f t="shared" ca="1" si="58"/>
        <v>44966.263502153517</v>
      </c>
      <c r="J195" s="142">
        <f t="shared" ca="1" si="59"/>
        <v>1900962.6837942468</v>
      </c>
      <c r="K195" s="76">
        <f t="shared" ca="1" si="60"/>
        <v>5.0667568118237564E-4</v>
      </c>
      <c r="L195" s="141">
        <f t="shared" ca="1" si="61"/>
        <v>962.68379424651312</v>
      </c>
      <c r="M195" s="142">
        <f t="shared" ca="1" si="62"/>
        <v>1900000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5" t="s">
        <v>283</v>
      </c>
      <c r="B205" s="29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88"/>
      <c r="B206" s="290"/>
      <c r="C206" s="136">
        <f ca="1">SUM(C174:C204)</f>
        <v>35900000</v>
      </c>
      <c r="D206" s="140">
        <f ca="1">SUM(D174:D204)</f>
        <v>36236736.468991548</v>
      </c>
      <c r="E206" s="79">
        <f ca="1">IFERROR(F206 / (SUM($C174:$C204) / COUNT($C174:$C204)), 0)</f>
        <v>0.20635661052406873</v>
      </c>
      <c r="F206" s="138">
        <f ca="1">SUM(F174:F204)</f>
        <v>336736.46899154852</v>
      </c>
      <c r="G206" s="140">
        <f ca="1">SUM(G174:G204)</f>
        <v>36257049.783117741</v>
      </c>
      <c r="H206" s="79">
        <f ca="1">IFERROR(I206 / (SUM($C174:$C204) / COUNT($C174:$C204)), 0)</f>
        <v>0.21880488101923073</v>
      </c>
      <c r="I206" s="138">
        <f ca="1">SUM(I174:I204)</f>
        <v>357049.78311774472</v>
      </c>
      <c r="J206" s="140">
        <f ca="1">SUM(J174:J204)</f>
        <v>36193025.159967378</v>
      </c>
      <c r="K206" s="79">
        <f ca="1">IFERROR(L206 / (SUM($C174:$C204) / COUNT($C174:$C204)), 0)</f>
        <v>0.17956973591315964</v>
      </c>
      <c r="L206" s="138">
        <f ca="1">SUM(L174:L204)</f>
        <v>293025.15996738325</v>
      </c>
      <c r="M206" s="140">
        <f ca="1">SUM(M174:M204)</f>
        <v>35801412.362440921</v>
      </c>
      <c r="N206" s="79">
        <f ca="1">IFERROR(O206 / (SUM($C174:$C204) / COUNT($C174:$C204)), 0)</f>
        <v>-6.0415822459599401E-2</v>
      </c>
      <c r="O206" s="138">
        <f ca="1">SUM(O174:O204)</f>
        <v>-98587.63755907357</v>
      </c>
    </row>
    <row r="208" spans="1:15" ht="16.5" customHeight="1" thickBot="1"/>
    <row r="209" spans="1:15" ht="16.5" customHeight="1" thickBot="1">
      <c r="A209" s="267" t="str">
        <f>TEXT(투자전략!$G$1, "[$-ko-KR]yyyy년 mm월 ") &amp; "[동전코인] 전일대비 상승률 Bottom20 월말결산"</f>
        <v>2021년 09월 [동전코인] 전일대비 상승률 Bottom20 월말결산</v>
      </c>
      <c r="B209" s="268"/>
      <c r="C209" s="268"/>
      <c r="D209" s="268"/>
      <c r="E209" s="268"/>
      <c r="F209" s="268"/>
      <c r="G209" s="268"/>
      <c r="H209" s="268"/>
      <c r="I209" s="268"/>
      <c r="J209" s="268"/>
      <c r="K209" s="268"/>
      <c r="L209" s="268"/>
      <c r="M209" s="268"/>
      <c r="N209" s="268"/>
      <c r="O209" s="269"/>
    </row>
    <row r="210" spans="1:15" ht="16.5" customHeight="1" thickBot="1">
      <c r="A210" s="311" t="s">
        <v>284</v>
      </c>
      <c r="B210" s="288" t="s">
        <v>282</v>
      </c>
      <c r="C210" s="290"/>
      <c r="D210" s="288" t="s">
        <v>274</v>
      </c>
      <c r="E210" s="289"/>
      <c r="F210" s="290"/>
      <c r="G210" s="288" t="s">
        <v>275</v>
      </c>
      <c r="H210" s="289"/>
      <c r="I210" s="290"/>
      <c r="J210" s="288" t="s">
        <v>276</v>
      </c>
      <c r="K210" s="289"/>
      <c r="L210" s="290"/>
      <c r="M210" s="288" t="s">
        <v>277</v>
      </c>
      <c r="N210" s="289"/>
      <c r="O210" s="290"/>
    </row>
    <row r="211" spans="1:15" ht="16.5" customHeight="1" thickBot="1">
      <c r="A211" s="30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1775916.0022479901</v>
      </c>
      <c r="N232" s="77">
        <f t="shared" ca="1" si="76"/>
        <v>-0.11204199887600494</v>
      </c>
      <c r="O232" s="137">
        <f t="shared" ca="1" si="77"/>
        <v>-224083.99775200986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>
        <f t="shared" ca="1" si="65"/>
        <v>2000000</v>
      </c>
      <c r="D233" s="142">
        <f t="shared" ca="1" si="66"/>
        <v>2001118.4811200944</v>
      </c>
      <c r="E233" s="76">
        <f t="shared" ca="1" si="67"/>
        <v>5.5924056004716329E-4</v>
      </c>
      <c r="F233" s="141">
        <f t="shared" ca="1" si="68"/>
        <v>1118.4811200943266</v>
      </c>
      <c r="G233" s="142">
        <f t="shared" ca="1" si="69"/>
        <v>2061638.2473192525</v>
      </c>
      <c r="H233" s="76">
        <f t="shared" ca="1" si="70"/>
        <v>3.081912365962635E-2</v>
      </c>
      <c r="I233" s="141">
        <f t="shared" ca="1" si="71"/>
        <v>61638.247319252696</v>
      </c>
      <c r="J233" s="142">
        <f t="shared" ca="1" si="72"/>
        <v>2018616.4298447445</v>
      </c>
      <c r="K233" s="76">
        <f t="shared" ca="1" si="73"/>
        <v>9.3082149223721721E-3</v>
      </c>
      <c r="L233" s="141">
        <f t="shared" ca="1" si="74"/>
        <v>18616.429844744347</v>
      </c>
      <c r="M233" s="142">
        <f t="shared" ca="1" si="75"/>
        <v>2000000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5" t="s">
        <v>283</v>
      </c>
      <c r="B243" s="29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88"/>
      <c r="B244" s="290"/>
      <c r="C244" s="136">
        <f ca="1">SUM(C212:C242)</f>
        <v>44000000</v>
      </c>
      <c r="D244" s="140">
        <f ca="1">SUM(D212:D242)</f>
        <v>44358106.444358543</v>
      </c>
      <c r="E244" s="79">
        <f ca="1">IFERROR(F244 / (SUM($C212:$C242) / COUNT($C212:$C242)), 0)</f>
        <v>0.17905322217927158</v>
      </c>
      <c r="F244" s="138">
        <f ca="1">SUM(F212:F242)</f>
        <v>358106.44435854314</v>
      </c>
      <c r="G244" s="140">
        <f ca="1">SUM(G212:G242)</f>
        <v>44333146.716501489</v>
      </c>
      <c r="H244" s="79">
        <f ca="1">IFERROR(I244 / (SUM($C212:$C242) / COUNT($C212:$C242)), 0)</f>
        <v>0.16657335825074407</v>
      </c>
      <c r="I244" s="138">
        <f ca="1">SUM(I212:I242)</f>
        <v>333146.71650148812</v>
      </c>
      <c r="J244" s="140">
        <f ca="1">SUM(J212:J242)</f>
        <v>44328776.277656451</v>
      </c>
      <c r="K244" s="79">
        <f ca="1">IFERROR(L244 / (SUM($C212:$C242) / COUNT($C212:$C242)), 0)</f>
        <v>0.16438813882822617</v>
      </c>
      <c r="L244" s="138">
        <f ca="1">SUM(L212:L242)</f>
        <v>328776.27765645232</v>
      </c>
      <c r="M244" s="140">
        <f ca="1">SUM(M212:M242)</f>
        <v>43915007.946509711</v>
      </c>
      <c r="N244" s="79">
        <f ca="1">IFERROR(O244 / (SUM($C212:$C242) / COUNT($C212:$C242)), 0)</f>
        <v>-4.2496026745140976E-2</v>
      </c>
      <c r="O244" s="138">
        <f ca="1">SUM(O212:O242)</f>
        <v>-84992.053490281949</v>
      </c>
    </row>
    <row r="246" spans="1:15" ht="16.5" customHeight="1" thickBot="1"/>
    <row r="247" spans="1:15" ht="16.5" customHeight="1" thickBot="1">
      <c r="A247" s="267" t="str">
        <f>TEXT(투자전략!$G$1, "[$-ko-KR]yyyy년 mm월 ") &amp; "전일대비 상승률 Bottom20 월말결산"</f>
        <v>2021년 09월 전일대비 상승률 Bottom20 월말결산</v>
      </c>
      <c r="B247" s="268"/>
      <c r="C247" s="268"/>
      <c r="D247" s="268"/>
      <c r="E247" s="268"/>
      <c r="F247" s="268"/>
      <c r="G247" s="268"/>
      <c r="H247" s="268"/>
      <c r="I247" s="268"/>
      <c r="J247" s="268"/>
      <c r="K247" s="268"/>
      <c r="L247" s="268"/>
      <c r="M247" s="268"/>
      <c r="N247" s="268"/>
      <c r="O247" s="269"/>
    </row>
    <row r="248" spans="1:15" ht="16.5" customHeight="1" thickBot="1">
      <c r="A248" s="311" t="s">
        <v>284</v>
      </c>
      <c r="B248" s="288" t="s">
        <v>282</v>
      </c>
      <c r="C248" s="290"/>
      <c r="D248" s="288" t="s">
        <v>274</v>
      </c>
      <c r="E248" s="289"/>
      <c r="F248" s="290"/>
      <c r="G248" s="288" t="s">
        <v>275</v>
      </c>
      <c r="H248" s="289"/>
      <c r="I248" s="290"/>
      <c r="J248" s="288" t="s">
        <v>276</v>
      </c>
      <c r="K248" s="289"/>
      <c r="L248" s="290"/>
      <c r="M248" s="288" t="s">
        <v>277</v>
      </c>
      <c r="N248" s="289"/>
      <c r="O248" s="290"/>
    </row>
    <row r="249" spans="1:15" ht="16.5" customHeight="1" thickBot="1">
      <c r="A249" s="30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1770153.4566490185</v>
      </c>
      <c r="N270" s="77">
        <f t="shared" ca="1" si="89"/>
        <v>-0.11492327167549074</v>
      </c>
      <c r="O270" s="137">
        <f t="shared" ca="1" si="90"/>
        <v>-229846.54335098152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>
        <f t="shared" ca="1" si="78"/>
        <v>2000000</v>
      </c>
      <c r="D271" s="142">
        <f t="shared" ca="1" si="79"/>
        <v>1996808.5203187128</v>
      </c>
      <c r="E271" s="76">
        <f t="shared" ca="1" si="80"/>
        <v>-1.595739840643505E-3</v>
      </c>
      <c r="F271" s="141">
        <f t="shared" ca="1" si="81"/>
        <v>-3191.4796812870109</v>
      </c>
      <c r="G271" s="142">
        <f t="shared" ca="1" si="82"/>
        <v>2062594.6542737004</v>
      </c>
      <c r="H271" s="76">
        <f t="shared" ca="1" si="83"/>
        <v>3.1297327136850128E-2</v>
      </c>
      <c r="I271" s="141">
        <f t="shared" ca="1" si="84"/>
        <v>62594.65427370026</v>
      </c>
      <c r="J271" s="142">
        <f t="shared" ca="1" si="85"/>
        <v>2015021.4157300822</v>
      </c>
      <c r="K271" s="76">
        <f t="shared" ca="1" si="86"/>
        <v>7.5107078650410762E-3</v>
      </c>
      <c r="L271" s="141">
        <f t="shared" ca="1" si="87"/>
        <v>15021.415730082152</v>
      </c>
      <c r="M271" s="142">
        <f t="shared" ca="1" si="88"/>
        <v>2000000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5" t="s">
        <v>283</v>
      </c>
      <c r="B281" s="29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88"/>
      <c r="B282" s="290"/>
      <c r="C282" s="136">
        <f ca="1">SUM(C250:C280)</f>
        <v>44000000</v>
      </c>
      <c r="D282" s="140">
        <f ca="1">SUM(D250:D280)</f>
        <v>44009786.351284795</v>
      </c>
      <c r="E282" s="79">
        <f ca="1">IFERROR(F282 / (SUM($C250:$C280) / COUNT($C250:$C280)), 0)</f>
        <v>4.8931756423986339E-3</v>
      </c>
      <c r="F282" s="138">
        <f ca="1">SUM(F250:F280)</f>
        <v>9786.351284797267</v>
      </c>
      <c r="G282" s="140">
        <f ca="1">SUM(G250:G280)</f>
        <v>43946672.142715849</v>
      </c>
      <c r="H282" s="79">
        <f ca="1">IFERROR(I282 / (SUM($C250:$C280) / COUNT($C250:$C280)), 0)</f>
        <v>-2.6663928642076572E-2</v>
      </c>
      <c r="I282" s="138">
        <f ca="1">SUM(I250:I280)</f>
        <v>-53327.857284153142</v>
      </c>
      <c r="J282" s="140">
        <f ca="1">SUM(J250:J280)</f>
        <v>43906091.871126421</v>
      </c>
      <c r="K282" s="79">
        <f ca="1">IFERROR(L282 / (SUM($C250:$C280) / COUNT($C250:$C280)), 0)</f>
        <v>-4.6954064436783641E-2</v>
      </c>
      <c r="L282" s="138">
        <f ca="1">SUM(L250:L280)</f>
        <v>-93908.128873567286</v>
      </c>
      <c r="M282" s="140">
        <f ca="1">SUM(M250:M280)</f>
        <v>43587889.527500659</v>
      </c>
      <c r="N282" s="79">
        <f ca="1">IFERROR(O282 / (SUM($C250:$C280) / COUNT($C250:$C280)), 0)</f>
        <v>-0.20605523624967137</v>
      </c>
      <c r="O282" s="138">
        <f ca="1">SUM(O250:O280)</f>
        <v>-412110.47249934275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167" priority="323">
      <formula>$E$54 &gt; 0</formula>
    </cfRule>
    <cfRule type="expression" dxfId="4166" priority="324">
      <formula>$E$54 = 0</formula>
    </cfRule>
    <cfRule type="expression" dxfId="4165" priority="325">
      <formula>$E$54 &lt; 0</formula>
    </cfRule>
  </conditionalFormatting>
  <conditionalFormatting sqref="G20:I21 H54:I54">
    <cfRule type="expression" dxfId="4164" priority="320">
      <formula>$H$54 &gt; 0</formula>
    </cfRule>
    <cfRule type="expression" dxfId="4163" priority="321">
      <formula>$H$54 = 0</formula>
    </cfRule>
    <cfRule type="expression" dxfId="4162" priority="322">
      <formula>$H$54 &lt; 0</formula>
    </cfRule>
  </conditionalFormatting>
  <conditionalFormatting sqref="J20:L21 K54:L54">
    <cfRule type="expression" dxfId="4161" priority="317">
      <formula>$K$54 &gt; 0</formula>
    </cfRule>
    <cfRule type="expression" dxfId="4160" priority="318">
      <formula>$K$54 = 0</formula>
    </cfRule>
    <cfRule type="expression" dxfId="4159" priority="319">
      <formula>$K$54 &lt; 0</formula>
    </cfRule>
  </conditionalFormatting>
  <conditionalFormatting sqref="M20:O21 N54:O54">
    <cfRule type="expression" dxfId="4158" priority="314">
      <formula>$N$54 &gt; 0</formula>
    </cfRule>
    <cfRule type="expression" dxfId="4157" priority="315">
      <formula>$N$54 = 0</formula>
    </cfRule>
    <cfRule type="expression" dxfId="4156" priority="316">
      <formula>$N$54 &lt; 0</formula>
    </cfRule>
  </conditionalFormatting>
  <conditionalFormatting sqref="D22:F52">
    <cfRule type="expression" dxfId="4155" priority="299">
      <formula>AND($E22 &gt; 0, ISNUMBER($E22))</formula>
    </cfRule>
    <cfRule type="expression" dxfId="4154" priority="300">
      <formula>AND($E22 = 0, ISNUMBER($E22))</formula>
    </cfRule>
    <cfRule type="expression" dxfId="4153" priority="301">
      <formula>AND($E22 &lt; 0, ISNUMBER($E22))</formula>
    </cfRule>
  </conditionalFormatting>
  <conditionalFormatting sqref="G22:I52">
    <cfRule type="expression" dxfId="4152" priority="296">
      <formula>AND($H22 &gt; 0, ISNUMBER($H22))</formula>
    </cfRule>
    <cfRule type="expression" dxfId="4151" priority="297">
      <formula>AND($H22 = 0, ISNUMBER($H22))</formula>
    </cfRule>
    <cfRule type="expression" dxfId="4150" priority="298">
      <formula>AND($H22 &lt; 0, ISNUMBER($H22))</formula>
    </cfRule>
  </conditionalFormatting>
  <conditionalFormatting sqref="J22:L52">
    <cfRule type="expression" dxfId="4149" priority="293">
      <formula>AND($K22 &gt; 0, ISNUMBER($K22))</formula>
    </cfRule>
    <cfRule type="expression" dxfId="4148" priority="294">
      <formula>AND($K22 = 0, ISNUMBER($K22))</formula>
    </cfRule>
    <cfRule type="expression" dxfId="4147" priority="295">
      <formula>AND($K22 &lt; 0, ISNUMBER($K22))</formula>
    </cfRule>
  </conditionalFormatting>
  <conditionalFormatting sqref="M22:O52">
    <cfRule type="expression" dxfId="4146" priority="290">
      <formula>AND($N22 &gt; 0, ISNUMBER($N22))</formula>
    </cfRule>
    <cfRule type="expression" dxfId="4145" priority="291">
      <formula>AND($N22 = 0, ISNUMBER($N22))</formula>
    </cfRule>
    <cfRule type="expression" dxfId="4144" priority="292">
      <formula>AND($N22 &lt; 0, ISNUMBER($N22))</formula>
    </cfRule>
  </conditionalFormatting>
  <conditionalFormatting sqref="D58:F59 E92:F92">
    <cfRule type="expression" dxfId="4143" priority="287">
      <formula>$E$92 &gt; 0</formula>
    </cfRule>
    <cfRule type="expression" dxfId="4142" priority="288">
      <formula>$E$92 = 0</formula>
    </cfRule>
    <cfRule type="expression" dxfId="4141" priority="289">
      <formula>$E$92 &lt; 0</formula>
    </cfRule>
  </conditionalFormatting>
  <conditionalFormatting sqref="G58:I59 H92:I92">
    <cfRule type="expression" dxfId="4140" priority="284">
      <formula>$H$92 &gt; 0</formula>
    </cfRule>
    <cfRule type="expression" dxfId="4139" priority="285">
      <formula>$H$92 = 0</formula>
    </cfRule>
    <cfRule type="expression" dxfId="4138" priority="286">
      <formula>$H$92 &lt; 0</formula>
    </cfRule>
  </conditionalFormatting>
  <conditionalFormatting sqref="J58:L59 K92:L92">
    <cfRule type="expression" dxfId="4137" priority="281">
      <formula>$K$92 &gt; 0</formula>
    </cfRule>
    <cfRule type="expression" dxfId="4136" priority="282">
      <formula>$K$92 = 0</formula>
    </cfRule>
    <cfRule type="expression" dxfId="4135" priority="283">
      <formula>$K$92 &lt; 0</formula>
    </cfRule>
  </conditionalFormatting>
  <conditionalFormatting sqref="M58:O59 N92:O92">
    <cfRule type="expression" dxfId="4134" priority="278">
      <formula>$N$92 &gt; 0</formula>
    </cfRule>
    <cfRule type="expression" dxfId="4133" priority="279">
      <formula>$N$92 = 0</formula>
    </cfRule>
    <cfRule type="expression" dxfId="4132" priority="280">
      <formula>$N$92 &lt; 0</formula>
    </cfRule>
  </conditionalFormatting>
  <conditionalFormatting sqref="D60:F90">
    <cfRule type="expression" dxfId="4131" priority="275">
      <formula>AND($E60 &gt; 0, ISNUMBER($E60))</formula>
    </cfRule>
    <cfRule type="expression" dxfId="4130" priority="276">
      <formula>AND($E60 = 0, ISNUMBER($E60))</formula>
    </cfRule>
    <cfRule type="expression" dxfId="4129" priority="277">
      <formula>AND($E60 &lt; 0, ISNUMBER($E60))</formula>
    </cfRule>
  </conditionalFormatting>
  <conditionalFormatting sqref="G60:I90">
    <cfRule type="expression" dxfId="4128" priority="272">
      <formula>AND($H60 &gt; 0, ISNUMBER($H60))</formula>
    </cfRule>
    <cfRule type="expression" dxfId="4127" priority="273">
      <formula>AND($H60 = 0, ISNUMBER($H60))</formula>
    </cfRule>
    <cfRule type="expression" dxfId="4126" priority="274">
      <formula>AND($H60 &lt; 0, ISNUMBER($H60))</formula>
    </cfRule>
  </conditionalFormatting>
  <conditionalFormatting sqref="J60:L90">
    <cfRule type="expression" dxfId="4125" priority="269">
      <formula>AND($K60 &gt; 0, ISNUMBER($K60))</formula>
    </cfRule>
    <cfRule type="expression" dxfId="4124" priority="270">
      <formula>AND($K60 = 0, ISNUMBER($K60))</formula>
    </cfRule>
    <cfRule type="expression" dxfId="4123" priority="271">
      <formula>AND($K60 &lt; 0, ISNUMBER($K60))</formula>
    </cfRule>
  </conditionalFormatting>
  <conditionalFormatting sqref="M60:O90">
    <cfRule type="expression" dxfId="4122" priority="266">
      <formula>AND($N60 &gt; 0, ISNUMBER($N60))</formula>
    </cfRule>
    <cfRule type="expression" dxfId="4121" priority="267">
      <formula>AND($N60 = 0, ISNUMBER($N60))</formula>
    </cfRule>
    <cfRule type="expression" dxfId="4120" priority="268">
      <formula>AND($N60 &lt; 0, ISNUMBER($N60))</formula>
    </cfRule>
  </conditionalFormatting>
  <conditionalFormatting sqref="D96:F97 E130:F130">
    <cfRule type="expression" dxfId="4119" priority="263">
      <formula>$E$130 &gt; 0</formula>
    </cfRule>
    <cfRule type="expression" dxfId="4118" priority="264">
      <formula>$E$130 = 0</formula>
    </cfRule>
    <cfRule type="expression" dxfId="4117" priority="265">
      <formula>$E$130 &lt; 0</formula>
    </cfRule>
  </conditionalFormatting>
  <conditionalFormatting sqref="G96:I97 H130:I130">
    <cfRule type="expression" dxfId="4116" priority="260">
      <formula>$H$130 &gt; 0</formula>
    </cfRule>
    <cfRule type="expression" dxfId="4115" priority="261">
      <formula>$H$130 = 0</formula>
    </cfRule>
    <cfRule type="expression" dxfId="4114" priority="262">
      <formula>$H$130 &lt; 0</formula>
    </cfRule>
  </conditionalFormatting>
  <conditionalFormatting sqref="J96:L97 K130:L130">
    <cfRule type="expression" dxfId="4113" priority="257">
      <formula>$K$130 &gt; 0</formula>
    </cfRule>
    <cfRule type="expression" dxfId="4112" priority="258">
      <formula>$K$130 = 0</formula>
    </cfRule>
    <cfRule type="expression" dxfId="4111" priority="259">
      <formula>$K$130 &lt; 0</formula>
    </cfRule>
  </conditionalFormatting>
  <conditionalFormatting sqref="M96:O97 N130:O130">
    <cfRule type="expression" dxfId="4110" priority="254">
      <formula>$N$130 &gt; 0</formula>
    </cfRule>
    <cfRule type="expression" dxfId="4109" priority="255">
      <formula>$N$130 = 0</formula>
    </cfRule>
    <cfRule type="expression" dxfId="4108" priority="256">
      <formula>$N$130 &lt; 0</formula>
    </cfRule>
  </conditionalFormatting>
  <conditionalFormatting sqref="D98:F128">
    <cfRule type="expression" dxfId="4107" priority="251">
      <formula>AND($E98 &gt; 0, ISNUMBER($E98))</formula>
    </cfRule>
    <cfRule type="expression" dxfId="4106" priority="252">
      <formula>AND($E98 = 0, ISNUMBER($E98))</formula>
    </cfRule>
    <cfRule type="expression" dxfId="4105" priority="253">
      <formula>AND($E98 &lt; 0, ISNUMBER($E98))</formula>
    </cfRule>
  </conditionalFormatting>
  <conditionalFormatting sqref="G98:I128">
    <cfRule type="expression" dxfId="4104" priority="248">
      <formula>AND($H98 &gt; 0, ISNUMBER($H98))</formula>
    </cfRule>
    <cfRule type="expression" dxfId="4103" priority="249">
      <formula>AND($H98 = 0, ISNUMBER($H98))</formula>
    </cfRule>
    <cfRule type="expression" dxfId="4102" priority="250">
      <formula>AND($H98 &lt; 0, ISNUMBER($H98))</formula>
    </cfRule>
  </conditionalFormatting>
  <conditionalFormatting sqref="J98:L128">
    <cfRule type="expression" dxfId="4101" priority="245">
      <formula>AND($K98 &gt; 0, ISNUMBER($K98))</formula>
    </cfRule>
    <cfRule type="expression" dxfId="4100" priority="246">
      <formula>AND($K98 = 0, ISNUMBER($K98))</formula>
    </cfRule>
    <cfRule type="expression" dxfId="4099" priority="247">
      <formula>AND($K98 &lt; 0, ISNUMBER($K98))</formula>
    </cfRule>
  </conditionalFormatting>
  <conditionalFormatting sqref="M98:O128">
    <cfRule type="expression" dxfId="4098" priority="242">
      <formula>AND($N98 &gt; 0, ISNUMBER($N98))</formula>
    </cfRule>
    <cfRule type="expression" dxfId="4097" priority="243">
      <formula>AND($N98 = 0, ISNUMBER($N98))</formula>
    </cfRule>
    <cfRule type="expression" dxfId="4096" priority="244">
      <formula>AND($N98 &lt; 0, ISNUMBER($N98))</formula>
    </cfRule>
  </conditionalFormatting>
  <conditionalFormatting sqref="D134:F135 E168:F168">
    <cfRule type="expression" dxfId="4095" priority="239">
      <formula>$E$168 &gt; 0</formula>
    </cfRule>
    <cfRule type="expression" dxfId="4094" priority="240">
      <formula>$E$168 = 0</formula>
    </cfRule>
    <cfRule type="expression" dxfId="4093" priority="241">
      <formula>$E$168 &lt; 0</formula>
    </cfRule>
  </conditionalFormatting>
  <conditionalFormatting sqref="G134:I135 H168:I168">
    <cfRule type="expression" dxfId="4092" priority="236">
      <formula>$H$168 &gt; 0</formula>
    </cfRule>
    <cfRule type="expression" dxfId="4091" priority="237">
      <formula>$H$168 = 0</formula>
    </cfRule>
    <cfRule type="expression" dxfId="4090" priority="238">
      <formula>$H$168 &lt; 0</formula>
    </cfRule>
  </conditionalFormatting>
  <conditionalFormatting sqref="J134:L135 K168:L168">
    <cfRule type="expression" dxfId="4089" priority="233">
      <formula>$K$168 &gt; 0</formula>
    </cfRule>
    <cfRule type="expression" dxfId="4088" priority="234">
      <formula>$K$168 = 0</formula>
    </cfRule>
    <cfRule type="expression" dxfId="4087" priority="235">
      <formula>$K$168 &lt; 0</formula>
    </cfRule>
  </conditionalFormatting>
  <conditionalFormatting sqref="M134:O135 N168:O168">
    <cfRule type="expression" dxfId="4086" priority="230">
      <formula>$N$168 &gt; 0</formula>
    </cfRule>
    <cfRule type="expression" dxfId="4085" priority="231">
      <formula>$N$168 = 0</formula>
    </cfRule>
    <cfRule type="expression" dxfId="4084" priority="232">
      <formula>$N$168 &lt; 0</formula>
    </cfRule>
  </conditionalFormatting>
  <conditionalFormatting sqref="D136:F166">
    <cfRule type="expression" dxfId="4083" priority="227">
      <formula>AND($E136 &gt; 0, ISNUMBER($E136))</formula>
    </cfRule>
    <cfRule type="expression" dxfId="4082" priority="228">
      <formula>AND($E136 = 0, ISNUMBER($E136))</formula>
    </cfRule>
    <cfRule type="expression" dxfId="4081" priority="229">
      <formula>AND($E136 &lt; 0, ISNUMBER($E136))</formula>
    </cfRule>
  </conditionalFormatting>
  <conditionalFormatting sqref="G136:I166">
    <cfRule type="expression" dxfId="4080" priority="224">
      <formula>AND($H136 &gt; 0, ISNUMBER($H136))</formula>
    </cfRule>
    <cfRule type="expression" dxfId="4079" priority="225">
      <formula>AND($H136 = 0, ISNUMBER($H136))</formula>
    </cfRule>
    <cfRule type="expression" dxfId="4078" priority="226">
      <formula>AND($H136 &lt; 0, ISNUMBER($H136))</formula>
    </cfRule>
  </conditionalFormatting>
  <conditionalFormatting sqref="J136:L166">
    <cfRule type="expression" dxfId="4077" priority="221">
      <formula>AND($K136 &gt; 0, ISNUMBER($K136))</formula>
    </cfRule>
    <cfRule type="expression" dxfId="4076" priority="222">
      <formula>AND($K136 = 0, ISNUMBER($K136))</formula>
    </cfRule>
    <cfRule type="expression" dxfId="4075" priority="223">
      <formula>AND($K136 &lt; 0, ISNUMBER($K136))</formula>
    </cfRule>
  </conditionalFormatting>
  <conditionalFormatting sqref="M136:O166">
    <cfRule type="expression" dxfId="4074" priority="218">
      <formula>AND($N136 &gt; 0, ISNUMBER($N136))</formula>
    </cfRule>
    <cfRule type="expression" dxfId="4073" priority="219">
      <formula>AND($N136 = 0, ISNUMBER($N136))</formula>
    </cfRule>
    <cfRule type="expression" dxfId="4072" priority="220">
      <formula>AND($N136 &lt; 0, ISNUMBER($N136))</formula>
    </cfRule>
  </conditionalFormatting>
  <conditionalFormatting sqref="D172:F173 E206:F206">
    <cfRule type="expression" dxfId="4071" priority="215">
      <formula>$E$206 &gt; 0</formula>
    </cfRule>
    <cfRule type="expression" dxfId="4070" priority="216">
      <formula>$E$206 = 0</formula>
    </cfRule>
    <cfRule type="expression" dxfId="4069" priority="217">
      <formula>$E$206 &lt; 0</formula>
    </cfRule>
  </conditionalFormatting>
  <conditionalFormatting sqref="G172:I173 H206:I206">
    <cfRule type="expression" dxfId="4068" priority="212">
      <formula>$H$206 &gt; 0</formula>
    </cfRule>
    <cfRule type="expression" dxfId="4067" priority="213">
      <formula>$H$206 = 0</formula>
    </cfRule>
    <cfRule type="expression" dxfId="4066" priority="214">
      <formula>$H$206 &lt; 0</formula>
    </cfRule>
  </conditionalFormatting>
  <conditionalFormatting sqref="J172:L173 K206:L206">
    <cfRule type="expression" dxfId="4065" priority="209">
      <formula>$K$206 &gt; 0</formula>
    </cfRule>
    <cfRule type="expression" dxfId="4064" priority="210">
      <formula>$K$206 = 0</formula>
    </cfRule>
    <cfRule type="expression" dxfId="4063" priority="211">
      <formula>$K$206 &lt; 0</formula>
    </cfRule>
  </conditionalFormatting>
  <conditionalFormatting sqref="M172:O173 N206:O206">
    <cfRule type="expression" dxfId="4062" priority="206">
      <formula>$N$206 &gt; 0</formula>
    </cfRule>
    <cfRule type="expression" dxfId="4061" priority="207">
      <formula>$N$206 = 0</formula>
    </cfRule>
    <cfRule type="expression" dxfId="4060" priority="208">
      <formula>$N$206 &lt; 0</formula>
    </cfRule>
  </conditionalFormatting>
  <conditionalFormatting sqref="D174:F204">
    <cfRule type="expression" dxfId="4059" priority="203">
      <formula>AND($E174 &gt; 0, ISNUMBER($E174))</formula>
    </cfRule>
    <cfRule type="expression" dxfId="4058" priority="204">
      <formula>AND($E174 = 0, ISNUMBER($E174))</formula>
    </cfRule>
    <cfRule type="expression" dxfId="4057" priority="205">
      <formula>AND($E174 &lt; 0, ISNUMBER($E174))</formula>
    </cfRule>
  </conditionalFormatting>
  <conditionalFormatting sqref="G174:I204">
    <cfRule type="expression" dxfId="4056" priority="200">
      <formula>AND($H174 &gt; 0, ISNUMBER($H174))</formula>
    </cfRule>
    <cfRule type="expression" dxfId="4055" priority="201">
      <formula>AND($H174 = 0, ISNUMBER($H174))</formula>
    </cfRule>
    <cfRule type="expression" dxfId="4054" priority="202">
      <formula>AND($H174 &lt; 0, ISNUMBER($H174))</formula>
    </cfRule>
  </conditionalFormatting>
  <conditionalFormatting sqref="J174:L204">
    <cfRule type="expression" dxfId="4053" priority="197">
      <formula>AND($K174 &gt; 0, ISNUMBER($K174))</formula>
    </cfRule>
    <cfRule type="expression" dxfId="4052" priority="198">
      <formula>AND($K174 = 0, ISNUMBER($K174))</formula>
    </cfRule>
    <cfRule type="expression" dxfId="4051" priority="199">
      <formula>AND($K174 &lt; 0, ISNUMBER($K174))</formula>
    </cfRule>
  </conditionalFormatting>
  <conditionalFormatting sqref="M174:O204">
    <cfRule type="expression" dxfId="4050" priority="194">
      <formula>AND($N174 &gt; 0, ISNUMBER($N174))</formula>
    </cfRule>
    <cfRule type="expression" dxfId="4049" priority="195">
      <formula>AND($N174 = 0, ISNUMBER($N174))</formula>
    </cfRule>
    <cfRule type="expression" dxfId="4048" priority="196">
      <formula>AND($N174 &lt; 0, ISNUMBER($N174))</formula>
    </cfRule>
  </conditionalFormatting>
  <conditionalFormatting sqref="D210:F211 E244:F244">
    <cfRule type="expression" dxfId="4047" priority="191">
      <formula>$E$244 &gt; 0</formula>
    </cfRule>
    <cfRule type="expression" dxfId="4046" priority="192">
      <formula>$E$244 = 0</formula>
    </cfRule>
    <cfRule type="expression" dxfId="4045" priority="193">
      <formula>$E$244 &lt; 0</formula>
    </cfRule>
  </conditionalFormatting>
  <conditionalFormatting sqref="G210:I211 H244:I244">
    <cfRule type="expression" dxfId="4044" priority="188">
      <formula>$H$244 &gt; 0</formula>
    </cfRule>
    <cfRule type="expression" dxfId="4043" priority="189">
      <formula>$H$244 = 0</formula>
    </cfRule>
    <cfRule type="expression" dxfId="4042" priority="190">
      <formula>$H$244 &lt; 0</formula>
    </cfRule>
  </conditionalFormatting>
  <conditionalFormatting sqref="J210:L211 K244:L244">
    <cfRule type="expression" dxfId="4041" priority="185">
      <formula>$K$244 &gt; 0</formula>
    </cfRule>
    <cfRule type="expression" dxfId="4040" priority="186">
      <formula>$K$244 = 0</formula>
    </cfRule>
    <cfRule type="expression" dxfId="4039" priority="187">
      <formula>$K$244 &lt; 0</formula>
    </cfRule>
  </conditionalFormatting>
  <conditionalFormatting sqref="M210:O211 N244:O244">
    <cfRule type="expression" dxfId="4038" priority="182">
      <formula>$N$244 &gt; 0</formula>
    </cfRule>
    <cfRule type="expression" dxfId="4037" priority="183">
      <formula>$N$244 = 0</formula>
    </cfRule>
    <cfRule type="expression" dxfId="4036" priority="184">
      <formula>$N$244 &lt; 0</formula>
    </cfRule>
  </conditionalFormatting>
  <conditionalFormatting sqref="D212:F242">
    <cfRule type="expression" dxfId="4035" priority="179">
      <formula>AND($E212 &gt; 0, ISNUMBER($E212))</formula>
    </cfRule>
    <cfRule type="expression" dxfId="4034" priority="180">
      <formula>AND($E212 = 0, ISNUMBER($E212))</formula>
    </cfRule>
    <cfRule type="expression" dxfId="4033" priority="181">
      <formula>AND($E212 &lt; 0, ISNUMBER($E212))</formula>
    </cfRule>
  </conditionalFormatting>
  <conditionalFormatting sqref="G212:I242">
    <cfRule type="expression" dxfId="4032" priority="176">
      <formula>AND($H212 &gt; 0, ISNUMBER($H212))</formula>
    </cfRule>
    <cfRule type="expression" dxfId="4031" priority="177">
      <formula>AND($H212 = 0, ISNUMBER($H212))</formula>
    </cfRule>
    <cfRule type="expression" dxfId="4030" priority="178">
      <formula>AND($H212 &lt; 0, ISNUMBER($H212))</formula>
    </cfRule>
  </conditionalFormatting>
  <conditionalFormatting sqref="J212:L242">
    <cfRule type="expression" dxfId="4029" priority="173">
      <formula>AND($K212 &gt; 0, ISNUMBER($K212))</formula>
    </cfRule>
    <cfRule type="expression" dxfId="4028" priority="174">
      <formula>AND($K212 = 0, ISNUMBER($K212))</formula>
    </cfRule>
    <cfRule type="expression" dxfId="4027" priority="175">
      <formula>AND($K212 &lt; 0, ISNUMBER($K212))</formula>
    </cfRule>
  </conditionalFormatting>
  <conditionalFormatting sqref="M212:O242">
    <cfRule type="expression" dxfId="4026" priority="170">
      <formula>AND($N212 &gt; 0, ISNUMBER($N212))</formula>
    </cfRule>
    <cfRule type="expression" dxfId="4025" priority="171">
      <formula>AND($N212 = 0, ISNUMBER($N212))</formula>
    </cfRule>
    <cfRule type="expression" dxfId="4024" priority="172">
      <formula>AND($N212 &lt; 0, ISNUMBER($N212))</formula>
    </cfRule>
  </conditionalFormatting>
  <conditionalFormatting sqref="D248:F249 E282:F282">
    <cfRule type="expression" dxfId="4023" priority="167">
      <formula>$E$282 &gt; 0</formula>
    </cfRule>
    <cfRule type="expression" dxfId="4022" priority="168">
      <formula>$E$282 = 0</formula>
    </cfRule>
    <cfRule type="expression" dxfId="4021" priority="169">
      <formula>$E$282 &lt; 0</formula>
    </cfRule>
  </conditionalFormatting>
  <conditionalFormatting sqref="G248:I249 H282:I282">
    <cfRule type="expression" dxfId="4020" priority="164">
      <formula>$H$282 &gt; 0</formula>
    </cfRule>
    <cfRule type="expression" dxfId="4019" priority="165">
      <formula>$H$282 = 0</formula>
    </cfRule>
    <cfRule type="expression" dxfId="4018" priority="166">
      <formula>$H$282 &lt; 0</formula>
    </cfRule>
  </conditionalFormatting>
  <conditionalFormatting sqref="J248:L249 K282:L282">
    <cfRule type="expression" dxfId="4017" priority="161">
      <formula>$K$282 &gt; 0</formula>
    </cfRule>
    <cfRule type="expression" dxfId="4016" priority="162">
      <formula>$K$282 = 0</formula>
    </cfRule>
    <cfRule type="expression" dxfId="4015" priority="163">
      <formula>$K$282 &lt; 0</formula>
    </cfRule>
  </conditionalFormatting>
  <conditionalFormatting sqref="M248:O249 N282:O282">
    <cfRule type="expression" dxfId="4014" priority="158">
      <formula>$N$282 &gt; 0</formula>
    </cfRule>
    <cfRule type="expression" dxfId="4013" priority="159">
      <formula>$N$282 = 0</formula>
    </cfRule>
    <cfRule type="expression" dxfId="4012" priority="160">
      <formula>$N$282 &lt; 0</formula>
    </cfRule>
  </conditionalFormatting>
  <conditionalFormatting sqref="D250:F280">
    <cfRule type="expression" dxfId="4011" priority="155">
      <formula>AND($E250 &gt; 0, ISNUMBER($E250))</formula>
    </cfRule>
    <cfRule type="expression" dxfId="4010" priority="156">
      <formula>AND($E250 = 0, ISNUMBER($E250))</formula>
    </cfRule>
    <cfRule type="expression" dxfId="4009" priority="157">
      <formula>AND($E250 &lt; 0, ISNUMBER($E250))</formula>
    </cfRule>
  </conditionalFormatting>
  <conditionalFormatting sqref="G250:I280">
    <cfRule type="expression" dxfId="4008" priority="152">
      <formula>AND($H250 &gt; 0, ISNUMBER($H250))</formula>
    </cfRule>
    <cfRule type="expression" dxfId="4007" priority="153">
      <formula>AND($H250 = 0, ISNUMBER($H250))</formula>
    </cfRule>
    <cfRule type="expression" dxfId="4006" priority="154">
      <formula>AND($H250 &lt; 0, ISNUMBER($H250))</formula>
    </cfRule>
  </conditionalFormatting>
  <conditionalFormatting sqref="J250:L280">
    <cfRule type="expression" dxfId="4005" priority="149">
      <formula>AND($K250 &gt; 0, ISNUMBER($K250))</formula>
    </cfRule>
    <cfRule type="expression" dxfId="4004" priority="150">
      <formula>AND($K250 = 0, ISNUMBER($K250))</formula>
    </cfRule>
    <cfRule type="expression" dxfId="4003" priority="151">
      <formula>AND($K250 &lt; 0, ISNUMBER($K250))</formula>
    </cfRule>
  </conditionalFormatting>
  <conditionalFormatting sqref="M250:O280">
    <cfRule type="expression" dxfId="4002" priority="146">
      <formula>AND($N250 &gt; 0, ISNUMBER($N250))</formula>
    </cfRule>
    <cfRule type="expression" dxfId="4001" priority="147">
      <formula>AND($N250 = 0, ISNUMBER($N250))</formula>
    </cfRule>
    <cfRule type="expression" dxfId="4000" priority="148">
      <formula>AND($N250 &lt; 0, ISNUMBER($N250))</formula>
    </cfRule>
  </conditionalFormatting>
  <conditionalFormatting sqref="D5:F6">
    <cfRule type="expression" dxfId="3999" priority="143">
      <formula>$F$130 &gt; 0</formula>
    </cfRule>
    <cfRule type="expression" dxfId="3998" priority="144">
      <formula>$F$130 = 0</formula>
    </cfRule>
    <cfRule type="expression" dxfId="3997" priority="145">
      <formula>$F$130 &lt; 0</formula>
    </cfRule>
  </conditionalFormatting>
  <conditionalFormatting sqref="D7:F8">
    <cfRule type="expression" dxfId="3996" priority="140">
      <formula>$F$206 &gt; 0</formula>
    </cfRule>
    <cfRule type="expression" dxfId="3995" priority="141">
      <formula>$F$206 = 0</formula>
    </cfRule>
    <cfRule type="expression" dxfId="3994" priority="142">
      <formula>$F$206 &lt; 0</formula>
    </cfRule>
  </conditionalFormatting>
  <conditionalFormatting sqref="D9:F10">
    <cfRule type="expression" dxfId="3993" priority="137">
      <formula>$F$244 &gt; 0</formula>
    </cfRule>
    <cfRule type="expression" dxfId="3992" priority="138">
      <formula>$F$244 = 0</formula>
    </cfRule>
    <cfRule type="expression" dxfId="3991" priority="139">
      <formula>$F$244 &lt; 0</formula>
    </cfRule>
  </conditionalFormatting>
  <conditionalFormatting sqref="D11:F12">
    <cfRule type="expression" dxfId="3990" priority="134">
      <formula>$F$168 &gt; 0</formula>
    </cfRule>
    <cfRule type="expression" dxfId="3989" priority="135">
      <formula>$F$168 = 0</formula>
    </cfRule>
    <cfRule type="expression" dxfId="3988" priority="136">
      <formula>$F$168 &lt; 0</formula>
    </cfRule>
  </conditionalFormatting>
  <conditionalFormatting sqref="D13:F14">
    <cfRule type="expression" dxfId="3987" priority="92">
      <formula>$F$282 &gt; 0</formula>
    </cfRule>
    <cfRule type="expression" dxfId="3986" priority="93">
      <formula>$F$282 = 0</formula>
    </cfRule>
    <cfRule type="expression" dxfId="3985" priority="94">
      <formula>$F$282 &lt; 0</formula>
    </cfRule>
  </conditionalFormatting>
  <conditionalFormatting sqref="D15:F16">
    <cfRule type="expression" dxfId="3984" priority="77">
      <formula>$F$54 &gt; 0</formula>
    </cfRule>
    <cfRule type="expression" dxfId="3983" priority="78">
      <formula>$F$54 = 0</formula>
    </cfRule>
    <cfRule type="expression" dxfId="3982" priority="79">
      <formula>$F$54 &lt; 0</formula>
    </cfRule>
  </conditionalFormatting>
  <conditionalFormatting sqref="G5:I6">
    <cfRule type="expression" dxfId="3981" priority="65">
      <formula>$I$130 &gt; 0</formula>
    </cfRule>
    <cfRule type="expression" dxfId="3980" priority="66">
      <formula>$I$130 = 0</formula>
    </cfRule>
    <cfRule type="expression" dxfId="3979" priority="67">
      <formula>$I$130 &lt; 0</formula>
    </cfRule>
  </conditionalFormatting>
  <conditionalFormatting sqref="G7:I8">
    <cfRule type="expression" dxfId="3978" priority="62">
      <formula>$I$206 &gt; 0</formula>
    </cfRule>
    <cfRule type="expression" dxfId="3977" priority="63">
      <formula>$I$206 = 0</formula>
    </cfRule>
    <cfRule type="expression" dxfId="3976" priority="64">
      <formula>$I$206 &lt; 0</formula>
    </cfRule>
  </conditionalFormatting>
  <conditionalFormatting sqref="G9:I10">
    <cfRule type="expression" dxfId="3975" priority="59">
      <formula>$I$244 &gt; 0</formula>
    </cfRule>
    <cfRule type="expression" dxfId="3974" priority="60">
      <formula>$I$244 = 0</formula>
    </cfRule>
    <cfRule type="expression" dxfId="3973" priority="61">
      <formula>$I$244 &lt; 0</formula>
    </cfRule>
  </conditionalFormatting>
  <conditionalFormatting sqref="G11:I12">
    <cfRule type="expression" dxfId="3972" priority="56">
      <formula>$I$168 &gt; 0</formula>
    </cfRule>
    <cfRule type="expression" dxfId="3971" priority="57">
      <formula>$I$168 = 0</formula>
    </cfRule>
    <cfRule type="expression" dxfId="3970" priority="58">
      <formula>$I$168 &lt; 0</formula>
    </cfRule>
  </conditionalFormatting>
  <conditionalFormatting sqref="G13:I14">
    <cfRule type="expression" dxfId="3969" priority="53">
      <formula>$I$282 &gt; 0</formula>
    </cfRule>
    <cfRule type="expression" dxfId="3968" priority="54">
      <formula>$I$282 = 0</formula>
    </cfRule>
    <cfRule type="expression" dxfId="3967" priority="55">
      <formula>$I$282 &lt; 0</formula>
    </cfRule>
  </conditionalFormatting>
  <conditionalFormatting sqref="G15:I16">
    <cfRule type="expression" dxfId="3966" priority="50">
      <formula>$I$54 &gt; 0</formula>
    </cfRule>
    <cfRule type="expression" dxfId="3965" priority="51">
      <formula>$I$54 = 0</formula>
    </cfRule>
    <cfRule type="expression" dxfId="3964" priority="52">
      <formula>$I$54 &lt; 0</formula>
    </cfRule>
  </conditionalFormatting>
  <conditionalFormatting sqref="J5:L6">
    <cfRule type="expression" dxfId="3963" priority="47">
      <formula>$L$130 &gt; 0</formula>
    </cfRule>
    <cfRule type="expression" dxfId="3962" priority="48">
      <formula>$L$130 = 0</formula>
    </cfRule>
    <cfRule type="expression" dxfId="3961" priority="49">
      <formula>$L$130 &lt; 0</formula>
    </cfRule>
  </conditionalFormatting>
  <conditionalFormatting sqref="J7:L8">
    <cfRule type="expression" dxfId="3960" priority="44">
      <formula>$L$206 &gt; 0</formula>
    </cfRule>
    <cfRule type="expression" dxfId="3959" priority="45">
      <formula>$L$206 = 0</formula>
    </cfRule>
    <cfRule type="expression" dxfId="3958" priority="46">
      <formula>$L$206 &lt; 0</formula>
    </cfRule>
  </conditionalFormatting>
  <conditionalFormatting sqref="J9:L10">
    <cfRule type="expression" dxfId="3957" priority="41">
      <formula>$L$244 &gt; 0</formula>
    </cfRule>
    <cfRule type="expression" dxfId="3956" priority="42">
      <formula>$L$244 = 0</formula>
    </cfRule>
    <cfRule type="expression" dxfId="3955" priority="43">
      <formula>$L$244 &lt; 0</formula>
    </cfRule>
  </conditionalFormatting>
  <conditionalFormatting sqref="J11:L12">
    <cfRule type="expression" dxfId="3954" priority="38">
      <formula>$L$168 &gt; 0</formula>
    </cfRule>
    <cfRule type="expression" dxfId="3953" priority="39">
      <formula>$L$168 = 0</formula>
    </cfRule>
    <cfRule type="expression" dxfId="3952" priority="40">
      <formula>$L$168 &lt; 0</formula>
    </cfRule>
  </conditionalFormatting>
  <conditionalFormatting sqref="J13:L14">
    <cfRule type="expression" dxfId="3951" priority="35">
      <formula>$L$282 &gt; 0</formula>
    </cfRule>
    <cfRule type="expression" dxfId="3950" priority="36">
      <formula>$L$282 = 0</formula>
    </cfRule>
    <cfRule type="expression" dxfId="3949" priority="37">
      <formula>$L$282 &lt; 0</formula>
    </cfRule>
  </conditionalFormatting>
  <conditionalFormatting sqref="J15:L16">
    <cfRule type="expression" dxfId="3948" priority="32">
      <formula>$L$54 &gt; 0</formula>
    </cfRule>
    <cfRule type="expression" dxfId="3947" priority="33">
      <formula>$L$54 = 0</formula>
    </cfRule>
    <cfRule type="expression" dxfId="3946" priority="34">
      <formula>$L$54 &lt; 0</formula>
    </cfRule>
  </conditionalFormatting>
  <conditionalFormatting sqref="M5:O6">
    <cfRule type="expression" dxfId="3945" priority="29">
      <formula>$O$130 &gt; 0</formula>
    </cfRule>
    <cfRule type="expression" dxfId="3944" priority="30">
      <formula>$O$130 = 0</formula>
    </cfRule>
    <cfRule type="expression" dxfId="3943" priority="31">
      <formula>$O$130 &lt; 0</formula>
    </cfRule>
  </conditionalFormatting>
  <conditionalFormatting sqref="M7:O8">
    <cfRule type="expression" dxfId="3942" priority="26">
      <formula>$O$206 &gt; 0</formula>
    </cfRule>
    <cfRule type="expression" dxfId="3941" priority="27">
      <formula>$O$206 = 0</formula>
    </cfRule>
    <cfRule type="expression" dxfId="3940" priority="28">
      <formula>$O$206 &lt; 0</formula>
    </cfRule>
  </conditionalFormatting>
  <conditionalFormatting sqref="M9:O10">
    <cfRule type="expression" dxfId="3939" priority="23">
      <formula>$O$244 &gt; 0</formula>
    </cfRule>
    <cfRule type="expression" dxfId="3938" priority="24">
      <formula>$O$244 = 0</formula>
    </cfRule>
    <cfRule type="expression" dxfId="3937" priority="25">
      <formula>$O$244 &lt; 0</formula>
    </cfRule>
  </conditionalFormatting>
  <conditionalFormatting sqref="M11:O12">
    <cfRule type="expression" dxfId="3936" priority="20">
      <formula>$O$168 &gt; 0</formula>
    </cfRule>
    <cfRule type="expression" dxfId="3935" priority="21">
      <formula>$O$168 = 0</formula>
    </cfRule>
    <cfRule type="expression" dxfId="3934" priority="22">
      <formula>$O$168 &lt; 0</formula>
    </cfRule>
  </conditionalFormatting>
  <conditionalFormatting sqref="M13:O14">
    <cfRule type="expression" dxfId="3933" priority="17">
      <formula>$O$282 &gt; 0</formula>
    </cfRule>
    <cfRule type="expression" dxfId="3932" priority="18">
      <formula>$O$282 = 0</formula>
    </cfRule>
    <cfRule type="expression" dxfId="3931" priority="19">
      <formula>$O$282 &lt; 0</formula>
    </cfRule>
  </conditionalFormatting>
  <conditionalFormatting sqref="M15:O16">
    <cfRule type="expression" dxfId="3930" priority="14">
      <formula>$O$54 &gt; 0</formula>
    </cfRule>
    <cfRule type="expression" dxfId="3929" priority="15">
      <formula>$O$54 = 0</formula>
    </cfRule>
    <cfRule type="expression" dxfId="3928" priority="16">
      <formula>$O$54 &lt; 0</formula>
    </cfRule>
  </conditionalFormatting>
  <conditionalFormatting sqref="D3:F4">
    <cfRule type="expression" dxfId="3927" priority="13">
      <formula>$F$92 &lt; 0</formula>
    </cfRule>
    <cfRule type="expression" dxfId="3926" priority="12">
      <formula>$F$92 = 0</formula>
    </cfRule>
    <cfRule type="expression" dxfId="3925" priority="11">
      <formula>$F$92 &gt; 0</formula>
    </cfRule>
  </conditionalFormatting>
  <conditionalFormatting sqref="G3:I4">
    <cfRule type="expression" dxfId="3924" priority="10">
      <formula>$I$92 &lt; 0</formula>
    </cfRule>
    <cfRule type="expression" dxfId="3923" priority="9">
      <formula>$I$92 = 0</formula>
    </cfRule>
    <cfRule type="expression" dxfId="3922" priority="8">
      <formula>$I$92 &gt; 0</formula>
    </cfRule>
  </conditionalFormatting>
  <conditionalFormatting sqref="J3:L4">
    <cfRule type="expression" dxfId="3921" priority="5">
      <formula>$L$92 &gt; 0</formula>
    </cfRule>
    <cfRule type="expression" dxfId="3920" priority="6">
      <formula>$L$92 = 0</formula>
    </cfRule>
    <cfRule type="expression" dxfId="3919" priority="7">
      <formula>$L$92 &lt; 0</formula>
    </cfRule>
  </conditionalFormatting>
  <conditionalFormatting sqref="M3:O4">
    <cfRule type="expression" dxfId="3918" priority="2">
      <formula>$O$92 &gt; 0</formula>
    </cfRule>
    <cfRule type="expression" dxfId="3917" priority="3">
      <formula>$O$92 = 0</formula>
    </cfRule>
    <cfRule type="expression" dxfId="39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5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2021-09-01(수) 오전 00:00</v>
      </c>
      <c r="C15" s="306"/>
      <c r="D15" s="280" t="str">
        <f>TEXT($G$1, "[$-ko-KR]yyyy-mm-dd(ddd) ") &amp; "오후 14:00"</f>
        <v>2021-09-01(수) 오후 14:00</v>
      </c>
      <c r="E15" s="281"/>
      <c r="F15" s="282"/>
      <c r="G15" s="280" t="str">
        <f>TEXT($G$1, "[$-ko-KR]yyyy-mm-dd(ddd) ") &amp; "오후 19:00"</f>
        <v>2021-09-01(수) 오후 19:00</v>
      </c>
      <c r="H15" s="281"/>
      <c r="I15" s="282"/>
      <c r="J15" s="280" t="str">
        <f>TEXT($G$1, "[$-ko-KR]yyyy-mm-dd(ddd) ") &amp; "오후 21:00"</f>
        <v>2021-09-01(수) 오후 21:00</v>
      </c>
      <c r="K15" s="281"/>
      <c r="L15" s="282"/>
      <c r="M15" s="280" t="str">
        <f>TEXT($G$1+1, "[$-ko-KR]yyyy-mm-dd(ddd) ") &amp; "오전 00:00"</f>
        <v>2021-09-02(목)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57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2021-09-01(수) 오전 00:00</v>
      </c>
      <c r="C42" s="308"/>
      <c r="D42" s="280" t="str">
        <f>TEXT($G$1, "[$-ko-KR]yyyy-mm-dd(ddd) ") &amp; "오후 14:00"</f>
        <v>2021-09-01(수) 오후 14:00</v>
      </c>
      <c r="E42" s="281"/>
      <c r="F42" s="282"/>
      <c r="G42" s="280" t="str">
        <f>TEXT($G$1, "[$-ko-KR]yyyy-mm-dd(ddd) ") &amp; "오후 19:00"</f>
        <v>2021-09-01(수) 오후 19:00</v>
      </c>
      <c r="H42" s="281"/>
      <c r="I42" s="282"/>
      <c r="J42" s="280" t="str">
        <f>TEXT($G$1, "[$-ko-KR]yyyy-mm-dd(ddd) ") &amp; "오후 21:00"</f>
        <v>2021-09-01(수) 오후 21:00</v>
      </c>
      <c r="K42" s="281"/>
      <c r="L42" s="282"/>
      <c r="M42" s="280" t="str">
        <f>TEXT($G$1+1, "[$-ko-KR]yyyy-mm-dd(ddd) ") &amp; "오전 00:00"</f>
        <v>2021-09-02(목)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66"/>
      <c r="R44" s="266"/>
      <c r="S44" s="26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66"/>
      <c r="R45" s="266"/>
      <c r="S45" s="26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56"/>
      <c r="R46" s="256"/>
      <c r="S46" s="256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56"/>
      <c r="R47" s="256"/>
      <c r="S47" s="256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56"/>
      <c r="R48" s="256"/>
      <c r="S48" s="256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56"/>
      <c r="R49" s="256"/>
      <c r="S49" s="256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56"/>
      <c r="R50" s="256"/>
      <c r="S50" s="256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56"/>
      <c r="R51" s="256"/>
      <c r="S51" s="256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57"/>
      <c r="R53" s="258"/>
      <c r="S53" s="259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60"/>
      <c r="R54" s="261"/>
      <c r="S54" s="262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63"/>
      <c r="R55" s="264"/>
      <c r="S55" s="265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56"/>
      <c r="R56" s="256"/>
      <c r="S56" s="256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66"/>
      <c r="R57" s="266"/>
      <c r="S57" s="26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66"/>
      <c r="R58" s="266"/>
      <c r="S58" s="26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56"/>
      <c r="R59" s="256"/>
      <c r="S59" s="256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57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2021-09-01(수) 오전 00:00</v>
      </c>
      <c r="C69" s="308"/>
      <c r="D69" s="280" t="str">
        <f>TEXT($G$1, "[$-ko-KR]yyyy-mm-dd(ddd) ") &amp; "오후 14:00"</f>
        <v>2021-09-01(수) 오후 14:00</v>
      </c>
      <c r="E69" s="281"/>
      <c r="F69" s="282"/>
      <c r="G69" s="280" t="str">
        <f>TEXT($G$1, "[$-ko-KR]yyyy-mm-dd(ddd) ") &amp; "오후 19:00"</f>
        <v>2021-09-01(수) 오후 19:00</v>
      </c>
      <c r="H69" s="281"/>
      <c r="I69" s="282"/>
      <c r="J69" s="280" t="str">
        <f>TEXT($G$1, "[$-ko-KR]yyyy-mm-dd(ddd) ") &amp; "오후 21:00"</f>
        <v>2021-09-01(수) 오후 21:00</v>
      </c>
      <c r="K69" s="281"/>
      <c r="L69" s="282"/>
      <c r="M69" s="280" t="str">
        <f>TEXT($G$1+1, "[$-ko-KR]yyyy-mm-dd(ddd) ") &amp; "오전 00:00"</f>
        <v>2021-09-02(목)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66"/>
      <c r="R71" s="266"/>
      <c r="S71" s="26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66"/>
      <c r="R72" s="266"/>
      <c r="S72" s="26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56"/>
      <c r="R73" s="256"/>
      <c r="S73" s="256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56"/>
      <c r="R74" s="256"/>
      <c r="S74" s="256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56"/>
      <c r="R75" s="256"/>
      <c r="S75" s="256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56"/>
      <c r="R76" s="256"/>
      <c r="S76" s="256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56"/>
      <c r="R77" s="256"/>
      <c r="S77" s="256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56"/>
      <c r="R78" s="256"/>
      <c r="S78" s="256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57"/>
      <c r="R80" s="258"/>
      <c r="S80" s="259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60"/>
      <c r="R81" s="261"/>
      <c r="S81" s="262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63"/>
      <c r="R82" s="264"/>
      <c r="S82" s="265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56"/>
      <c r="R83" s="256"/>
      <c r="S83" s="256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66"/>
      <c r="R84" s="266"/>
      <c r="S84" s="26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66"/>
      <c r="R85" s="266"/>
      <c r="S85" s="26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56"/>
      <c r="R86" s="256"/>
      <c r="S86" s="256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56"/>
      <c r="R87" s="256"/>
      <c r="S87" s="256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56"/>
      <c r="R88" s="256"/>
      <c r="S88" s="256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45"/>
      <c r="R89" s="246"/>
      <c r="S89" s="24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57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2021-09-01(수) 오전 00:00</v>
      </c>
      <c r="C96" s="308"/>
      <c r="D96" s="280" t="str">
        <f>TEXT($G$1, "[$-ko-KR]yyyy-mm-dd(ddd) ") &amp; "오후 14:00"</f>
        <v>2021-09-01(수) 오후 14:00</v>
      </c>
      <c r="E96" s="281"/>
      <c r="F96" s="282"/>
      <c r="G96" s="280" t="str">
        <f>TEXT($G$1, "[$-ko-KR]yyyy-mm-dd(ddd) ") &amp; "오후 19:00"</f>
        <v>2021-09-01(수) 오후 19:00</v>
      </c>
      <c r="H96" s="281"/>
      <c r="I96" s="282"/>
      <c r="J96" s="280" t="str">
        <f>TEXT($G$1, "[$-ko-KR]yyyy-mm-dd(ddd) ") &amp; "오후 21:00"</f>
        <v>2021-09-01(수) 오후 21:00</v>
      </c>
      <c r="K96" s="281"/>
      <c r="L96" s="282"/>
      <c r="M96" s="280" t="str">
        <f>TEXT($G$1+1, "[$-ko-KR]yyyy-mm-dd(ddd) ") &amp; "오전 00:00"</f>
        <v>2021-09-02(목)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66"/>
      <c r="R98" s="266"/>
      <c r="S98" s="26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66"/>
      <c r="R99" s="266"/>
      <c r="S99" s="26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56"/>
      <c r="R100" s="256"/>
      <c r="S100" s="256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56"/>
      <c r="R101" s="256"/>
      <c r="S101" s="256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56"/>
      <c r="R102" s="256"/>
      <c r="S102" s="256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56"/>
      <c r="R103" s="256"/>
      <c r="S103" s="256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56"/>
      <c r="R104" s="256"/>
      <c r="S104" s="256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56"/>
      <c r="R105" s="256"/>
      <c r="S105" s="256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57"/>
      <c r="R107" s="258"/>
      <c r="S107" s="259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60"/>
      <c r="R108" s="261"/>
      <c r="S108" s="262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63"/>
      <c r="R109" s="264"/>
      <c r="S109" s="265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56"/>
      <c r="R110" s="256"/>
      <c r="S110" s="256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66"/>
      <c r="R111" s="266"/>
      <c r="S111" s="26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66"/>
      <c r="R112" s="266"/>
      <c r="S112" s="26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56"/>
      <c r="R113" s="256"/>
      <c r="S113" s="256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56"/>
      <c r="R114" s="256"/>
      <c r="S114" s="256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56"/>
      <c r="R115" s="256"/>
      <c r="S115" s="256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45"/>
      <c r="R116" s="246"/>
      <c r="S116" s="24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57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2021-09-01(수) 오전 00:00</v>
      </c>
      <c r="C123" s="308"/>
      <c r="D123" s="280" t="str">
        <f>TEXT($G$1, "[$-ko-KR]yyyy-mm-dd(ddd) ") &amp; "오후 14:00"</f>
        <v>2021-09-01(수) 오후 14:00</v>
      </c>
      <c r="E123" s="281"/>
      <c r="F123" s="282"/>
      <c r="G123" s="280" t="str">
        <f>TEXT($G$1, "[$-ko-KR]yyyy-mm-dd(ddd) ") &amp; "오후 19:00"</f>
        <v>2021-09-01(수) 오후 19:00</v>
      </c>
      <c r="H123" s="281"/>
      <c r="I123" s="282"/>
      <c r="J123" s="280" t="str">
        <f>TEXT($G$1, "[$-ko-KR]yyyy-mm-dd(ddd) ") &amp; "오후 21:00"</f>
        <v>2021-09-01(수) 오후 21:00</v>
      </c>
      <c r="K123" s="281"/>
      <c r="L123" s="282"/>
      <c r="M123" s="280" t="str">
        <f>TEXT($G$1+1, "[$-ko-KR]yyyy-mm-dd(ddd) ") &amp; "오전 00:00"</f>
        <v>2021-09-02(목)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66"/>
      <c r="R125" s="266"/>
      <c r="S125" s="26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66"/>
      <c r="R126" s="266"/>
      <c r="S126" s="26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56"/>
      <c r="R127" s="256"/>
      <c r="S127" s="256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56"/>
      <c r="R128" s="256"/>
      <c r="S128" s="256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56"/>
      <c r="R129" s="256"/>
      <c r="S129" s="256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56"/>
      <c r="R130" s="256"/>
      <c r="S130" s="256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56"/>
      <c r="R131" s="256"/>
      <c r="S131" s="256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56"/>
      <c r="R132" s="256"/>
      <c r="S132" s="256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7"/>
      <c r="R134" s="258"/>
      <c r="S134" s="259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60"/>
      <c r="R135" s="261"/>
      <c r="S135" s="262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63"/>
      <c r="R136" s="264"/>
      <c r="S136" s="265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56"/>
      <c r="R137" s="256"/>
      <c r="S137" s="256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66"/>
      <c r="R138" s="266"/>
      <c r="S138" s="26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66"/>
      <c r="R139" s="266"/>
      <c r="S139" s="26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56"/>
      <c r="R140" s="256"/>
      <c r="S140" s="256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57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2021-09-01(수) 오전 00:00</v>
      </c>
      <c r="C150" s="308"/>
      <c r="D150" s="280" t="str">
        <f>TEXT($G$1, "[$-ko-KR]yyyy-mm-dd(ddd) ") &amp; "오후 14:00"</f>
        <v>2021-09-01(수) 오후 14:00</v>
      </c>
      <c r="E150" s="281"/>
      <c r="F150" s="282"/>
      <c r="G150" s="280" t="str">
        <f>TEXT($G$1, "[$-ko-KR]yyyy-mm-dd(ddd) ") &amp; "오후 19:00"</f>
        <v>2021-09-01(수) 오후 19:00</v>
      </c>
      <c r="H150" s="281"/>
      <c r="I150" s="282"/>
      <c r="J150" s="280" t="str">
        <f>TEXT($G$1, "[$-ko-KR]yyyy-mm-dd(ddd) ") &amp; "오후 21:00"</f>
        <v>2021-09-01(수) 오후 21:00</v>
      </c>
      <c r="K150" s="281"/>
      <c r="L150" s="282"/>
      <c r="M150" s="280" t="str">
        <f>TEXT($G$1+1, "[$-ko-KR]yyyy-mm-dd(ddd) ") &amp; "오전 00:00"</f>
        <v>2021-09-02(목)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66"/>
      <c r="R152" s="266"/>
      <c r="S152" s="26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66"/>
      <c r="R153" s="266"/>
      <c r="S153" s="26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56"/>
      <c r="R154" s="256"/>
      <c r="S154" s="256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6"/>
      <c r="R155" s="256"/>
      <c r="S155" s="256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56"/>
      <c r="R156" s="256"/>
      <c r="S156" s="256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56"/>
      <c r="R157" s="256"/>
      <c r="S157" s="256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56"/>
      <c r="R158" s="256"/>
      <c r="S158" s="256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56"/>
      <c r="R159" s="256"/>
      <c r="S159" s="256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57"/>
      <c r="R161" s="258"/>
      <c r="S161" s="259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60"/>
      <c r="R162" s="261"/>
      <c r="S162" s="262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63"/>
      <c r="R163" s="264"/>
      <c r="S163" s="265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56"/>
      <c r="R164" s="256"/>
      <c r="S164" s="256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66"/>
      <c r="R165" s="266"/>
      <c r="S165" s="26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66"/>
      <c r="R166" s="266"/>
      <c r="S166" s="26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56"/>
      <c r="R167" s="256"/>
      <c r="S167" s="256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56"/>
      <c r="R168" s="256"/>
      <c r="S168" s="256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56"/>
      <c r="R169" s="256"/>
      <c r="S169" s="256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45"/>
      <c r="R170" s="246"/>
      <c r="S170" s="24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57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2021-09-01(수) 오전 00:00</v>
      </c>
      <c r="C177" s="308"/>
      <c r="D177" s="280" t="str">
        <f>TEXT($G$1, "[$-ko-KR]yyyy-mm-dd(ddd) ") &amp; "오후 14:00"</f>
        <v>2021-09-01(수) 오후 14:00</v>
      </c>
      <c r="E177" s="281"/>
      <c r="F177" s="282"/>
      <c r="G177" s="280" t="str">
        <f>TEXT($G$1, "[$-ko-KR]yyyy-mm-dd(ddd) ") &amp; "오후 19:00"</f>
        <v>2021-09-01(수) 오후 19:00</v>
      </c>
      <c r="H177" s="281"/>
      <c r="I177" s="282"/>
      <c r="J177" s="280" t="str">
        <f>TEXT($G$1, "[$-ko-KR]yyyy-mm-dd(ddd) ") &amp; "오후 21:00"</f>
        <v>2021-09-01(수) 오후 21:00</v>
      </c>
      <c r="K177" s="281"/>
      <c r="L177" s="282"/>
      <c r="M177" s="280" t="str">
        <f>TEXT($G$1+1, "[$-ko-KR]yyyy-mm-dd(ddd) ") &amp; "오전 00:00"</f>
        <v>2021-09-02(목)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66"/>
      <c r="R179" s="266"/>
      <c r="S179" s="26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66"/>
      <c r="R180" s="266"/>
      <c r="S180" s="26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56"/>
      <c r="R181" s="256"/>
      <c r="S181" s="256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56"/>
      <c r="R182" s="256"/>
      <c r="S182" s="256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56"/>
      <c r="R183" s="256"/>
      <c r="S183" s="256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56"/>
      <c r="R184" s="256"/>
      <c r="S184" s="256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56"/>
      <c r="R185" s="256"/>
      <c r="S185" s="256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56"/>
      <c r="R186" s="256"/>
      <c r="S186" s="256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57"/>
      <c r="R188" s="258"/>
      <c r="S188" s="259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60"/>
      <c r="R189" s="261"/>
      <c r="S189" s="262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63"/>
      <c r="R190" s="264"/>
      <c r="S190" s="265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56"/>
      <c r="R191" s="256"/>
      <c r="S191" s="256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66"/>
      <c r="R192" s="266"/>
      <c r="S192" s="26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66"/>
      <c r="R193" s="266"/>
      <c r="S193" s="26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56"/>
      <c r="R194" s="256"/>
      <c r="S194" s="256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56"/>
      <c r="R195" s="256"/>
      <c r="S195" s="256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56"/>
      <c r="R196" s="256"/>
      <c r="S196" s="256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45"/>
      <c r="R197" s="246"/>
      <c r="S197" s="24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2021-09-02(목) 오전 00:00</v>
      </c>
      <c r="C15" s="306"/>
      <c r="D15" s="280" t="str">
        <f>TEXT($G$1, "[$-ko-KR]yyyy-mm-dd(ddd) ") &amp; "오후 14:00"</f>
        <v>2021-09-02(목) 오후 14:00</v>
      </c>
      <c r="E15" s="281"/>
      <c r="F15" s="282"/>
      <c r="G15" s="280" t="str">
        <f>TEXT($G$1, "[$-ko-KR]yyyy-mm-dd(ddd) ") &amp; "오후 19:00"</f>
        <v>2021-09-02(목) 오후 19:00</v>
      </c>
      <c r="H15" s="281"/>
      <c r="I15" s="282"/>
      <c r="J15" s="280" t="str">
        <f>TEXT($G$1, "[$-ko-KR]yyyy-mm-dd(ddd) ") &amp; "오후 21:00"</f>
        <v>2021-09-02(목) 오후 21:00</v>
      </c>
      <c r="K15" s="281"/>
      <c r="L15" s="282"/>
      <c r="M15" s="280" t="str">
        <f>TEXT($G$1+1, "[$-ko-KR]yyyy-mm-dd(ddd) ") &amp; "오전 00:00"</f>
        <v>2021-09-03(금)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2021-09-02(목) 오전 00:00</v>
      </c>
      <c r="C42" s="308"/>
      <c r="D42" s="280" t="str">
        <f>TEXT($G$1, "[$-ko-KR]yyyy-mm-dd(ddd) ") &amp; "오후 14:00"</f>
        <v>2021-09-02(목) 오후 14:00</v>
      </c>
      <c r="E42" s="281"/>
      <c r="F42" s="282"/>
      <c r="G42" s="280" t="str">
        <f>TEXT($G$1, "[$-ko-KR]yyyy-mm-dd(ddd) ") &amp; "오후 19:00"</f>
        <v>2021-09-02(목) 오후 19:00</v>
      </c>
      <c r="H42" s="281"/>
      <c r="I42" s="282"/>
      <c r="J42" s="280" t="str">
        <f>TEXT($G$1, "[$-ko-KR]yyyy-mm-dd(ddd) ") &amp; "오후 21:00"</f>
        <v>2021-09-02(목) 오후 21:00</v>
      </c>
      <c r="K42" s="281"/>
      <c r="L42" s="282"/>
      <c r="M42" s="280" t="str">
        <f>TEXT($G$1+1, "[$-ko-KR]yyyy-mm-dd(ddd) ") &amp; "오전 00:00"</f>
        <v>2021-09-03(금)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66"/>
      <c r="R44" s="266"/>
      <c r="S44" s="26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6"/>
      <c r="R45" s="266"/>
      <c r="S45" s="26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56"/>
      <c r="R46" s="256"/>
      <c r="S46" s="256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56"/>
      <c r="R47" s="256"/>
      <c r="S47" s="256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56"/>
      <c r="R48" s="256"/>
      <c r="S48" s="256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56"/>
      <c r="R49" s="256"/>
      <c r="S49" s="256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56"/>
      <c r="R50" s="256"/>
      <c r="S50" s="256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56"/>
      <c r="R51" s="256"/>
      <c r="S51" s="256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57"/>
      <c r="R53" s="258"/>
      <c r="S53" s="259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60"/>
      <c r="R54" s="261"/>
      <c r="S54" s="262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63"/>
      <c r="R55" s="264"/>
      <c r="S55" s="265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56"/>
      <c r="R56" s="256"/>
      <c r="S56" s="256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66"/>
      <c r="R57" s="266"/>
      <c r="S57" s="26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66"/>
      <c r="R58" s="266"/>
      <c r="S58" s="26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56"/>
      <c r="R59" s="256"/>
      <c r="S59" s="256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2021-09-02(목) 오전 00:00</v>
      </c>
      <c r="C69" s="308"/>
      <c r="D69" s="280" t="str">
        <f>TEXT($G$1, "[$-ko-KR]yyyy-mm-dd(ddd) ") &amp; "오후 14:00"</f>
        <v>2021-09-02(목) 오후 14:00</v>
      </c>
      <c r="E69" s="281"/>
      <c r="F69" s="282"/>
      <c r="G69" s="280" t="str">
        <f>TEXT($G$1, "[$-ko-KR]yyyy-mm-dd(ddd) ") &amp; "오후 19:00"</f>
        <v>2021-09-02(목) 오후 19:00</v>
      </c>
      <c r="H69" s="281"/>
      <c r="I69" s="282"/>
      <c r="J69" s="280" t="str">
        <f>TEXT($G$1, "[$-ko-KR]yyyy-mm-dd(ddd) ") &amp; "오후 21:00"</f>
        <v>2021-09-02(목) 오후 21:00</v>
      </c>
      <c r="K69" s="281"/>
      <c r="L69" s="282"/>
      <c r="M69" s="280" t="str">
        <f>TEXT($G$1+1, "[$-ko-KR]yyyy-mm-dd(ddd) ") &amp; "오전 00:00"</f>
        <v>2021-09-03(금)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66"/>
      <c r="R71" s="266"/>
      <c r="S71" s="26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66"/>
      <c r="R72" s="266"/>
      <c r="S72" s="26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56"/>
      <c r="R73" s="256"/>
      <c r="S73" s="256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56"/>
      <c r="R74" s="256"/>
      <c r="S74" s="256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56"/>
      <c r="R75" s="256"/>
      <c r="S75" s="256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56"/>
      <c r="R76" s="256"/>
      <c r="S76" s="256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56"/>
      <c r="R77" s="256"/>
      <c r="S77" s="256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56"/>
      <c r="R78" s="256"/>
      <c r="S78" s="256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57"/>
      <c r="R80" s="258"/>
      <c r="S80" s="259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60"/>
      <c r="R81" s="261"/>
      <c r="S81" s="262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63"/>
      <c r="R82" s="264"/>
      <c r="S82" s="265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56"/>
      <c r="R83" s="256"/>
      <c r="S83" s="256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66"/>
      <c r="R84" s="266"/>
      <c r="S84" s="26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66"/>
      <c r="R85" s="266"/>
      <c r="S85" s="26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56"/>
      <c r="R86" s="256"/>
      <c r="S86" s="256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56"/>
      <c r="R87" s="256"/>
      <c r="S87" s="256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56"/>
      <c r="R88" s="256"/>
      <c r="S88" s="256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45"/>
      <c r="R89" s="246"/>
      <c r="S89" s="24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2021-09-02(목) 오전 00:00</v>
      </c>
      <c r="C96" s="308"/>
      <c r="D96" s="280" t="str">
        <f>TEXT($G$1, "[$-ko-KR]yyyy-mm-dd(ddd) ") &amp; "오후 14:00"</f>
        <v>2021-09-02(목) 오후 14:00</v>
      </c>
      <c r="E96" s="281"/>
      <c r="F96" s="282"/>
      <c r="G96" s="280" t="str">
        <f>TEXT($G$1, "[$-ko-KR]yyyy-mm-dd(ddd) ") &amp; "오후 19:00"</f>
        <v>2021-09-02(목) 오후 19:00</v>
      </c>
      <c r="H96" s="281"/>
      <c r="I96" s="282"/>
      <c r="J96" s="280" t="str">
        <f>TEXT($G$1, "[$-ko-KR]yyyy-mm-dd(ddd) ") &amp; "오후 21:00"</f>
        <v>2021-09-02(목) 오후 21:00</v>
      </c>
      <c r="K96" s="281"/>
      <c r="L96" s="282"/>
      <c r="M96" s="280" t="str">
        <f>TEXT($G$1+1, "[$-ko-KR]yyyy-mm-dd(ddd) ") &amp; "오전 00:00"</f>
        <v>2021-09-03(금)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66"/>
      <c r="R98" s="266"/>
      <c r="S98" s="26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66"/>
      <c r="R99" s="266"/>
      <c r="S99" s="26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56"/>
      <c r="R100" s="256"/>
      <c r="S100" s="256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56"/>
      <c r="R101" s="256"/>
      <c r="S101" s="256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56"/>
      <c r="R102" s="256"/>
      <c r="S102" s="256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56"/>
      <c r="R103" s="256"/>
      <c r="S103" s="256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56"/>
      <c r="R104" s="256"/>
      <c r="S104" s="256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56"/>
      <c r="R105" s="256"/>
      <c r="S105" s="256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57"/>
      <c r="R107" s="258"/>
      <c r="S107" s="259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60"/>
      <c r="R108" s="261"/>
      <c r="S108" s="262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63"/>
      <c r="R109" s="264"/>
      <c r="S109" s="265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56"/>
      <c r="R110" s="256"/>
      <c r="S110" s="256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66"/>
      <c r="R111" s="266"/>
      <c r="S111" s="26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66"/>
      <c r="R112" s="266"/>
      <c r="S112" s="26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56"/>
      <c r="R113" s="256"/>
      <c r="S113" s="256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56"/>
      <c r="R114" s="256"/>
      <c r="S114" s="256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56"/>
      <c r="R115" s="256"/>
      <c r="S115" s="256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45"/>
      <c r="R116" s="246"/>
      <c r="S116" s="24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2021-09-02(목) 오전 00:00</v>
      </c>
      <c r="C123" s="308"/>
      <c r="D123" s="280" t="str">
        <f>TEXT($G$1, "[$-ko-KR]yyyy-mm-dd(ddd) ") &amp; "오후 14:00"</f>
        <v>2021-09-02(목) 오후 14:00</v>
      </c>
      <c r="E123" s="281"/>
      <c r="F123" s="282"/>
      <c r="G123" s="280" t="str">
        <f>TEXT($G$1, "[$-ko-KR]yyyy-mm-dd(ddd) ") &amp; "오후 19:00"</f>
        <v>2021-09-02(목) 오후 19:00</v>
      </c>
      <c r="H123" s="281"/>
      <c r="I123" s="282"/>
      <c r="J123" s="280" t="str">
        <f>TEXT($G$1, "[$-ko-KR]yyyy-mm-dd(ddd) ") &amp; "오후 21:00"</f>
        <v>2021-09-02(목) 오후 21:00</v>
      </c>
      <c r="K123" s="281"/>
      <c r="L123" s="282"/>
      <c r="M123" s="280" t="str">
        <f>TEXT($G$1+1, "[$-ko-KR]yyyy-mm-dd(ddd) ") &amp; "오전 00:00"</f>
        <v>2021-09-03(금)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66"/>
      <c r="R125" s="266"/>
      <c r="S125" s="26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6"/>
      <c r="R126" s="266"/>
      <c r="S126" s="26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56"/>
      <c r="R127" s="256"/>
      <c r="S127" s="256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56"/>
      <c r="R128" s="256"/>
      <c r="S128" s="256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56"/>
      <c r="R129" s="256"/>
      <c r="S129" s="256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56"/>
      <c r="R130" s="256"/>
      <c r="S130" s="256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56"/>
      <c r="R131" s="256"/>
      <c r="S131" s="256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56"/>
      <c r="R132" s="256"/>
      <c r="S132" s="256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57"/>
      <c r="R134" s="258"/>
      <c r="S134" s="259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60"/>
      <c r="R135" s="261"/>
      <c r="S135" s="262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63"/>
      <c r="R136" s="264"/>
      <c r="S136" s="265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56"/>
      <c r="R137" s="256"/>
      <c r="S137" s="256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66"/>
      <c r="R138" s="266"/>
      <c r="S138" s="26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66"/>
      <c r="R139" s="266"/>
      <c r="S139" s="26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56"/>
      <c r="R140" s="256"/>
      <c r="S140" s="256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2021-09-02(목) 오전 00:00</v>
      </c>
      <c r="C150" s="308"/>
      <c r="D150" s="280" t="str">
        <f>TEXT($G$1, "[$-ko-KR]yyyy-mm-dd(ddd) ") &amp; "오후 14:00"</f>
        <v>2021-09-02(목) 오후 14:00</v>
      </c>
      <c r="E150" s="281"/>
      <c r="F150" s="282"/>
      <c r="G150" s="280" t="str">
        <f>TEXT($G$1, "[$-ko-KR]yyyy-mm-dd(ddd) ") &amp; "오후 19:00"</f>
        <v>2021-09-02(목) 오후 19:00</v>
      </c>
      <c r="H150" s="281"/>
      <c r="I150" s="282"/>
      <c r="J150" s="280" t="str">
        <f>TEXT($G$1, "[$-ko-KR]yyyy-mm-dd(ddd) ") &amp; "오후 21:00"</f>
        <v>2021-09-02(목) 오후 21:00</v>
      </c>
      <c r="K150" s="281"/>
      <c r="L150" s="282"/>
      <c r="M150" s="280" t="str">
        <f>TEXT($G$1+1, "[$-ko-KR]yyyy-mm-dd(ddd) ") &amp; "오전 00:00"</f>
        <v>2021-09-03(금)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66"/>
      <c r="R152" s="266"/>
      <c r="S152" s="26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66"/>
      <c r="R153" s="266"/>
      <c r="S153" s="26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56"/>
      <c r="R154" s="256"/>
      <c r="S154" s="256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56"/>
      <c r="R155" s="256"/>
      <c r="S155" s="256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56"/>
      <c r="R156" s="256"/>
      <c r="S156" s="256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56"/>
      <c r="R157" s="256"/>
      <c r="S157" s="256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56"/>
      <c r="R158" s="256"/>
      <c r="S158" s="256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56"/>
      <c r="R159" s="256"/>
      <c r="S159" s="256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57"/>
      <c r="R161" s="258"/>
      <c r="S161" s="259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60"/>
      <c r="R162" s="261"/>
      <c r="S162" s="262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63"/>
      <c r="R163" s="264"/>
      <c r="S163" s="265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56"/>
      <c r="R164" s="256"/>
      <c r="S164" s="256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66"/>
      <c r="R165" s="266"/>
      <c r="S165" s="26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66"/>
      <c r="R166" s="266"/>
      <c r="S166" s="26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56"/>
      <c r="R167" s="256"/>
      <c r="S167" s="256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56"/>
      <c r="R168" s="256"/>
      <c r="S168" s="256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56"/>
      <c r="R169" s="256"/>
      <c r="S169" s="256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45"/>
      <c r="R170" s="246"/>
      <c r="S170" s="24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2021-09-02(목) 오전 00:00</v>
      </c>
      <c r="C177" s="308"/>
      <c r="D177" s="280" t="str">
        <f>TEXT($G$1, "[$-ko-KR]yyyy-mm-dd(ddd) ") &amp; "오후 14:00"</f>
        <v>2021-09-02(목) 오후 14:00</v>
      </c>
      <c r="E177" s="281"/>
      <c r="F177" s="282"/>
      <c r="G177" s="280" t="str">
        <f>TEXT($G$1, "[$-ko-KR]yyyy-mm-dd(ddd) ") &amp; "오후 19:00"</f>
        <v>2021-09-02(목) 오후 19:00</v>
      </c>
      <c r="H177" s="281"/>
      <c r="I177" s="282"/>
      <c r="J177" s="280" t="str">
        <f>TEXT($G$1, "[$-ko-KR]yyyy-mm-dd(ddd) ") &amp; "오후 21:00"</f>
        <v>2021-09-02(목) 오후 21:00</v>
      </c>
      <c r="K177" s="281"/>
      <c r="L177" s="282"/>
      <c r="M177" s="280" t="str">
        <f>TEXT($G$1+1, "[$-ko-KR]yyyy-mm-dd(ddd) ") &amp; "오전 00:00"</f>
        <v>2021-09-03(금)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66"/>
      <c r="R179" s="266"/>
      <c r="S179" s="26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66"/>
      <c r="R180" s="266"/>
      <c r="S180" s="26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56"/>
      <c r="R181" s="256"/>
      <c r="S181" s="256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56"/>
      <c r="R182" s="256"/>
      <c r="S182" s="256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56"/>
      <c r="R183" s="256"/>
      <c r="S183" s="256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56"/>
      <c r="R184" s="256"/>
      <c r="S184" s="256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56"/>
      <c r="R185" s="256"/>
      <c r="S185" s="256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56"/>
      <c r="R186" s="256"/>
      <c r="S186" s="256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57"/>
      <c r="R188" s="258"/>
      <c r="S188" s="259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60"/>
      <c r="R189" s="261"/>
      <c r="S189" s="262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63"/>
      <c r="R190" s="264"/>
      <c r="S190" s="265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56"/>
      <c r="R191" s="256"/>
      <c r="S191" s="256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66"/>
      <c r="R192" s="266"/>
      <c r="S192" s="26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66"/>
      <c r="R193" s="266"/>
      <c r="S193" s="26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56"/>
      <c r="R194" s="256"/>
      <c r="S194" s="256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56"/>
      <c r="R195" s="256"/>
      <c r="S195" s="256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56"/>
      <c r="R196" s="256"/>
      <c r="S196" s="256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45"/>
      <c r="R197" s="246"/>
      <c r="S197" s="24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2021-09-03(금) 오전 00:00</v>
      </c>
      <c r="C15" s="306"/>
      <c r="D15" s="280" t="str">
        <f>TEXT($G$1, "[$-ko-KR]yyyy-mm-dd(ddd) ") &amp; "오후 14:00"</f>
        <v>2021-09-03(금) 오후 14:00</v>
      </c>
      <c r="E15" s="281"/>
      <c r="F15" s="282"/>
      <c r="G15" s="280" t="str">
        <f>TEXT($G$1, "[$-ko-KR]yyyy-mm-dd(ddd) ") &amp; "오후 19:00"</f>
        <v>2021-09-03(금) 오후 19:00</v>
      </c>
      <c r="H15" s="281"/>
      <c r="I15" s="282"/>
      <c r="J15" s="280" t="str">
        <f>TEXT($G$1, "[$-ko-KR]yyyy-mm-dd(ddd) ") &amp; "오후 21:00"</f>
        <v>2021-09-03(금) 오후 21:00</v>
      </c>
      <c r="K15" s="281"/>
      <c r="L15" s="282"/>
      <c r="M15" s="280" t="str">
        <f>TEXT($G$1+1, "[$-ko-KR]yyyy-mm-dd(ddd) ") &amp; "오전 00:00"</f>
        <v>2021-09-04(토)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5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2021-09-03(금) 오전 00:00</v>
      </c>
      <c r="C42" s="308"/>
      <c r="D42" s="280" t="str">
        <f>TEXT($G$1, "[$-ko-KR]yyyy-mm-dd(ddd) ") &amp; "오후 14:00"</f>
        <v>2021-09-03(금) 오후 14:00</v>
      </c>
      <c r="E42" s="281"/>
      <c r="F42" s="282"/>
      <c r="G42" s="280" t="str">
        <f>TEXT($G$1, "[$-ko-KR]yyyy-mm-dd(ddd) ") &amp; "오후 19:00"</f>
        <v>2021-09-03(금) 오후 19:00</v>
      </c>
      <c r="H42" s="281"/>
      <c r="I42" s="282"/>
      <c r="J42" s="280" t="str">
        <f>TEXT($G$1, "[$-ko-KR]yyyy-mm-dd(ddd) ") &amp; "오후 21:00"</f>
        <v>2021-09-03(금) 오후 21:00</v>
      </c>
      <c r="K42" s="281"/>
      <c r="L42" s="282"/>
      <c r="M42" s="280" t="str">
        <f>TEXT($G$1+1, "[$-ko-KR]yyyy-mm-dd(ddd) ") &amp; "오전 00:00"</f>
        <v>2021-09-04(토)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66"/>
      <c r="R44" s="266"/>
      <c r="S44" s="266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66"/>
      <c r="R45" s="266"/>
      <c r="S45" s="266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56"/>
      <c r="R46" s="256"/>
      <c r="S46" s="256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56"/>
      <c r="R47" s="256"/>
      <c r="S47" s="256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56"/>
      <c r="R48" s="256"/>
      <c r="S48" s="256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56"/>
      <c r="R49" s="256"/>
      <c r="S49" s="256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56"/>
      <c r="R50" s="256"/>
      <c r="S50" s="256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56"/>
      <c r="R51" s="256"/>
      <c r="S51" s="256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57"/>
      <c r="R53" s="258"/>
      <c r="S53" s="259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60"/>
      <c r="R54" s="261"/>
      <c r="S54" s="262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63"/>
      <c r="R55" s="264"/>
      <c r="S55" s="265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56"/>
      <c r="R56" s="256"/>
      <c r="S56" s="256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66"/>
      <c r="R57" s="266"/>
      <c r="S57" s="266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66"/>
      <c r="R58" s="266"/>
      <c r="S58" s="266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56"/>
      <c r="R59" s="256"/>
      <c r="S59" s="256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5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2021-09-03(금) 오전 00:00</v>
      </c>
      <c r="C69" s="308"/>
      <c r="D69" s="280" t="str">
        <f>TEXT($G$1, "[$-ko-KR]yyyy-mm-dd(ddd) ") &amp; "오후 14:00"</f>
        <v>2021-09-03(금) 오후 14:00</v>
      </c>
      <c r="E69" s="281"/>
      <c r="F69" s="282"/>
      <c r="G69" s="280" t="str">
        <f>TEXT($G$1, "[$-ko-KR]yyyy-mm-dd(ddd) ") &amp; "오후 19:00"</f>
        <v>2021-09-03(금) 오후 19:00</v>
      </c>
      <c r="H69" s="281"/>
      <c r="I69" s="282"/>
      <c r="J69" s="280" t="str">
        <f>TEXT($G$1, "[$-ko-KR]yyyy-mm-dd(ddd) ") &amp; "오후 21:00"</f>
        <v>2021-09-03(금) 오후 21:00</v>
      </c>
      <c r="K69" s="281"/>
      <c r="L69" s="282"/>
      <c r="M69" s="280" t="str">
        <f>TEXT($G$1+1, "[$-ko-KR]yyyy-mm-dd(ddd) ") &amp; "오전 00:00"</f>
        <v>2021-09-04(토)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66"/>
      <c r="R71" s="266"/>
      <c r="S71" s="266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66"/>
      <c r="R72" s="266"/>
      <c r="S72" s="266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56"/>
      <c r="R73" s="256"/>
      <c r="S73" s="256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56"/>
      <c r="R74" s="256"/>
      <c r="S74" s="256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56"/>
      <c r="R75" s="256"/>
      <c r="S75" s="256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56"/>
      <c r="R76" s="256"/>
      <c r="S76" s="256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56"/>
      <c r="R77" s="256"/>
      <c r="S77" s="256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56"/>
      <c r="R78" s="256"/>
      <c r="S78" s="256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57"/>
      <c r="R80" s="258"/>
      <c r="S80" s="259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60"/>
      <c r="R81" s="261"/>
      <c r="S81" s="262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63"/>
      <c r="R82" s="264"/>
      <c r="S82" s="265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56"/>
      <c r="R83" s="256"/>
      <c r="S83" s="256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66"/>
      <c r="R84" s="266"/>
      <c r="S84" s="266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66"/>
      <c r="R85" s="266"/>
      <c r="S85" s="266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56"/>
      <c r="R86" s="256"/>
      <c r="S86" s="256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56"/>
      <c r="R87" s="256"/>
      <c r="S87" s="256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56"/>
      <c r="R88" s="256"/>
      <c r="S88" s="256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45"/>
      <c r="R89" s="246"/>
      <c r="S89" s="24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5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2021-09-03(금) 오전 00:00</v>
      </c>
      <c r="C96" s="308"/>
      <c r="D96" s="280" t="str">
        <f>TEXT($G$1, "[$-ko-KR]yyyy-mm-dd(ddd) ") &amp; "오후 14:00"</f>
        <v>2021-09-03(금) 오후 14:00</v>
      </c>
      <c r="E96" s="281"/>
      <c r="F96" s="282"/>
      <c r="G96" s="280" t="str">
        <f>TEXT($G$1, "[$-ko-KR]yyyy-mm-dd(ddd) ") &amp; "오후 19:00"</f>
        <v>2021-09-03(금) 오후 19:00</v>
      </c>
      <c r="H96" s="281"/>
      <c r="I96" s="282"/>
      <c r="J96" s="280" t="str">
        <f>TEXT($G$1, "[$-ko-KR]yyyy-mm-dd(ddd) ") &amp; "오후 21:00"</f>
        <v>2021-09-03(금) 오후 21:00</v>
      </c>
      <c r="K96" s="281"/>
      <c r="L96" s="282"/>
      <c r="M96" s="280" t="str">
        <f>TEXT($G$1+1, "[$-ko-KR]yyyy-mm-dd(ddd) ") &amp; "오전 00:00"</f>
        <v>2021-09-04(토)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66"/>
      <c r="R98" s="266"/>
      <c r="S98" s="266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66"/>
      <c r="R99" s="266"/>
      <c r="S99" s="266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56"/>
      <c r="R100" s="256"/>
      <c r="S100" s="256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56"/>
      <c r="R101" s="256"/>
      <c r="S101" s="256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56"/>
      <c r="R102" s="256"/>
      <c r="S102" s="256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56"/>
      <c r="R103" s="256"/>
      <c r="S103" s="256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56"/>
      <c r="R104" s="256"/>
      <c r="S104" s="256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56"/>
      <c r="R105" s="256"/>
      <c r="S105" s="256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57"/>
      <c r="R107" s="258"/>
      <c r="S107" s="259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60"/>
      <c r="R108" s="261"/>
      <c r="S108" s="262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63"/>
      <c r="R109" s="264"/>
      <c r="S109" s="265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56"/>
      <c r="R110" s="256"/>
      <c r="S110" s="256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66"/>
      <c r="R111" s="266"/>
      <c r="S111" s="266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66"/>
      <c r="R112" s="266"/>
      <c r="S112" s="266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56"/>
      <c r="R113" s="256"/>
      <c r="S113" s="256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56"/>
      <c r="R114" s="256"/>
      <c r="S114" s="256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56"/>
      <c r="R115" s="256"/>
      <c r="S115" s="256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45"/>
      <c r="R116" s="246"/>
      <c r="S116" s="24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5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2021-09-03(금) 오전 00:00</v>
      </c>
      <c r="C123" s="308"/>
      <c r="D123" s="280" t="str">
        <f>TEXT($G$1, "[$-ko-KR]yyyy-mm-dd(ddd) ") &amp; "오후 14:00"</f>
        <v>2021-09-03(금) 오후 14:00</v>
      </c>
      <c r="E123" s="281"/>
      <c r="F123" s="282"/>
      <c r="G123" s="280" t="str">
        <f>TEXT($G$1, "[$-ko-KR]yyyy-mm-dd(ddd) ") &amp; "오후 19:00"</f>
        <v>2021-09-03(금) 오후 19:00</v>
      </c>
      <c r="H123" s="281"/>
      <c r="I123" s="282"/>
      <c r="J123" s="280" t="str">
        <f>TEXT($G$1, "[$-ko-KR]yyyy-mm-dd(ddd) ") &amp; "오후 21:00"</f>
        <v>2021-09-03(금) 오후 21:00</v>
      </c>
      <c r="K123" s="281"/>
      <c r="L123" s="282"/>
      <c r="M123" s="280" t="str">
        <f>TEXT($G$1+1, "[$-ko-KR]yyyy-mm-dd(ddd) ") &amp; "오전 00:00"</f>
        <v>2021-09-04(토)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66"/>
      <c r="R125" s="266"/>
      <c r="S125" s="266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66"/>
      <c r="R126" s="266"/>
      <c r="S126" s="266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56"/>
      <c r="R127" s="256"/>
      <c r="S127" s="256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56"/>
      <c r="R128" s="256"/>
      <c r="S128" s="256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56"/>
      <c r="R129" s="256"/>
      <c r="S129" s="256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56"/>
      <c r="R130" s="256"/>
      <c r="S130" s="256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56"/>
      <c r="R131" s="256"/>
      <c r="S131" s="256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56"/>
      <c r="R132" s="256"/>
      <c r="S132" s="256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57"/>
      <c r="R134" s="258"/>
      <c r="S134" s="259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60"/>
      <c r="R135" s="261"/>
      <c r="S135" s="262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63"/>
      <c r="R136" s="264"/>
      <c r="S136" s="265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56"/>
      <c r="R137" s="256"/>
      <c r="S137" s="256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66"/>
      <c r="R138" s="266"/>
      <c r="S138" s="266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66"/>
      <c r="R139" s="266"/>
      <c r="S139" s="266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56"/>
      <c r="R140" s="256"/>
      <c r="S140" s="256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5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2021-09-03(금) 오전 00:00</v>
      </c>
      <c r="C150" s="308"/>
      <c r="D150" s="280" t="str">
        <f>TEXT($G$1, "[$-ko-KR]yyyy-mm-dd(ddd) ") &amp; "오후 14:00"</f>
        <v>2021-09-03(금) 오후 14:00</v>
      </c>
      <c r="E150" s="281"/>
      <c r="F150" s="282"/>
      <c r="G150" s="280" t="str">
        <f>TEXT($G$1, "[$-ko-KR]yyyy-mm-dd(ddd) ") &amp; "오후 19:00"</f>
        <v>2021-09-03(금) 오후 19:00</v>
      </c>
      <c r="H150" s="281"/>
      <c r="I150" s="282"/>
      <c r="J150" s="280" t="str">
        <f>TEXT($G$1, "[$-ko-KR]yyyy-mm-dd(ddd) ") &amp; "오후 21:00"</f>
        <v>2021-09-03(금) 오후 21:00</v>
      </c>
      <c r="K150" s="281"/>
      <c r="L150" s="282"/>
      <c r="M150" s="280" t="str">
        <f>TEXT($G$1+1, "[$-ko-KR]yyyy-mm-dd(ddd) ") &amp; "오전 00:00"</f>
        <v>2021-09-04(토)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66"/>
      <c r="R152" s="266"/>
      <c r="S152" s="266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66"/>
      <c r="R153" s="266"/>
      <c r="S153" s="266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56"/>
      <c r="R154" s="256"/>
      <c r="S154" s="256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56"/>
      <c r="R155" s="256"/>
      <c r="S155" s="256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56"/>
      <c r="R156" s="256"/>
      <c r="S156" s="256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56"/>
      <c r="R157" s="256"/>
      <c r="S157" s="256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56"/>
      <c r="R158" s="256"/>
      <c r="S158" s="256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56"/>
      <c r="R159" s="256"/>
      <c r="S159" s="256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57"/>
      <c r="R161" s="258"/>
      <c r="S161" s="259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60"/>
      <c r="R162" s="261"/>
      <c r="S162" s="262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63"/>
      <c r="R163" s="264"/>
      <c r="S163" s="265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56"/>
      <c r="R164" s="256"/>
      <c r="S164" s="256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66"/>
      <c r="R165" s="266"/>
      <c r="S165" s="266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66"/>
      <c r="R166" s="266"/>
      <c r="S166" s="266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56"/>
      <c r="R167" s="256"/>
      <c r="S167" s="256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56"/>
      <c r="R168" s="256"/>
      <c r="S168" s="256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56"/>
      <c r="R169" s="256"/>
      <c r="S169" s="256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45"/>
      <c r="R170" s="246"/>
      <c r="S170" s="24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5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2021-09-03(금) 오전 00:00</v>
      </c>
      <c r="C177" s="308"/>
      <c r="D177" s="280" t="str">
        <f>TEXT($G$1, "[$-ko-KR]yyyy-mm-dd(ddd) ") &amp; "오후 14:00"</f>
        <v>2021-09-03(금) 오후 14:00</v>
      </c>
      <c r="E177" s="281"/>
      <c r="F177" s="282"/>
      <c r="G177" s="280" t="str">
        <f>TEXT($G$1, "[$-ko-KR]yyyy-mm-dd(ddd) ") &amp; "오후 19:00"</f>
        <v>2021-09-03(금) 오후 19:00</v>
      </c>
      <c r="H177" s="281"/>
      <c r="I177" s="282"/>
      <c r="J177" s="280" t="str">
        <f>TEXT($G$1, "[$-ko-KR]yyyy-mm-dd(ddd) ") &amp; "오후 21:00"</f>
        <v>2021-09-03(금) 오후 21:00</v>
      </c>
      <c r="K177" s="281"/>
      <c r="L177" s="282"/>
      <c r="M177" s="280" t="str">
        <f>TEXT($G$1+1, "[$-ko-KR]yyyy-mm-dd(ddd) ") &amp; "오전 00:00"</f>
        <v>2021-09-04(토)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66"/>
      <c r="R179" s="266"/>
      <c r="S179" s="266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66"/>
      <c r="R180" s="266"/>
      <c r="S180" s="266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56"/>
      <c r="R181" s="256"/>
      <c r="S181" s="256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56"/>
      <c r="R182" s="256"/>
      <c r="S182" s="256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56"/>
      <c r="R183" s="256"/>
      <c r="S183" s="256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56"/>
      <c r="R184" s="256"/>
      <c r="S184" s="256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56"/>
      <c r="R185" s="256"/>
      <c r="S185" s="256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56"/>
      <c r="R186" s="256"/>
      <c r="S186" s="256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57"/>
      <c r="R188" s="258"/>
      <c r="S188" s="259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60"/>
      <c r="R189" s="261"/>
      <c r="S189" s="262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63"/>
      <c r="R190" s="264"/>
      <c r="S190" s="265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56"/>
      <c r="R191" s="256"/>
      <c r="S191" s="256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66"/>
      <c r="R192" s="266"/>
      <c r="S192" s="266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66"/>
      <c r="R193" s="266"/>
      <c r="S193" s="266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56"/>
      <c r="R194" s="256"/>
      <c r="S194" s="256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56"/>
      <c r="R195" s="256"/>
      <c r="S195" s="256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56"/>
      <c r="R196" s="256"/>
      <c r="S196" s="256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45"/>
      <c r="R197" s="246"/>
      <c r="S197" s="24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6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2021-09-04(토) 오전 00:00</v>
      </c>
      <c r="C15" s="306"/>
      <c r="D15" s="280" t="str">
        <f>TEXT($G$1, "[$-ko-KR]yyyy-mm-dd(ddd) ") &amp; "오후 14:00"</f>
        <v>2021-09-04(토) 오후 14:00</v>
      </c>
      <c r="E15" s="281"/>
      <c r="F15" s="282"/>
      <c r="G15" s="280" t="str">
        <f>TEXT($G$1, "[$-ko-KR]yyyy-mm-dd(ddd) ") &amp; "오후 19:00"</f>
        <v>2021-09-04(토) 오후 19:00</v>
      </c>
      <c r="H15" s="281"/>
      <c r="I15" s="282"/>
      <c r="J15" s="280" t="str">
        <f>TEXT($G$1, "[$-ko-KR]yyyy-mm-dd(ddd) ") &amp; "오후 21:00"</f>
        <v>2021-09-04(토) 오후 21:00</v>
      </c>
      <c r="K15" s="281"/>
      <c r="L15" s="282"/>
      <c r="M15" s="280" t="str">
        <f>TEXT($G$1+1, "[$-ko-KR]yyyy-mm-dd(ddd) ") &amp; "오전 00:00"</f>
        <v>2021-09-05(일)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69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2021-09-04(토) 오전 00:00</v>
      </c>
      <c r="C42" s="308"/>
      <c r="D42" s="280" t="str">
        <f>TEXT($G$1, "[$-ko-KR]yyyy-mm-dd(ddd) ") &amp; "오후 14:00"</f>
        <v>2021-09-04(토) 오후 14:00</v>
      </c>
      <c r="E42" s="281"/>
      <c r="F42" s="282"/>
      <c r="G42" s="280" t="str">
        <f>TEXT($G$1, "[$-ko-KR]yyyy-mm-dd(ddd) ") &amp; "오후 19:00"</f>
        <v>2021-09-04(토) 오후 19:00</v>
      </c>
      <c r="H42" s="281"/>
      <c r="I42" s="282"/>
      <c r="J42" s="280" t="str">
        <f>TEXT($G$1, "[$-ko-KR]yyyy-mm-dd(ddd) ") &amp; "오후 21:00"</f>
        <v>2021-09-04(토) 오후 21:00</v>
      </c>
      <c r="K42" s="281"/>
      <c r="L42" s="282"/>
      <c r="M42" s="280" t="str">
        <f>TEXT($G$1+1, "[$-ko-KR]yyyy-mm-dd(ddd) ") &amp; "오전 00:00"</f>
        <v>2021-09-05(일)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66"/>
      <c r="R44" s="266"/>
      <c r="S44" s="266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66"/>
      <c r="R45" s="266"/>
      <c r="S45" s="266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56"/>
      <c r="R46" s="256"/>
      <c r="S46" s="256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56"/>
      <c r="R47" s="256"/>
      <c r="S47" s="256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56"/>
      <c r="R48" s="256"/>
      <c r="S48" s="256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56"/>
      <c r="R49" s="256"/>
      <c r="S49" s="256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56"/>
      <c r="R50" s="256"/>
      <c r="S50" s="256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56"/>
      <c r="R51" s="256"/>
      <c r="S51" s="256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57"/>
      <c r="R53" s="258"/>
      <c r="S53" s="259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60"/>
      <c r="R54" s="261"/>
      <c r="S54" s="262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63"/>
      <c r="R55" s="264"/>
      <c r="S55" s="265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56"/>
      <c r="R56" s="256"/>
      <c r="S56" s="256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66"/>
      <c r="R57" s="266"/>
      <c r="S57" s="266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66"/>
      <c r="R58" s="266"/>
      <c r="S58" s="266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69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2021-09-04(토) 오전 00:00</v>
      </c>
      <c r="C69" s="308"/>
      <c r="D69" s="280" t="str">
        <f>TEXT($G$1, "[$-ko-KR]yyyy-mm-dd(ddd) ") &amp; "오후 14:00"</f>
        <v>2021-09-04(토) 오후 14:00</v>
      </c>
      <c r="E69" s="281"/>
      <c r="F69" s="282"/>
      <c r="G69" s="280" t="str">
        <f>TEXT($G$1, "[$-ko-KR]yyyy-mm-dd(ddd) ") &amp; "오후 19:00"</f>
        <v>2021-09-04(토) 오후 19:00</v>
      </c>
      <c r="H69" s="281"/>
      <c r="I69" s="282"/>
      <c r="J69" s="280" t="str">
        <f>TEXT($G$1, "[$-ko-KR]yyyy-mm-dd(ddd) ") &amp; "오후 21:00"</f>
        <v>2021-09-04(토) 오후 21:00</v>
      </c>
      <c r="K69" s="281"/>
      <c r="L69" s="282"/>
      <c r="M69" s="280" t="str">
        <f>TEXT($G$1+1, "[$-ko-KR]yyyy-mm-dd(ddd) ") &amp; "오전 00:00"</f>
        <v>2021-09-05(일)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66"/>
      <c r="R71" s="266"/>
      <c r="S71" s="266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66"/>
      <c r="R72" s="266"/>
      <c r="S72" s="266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56"/>
      <c r="R73" s="256"/>
      <c r="S73" s="256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56"/>
      <c r="R74" s="256"/>
      <c r="S74" s="256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56"/>
      <c r="R75" s="256"/>
      <c r="S75" s="256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56"/>
      <c r="R76" s="256"/>
      <c r="S76" s="256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56"/>
      <c r="R77" s="256"/>
      <c r="S77" s="256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56"/>
      <c r="R78" s="256"/>
      <c r="S78" s="256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57"/>
      <c r="R80" s="258"/>
      <c r="S80" s="259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60"/>
      <c r="R81" s="261"/>
      <c r="S81" s="262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63"/>
      <c r="R82" s="264"/>
      <c r="S82" s="265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56"/>
      <c r="R83" s="256"/>
      <c r="S83" s="256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66"/>
      <c r="R84" s="266"/>
      <c r="S84" s="266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66"/>
      <c r="R85" s="266"/>
      <c r="S85" s="266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56"/>
      <c r="R86" s="256"/>
      <c r="S86" s="256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56"/>
      <c r="R87" s="256"/>
      <c r="S87" s="256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56"/>
      <c r="R88" s="256"/>
      <c r="S88" s="256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45"/>
      <c r="R89" s="246"/>
      <c r="S89" s="24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69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2021-09-04(토) 오전 00:00</v>
      </c>
      <c r="C96" s="308"/>
      <c r="D96" s="280" t="str">
        <f>TEXT($G$1, "[$-ko-KR]yyyy-mm-dd(ddd) ") &amp; "오후 14:00"</f>
        <v>2021-09-04(토) 오후 14:00</v>
      </c>
      <c r="E96" s="281"/>
      <c r="F96" s="282"/>
      <c r="G96" s="280" t="str">
        <f>TEXT($G$1, "[$-ko-KR]yyyy-mm-dd(ddd) ") &amp; "오후 19:00"</f>
        <v>2021-09-04(토) 오후 19:00</v>
      </c>
      <c r="H96" s="281"/>
      <c r="I96" s="282"/>
      <c r="J96" s="280" t="str">
        <f>TEXT($G$1, "[$-ko-KR]yyyy-mm-dd(ddd) ") &amp; "오후 21:00"</f>
        <v>2021-09-04(토) 오후 21:00</v>
      </c>
      <c r="K96" s="281"/>
      <c r="L96" s="282"/>
      <c r="M96" s="280" t="str">
        <f>TEXT($G$1+1, "[$-ko-KR]yyyy-mm-dd(ddd) ") &amp; "오전 00:00"</f>
        <v>2021-09-05(일)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66"/>
      <c r="R98" s="266"/>
      <c r="S98" s="266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66"/>
      <c r="R99" s="266"/>
      <c r="S99" s="266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56"/>
      <c r="R100" s="256"/>
      <c r="S100" s="256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56"/>
      <c r="R101" s="256"/>
      <c r="S101" s="256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56"/>
      <c r="R102" s="256"/>
      <c r="S102" s="256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56"/>
      <c r="R103" s="256"/>
      <c r="S103" s="256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56"/>
      <c r="R104" s="256"/>
      <c r="S104" s="256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56"/>
      <c r="R105" s="256"/>
      <c r="S105" s="256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57"/>
      <c r="R107" s="258"/>
      <c r="S107" s="259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60"/>
      <c r="R108" s="261"/>
      <c r="S108" s="262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63"/>
      <c r="R109" s="264"/>
      <c r="S109" s="265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56"/>
      <c r="R110" s="256"/>
      <c r="S110" s="256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66"/>
      <c r="R111" s="266"/>
      <c r="S111" s="266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66"/>
      <c r="R112" s="266"/>
      <c r="S112" s="266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56"/>
      <c r="R113" s="256"/>
      <c r="S113" s="256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56"/>
      <c r="R114" s="256"/>
      <c r="S114" s="256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56"/>
      <c r="R115" s="256"/>
      <c r="S115" s="256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45"/>
      <c r="R116" s="246"/>
      <c r="S116" s="24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69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2021-09-04(토) 오전 00:00</v>
      </c>
      <c r="C123" s="308"/>
      <c r="D123" s="280" t="str">
        <f>TEXT($G$1, "[$-ko-KR]yyyy-mm-dd(ddd) ") &amp; "오후 14:00"</f>
        <v>2021-09-04(토) 오후 14:00</v>
      </c>
      <c r="E123" s="281"/>
      <c r="F123" s="282"/>
      <c r="G123" s="280" t="str">
        <f>TEXT($G$1, "[$-ko-KR]yyyy-mm-dd(ddd) ") &amp; "오후 19:00"</f>
        <v>2021-09-04(토) 오후 19:00</v>
      </c>
      <c r="H123" s="281"/>
      <c r="I123" s="282"/>
      <c r="J123" s="280" t="str">
        <f>TEXT($G$1, "[$-ko-KR]yyyy-mm-dd(ddd) ") &amp; "오후 21:00"</f>
        <v>2021-09-04(토) 오후 21:00</v>
      </c>
      <c r="K123" s="281"/>
      <c r="L123" s="282"/>
      <c r="M123" s="280" t="str">
        <f>TEXT($G$1+1, "[$-ko-KR]yyyy-mm-dd(ddd) ") &amp; "오전 00:00"</f>
        <v>2021-09-05(일)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66"/>
      <c r="R125" s="266"/>
      <c r="S125" s="266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66"/>
      <c r="R126" s="266"/>
      <c r="S126" s="266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56"/>
      <c r="R127" s="256"/>
      <c r="S127" s="256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56"/>
      <c r="R128" s="256"/>
      <c r="S128" s="256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56"/>
      <c r="R129" s="256"/>
      <c r="S129" s="256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56"/>
      <c r="R130" s="256"/>
      <c r="S130" s="256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56"/>
      <c r="R131" s="256"/>
      <c r="S131" s="256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56"/>
      <c r="R132" s="256"/>
      <c r="S132" s="256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57"/>
      <c r="R134" s="258"/>
      <c r="S134" s="259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60"/>
      <c r="R135" s="261"/>
      <c r="S135" s="262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63"/>
      <c r="R136" s="264"/>
      <c r="S136" s="265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56"/>
      <c r="R137" s="256"/>
      <c r="S137" s="256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66"/>
      <c r="R138" s="266"/>
      <c r="S138" s="266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66"/>
      <c r="R139" s="266"/>
      <c r="S139" s="266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69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2021-09-04(토) 오전 00:00</v>
      </c>
      <c r="C150" s="308"/>
      <c r="D150" s="280" t="str">
        <f>TEXT($G$1, "[$-ko-KR]yyyy-mm-dd(ddd) ") &amp; "오후 14:00"</f>
        <v>2021-09-04(토) 오후 14:00</v>
      </c>
      <c r="E150" s="281"/>
      <c r="F150" s="282"/>
      <c r="G150" s="280" t="str">
        <f>TEXT($G$1, "[$-ko-KR]yyyy-mm-dd(ddd) ") &amp; "오후 19:00"</f>
        <v>2021-09-04(토) 오후 19:00</v>
      </c>
      <c r="H150" s="281"/>
      <c r="I150" s="282"/>
      <c r="J150" s="280" t="str">
        <f>TEXT($G$1, "[$-ko-KR]yyyy-mm-dd(ddd) ") &amp; "오후 21:00"</f>
        <v>2021-09-04(토) 오후 21:00</v>
      </c>
      <c r="K150" s="281"/>
      <c r="L150" s="282"/>
      <c r="M150" s="280" t="str">
        <f>TEXT($G$1+1, "[$-ko-KR]yyyy-mm-dd(ddd) ") &amp; "오전 00:00"</f>
        <v>2021-09-05(일)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66"/>
      <c r="R152" s="266"/>
      <c r="S152" s="266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66"/>
      <c r="R153" s="266"/>
      <c r="S153" s="266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56"/>
      <c r="R154" s="256"/>
      <c r="S154" s="256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56"/>
      <c r="R155" s="256"/>
      <c r="S155" s="256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56"/>
      <c r="R156" s="256"/>
      <c r="S156" s="256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56"/>
      <c r="R157" s="256"/>
      <c r="S157" s="256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56"/>
      <c r="R158" s="256"/>
      <c r="S158" s="256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56"/>
      <c r="R159" s="256"/>
      <c r="S159" s="256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57"/>
      <c r="R161" s="258"/>
      <c r="S161" s="259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60"/>
      <c r="R162" s="261"/>
      <c r="S162" s="262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63"/>
      <c r="R163" s="264"/>
      <c r="S163" s="265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56"/>
      <c r="R164" s="256"/>
      <c r="S164" s="256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66"/>
      <c r="R165" s="266"/>
      <c r="S165" s="266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66"/>
      <c r="R166" s="266"/>
      <c r="S166" s="266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56"/>
      <c r="R167" s="256"/>
      <c r="S167" s="256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56"/>
      <c r="R168" s="256"/>
      <c r="S168" s="256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56"/>
      <c r="R169" s="256"/>
      <c r="S169" s="256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45"/>
      <c r="R170" s="246"/>
      <c r="S170" s="24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69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2021-09-04(토) 오전 00:00</v>
      </c>
      <c r="C177" s="308"/>
      <c r="D177" s="280" t="str">
        <f>TEXT($G$1, "[$-ko-KR]yyyy-mm-dd(ddd) ") &amp; "오후 14:00"</f>
        <v>2021-09-04(토) 오후 14:00</v>
      </c>
      <c r="E177" s="281"/>
      <c r="F177" s="282"/>
      <c r="G177" s="280" t="str">
        <f>TEXT($G$1, "[$-ko-KR]yyyy-mm-dd(ddd) ") &amp; "오후 19:00"</f>
        <v>2021-09-04(토) 오후 19:00</v>
      </c>
      <c r="H177" s="281"/>
      <c r="I177" s="282"/>
      <c r="J177" s="280" t="str">
        <f>TEXT($G$1, "[$-ko-KR]yyyy-mm-dd(ddd) ") &amp; "오후 21:00"</f>
        <v>2021-09-04(토) 오후 21:00</v>
      </c>
      <c r="K177" s="281"/>
      <c r="L177" s="282"/>
      <c r="M177" s="280" t="str">
        <f>TEXT($G$1+1, "[$-ko-KR]yyyy-mm-dd(ddd) ") &amp; "오전 00:00"</f>
        <v>2021-09-05(일)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66"/>
      <c r="R179" s="266"/>
      <c r="S179" s="266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66"/>
      <c r="R180" s="266"/>
      <c r="S180" s="266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56"/>
      <c r="R181" s="256"/>
      <c r="S181" s="256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56"/>
      <c r="R182" s="256"/>
      <c r="S182" s="256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56"/>
      <c r="R183" s="256"/>
      <c r="S183" s="256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56"/>
      <c r="R184" s="256"/>
      <c r="S184" s="256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56"/>
      <c r="R185" s="256"/>
      <c r="S185" s="256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56"/>
      <c r="R186" s="256"/>
      <c r="S186" s="256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57"/>
      <c r="R188" s="258"/>
      <c r="S188" s="259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60"/>
      <c r="R189" s="261"/>
      <c r="S189" s="262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63"/>
      <c r="R190" s="264"/>
      <c r="S190" s="265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56"/>
      <c r="R191" s="256"/>
      <c r="S191" s="256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66"/>
      <c r="R192" s="266"/>
      <c r="S192" s="266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66"/>
      <c r="R193" s="266"/>
      <c r="S193" s="266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56"/>
      <c r="R194" s="256"/>
      <c r="S194" s="256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56"/>
      <c r="R195" s="256"/>
      <c r="S195" s="256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56"/>
      <c r="R196" s="256"/>
      <c r="S196" s="256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45"/>
      <c r="R197" s="246"/>
      <c r="S197" s="24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2021-09-05(일) 오전 00:00</v>
      </c>
      <c r="C15" s="306"/>
      <c r="D15" s="280" t="str">
        <f>TEXT($G$1, "[$-ko-KR]yyyy-mm-dd(ddd) ") &amp; "오후 14:00"</f>
        <v>2021-09-05(일) 오후 14:00</v>
      </c>
      <c r="E15" s="281"/>
      <c r="F15" s="282"/>
      <c r="G15" s="280" t="str">
        <f>TEXT($G$1, "[$-ko-KR]yyyy-mm-dd(ddd) ") &amp; "오후 19:00"</f>
        <v>2021-09-05(일) 오후 19:00</v>
      </c>
      <c r="H15" s="281"/>
      <c r="I15" s="282"/>
      <c r="J15" s="280" t="str">
        <f>TEXT($G$1, "[$-ko-KR]yyyy-mm-dd(ddd) ") &amp; "오후 21:00"</f>
        <v>2021-09-05(일) 오후 21:00</v>
      </c>
      <c r="K15" s="281"/>
      <c r="L15" s="282"/>
      <c r="M15" s="280" t="str">
        <f>TEXT($G$1+1, "[$-ko-KR]yyyy-mm-dd(ddd) ") &amp; "오전 00:00"</f>
        <v>2021-09-06(월)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3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2021-09-05(일) 오전 00:00</v>
      </c>
      <c r="C42" s="308"/>
      <c r="D42" s="280" t="str">
        <f>TEXT($G$1, "[$-ko-KR]yyyy-mm-dd(ddd) ") &amp; "오후 14:00"</f>
        <v>2021-09-05(일) 오후 14:00</v>
      </c>
      <c r="E42" s="281"/>
      <c r="F42" s="282"/>
      <c r="G42" s="280" t="str">
        <f>TEXT($G$1, "[$-ko-KR]yyyy-mm-dd(ddd) ") &amp; "오후 19:00"</f>
        <v>2021-09-05(일) 오후 19:00</v>
      </c>
      <c r="H42" s="281"/>
      <c r="I42" s="282"/>
      <c r="J42" s="280" t="str">
        <f>TEXT($G$1, "[$-ko-KR]yyyy-mm-dd(ddd) ") &amp; "오후 21:00"</f>
        <v>2021-09-05(일) 오후 21:00</v>
      </c>
      <c r="K42" s="281"/>
      <c r="L42" s="282"/>
      <c r="M42" s="280" t="str">
        <f>TEXT($G$1+1, "[$-ko-KR]yyyy-mm-dd(ddd) ") &amp; "오전 00:00"</f>
        <v>2021-09-06(월)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66"/>
      <c r="R44" s="266"/>
      <c r="S44" s="266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66"/>
      <c r="R45" s="266"/>
      <c r="S45" s="266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56"/>
      <c r="R46" s="256"/>
      <c r="S46" s="256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56"/>
      <c r="R47" s="256"/>
      <c r="S47" s="256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56"/>
      <c r="R48" s="256"/>
      <c r="S48" s="256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56"/>
      <c r="R49" s="256"/>
      <c r="S49" s="256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56"/>
      <c r="R50" s="256"/>
      <c r="S50" s="256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56"/>
      <c r="R51" s="256"/>
      <c r="S51" s="256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57"/>
      <c r="R53" s="258"/>
      <c r="S53" s="259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60"/>
      <c r="R54" s="261"/>
      <c r="S54" s="262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63"/>
      <c r="R55" s="264"/>
      <c r="S55" s="265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56"/>
      <c r="R56" s="256"/>
      <c r="S56" s="256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66"/>
      <c r="R57" s="266"/>
      <c r="S57" s="266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3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2021-09-05(일) 오전 00:00</v>
      </c>
      <c r="C69" s="308"/>
      <c r="D69" s="280" t="str">
        <f>TEXT($G$1, "[$-ko-KR]yyyy-mm-dd(ddd) ") &amp; "오후 14:00"</f>
        <v>2021-09-05(일) 오후 14:00</v>
      </c>
      <c r="E69" s="281"/>
      <c r="F69" s="282"/>
      <c r="G69" s="280" t="str">
        <f>TEXT($G$1, "[$-ko-KR]yyyy-mm-dd(ddd) ") &amp; "오후 19:00"</f>
        <v>2021-09-05(일) 오후 19:00</v>
      </c>
      <c r="H69" s="281"/>
      <c r="I69" s="282"/>
      <c r="J69" s="280" t="str">
        <f>TEXT($G$1, "[$-ko-KR]yyyy-mm-dd(ddd) ") &amp; "오후 21:00"</f>
        <v>2021-09-05(일) 오후 21:00</v>
      </c>
      <c r="K69" s="281"/>
      <c r="L69" s="282"/>
      <c r="M69" s="280" t="str">
        <f>TEXT($G$1+1, "[$-ko-KR]yyyy-mm-dd(ddd) ") &amp; "오전 00:00"</f>
        <v>2021-09-06(월)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66"/>
      <c r="R71" s="266"/>
      <c r="S71" s="266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66"/>
      <c r="R72" s="266"/>
      <c r="S72" s="266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56"/>
      <c r="R73" s="256"/>
      <c r="S73" s="256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56"/>
      <c r="R74" s="256"/>
      <c r="S74" s="256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56"/>
      <c r="R75" s="256"/>
      <c r="S75" s="256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56"/>
      <c r="R76" s="256"/>
      <c r="S76" s="256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56"/>
      <c r="R77" s="256"/>
      <c r="S77" s="256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56"/>
      <c r="R78" s="256"/>
      <c r="S78" s="256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57"/>
      <c r="R80" s="258"/>
      <c r="S80" s="259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60"/>
      <c r="R81" s="261"/>
      <c r="S81" s="262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63"/>
      <c r="R82" s="264"/>
      <c r="S82" s="265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56"/>
      <c r="R83" s="256"/>
      <c r="S83" s="256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66"/>
      <c r="R84" s="266"/>
      <c r="S84" s="266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66"/>
      <c r="R85" s="266"/>
      <c r="S85" s="266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56"/>
      <c r="R86" s="256"/>
      <c r="S86" s="256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56"/>
      <c r="R87" s="256"/>
      <c r="S87" s="256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56"/>
      <c r="R88" s="256"/>
      <c r="S88" s="256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45"/>
      <c r="R89" s="246"/>
      <c r="S89" s="24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3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2021-09-05(일) 오전 00:00</v>
      </c>
      <c r="C96" s="308"/>
      <c r="D96" s="280" t="str">
        <f>TEXT($G$1, "[$-ko-KR]yyyy-mm-dd(ddd) ") &amp; "오후 14:00"</f>
        <v>2021-09-05(일) 오후 14:00</v>
      </c>
      <c r="E96" s="281"/>
      <c r="F96" s="282"/>
      <c r="G96" s="280" t="str">
        <f>TEXT($G$1, "[$-ko-KR]yyyy-mm-dd(ddd) ") &amp; "오후 19:00"</f>
        <v>2021-09-05(일) 오후 19:00</v>
      </c>
      <c r="H96" s="281"/>
      <c r="I96" s="282"/>
      <c r="J96" s="280" t="str">
        <f>TEXT($G$1, "[$-ko-KR]yyyy-mm-dd(ddd) ") &amp; "오후 21:00"</f>
        <v>2021-09-05(일) 오후 21:00</v>
      </c>
      <c r="K96" s="281"/>
      <c r="L96" s="282"/>
      <c r="M96" s="280" t="str">
        <f>TEXT($G$1+1, "[$-ko-KR]yyyy-mm-dd(ddd) ") &amp; "오전 00:00"</f>
        <v>2021-09-06(월)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66"/>
      <c r="R98" s="266"/>
      <c r="S98" s="266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66"/>
      <c r="R99" s="266"/>
      <c r="S99" s="266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56"/>
      <c r="R100" s="256"/>
      <c r="S100" s="256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56"/>
      <c r="R101" s="256"/>
      <c r="S101" s="256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56"/>
      <c r="R102" s="256"/>
      <c r="S102" s="256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56"/>
      <c r="R103" s="256"/>
      <c r="S103" s="256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56"/>
      <c r="R104" s="256"/>
      <c r="S104" s="256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56"/>
      <c r="R105" s="256"/>
      <c r="S105" s="256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57"/>
      <c r="R107" s="258"/>
      <c r="S107" s="259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60"/>
      <c r="R108" s="261"/>
      <c r="S108" s="262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63"/>
      <c r="R109" s="264"/>
      <c r="S109" s="265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56"/>
      <c r="R110" s="256"/>
      <c r="S110" s="256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66"/>
      <c r="R111" s="266"/>
      <c r="S111" s="266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66"/>
      <c r="R112" s="266"/>
      <c r="S112" s="266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56"/>
      <c r="R113" s="256"/>
      <c r="S113" s="256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56"/>
      <c r="R114" s="256"/>
      <c r="S114" s="256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56"/>
      <c r="R115" s="256"/>
      <c r="S115" s="256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45"/>
      <c r="R116" s="246"/>
      <c r="S116" s="24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3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2021-09-05(일) 오전 00:00</v>
      </c>
      <c r="C123" s="308"/>
      <c r="D123" s="280" t="str">
        <f>TEXT($G$1, "[$-ko-KR]yyyy-mm-dd(ddd) ") &amp; "오후 14:00"</f>
        <v>2021-09-05(일) 오후 14:00</v>
      </c>
      <c r="E123" s="281"/>
      <c r="F123" s="282"/>
      <c r="G123" s="280" t="str">
        <f>TEXT($G$1, "[$-ko-KR]yyyy-mm-dd(ddd) ") &amp; "오후 19:00"</f>
        <v>2021-09-05(일) 오후 19:00</v>
      </c>
      <c r="H123" s="281"/>
      <c r="I123" s="282"/>
      <c r="J123" s="280" t="str">
        <f>TEXT($G$1, "[$-ko-KR]yyyy-mm-dd(ddd) ") &amp; "오후 21:00"</f>
        <v>2021-09-05(일) 오후 21:00</v>
      </c>
      <c r="K123" s="281"/>
      <c r="L123" s="282"/>
      <c r="M123" s="280" t="str">
        <f>TEXT($G$1+1, "[$-ko-KR]yyyy-mm-dd(ddd) ") &amp; "오전 00:00"</f>
        <v>2021-09-06(월)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66"/>
      <c r="R125" s="266"/>
      <c r="S125" s="266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66"/>
      <c r="R126" s="266"/>
      <c r="S126" s="266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56"/>
      <c r="R127" s="256"/>
      <c r="S127" s="256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56"/>
      <c r="R128" s="256"/>
      <c r="S128" s="256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56"/>
      <c r="R129" s="256"/>
      <c r="S129" s="256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56"/>
      <c r="R130" s="256"/>
      <c r="S130" s="256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56"/>
      <c r="R131" s="256"/>
      <c r="S131" s="256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56"/>
      <c r="R132" s="256"/>
      <c r="S132" s="256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57"/>
      <c r="R134" s="258"/>
      <c r="S134" s="259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60"/>
      <c r="R135" s="261"/>
      <c r="S135" s="262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63"/>
      <c r="R136" s="264"/>
      <c r="S136" s="265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56"/>
      <c r="R137" s="256"/>
      <c r="S137" s="256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66"/>
      <c r="R138" s="266"/>
      <c r="S138" s="266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66"/>
      <c r="R139" s="266"/>
      <c r="S139" s="26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3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2021-09-05(일) 오전 00:00</v>
      </c>
      <c r="C150" s="308"/>
      <c r="D150" s="280" t="str">
        <f>TEXT($G$1, "[$-ko-KR]yyyy-mm-dd(ddd) ") &amp; "오후 14:00"</f>
        <v>2021-09-05(일) 오후 14:00</v>
      </c>
      <c r="E150" s="281"/>
      <c r="F150" s="282"/>
      <c r="G150" s="280" t="str">
        <f>TEXT($G$1, "[$-ko-KR]yyyy-mm-dd(ddd) ") &amp; "오후 19:00"</f>
        <v>2021-09-05(일) 오후 19:00</v>
      </c>
      <c r="H150" s="281"/>
      <c r="I150" s="282"/>
      <c r="J150" s="280" t="str">
        <f>TEXT($G$1, "[$-ko-KR]yyyy-mm-dd(ddd) ") &amp; "오후 21:00"</f>
        <v>2021-09-05(일) 오후 21:00</v>
      </c>
      <c r="K150" s="281"/>
      <c r="L150" s="282"/>
      <c r="M150" s="280" t="str">
        <f>TEXT($G$1+1, "[$-ko-KR]yyyy-mm-dd(ddd) ") &amp; "오전 00:00"</f>
        <v>2021-09-06(월)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66"/>
      <c r="R152" s="266"/>
      <c r="S152" s="266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66"/>
      <c r="R153" s="266"/>
      <c r="S153" s="266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56"/>
      <c r="R154" s="256"/>
      <c r="S154" s="256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56"/>
      <c r="R155" s="256"/>
      <c r="S155" s="256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56"/>
      <c r="R156" s="256"/>
      <c r="S156" s="256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56"/>
      <c r="R157" s="256"/>
      <c r="S157" s="256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56"/>
      <c r="R158" s="256"/>
      <c r="S158" s="256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56"/>
      <c r="R159" s="256"/>
      <c r="S159" s="256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57"/>
      <c r="R161" s="258"/>
      <c r="S161" s="259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60"/>
      <c r="R162" s="261"/>
      <c r="S162" s="262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63"/>
      <c r="R163" s="264"/>
      <c r="S163" s="265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56"/>
      <c r="R164" s="256"/>
      <c r="S164" s="256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66"/>
      <c r="R165" s="266"/>
      <c r="S165" s="266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66"/>
      <c r="R166" s="266"/>
      <c r="S166" s="266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56"/>
      <c r="R167" s="256"/>
      <c r="S167" s="256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56"/>
      <c r="R168" s="256"/>
      <c r="S168" s="256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56"/>
      <c r="R169" s="256"/>
      <c r="S169" s="256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45"/>
      <c r="R170" s="246"/>
      <c r="S170" s="24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3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2021-09-05(일) 오전 00:00</v>
      </c>
      <c r="C177" s="308"/>
      <c r="D177" s="280" t="str">
        <f>TEXT($G$1, "[$-ko-KR]yyyy-mm-dd(ddd) ") &amp; "오후 14:00"</f>
        <v>2021-09-05(일) 오후 14:00</v>
      </c>
      <c r="E177" s="281"/>
      <c r="F177" s="282"/>
      <c r="G177" s="280" t="str">
        <f>TEXT($G$1, "[$-ko-KR]yyyy-mm-dd(ddd) ") &amp; "오후 19:00"</f>
        <v>2021-09-05(일) 오후 19:00</v>
      </c>
      <c r="H177" s="281"/>
      <c r="I177" s="282"/>
      <c r="J177" s="280" t="str">
        <f>TEXT($G$1, "[$-ko-KR]yyyy-mm-dd(ddd) ") &amp; "오후 21:00"</f>
        <v>2021-09-05(일) 오후 21:00</v>
      </c>
      <c r="K177" s="281"/>
      <c r="L177" s="282"/>
      <c r="M177" s="280" t="str">
        <f>TEXT($G$1+1, "[$-ko-KR]yyyy-mm-dd(ddd) ") &amp; "오전 00:00"</f>
        <v>2021-09-06(월)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66"/>
      <c r="R179" s="266"/>
      <c r="S179" s="266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66"/>
      <c r="R180" s="266"/>
      <c r="S180" s="266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56"/>
      <c r="R181" s="256"/>
      <c r="S181" s="256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56"/>
      <c r="R182" s="256"/>
      <c r="S182" s="256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56"/>
      <c r="R183" s="256"/>
      <c r="S183" s="256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56"/>
      <c r="R184" s="256"/>
      <c r="S184" s="256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56"/>
      <c r="R185" s="256"/>
      <c r="S185" s="256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56"/>
      <c r="R186" s="256"/>
      <c r="S186" s="256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57"/>
      <c r="R188" s="258"/>
      <c r="S188" s="259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60"/>
      <c r="R189" s="261"/>
      <c r="S189" s="262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63"/>
      <c r="R190" s="264"/>
      <c r="S190" s="265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56"/>
      <c r="R191" s="256"/>
      <c r="S191" s="256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66"/>
      <c r="R192" s="266"/>
      <c r="S192" s="266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66"/>
      <c r="R193" s="266"/>
      <c r="S193" s="266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56"/>
      <c r="R194" s="256"/>
      <c r="S194" s="256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56"/>
      <c r="R195" s="256"/>
      <c r="S195" s="256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56"/>
      <c r="R196" s="256"/>
      <c r="S196" s="256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45"/>
      <c r="R197" s="246"/>
      <c r="S197" s="24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2021-09-06(월) 오전 00:00</v>
      </c>
      <c r="C15" s="306"/>
      <c r="D15" s="280" t="str">
        <f>TEXT($G$1, "[$-ko-KR]yyyy-mm-dd(ddd) ") &amp; "오후 14:00"</f>
        <v>2021-09-06(월) 오후 14:00</v>
      </c>
      <c r="E15" s="281"/>
      <c r="F15" s="282"/>
      <c r="G15" s="280" t="str">
        <f>TEXT($G$1, "[$-ko-KR]yyyy-mm-dd(ddd) ") &amp; "오후 19:00"</f>
        <v>2021-09-06(월) 오후 19:00</v>
      </c>
      <c r="H15" s="281"/>
      <c r="I15" s="282"/>
      <c r="J15" s="280" t="str">
        <f>TEXT($G$1, "[$-ko-KR]yyyy-mm-dd(ddd) ") &amp; "오후 21:00"</f>
        <v>2021-09-06(월) 오후 21:00</v>
      </c>
      <c r="K15" s="281"/>
      <c r="L15" s="282"/>
      <c r="M15" s="280" t="str">
        <f>TEXT($G$1+1, "[$-ko-KR]yyyy-mm-dd(ddd) ") &amp; "오전 00:00"</f>
        <v>2021-09-07(화)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7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2021-09-06(월) 오전 00:00</v>
      </c>
      <c r="C42" s="308"/>
      <c r="D42" s="280" t="str">
        <f>TEXT($G$1, "[$-ko-KR]yyyy-mm-dd(ddd) ") &amp; "오후 14:00"</f>
        <v>2021-09-06(월) 오후 14:00</v>
      </c>
      <c r="E42" s="281"/>
      <c r="F42" s="282"/>
      <c r="G42" s="280" t="str">
        <f>TEXT($G$1, "[$-ko-KR]yyyy-mm-dd(ddd) ") &amp; "오후 19:00"</f>
        <v>2021-09-06(월) 오후 19:00</v>
      </c>
      <c r="H42" s="281"/>
      <c r="I42" s="282"/>
      <c r="J42" s="280" t="str">
        <f>TEXT($G$1, "[$-ko-KR]yyyy-mm-dd(ddd) ") &amp; "오후 21:00"</f>
        <v>2021-09-06(월) 오후 21:00</v>
      </c>
      <c r="K42" s="281"/>
      <c r="L42" s="282"/>
      <c r="M42" s="280" t="str">
        <f>TEXT($G$1+1, "[$-ko-KR]yyyy-mm-dd(ddd) ") &amp; "오전 00:00"</f>
        <v>2021-09-07(화)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66"/>
      <c r="R44" s="266"/>
      <c r="S44" s="266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66"/>
      <c r="R45" s="266"/>
      <c r="S45" s="266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56"/>
      <c r="R46" s="256"/>
      <c r="S46" s="256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56"/>
      <c r="R47" s="256"/>
      <c r="S47" s="256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56"/>
      <c r="R48" s="256"/>
      <c r="S48" s="256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56"/>
      <c r="R49" s="256"/>
      <c r="S49" s="256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56"/>
      <c r="R50" s="256"/>
      <c r="S50" s="256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56"/>
      <c r="R51" s="256"/>
      <c r="S51" s="256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57"/>
      <c r="R53" s="258"/>
      <c r="S53" s="259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60"/>
      <c r="R54" s="261"/>
      <c r="S54" s="262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63"/>
      <c r="R55" s="264"/>
      <c r="S55" s="265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56"/>
      <c r="R56" s="256"/>
      <c r="S56" s="256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66"/>
      <c r="R57" s="266"/>
      <c r="S57" s="26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7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2021-09-06(월) 오전 00:00</v>
      </c>
      <c r="C69" s="308"/>
      <c r="D69" s="280" t="str">
        <f>TEXT($G$1, "[$-ko-KR]yyyy-mm-dd(ddd) ") &amp; "오후 14:00"</f>
        <v>2021-09-06(월) 오후 14:00</v>
      </c>
      <c r="E69" s="281"/>
      <c r="F69" s="282"/>
      <c r="G69" s="280" t="str">
        <f>TEXT($G$1, "[$-ko-KR]yyyy-mm-dd(ddd) ") &amp; "오후 19:00"</f>
        <v>2021-09-06(월) 오후 19:00</v>
      </c>
      <c r="H69" s="281"/>
      <c r="I69" s="282"/>
      <c r="J69" s="280" t="str">
        <f>TEXT($G$1, "[$-ko-KR]yyyy-mm-dd(ddd) ") &amp; "오후 21:00"</f>
        <v>2021-09-06(월) 오후 21:00</v>
      </c>
      <c r="K69" s="281"/>
      <c r="L69" s="282"/>
      <c r="M69" s="280" t="str">
        <f>TEXT($G$1+1, "[$-ko-KR]yyyy-mm-dd(ddd) ") &amp; "오전 00:00"</f>
        <v>2021-09-07(화)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66"/>
      <c r="R71" s="266"/>
      <c r="S71" s="266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66"/>
      <c r="R72" s="266"/>
      <c r="S72" s="266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56"/>
      <c r="R73" s="256"/>
      <c r="S73" s="256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56"/>
      <c r="R74" s="256"/>
      <c r="S74" s="256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56"/>
      <c r="R75" s="256"/>
      <c r="S75" s="256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56"/>
      <c r="R76" s="256"/>
      <c r="S76" s="256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56"/>
      <c r="R77" s="256"/>
      <c r="S77" s="256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56"/>
      <c r="R78" s="256"/>
      <c r="S78" s="256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57"/>
      <c r="R80" s="258"/>
      <c r="S80" s="259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60"/>
      <c r="R81" s="261"/>
      <c r="S81" s="262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63"/>
      <c r="R82" s="264"/>
      <c r="S82" s="265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56"/>
      <c r="R83" s="256"/>
      <c r="S83" s="256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66"/>
      <c r="R84" s="266"/>
      <c r="S84" s="266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66"/>
      <c r="R85" s="266"/>
      <c r="S85" s="266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56"/>
      <c r="R86" s="256"/>
      <c r="S86" s="256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56"/>
      <c r="R87" s="256"/>
      <c r="S87" s="256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56"/>
      <c r="R88" s="256"/>
      <c r="S88" s="256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45"/>
      <c r="R89" s="246"/>
      <c r="S89" s="24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7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2021-09-06(월) 오전 00:00</v>
      </c>
      <c r="C96" s="308"/>
      <c r="D96" s="280" t="str">
        <f>TEXT($G$1, "[$-ko-KR]yyyy-mm-dd(ddd) ") &amp; "오후 14:00"</f>
        <v>2021-09-06(월) 오후 14:00</v>
      </c>
      <c r="E96" s="281"/>
      <c r="F96" s="282"/>
      <c r="G96" s="280" t="str">
        <f>TEXT($G$1, "[$-ko-KR]yyyy-mm-dd(ddd) ") &amp; "오후 19:00"</f>
        <v>2021-09-06(월) 오후 19:00</v>
      </c>
      <c r="H96" s="281"/>
      <c r="I96" s="282"/>
      <c r="J96" s="280" t="str">
        <f>TEXT($G$1, "[$-ko-KR]yyyy-mm-dd(ddd) ") &amp; "오후 21:00"</f>
        <v>2021-09-06(월) 오후 21:00</v>
      </c>
      <c r="K96" s="281"/>
      <c r="L96" s="282"/>
      <c r="M96" s="280" t="str">
        <f>TEXT($G$1+1, "[$-ko-KR]yyyy-mm-dd(ddd) ") &amp; "오전 00:00"</f>
        <v>2021-09-07(화)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66"/>
      <c r="R98" s="266"/>
      <c r="S98" s="266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66"/>
      <c r="R99" s="266"/>
      <c r="S99" s="266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56"/>
      <c r="R100" s="256"/>
      <c r="S100" s="256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56"/>
      <c r="R101" s="256"/>
      <c r="S101" s="256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56"/>
      <c r="R102" s="256"/>
      <c r="S102" s="256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56"/>
      <c r="R103" s="256"/>
      <c r="S103" s="256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56"/>
      <c r="R104" s="256"/>
      <c r="S104" s="256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56"/>
      <c r="R105" s="256"/>
      <c r="S105" s="256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57"/>
      <c r="R107" s="258"/>
      <c r="S107" s="259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60"/>
      <c r="R108" s="261"/>
      <c r="S108" s="262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63"/>
      <c r="R109" s="264"/>
      <c r="S109" s="265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56"/>
      <c r="R110" s="256"/>
      <c r="S110" s="256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66"/>
      <c r="R111" s="266"/>
      <c r="S111" s="266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66"/>
      <c r="R112" s="266"/>
      <c r="S112" s="266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56"/>
      <c r="R113" s="256"/>
      <c r="S113" s="256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56"/>
      <c r="R114" s="256"/>
      <c r="S114" s="256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56"/>
      <c r="R115" s="256"/>
      <c r="S115" s="256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45"/>
      <c r="R116" s="246"/>
      <c r="S116" s="24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7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2021-09-06(월) 오전 00:00</v>
      </c>
      <c r="C123" s="308"/>
      <c r="D123" s="280" t="str">
        <f>TEXT($G$1, "[$-ko-KR]yyyy-mm-dd(ddd) ") &amp; "오후 14:00"</f>
        <v>2021-09-06(월) 오후 14:00</v>
      </c>
      <c r="E123" s="281"/>
      <c r="F123" s="282"/>
      <c r="G123" s="280" t="str">
        <f>TEXT($G$1, "[$-ko-KR]yyyy-mm-dd(ddd) ") &amp; "오후 19:00"</f>
        <v>2021-09-06(월) 오후 19:00</v>
      </c>
      <c r="H123" s="281"/>
      <c r="I123" s="282"/>
      <c r="J123" s="280" t="str">
        <f>TEXT($G$1, "[$-ko-KR]yyyy-mm-dd(ddd) ") &amp; "오후 21:00"</f>
        <v>2021-09-06(월) 오후 21:00</v>
      </c>
      <c r="K123" s="281"/>
      <c r="L123" s="282"/>
      <c r="M123" s="280" t="str">
        <f>TEXT($G$1+1, "[$-ko-KR]yyyy-mm-dd(ddd) ") &amp; "오전 00:00"</f>
        <v>2021-09-07(화)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66"/>
      <c r="R125" s="266"/>
      <c r="S125" s="266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66"/>
      <c r="R126" s="266"/>
      <c r="S126" s="266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56"/>
      <c r="R127" s="256"/>
      <c r="S127" s="256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56"/>
      <c r="R128" s="256"/>
      <c r="S128" s="256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56"/>
      <c r="R129" s="256"/>
      <c r="S129" s="256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56"/>
      <c r="R130" s="256"/>
      <c r="S130" s="256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56"/>
      <c r="R131" s="256"/>
      <c r="S131" s="256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56"/>
      <c r="R132" s="256"/>
      <c r="S132" s="256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57"/>
      <c r="R134" s="258"/>
      <c r="S134" s="259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60"/>
      <c r="R135" s="261"/>
      <c r="S135" s="262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63"/>
      <c r="R136" s="264"/>
      <c r="S136" s="265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56"/>
      <c r="R137" s="256"/>
      <c r="S137" s="256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66"/>
      <c r="R138" s="266"/>
      <c r="S138" s="26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7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2021-09-06(월) 오전 00:00</v>
      </c>
      <c r="C150" s="308"/>
      <c r="D150" s="280" t="str">
        <f>TEXT($G$1, "[$-ko-KR]yyyy-mm-dd(ddd) ") &amp; "오후 14:00"</f>
        <v>2021-09-06(월) 오후 14:00</v>
      </c>
      <c r="E150" s="281"/>
      <c r="F150" s="282"/>
      <c r="G150" s="280" t="str">
        <f>TEXT($G$1, "[$-ko-KR]yyyy-mm-dd(ddd) ") &amp; "오후 19:00"</f>
        <v>2021-09-06(월) 오후 19:00</v>
      </c>
      <c r="H150" s="281"/>
      <c r="I150" s="282"/>
      <c r="J150" s="280" t="str">
        <f>TEXT($G$1, "[$-ko-KR]yyyy-mm-dd(ddd) ") &amp; "오후 21:00"</f>
        <v>2021-09-06(월) 오후 21:00</v>
      </c>
      <c r="K150" s="281"/>
      <c r="L150" s="282"/>
      <c r="M150" s="280" t="str">
        <f>TEXT($G$1+1, "[$-ko-KR]yyyy-mm-dd(ddd) ") &amp; "오전 00:00"</f>
        <v>2021-09-07(화)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66"/>
      <c r="R152" s="266"/>
      <c r="S152" s="266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66"/>
      <c r="R153" s="266"/>
      <c r="S153" s="266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56"/>
      <c r="R154" s="256"/>
      <c r="S154" s="256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56"/>
      <c r="R155" s="256"/>
      <c r="S155" s="256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56"/>
      <c r="R156" s="256"/>
      <c r="S156" s="256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56"/>
      <c r="R157" s="256"/>
      <c r="S157" s="256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56"/>
      <c r="R158" s="256"/>
      <c r="S158" s="256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56"/>
      <c r="R159" s="256"/>
      <c r="S159" s="256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57"/>
      <c r="R161" s="258"/>
      <c r="S161" s="259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60"/>
      <c r="R162" s="261"/>
      <c r="S162" s="262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63"/>
      <c r="R163" s="264"/>
      <c r="S163" s="265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56"/>
      <c r="R164" s="256"/>
      <c r="S164" s="256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66"/>
      <c r="R165" s="266"/>
      <c r="S165" s="266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66"/>
      <c r="R166" s="266"/>
      <c r="S166" s="266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56"/>
      <c r="R167" s="256"/>
      <c r="S167" s="256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56"/>
      <c r="R168" s="256"/>
      <c r="S168" s="256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56"/>
      <c r="R169" s="256"/>
      <c r="S169" s="256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45"/>
      <c r="R170" s="246"/>
      <c r="S170" s="24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7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2021-09-06(월) 오전 00:00</v>
      </c>
      <c r="C177" s="308"/>
      <c r="D177" s="280" t="str">
        <f>TEXT($G$1, "[$-ko-KR]yyyy-mm-dd(ddd) ") &amp; "오후 14:00"</f>
        <v>2021-09-06(월) 오후 14:00</v>
      </c>
      <c r="E177" s="281"/>
      <c r="F177" s="282"/>
      <c r="G177" s="280" t="str">
        <f>TEXT($G$1, "[$-ko-KR]yyyy-mm-dd(ddd) ") &amp; "오후 19:00"</f>
        <v>2021-09-06(월) 오후 19:00</v>
      </c>
      <c r="H177" s="281"/>
      <c r="I177" s="282"/>
      <c r="J177" s="280" t="str">
        <f>TEXT($G$1, "[$-ko-KR]yyyy-mm-dd(ddd) ") &amp; "오후 21:00"</f>
        <v>2021-09-06(월) 오후 21:00</v>
      </c>
      <c r="K177" s="281"/>
      <c r="L177" s="282"/>
      <c r="M177" s="280" t="str">
        <f>TEXT($G$1+1, "[$-ko-KR]yyyy-mm-dd(ddd) ") &amp; "오전 00:00"</f>
        <v>2021-09-07(화)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66"/>
      <c r="R179" s="266"/>
      <c r="S179" s="266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66"/>
      <c r="R180" s="266"/>
      <c r="S180" s="266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56"/>
      <c r="R181" s="256"/>
      <c r="S181" s="256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56"/>
      <c r="R182" s="256"/>
      <c r="S182" s="256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56"/>
      <c r="R183" s="256"/>
      <c r="S183" s="256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56"/>
      <c r="R184" s="256"/>
      <c r="S184" s="256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56"/>
      <c r="R185" s="256"/>
      <c r="S185" s="256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56"/>
      <c r="R186" s="256"/>
      <c r="S186" s="256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57"/>
      <c r="R188" s="258"/>
      <c r="S188" s="259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60"/>
      <c r="R189" s="261"/>
      <c r="S189" s="262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63"/>
      <c r="R190" s="264"/>
      <c r="S190" s="265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56"/>
      <c r="R191" s="256"/>
      <c r="S191" s="256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66"/>
      <c r="R192" s="266"/>
      <c r="S192" s="266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66"/>
      <c r="R193" s="266"/>
      <c r="S193" s="266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56"/>
      <c r="R194" s="256"/>
      <c r="S194" s="256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56"/>
      <c r="R195" s="256"/>
      <c r="S195" s="256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56"/>
      <c r="R196" s="256"/>
      <c r="S196" s="256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45"/>
      <c r="R197" s="246"/>
      <c r="S197" s="24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2021-09-07(화) 오전 00:00</v>
      </c>
      <c r="C15" s="306"/>
      <c r="D15" s="280" t="str">
        <f>TEXT($G$1, "[$-ko-KR]yyyy-mm-dd(ddd) ") &amp; "오후 14:00"</f>
        <v>2021-09-07(화) 오후 14:00</v>
      </c>
      <c r="E15" s="281"/>
      <c r="F15" s="282"/>
      <c r="G15" s="280" t="str">
        <f>TEXT($G$1, "[$-ko-KR]yyyy-mm-dd(ddd) ") &amp; "오후 19:00"</f>
        <v>2021-09-07(화) 오후 19:00</v>
      </c>
      <c r="H15" s="281"/>
      <c r="I15" s="282"/>
      <c r="J15" s="280" t="str">
        <f>TEXT($G$1, "[$-ko-KR]yyyy-mm-dd(ddd) ") &amp; "오후 21:00"</f>
        <v>2021-09-07(화) 오후 21:00</v>
      </c>
      <c r="K15" s="281"/>
      <c r="L15" s="282"/>
      <c r="M15" s="280" t="str">
        <f>TEXT($G$1+1, "[$-ko-KR]yyyy-mm-dd(ddd) ") &amp; "오전 00:00"</f>
        <v>2021-09-08(수)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2021-09-07(화) 오전 00:00</v>
      </c>
      <c r="C42" s="308"/>
      <c r="D42" s="280" t="str">
        <f>TEXT($G$1, "[$-ko-KR]yyyy-mm-dd(ddd) ") &amp; "오후 14:00"</f>
        <v>2021-09-07(화) 오후 14:00</v>
      </c>
      <c r="E42" s="281"/>
      <c r="F42" s="282"/>
      <c r="G42" s="280" t="str">
        <f>TEXT($G$1, "[$-ko-KR]yyyy-mm-dd(ddd) ") &amp; "오후 19:00"</f>
        <v>2021-09-07(화) 오후 19:00</v>
      </c>
      <c r="H42" s="281"/>
      <c r="I42" s="282"/>
      <c r="J42" s="280" t="str">
        <f>TEXT($G$1, "[$-ko-KR]yyyy-mm-dd(ddd) ") &amp; "오후 21:00"</f>
        <v>2021-09-07(화) 오후 21:00</v>
      </c>
      <c r="K42" s="281"/>
      <c r="L42" s="282"/>
      <c r="M42" s="280" t="str">
        <f>TEXT($G$1+1, "[$-ko-KR]yyyy-mm-dd(ddd) ") &amp; "오전 00:00"</f>
        <v>2021-09-08(수)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66"/>
      <c r="R44" s="266"/>
      <c r="S44" s="266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66"/>
      <c r="R45" s="266"/>
      <c r="S45" s="266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56"/>
      <c r="R46" s="256"/>
      <c r="S46" s="256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56"/>
      <c r="R47" s="256"/>
      <c r="S47" s="256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56"/>
      <c r="R48" s="256"/>
      <c r="S48" s="256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56"/>
      <c r="R49" s="256"/>
      <c r="S49" s="256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56"/>
      <c r="R50" s="256"/>
      <c r="S50" s="256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56"/>
      <c r="R51" s="256"/>
      <c r="S51" s="256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57"/>
      <c r="R53" s="258"/>
      <c r="S53" s="259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60"/>
      <c r="R54" s="261"/>
      <c r="S54" s="262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63"/>
      <c r="R55" s="264"/>
      <c r="S55" s="265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56"/>
      <c r="R56" s="256"/>
      <c r="S56" s="256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66"/>
      <c r="R57" s="266"/>
      <c r="S57" s="26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2021-09-07(화) 오전 00:00</v>
      </c>
      <c r="C69" s="308"/>
      <c r="D69" s="280" t="str">
        <f>TEXT($G$1, "[$-ko-KR]yyyy-mm-dd(ddd) ") &amp; "오후 14:00"</f>
        <v>2021-09-07(화) 오후 14:00</v>
      </c>
      <c r="E69" s="281"/>
      <c r="F69" s="282"/>
      <c r="G69" s="280" t="str">
        <f>TEXT($G$1, "[$-ko-KR]yyyy-mm-dd(ddd) ") &amp; "오후 19:00"</f>
        <v>2021-09-07(화) 오후 19:00</v>
      </c>
      <c r="H69" s="281"/>
      <c r="I69" s="282"/>
      <c r="J69" s="280" t="str">
        <f>TEXT($G$1, "[$-ko-KR]yyyy-mm-dd(ddd) ") &amp; "오후 21:00"</f>
        <v>2021-09-07(화) 오후 21:00</v>
      </c>
      <c r="K69" s="281"/>
      <c r="L69" s="282"/>
      <c r="M69" s="280" t="str">
        <f>TEXT($G$1+1, "[$-ko-KR]yyyy-mm-dd(ddd) ") &amp; "오전 00:00"</f>
        <v>2021-09-08(수)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66"/>
      <c r="R71" s="266"/>
      <c r="S71" s="266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66"/>
      <c r="R72" s="266"/>
      <c r="S72" s="266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56"/>
      <c r="R73" s="256"/>
      <c r="S73" s="256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56"/>
      <c r="R74" s="256"/>
      <c r="S74" s="256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56"/>
      <c r="R75" s="256"/>
      <c r="S75" s="256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56"/>
      <c r="R76" s="256"/>
      <c r="S76" s="256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56"/>
      <c r="R77" s="256"/>
      <c r="S77" s="256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56"/>
      <c r="R78" s="256"/>
      <c r="S78" s="256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57"/>
      <c r="R80" s="258"/>
      <c r="S80" s="259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60"/>
      <c r="R81" s="261"/>
      <c r="S81" s="262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63"/>
      <c r="R82" s="264"/>
      <c r="S82" s="265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56"/>
      <c r="R83" s="256"/>
      <c r="S83" s="256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66"/>
      <c r="R84" s="266"/>
      <c r="S84" s="266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66"/>
      <c r="R85" s="266"/>
      <c r="S85" s="266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56"/>
      <c r="R86" s="256"/>
      <c r="S86" s="256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56"/>
      <c r="R87" s="256"/>
      <c r="S87" s="256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56"/>
      <c r="R88" s="256"/>
      <c r="S88" s="256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45"/>
      <c r="R89" s="246"/>
      <c r="S89" s="24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2021-09-07(화) 오전 00:00</v>
      </c>
      <c r="C96" s="308"/>
      <c r="D96" s="280" t="str">
        <f>TEXT($G$1, "[$-ko-KR]yyyy-mm-dd(ddd) ") &amp; "오후 14:00"</f>
        <v>2021-09-07(화) 오후 14:00</v>
      </c>
      <c r="E96" s="281"/>
      <c r="F96" s="282"/>
      <c r="G96" s="280" t="str">
        <f>TEXT($G$1, "[$-ko-KR]yyyy-mm-dd(ddd) ") &amp; "오후 19:00"</f>
        <v>2021-09-07(화) 오후 19:00</v>
      </c>
      <c r="H96" s="281"/>
      <c r="I96" s="282"/>
      <c r="J96" s="280" t="str">
        <f>TEXT($G$1, "[$-ko-KR]yyyy-mm-dd(ddd) ") &amp; "오후 21:00"</f>
        <v>2021-09-07(화) 오후 21:00</v>
      </c>
      <c r="K96" s="281"/>
      <c r="L96" s="282"/>
      <c r="M96" s="280" t="str">
        <f>TEXT($G$1+1, "[$-ko-KR]yyyy-mm-dd(ddd) ") &amp; "오전 00:00"</f>
        <v>2021-09-08(수)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66"/>
      <c r="R98" s="266"/>
      <c r="S98" s="266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66"/>
      <c r="R99" s="266"/>
      <c r="S99" s="266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56"/>
      <c r="R100" s="256"/>
      <c r="S100" s="256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56"/>
      <c r="R101" s="256"/>
      <c r="S101" s="256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56"/>
      <c r="R102" s="256"/>
      <c r="S102" s="256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56"/>
      <c r="R103" s="256"/>
      <c r="S103" s="256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56"/>
      <c r="R104" s="256"/>
      <c r="S104" s="256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56"/>
      <c r="R105" s="256"/>
      <c r="S105" s="256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57"/>
      <c r="R107" s="258"/>
      <c r="S107" s="259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60"/>
      <c r="R108" s="261"/>
      <c r="S108" s="262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63"/>
      <c r="R109" s="264"/>
      <c r="S109" s="265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56"/>
      <c r="R110" s="256"/>
      <c r="S110" s="256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66"/>
      <c r="R111" s="266"/>
      <c r="S111" s="266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66"/>
      <c r="R112" s="266"/>
      <c r="S112" s="266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56"/>
      <c r="R113" s="256"/>
      <c r="S113" s="256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56"/>
      <c r="R114" s="256"/>
      <c r="S114" s="256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56"/>
      <c r="R115" s="256"/>
      <c r="S115" s="256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45"/>
      <c r="R116" s="246"/>
      <c r="S116" s="24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2021-09-07(화) 오전 00:00</v>
      </c>
      <c r="C123" s="308"/>
      <c r="D123" s="280" t="str">
        <f>TEXT($G$1, "[$-ko-KR]yyyy-mm-dd(ddd) ") &amp; "오후 14:00"</f>
        <v>2021-09-07(화) 오후 14:00</v>
      </c>
      <c r="E123" s="281"/>
      <c r="F123" s="282"/>
      <c r="G123" s="280" t="str">
        <f>TEXT($G$1, "[$-ko-KR]yyyy-mm-dd(ddd) ") &amp; "오후 19:00"</f>
        <v>2021-09-07(화) 오후 19:00</v>
      </c>
      <c r="H123" s="281"/>
      <c r="I123" s="282"/>
      <c r="J123" s="280" t="str">
        <f>TEXT($G$1, "[$-ko-KR]yyyy-mm-dd(ddd) ") &amp; "오후 21:00"</f>
        <v>2021-09-07(화) 오후 21:00</v>
      </c>
      <c r="K123" s="281"/>
      <c r="L123" s="282"/>
      <c r="M123" s="280" t="str">
        <f>TEXT($G$1+1, "[$-ko-KR]yyyy-mm-dd(ddd) ") &amp; "오전 00:00"</f>
        <v>2021-09-08(수)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66"/>
      <c r="R125" s="266"/>
      <c r="S125" s="266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66"/>
      <c r="R126" s="266"/>
      <c r="S126" s="266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56"/>
      <c r="R127" s="256"/>
      <c r="S127" s="256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56"/>
      <c r="R128" s="256"/>
      <c r="S128" s="256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56"/>
      <c r="R129" s="256"/>
      <c r="S129" s="256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56"/>
      <c r="R130" s="256"/>
      <c r="S130" s="256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56"/>
      <c r="R131" s="256"/>
      <c r="S131" s="256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56"/>
      <c r="R132" s="256"/>
      <c r="S132" s="256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57"/>
      <c r="R134" s="258"/>
      <c r="S134" s="259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60"/>
      <c r="R135" s="261"/>
      <c r="S135" s="262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63"/>
      <c r="R136" s="264"/>
      <c r="S136" s="265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56"/>
      <c r="R137" s="256"/>
      <c r="S137" s="256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66"/>
      <c r="R138" s="266"/>
      <c r="S138" s="26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2021-09-07(화) 오전 00:00</v>
      </c>
      <c r="C150" s="308"/>
      <c r="D150" s="280" t="str">
        <f>TEXT($G$1, "[$-ko-KR]yyyy-mm-dd(ddd) ") &amp; "오후 14:00"</f>
        <v>2021-09-07(화) 오후 14:00</v>
      </c>
      <c r="E150" s="281"/>
      <c r="F150" s="282"/>
      <c r="G150" s="280" t="str">
        <f>TEXT($G$1, "[$-ko-KR]yyyy-mm-dd(ddd) ") &amp; "오후 19:00"</f>
        <v>2021-09-07(화) 오후 19:00</v>
      </c>
      <c r="H150" s="281"/>
      <c r="I150" s="282"/>
      <c r="J150" s="280" t="str">
        <f>TEXT($G$1, "[$-ko-KR]yyyy-mm-dd(ddd) ") &amp; "오후 21:00"</f>
        <v>2021-09-07(화) 오후 21:00</v>
      </c>
      <c r="K150" s="281"/>
      <c r="L150" s="282"/>
      <c r="M150" s="280" t="str">
        <f>TEXT($G$1+1, "[$-ko-KR]yyyy-mm-dd(ddd) ") &amp; "오전 00:00"</f>
        <v>2021-09-08(수)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66"/>
      <c r="R152" s="266"/>
      <c r="S152" s="266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66"/>
      <c r="R153" s="266"/>
      <c r="S153" s="266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56"/>
      <c r="R154" s="256"/>
      <c r="S154" s="256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56"/>
      <c r="R155" s="256"/>
      <c r="S155" s="256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56"/>
      <c r="R156" s="256"/>
      <c r="S156" s="256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56"/>
      <c r="R157" s="256"/>
      <c r="S157" s="256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56"/>
      <c r="R158" s="256"/>
      <c r="S158" s="256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56"/>
      <c r="R159" s="256"/>
      <c r="S159" s="256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57"/>
      <c r="R161" s="258"/>
      <c r="S161" s="259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60"/>
      <c r="R162" s="261"/>
      <c r="S162" s="262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63"/>
      <c r="R163" s="264"/>
      <c r="S163" s="265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56"/>
      <c r="R164" s="256"/>
      <c r="S164" s="256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66"/>
      <c r="R165" s="266"/>
      <c r="S165" s="266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66"/>
      <c r="R166" s="266"/>
      <c r="S166" s="266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56"/>
      <c r="R167" s="256"/>
      <c r="S167" s="256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56"/>
      <c r="R168" s="256"/>
      <c r="S168" s="256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56"/>
      <c r="R169" s="256"/>
      <c r="S169" s="256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45"/>
      <c r="R170" s="246"/>
      <c r="S170" s="24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2021-09-07(화) 오전 00:00</v>
      </c>
      <c r="C177" s="308"/>
      <c r="D177" s="280" t="str">
        <f>TEXT($G$1, "[$-ko-KR]yyyy-mm-dd(ddd) ") &amp; "오후 14:00"</f>
        <v>2021-09-07(화) 오후 14:00</v>
      </c>
      <c r="E177" s="281"/>
      <c r="F177" s="282"/>
      <c r="G177" s="280" t="str">
        <f>TEXT($G$1, "[$-ko-KR]yyyy-mm-dd(ddd) ") &amp; "오후 19:00"</f>
        <v>2021-09-07(화) 오후 19:00</v>
      </c>
      <c r="H177" s="281"/>
      <c r="I177" s="282"/>
      <c r="J177" s="280" t="str">
        <f>TEXT($G$1, "[$-ko-KR]yyyy-mm-dd(ddd) ") &amp; "오후 21:00"</f>
        <v>2021-09-07(화) 오후 21:00</v>
      </c>
      <c r="K177" s="281"/>
      <c r="L177" s="282"/>
      <c r="M177" s="280" t="str">
        <f>TEXT($G$1+1, "[$-ko-KR]yyyy-mm-dd(ddd) ") &amp; "오전 00:00"</f>
        <v>2021-09-08(수)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66"/>
      <c r="R179" s="266"/>
      <c r="S179" s="266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66"/>
      <c r="R180" s="266"/>
      <c r="S180" s="266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56"/>
      <c r="R181" s="256"/>
      <c r="S181" s="256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56"/>
      <c r="R182" s="256"/>
      <c r="S182" s="256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56"/>
      <c r="R183" s="256"/>
      <c r="S183" s="256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56"/>
      <c r="R184" s="256"/>
      <c r="S184" s="256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56"/>
      <c r="R185" s="256"/>
      <c r="S185" s="256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56"/>
      <c r="R186" s="256"/>
      <c r="S186" s="256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57"/>
      <c r="R188" s="258"/>
      <c r="S188" s="259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60"/>
      <c r="R189" s="261"/>
      <c r="S189" s="262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63"/>
      <c r="R190" s="264"/>
      <c r="S190" s="265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56"/>
      <c r="R191" s="256"/>
      <c r="S191" s="256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66"/>
      <c r="R192" s="266"/>
      <c r="S192" s="266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66"/>
      <c r="R193" s="266"/>
      <c r="S193" s="266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56"/>
      <c r="R194" s="256"/>
      <c r="S194" s="256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56"/>
      <c r="R195" s="256"/>
      <c r="S195" s="256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56"/>
      <c r="R196" s="256"/>
      <c r="S196" s="256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45"/>
      <c r="R197" s="246"/>
      <c r="S197" s="24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2021-09-08(수) 오전 00:00</v>
      </c>
      <c r="C15" s="306"/>
      <c r="D15" s="280" t="str">
        <f>TEXT($G$1, "[$-ko-KR]yyyy-mm-dd(ddd) ") &amp; "오후 14:00"</f>
        <v>2021-09-08(수) 오후 14:00</v>
      </c>
      <c r="E15" s="281"/>
      <c r="F15" s="282"/>
      <c r="G15" s="280" t="str">
        <f>TEXT($G$1, "[$-ko-KR]yyyy-mm-dd(ddd) ") &amp; "오후 19:00"</f>
        <v>2021-09-08(수) 오후 19:00</v>
      </c>
      <c r="H15" s="281"/>
      <c r="I15" s="282"/>
      <c r="J15" s="280" t="str">
        <f>TEXT($G$1, "[$-ko-KR]yyyy-mm-dd(ddd) ") &amp; "오후 21:00"</f>
        <v>2021-09-08(수) 오후 21:00</v>
      </c>
      <c r="K15" s="281"/>
      <c r="L15" s="282"/>
      <c r="M15" s="280" t="str">
        <f>TEXT($G$1+1, "[$-ko-KR]yyyy-mm-dd(ddd) ") &amp; "오전 00:00"</f>
        <v>2021-09-09(목)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5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2021-09-08(수) 오전 00:00</v>
      </c>
      <c r="C42" s="308"/>
      <c r="D42" s="280" t="str">
        <f>TEXT($G$1, "[$-ko-KR]yyyy-mm-dd(ddd) ") &amp; "오후 14:00"</f>
        <v>2021-09-08(수) 오후 14:00</v>
      </c>
      <c r="E42" s="281"/>
      <c r="F42" s="282"/>
      <c r="G42" s="280" t="str">
        <f>TEXT($G$1, "[$-ko-KR]yyyy-mm-dd(ddd) ") &amp; "오후 19:00"</f>
        <v>2021-09-08(수) 오후 19:00</v>
      </c>
      <c r="H42" s="281"/>
      <c r="I42" s="282"/>
      <c r="J42" s="280" t="str">
        <f>TEXT($G$1, "[$-ko-KR]yyyy-mm-dd(ddd) ") &amp; "오후 21:00"</f>
        <v>2021-09-08(수) 오후 21:00</v>
      </c>
      <c r="K42" s="281"/>
      <c r="L42" s="282"/>
      <c r="M42" s="280" t="str">
        <f>TEXT($G$1+1, "[$-ko-KR]yyyy-mm-dd(ddd) ") &amp; "오전 00:00"</f>
        <v>2021-09-09(목)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66"/>
      <c r="R44" s="266"/>
      <c r="S44" s="266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66"/>
      <c r="R45" s="266"/>
      <c r="S45" s="266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56"/>
      <c r="R46" s="256"/>
      <c r="S46" s="256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56"/>
      <c r="R47" s="256"/>
      <c r="S47" s="256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56"/>
      <c r="R48" s="256"/>
      <c r="S48" s="256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56"/>
      <c r="R49" s="256"/>
      <c r="S49" s="256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56"/>
      <c r="R50" s="256"/>
      <c r="S50" s="256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56"/>
      <c r="R51" s="256"/>
      <c r="S51" s="256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57"/>
      <c r="R53" s="258"/>
      <c r="S53" s="259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60"/>
      <c r="R54" s="261"/>
      <c r="S54" s="262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63"/>
      <c r="R55" s="264"/>
      <c r="S55" s="265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56"/>
      <c r="R56" s="256"/>
      <c r="S56" s="256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66"/>
      <c r="R57" s="266"/>
      <c r="S57" s="266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66"/>
      <c r="R58" s="266"/>
      <c r="S58" s="266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56"/>
      <c r="R59" s="256"/>
      <c r="S59" s="256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5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2021-09-08(수) 오전 00:00</v>
      </c>
      <c r="C69" s="308"/>
      <c r="D69" s="280" t="str">
        <f>TEXT($G$1, "[$-ko-KR]yyyy-mm-dd(ddd) ") &amp; "오후 14:00"</f>
        <v>2021-09-08(수) 오후 14:00</v>
      </c>
      <c r="E69" s="281"/>
      <c r="F69" s="282"/>
      <c r="G69" s="280" t="str">
        <f>TEXT($G$1, "[$-ko-KR]yyyy-mm-dd(ddd) ") &amp; "오후 19:00"</f>
        <v>2021-09-08(수) 오후 19:00</v>
      </c>
      <c r="H69" s="281"/>
      <c r="I69" s="282"/>
      <c r="J69" s="280" t="str">
        <f>TEXT($G$1, "[$-ko-KR]yyyy-mm-dd(ddd) ") &amp; "오후 21:00"</f>
        <v>2021-09-08(수) 오후 21:00</v>
      </c>
      <c r="K69" s="281"/>
      <c r="L69" s="282"/>
      <c r="M69" s="280" t="str">
        <f>TEXT($G$1+1, "[$-ko-KR]yyyy-mm-dd(ddd) ") &amp; "오전 00:00"</f>
        <v>2021-09-09(목)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66"/>
      <c r="R71" s="266"/>
      <c r="S71" s="266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66"/>
      <c r="R72" s="266"/>
      <c r="S72" s="266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56"/>
      <c r="R73" s="256"/>
      <c r="S73" s="256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56"/>
      <c r="R74" s="256"/>
      <c r="S74" s="256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56"/>
      <c r="R75" s="256"/>
      <c r="S75" s="256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56"/>
      <c r="R76" s="256"/>
      <c r="S76" s="256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56"/>
      <c r="R77" s="256"/>
      <c r="S77" s="256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56"/>
      <c r="R78" s="256"/>
      <c r="S78" s="256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57"/>
      <c r="R80" s="258"/>
      <c r="S80" s="259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60"/>
      <c r="R81" s="261"/>
      <c r="S81" s="262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63"/>
      <c r="R82" s="264"/>
      <c r="S82" s="265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56"/>
      <c r="R83" s="256"/>
      <c r="S83" s="256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66"/>
      <c r="R84" s="266"/>
      <c r="S84" s="266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66"/>
      <c r="R85" s="266"/>
      <c r="S85" s="266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56"/>
      <c r="R86" s="256"/>
      <c r="S86" s="256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56"/>
      <c r="R87" s="256"/>
      <c r="S87" s="256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56"/>
      <c r="R88" s="256"/>
      <c r="S88" s="256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45"/>
      <c r="R89" s="246"/>
      <c r="S89" s="247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5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2021-09-08(수) 오전 00:00</v>
      </c>
      <c r="C96" s="308"/>
      <c r="D96" s="280" t="str">
        <f>TEXT($G$1, "[$-ko-KR]yyyy-mm-dd(ddd) ") &amp; "오후 14:00"</f>
        <v>2021-09-08(수) 오후 14:00</v>
      </c>
      <c r="E96" s="281"/>
      <c r="F96" s="282"/>
      <c r="G96" s="280" t="str">
        <f>TEXT($G$1, "[$-ko-KR]yyyy-mm-dd(ddd) ") &amp; "오후 19:00"</f>
        <v>2021-09-08(수) 오후 19:00</v>
      </c>
      <c r="H96" s="281"/>
      <c r="I96" s="282"/>
      <c r="J96" s="280" t="str">
        <f>TEXT($G$1, "[$-ko-KR]yyyy-mm-dd(ddd) ") &amp; "오후 21:00"</f>
        <v>2021-09-08(수) 오후 21:00</v>
      </c>
      <c r="K96" s="281"/>
      <c r="L96" s="282"/>
      <c r="M96" s="280" t="str">
        <f>TEXT($G$1+1, "[$-ko-KR]yyyy-mm-dd(ddd) ") &amp; "오전 00:00"</f>
        <v>2021-09-09(목)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66"/>
      <c r="R98" s="266"/>
      <c r="S98" s="266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66"/>
      <c r="R99" s="266"/>
      <c r="S99" s="266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56"/>
      <c r="R100" s="256"/>
      <c r="S100" s="256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56"/>
      <c r="R101" s="256"/>
      <c r="S101" s="256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56"/>
      <c r="R102" s="256"/>
      <c r="S102" s="256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56"/>
      <c r="R103" s="256"/>
      <c r="S103" s="256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56"/>
      <c r="R104" s="256"/>
      <c r="S104" s="256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56"/>
      <c r="R105" s="256"/>
      <c r="S105" s="256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57"/>
      <c r="R107" s="258"/>
      <c r="S107" s="259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60"/>
      <c r="R108" s="261"/>
      <c r="S108" s="262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63"/>
      <c r="R109" s="264"/>
      <c r="S109" s="265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56"/>
      <c r="R110" s="256"/>
      <c r="S110" s="256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66"/>
      <c r="R111" s="266"/>
      <c r="S111" s="266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66"/>
      <c r="R112" s="266"/>
      <c r="S112" s="266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56"/>
      <c r="R113" s="256"/>
      <c r="S113" s="256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56"/>
      <c r="R114" s="256"/>
      <c r="S114" s="256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56"/>
      <c r="R115" s="256"/>
      <c r="S115" s="256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45"/>
      <c r="R116" s="246"/>
      <c r="S116" s="247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5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2021-09-08(수) 오전 00:00</v>
      </c>
      <c r="C123" s="308"/>
      <c r="D123" s="280" t="str">
        <f>TEXT($G$1, "[$-ko-KR]yyyy-mm-dd(ddd) ") &amp; "오후 14:00"</f>
        <v>2021-09-08(수) 오후 14:00</v>
      </c>
      <c r="E123" s="281"/>
      <c r="F123" s="282"/>
      <c r="G123" s="280" t="str">
        <f>TEXT($G$1, "[$-ko-KR]yyyy-mm-dd(ddd) ") &amp; "오후 19:00"</f>
        <v>2021-09-08(수) 오후 19:00</v>
      </c>
      <c r="H123" s="281"/>
      <c r="I123" s="282"/>
      <c r="J123" s="280" t="str">
        <f>TEXT($G$1, "[$-ko-KR]yyyy-mm-dd(ddd) ") &amp; "오후 21:00"</f>
        <v>2021-09-08(수) 오후 21:00</v>
      </c>
      <c r="K123" s="281"/>
      <c r="L123" s="282"/>
      <c r="M123" s="280" t="str">
        <f>TEXT($G$1+1, "[$-ko-KR]yyyy-mm-dd(ddd) ") &amp; "오전 00:00"</f>
        <v>2021-09-09(목)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66"/>
      <c r="R125" s="266"/>
      <c r="S125" s="266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66"/>
      <c r="R126" s="266"/>
      <c r="S126" s="266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56"/>
      <c r="R127" s="256"/>
      <c r="S127" s="256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56"/>
      <c r="R128" s="256"/>
      <c r="S128" s="256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56"/>
      <c r="R129" s="256"/>
      <c r="S129" s="256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56"/>
      <c r="R130" s="256"/>
      <c r="S130" s="256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56"/>
      <c r="R131" s="256"/>
      <c r="S131" s="256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56"/>
      <c r="R132" s="256"/>
      <c r="S132" s="256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57"/>
      <c r="R134" s="258"/>
      <c r="S134" s="259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60"/>
      <c r="R135" s="261"/>
      <c r="S135" s="262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63"/>
      <c r="R136" s="264"/>
      <c r="S136" s="265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56"/>
      <c r="R137" s="256"/>
      <c r="S137" s="256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66"/>
      <c r="R138" s="266"/>
      <c r="S138" s="266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66"/>
      <c r="R139" s="266"/>
      <c r="S139" s="266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56"/>
      <c r="R140" s="256"/>
      <c r="S140" s="256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5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2021-09-08(수) 오전 00:00</v>
      </c>
      <c r="C150" s="308"/>
      <c r="D150" s="280" t="str">
        <f>TEXT($G$1, "[$-ko-KR]yyyy-mm-dd(ddd) ") &amp; "오후 14:00"</f>
        <v>2021-09-08(수) 오후 14:00</v>
      </c>
      <c r="E150" s="281"/>
      <c r="F150" s="282"/>
      <c r="G150" s="280" t="str">
        <f>TEXT($G$1, "[$-ko-KR]yyyy-mm-dd(ddd) ") &amp; "오후 19:00"</f>
        <v>2021-09-08(수) 오후 19:00</v>
      </c>
      <c r="H150" s="281"/>
      <c r="I150" s="282"/>
      <c r="J150" s="280" t="str">
        <f>TEXT($G$1, "[$-ko-KR]yyyy-mm-dd(ddd) ") &amp; "오후 21:00"</f>
        <v>2021-09-08(수) 오후 21:00</v>
      </c>
      <c r="K150" s="281"/>
      <c r="L150" s="282"/>
      <c r="M150" s="280" t="str">
        <f>TEXT($G$1+1, "[$-ko-KR]yyyy-mm-dd(ddd) ") &amp; "오전 00:00"</f>
        <v>2021-09-09(목)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66"/>
      <c r="R152" s="266"/>
      <c r="S152" s="266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66"/>
      <c r="R153" s="266"/>
      <c r="S153" s="266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56"/>
      <c r="R154" s="256"/>
      <c r="S154" s="256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56"/>
      <c r="R155" s="256"/>
      <c r="S155" s="256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56"/>
      <c r="R156" s="256"/>
      <c r="S156" s="256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56"/>
      <c r="R157" s="256"/>
      <c r="S157" s="256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56"/>
      <c r="R158" s="256"/>
      <c r="S158" s="256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56"/>
      <c r="R159" s="256"/>
      <c r="S159" s="256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57"/>
      <c r="R161" s="258"/>
      <c r="S161" s="259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60"/>
      <c r="R162" s="261"/>
      <c r="S162" s="262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63"/>
      <c r="R163" s="264"/>
      <c r="S163" s="265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56"/>
      <c r="R164" s="256"/>
      <c r="S164" s="256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66"/>
      <c r="R165" s="266"/>
      <c r="S165" s="266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66"/>
      <c r="R166" s="266"/>
      <c r="S166" s="266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56"/>
      <c r="R167" s="256"/>
      <c r="S167" s="256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56"/>
      <c r="R168" s="256"/>
      <c r="S168" s="256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56"/>
      <c r="R169" s="256"/>
      <c r="S169" s="256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45"/>
      <c r="R170" s="246"/>
      <c r="S170" s="247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5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2021-09-08(수) 오전 00:00</v>
      </c>
      <c r="C177" s="308"/>
      <c r="D177" s="280" t="str">
        <f>TEXT($G$1, "[$-ko-KR]yyyy-mm-dd(ddd) ") &amp; "오후 14:00"</f>
        <v>2021-09-08(수) 오후 14:00</v>
      </c>
      <c r="E177" s="281"/>
      <c r="F177" s="282"/>
      <c r="G177" s="280" t="str">
        <f>TEXT($G$1, "[$-ko-KR]yyyy-mm-dd(ddd) ") &amp; "오후 19:00"</f>
        <v>2021-09-08(수) 오후 19:00</v>
      </c>
      <c r="H177" s="281"/>
      <c r="I177" s="282"/>
      <c r="J177" s="280" t="str">
        <f>TEXT($G$1, "[$-ko-KR]yyyy-mm-dd(ddd) ") &amp; "오후 21:00"</f>
        <v>2021-09-08(수) 오후 21:00</v>
      </c>
      <c r="K177" s="281"/>
      <c r="L177" s="282"/>
      <c r="M177" s="280" t="str">
        <f>TEXT($G$1+1, "[$-ko-KR]yyyy-mm-dd(ddd) ") &amp; "오전 00:00"</f>
        <v>2021-09-09(목)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66"/>
      <c r="R179" s="266"/>
      <c r="S179" s="266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66"/>
      <c r="R180" s="266"/>
      <c r="S180" s="266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56"/>
      <c r="R181" s="256"/>
      <c r="S181" s="256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56"/>
      <c r="R182" s="256"/>
      <c r="S182" s="256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56"/>
      <c r="R183" s="256"/>
      <c r="S183" s="256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56"/>
      <c r="R184" s="256"/>
      <c r="S184" s="256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56"/>
      <c r="R185" s="256"/>
      <c r="S185" s="256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56"/>
      <c r="R186" s="256"/>
      <c r="S186" s="256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57"/>
      <c r="R188" s="258"/>
      <c r="S188" s="259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60"/>
      <c r="R189" s="261"/>
      <c r="S189" s="262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63"/>
      <c r="R190" s="264"/>
      <c r="S190" s="265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56"/>
      <c r="R191" s="256"/>
      <c r="S191" s="256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66"/>
      <c r="R192" s="266"/>
      <c r="S192" s="266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66"/>
      <c r="R193" s="266"/>
      <c r="S193" s="266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56"/>
      <c r="R194" s="256"/>
      <c r="S194" s="256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56"/>
      <c r="R195" s="256"/>
      <c r="S195" s="256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56"/>
      <c r="R196" s="256"/>
      <c r="S196" s="256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45"/>
      <c r="R197" s="246"/>
      <c r="S197" s="247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2021-09-09(목) 오전 00:00</v>
      </c>
      <c r="C15" s="306"/>
      <c r="D15" s="280" t="str">
        <f>TEXT($G$1, "[$-ko-KR]yyyy-mm-dd(ddd) ") &amp; "오후 14:00"</f>
        <v>2021-09-09(목) 오후 14:00</v>
      </c>
      <c r="E15" s="281"/>
      <c r="F15" s="282"/>
      <c r="G15" s="280" t="str">
        <f>TEXT($G$1, "[$-ko-KR]yyyy-mm-dd(ddd) ") &amp; "오후 19:00"</f>
        <v>2021-09-09(목) 오후 19:00</v>
      </c>
      <c r="H15" s="281"/>
      <c r="I15" s="282"/>
      <c r="J15" s="280" t="str">
        <f>TEXT($G$1, "[$-ko-KR]yyyy-mm-dd(ddd) ") &amp; "오후 21:00"</f>
        <v>2021-09-09(목) 오후 21:00</v>
      </c>
      <c r="K15" s="281"/>
      <c r="L15" s="282"/>
      <c r="M15" s="280" t="str">
        <f>TEXT($G$1+1, "[$-ko-KR]yyyy-mm-dd(ddd) ") &amp; "오전 00:00"</f>
        <v>2021-09-10(금)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9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2021-09-09(목) 오전 00:00</v>
      </c>
      <c r="C42" s="308"/>
      <c r="D42" s="280" t="str">
        <f>TEXT($G$1, "[$-ko-KR]yyyy-mm-dd(ddd) ") &amp; "오후 14:00"</f>
        <v>2021-09-09(목) 오후 14:00</v>
      </c>
      <c r="E42" s="281"/>
      <c r="F42" s="282"/>
      <c r="G42" s="280" t="str">
        <f>TEXT($G$1, "[$-ko-KR]yyyy-mm-dd(ddd) ") &amp; "오후 19:00"</f>
        <v>2021-09-09(목) 오후 19:00</v>
      </c>
      <c r="H42" s="281"/>
      <c r="I42" s="282"/>
      <c r="J42" s="280" t="str">
        <f>TEXT($G$1, "[$-ko-KR]yyyy-mm-dd(ddd) ") &amp; "오후 21:00"</f>
        <v>2021-09-09(목) 오후 21:00</v>
      </c>
      <c r="K42" s="281"/>
      <c r="L42" s="282"/>
      <c r="M42" s="280" t="str">
        <f>TEXT($G$1+1, "[$-ko-KR]yyyy-mm-dd(ddd) ") &amp; "오전 00:00"</f>
        <v>2021-09-10(금)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66"/>
      <c r="R44" s="266"/>
      <c r="S44" s="266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66"/>
      <c r="R45" s="266"/>
      <c r="S45" s="266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56"/>
      <c r="R46" s="256"/>
      <c r="S46" s="256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56"/>
      <c r="R47" s="256"/>
      <c r="S47" s="256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56"/>
      <c r="R48" s="256"/>
      <c r="S48" s="256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56"/>
      <c r="R49" s="256"/>
      <c r="S49" s="256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56"/>
      <c r="R50" s="256"/>
      <c r="S50" s="256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56"/>
      <c r="R51" s="256"/>
      <c r="S51" s="256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57"/>
      <c r="R53" s="258"/>
      <c r="S53" s="259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60"/>
      <c r="R54" s="261"/>
      <c r="S54" s="262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63"/>
      <c r="R55" s="264"/>
      <c r="S55" s="265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56"/>
      <c r="R56" s="256"/>
      <c r="S56" s="256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66"/>
      <c r="R57" s="266"/>
      <c r="S57" s="266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66"/>
      <c r="R58" s="266"/>
      <c r="S58" s="266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56"/>
      <c r="R59" s="256"/>
      <c r="S59" s="256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9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2021-09-09(목) 오전 00:00</v>
      </c>
      <c r="C69" s="308"/>
      <c r="D69" s="280" t="str">
        <f>TEXT($G$1, "[$-ko-KR]yyyy-mm-dd(ddd) ") &amp; "오후 14:00"</f>
        <v>2021-09-09(목) 오후 14:00</v>
      </c>
      <c r="E69" s="281"/>
      <c r="F69" s="282"/>
      <c r="G69" s="280" t="str">
        <f>TEXT($G$1, "[$-ko-KR]yyyy-mm-dd(ddd) ") &amp; "오후 19:00"</f>
        <v>2021-09-09(목) 오후 19:00</v>
      </c>
      <c r="H69" s="281"/>
      <c r="I69" s="282"/>
      <c r="J69" s="280" t="str">
        <f>TEXT($G$1, "[$-ko-KR]yyyy-mm-dd(ddd) ") &amp; "오후 21:00"</f>
        <v>2021-09-09(목) 오후 21:00</v>
      </c>
      <c r="K69" s="281"/>
      <c r="L69" s="282"/>
      <c r="M69" s="280" t="str">
        <f>TEXT($G$1+1, "[$-ko-KR]yyyy-mm-dd(ddd) ") &amp; "오전 00:00"</f>
        <v>2021-09-10(금)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66"/>
      <c r="R71" s="266"/>
      <c r="S71" s="266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66"/>
      <c r="R72" s="266"/>
      <c r="S72" s="266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56"/>
      <c r="R73" s="256"/>
      <c r="S73" s="256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56"/>
      <c r="R74" s="256"/>
      <c r="S74" s="256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56"/>
      <c r="R75" s="256"/>
      <c r="S75" s="256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56"/>
      <c r="R76" s="256"/>
      <c r="S76" s="256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56"/>
      <c r="R77" s="256"/>
      <c r="S77" s="256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56"/>
      <c r="R78" s="256"/>
      <c r="S78" s="256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57"/>
      <c r="R80" s="258"/>
      <c r="S80" s="259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60"/>
      <c r="R81" s="261"/>
      <c r="S81" s="262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63"/>
      <c r="R82" s="264"/>
      <c r="S82" s="265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56"/>
      <c r="R83" s="256"/>
      <c r="S83" s="256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66"/>
      <c r="R84" s="266"/>
      <c r="S84" s="266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66"/>
      <c r="R85" s="266"/>
      <c r="S85" s="266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56"/>
      <c r="R86" s="256"/>
      <c r="S86" s="256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56"/>
      <c r="R87" s="256"/>
      <c r="S87" s="256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56"/>
      <c r="R88" s="256"/>
      <c r="S88" s="256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45"/>
      <c r="R89" s="246"/>
      <c r="S89" s="247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9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2021-09-09(목) 오전 00:00</v>
      </c>
      <c r="C96" s="308"/>
      <c r="D96" s="280" t="str">
        <f>TEXT($G$1, "[$-ko-KR]yyyy-mm-dd(ddd) ") &amp; "오후 14:00"</f>
        <v>2021-09-09(목) 오후 14:00</v>
      </c>
      <c r="E96" s="281"/>
      <c r="F96" s="282"/>
      <c r="G96" s="280" t="str">
        <f>TEXT($G$1, "[$-ko-KR]yyyy-mm-dd(ddd) ") &amp; "오후 19:00"</f>
        <v>2021-09-09(목) 오후 19:00</v>
      </c>
      <c r="H96" s="281"/>
      <c r="I96" s="282"/>
      <c r="J96" s="280" t="str">
        <f>TEXT($G$1, "[$-ko-KR]yyyy-mm-dd(ddd) ") &amp; "오후 21:00"</f>
        <v>2021-09-09(목) 오후 21:00</v>
      </c>
      <c r="K96" s="281"/>
      <c r="L96" s="282"/>
      <c r="M96" s="280" t="str">
        <f>TEXT($G$1+1, "[$-ko-KR]yyyy-mm-dd(ddd) ") &amp; "오전 00:00"</f>
        <v>2021-09-10(금)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66"/>
      <c r="R98" s="266"/>
      <c r="S98" s="266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6"/>
      <c r="R99" s="266"/>
      <c r="S99" s="266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56"/>
      <c r="R100" s="256"/>
      <c r="S100" s="256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56"/>
      <c r="R101" s="256"/>
      <c r="S101" s="256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56"/>
      <c r="R102" s="256"/>
      <c r="S102" s="256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56"/>
      <c r="R103" s="256"/>
      <c r="S103" s="256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56"/>
      <c r="R104" s="256"/>
      <c r="S104" s="256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56"/>
      <c r="R105" s="256"/>
      <c r="S105" s="256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57"/>
      <c r="R107" s="258"/>
      <c r="S107" s="259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60"/>
      <c r="R108" s="261"/>
      <c r="S108" s="262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63"/>
      <c r="R109" s="264"/>
      <c r="S109" s="265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56"/>
      <c r="R110" s="256"/>
      <c r="S110" s="256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66"/>
      <c r="R111" s="266"/>
      <c r="S111" s="266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66"/>
      <c r="R112" s="266"/>
      <c r="S112" s="266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56"/>
      <c r="R113" s="256"/>
      <c r="S113" s="256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56"/>
      <c r="R114" s="256"/>
      <c r="S114" s="256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56"/>
      <c r="R115" s="256"/>
      <c r="S115" s="256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45"/>
      <c r="R116" s="246"/>
      <c r="S116" s="247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9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2021-09-09(목) 오전 00:00</v>
      </c>
      <c r="C123" s="308"/>
      <c r="D123" s="280" t="str">
        <f>TEXT($G$1, "[$-ko-KR]yyyy-mm-dd(ddd) ") &amp; "오후 14:00"</f>
        <v>2021-09-09(목) 오후 14:00</v>
      </c>
      <c r="E123" s="281"/>
      <c r="F123" s="282"/>
      <c r="G123" s="280" t="str">
        <f>TEXT($G$1, "[$-ko-KR]yyyy-mm-dd(ddd) ") &amp; "오후 19:00"</f>
        <v>2021-09-09(목) 오후 19:00</v>
      </c>
      <c r="H123" s="281"/>
      <c r="I123" s="282"/>
      <c r="J123" s="280" t="str">
        <f>TEXT($G$1, "[$-ko-KR]yyyy-mm-dd(ddd) ") &amp; "오후 21:00"</f>
        <v>2021-09-09(목) 오후 21:00</v>
      </c>
      <c r="K123" s="281"/>
      <c r="L123" s="282"/>
      <c r="M123" s="280" t="str">
        <f>TEXT($G$1+1, "[$-ko-KR]yyyy-mm-dd(ddd) ") &amp; "오전 00:00"</f>
        <v>2021-09-10(금)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66"/>
      <c r="R125" s="266"/>
      <c r="S125" s="266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66"/>
      <c r="R126" s="266"/>
      <c r="S126" s="266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56"/>
      <c r="R127" s="256"/>
      <c r="S127" s="256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56"/>
      <c r="R128" s="256"/>
      <c r="S128" s="256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56"/>
      <c r="R129" s="256"/>
      <c r="S129" s="256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56"/>
      <c r="R130" s="256"/>
      <c r="S130" s="256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56"/>
      <c r="R131" s="256"/>
      <c r="S131" s="256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56"/>
      <c r="R132" s="256"/>
      <c r="S132" s="256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57"/>
      <c r="R134" s="258"/>
      <c r="S134" s="259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60"/>
      <c r="R135" s="261"/>
      <c r="S135" s="262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63"/>
      <c r="R136" s="264"/>
      <c r="S136" s="265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56"/>
      <c r="R137" s="256"/>
      <c r="S137" s="256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66"/>
      <c r="R138" s="266"/>
      <c r="S138" s="266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66"/>
      <c r="R139" s="266"/>
      <c r="S139" s="266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56"/>
      <c r="R140" s="256"/>
      <c r="S140" s="256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9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2021-09-09(목) 오전 00:00</v>
      </c>
      <c r="C150" s="308"/>
      <c r="D150" s="280" t="str">
        <f>TEXT($G$1, "[$-ko-KR]yyyy-mm-dd(ddd) ") &amp; "오후 14:00"</f>
        <v>2021-09-09(목) 오후 14:00</v>
      </c>
      <c r="E150" s="281"/>
      <c r="F150" s="282"/>
      <c r="G150" s="280" t="str">
        <f>TEXT($G$1, "[$-ko-KR]yyyy-mm-dd(ddd) ") &amp; "오후 19:00"</f>
        <v>2021-09-09(목) 오후 19:00</v>
      </c>
      <c r="H150" s="281"/>
      <c r="I150" s="282"/>
      <c r="J150" s="280" t="str">
        <f>TEXT($G$1, "[$-ko-KR]yyyy-mm-dd(ddd) ") &amp; "오후 21:00"</f>
        <v>2021-09-09(목) 오후 21:00</v>
      </c>
      <c r="K150" s="281"/>
      <c r="L150" s="282"/>
      <c r="M150" s="280" t="str">
        <f>TEXT($G$1+1, "[$-ko-KR]yyyy-mm-dd(ddd) ") &amp; "오전 00:00"</f>
        <v>2021-09-10(금)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66"/>
      <c r="R152" s="266"/>
      <c r="S152" s="266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66"/>
      <c r="R153" s="266"/>
      <c r="S153" s="266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56"/>
      <c r="R154" s="256"/>
      <c r="S154" s="256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56"/>
      <c r="R155" s="256"/>
      <c r="S155" s="256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56"/>
      <c r="R156" s="256"/>
      <c r="S156" s="256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56"/>
      <c r="R157" s="256"/>
      <c r="S157" s="256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56"/>
      <c r="R158" s="256"/>
      <c r="S158" s="256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56"/>
      <c r="R159" s="256"/>
      <c r="S159" s="256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57"/>
      <c r="R161" s="258"/>
      <c r="S161" s="259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60"/>
      <c r="R162" s="261"/>
      <c r="S162" s="262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63"/>
      <c r="R163" s="264"/>
      <c r="S163" s="265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56"/>
      <c r="R164" s="256"/>
      <c r="S164" s="256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66"/>
      <c r="R165" s="266"/>
      <c r="S165" s="266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66"/>
      <c r="R166" s="266"/>
      <c r="S166" s="266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56"/>
      <c r="R167" s="256"/>
      <c r="S167" s="256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56"/>
      <c r="R168" s="256"/>
      <c r="S168" s="256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56"/>
      <c r="R169" s="256"/>
      <c r="S169" s="256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45"/>
      <c r="R170" s="246"/>
      <c r="S170" s="247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9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2021-09-09(목) 오전 00:00</v>
      </c>
      <c r="C177" s="308"/>
      <c r="D177" s="280" t="str">
        <f>TEXT($G$1, "[$-ko-KR]yyyy-mm-dd(ddd) ") &amp; "오후 14:00"</f>
        <v>2021-09-09(목) 오후 14:00</v>
      </c>
      <c r="E177" s="281"/>
      <c r="F177" s="282"/>
      <c r="G177" s="280" t="str">
        <f>TEXT($G$1, "[$-ko-KR]yyyy-mm-dd(ddd) ") &amp; "오후 19:00"</f>
        <v>2021-09-09(목) 오후 19:00</v>
      </c>
      <c r="H177" s="281"/>
      <c r="I177" s="282"/>
      <c r="J177" s="280" t="str">
        <f>TEXT($G$1, "[$-ko-KR]yyyy-mm-dd(ddd) ") &amp; "오후 21:00"</f>
        <v>2021-09-09(목) 오후 21:00</v>
      </c>
      <c r="K177" s="281"/>
      <c r="L177" s="282"/>
      <c r="M177" s="280" t="str">
        <f>TEXT($G$1+1, "[$-ko-KR]yyyy-mm-dd(ddd) ") &amp; "오전 00:00"</f>
        <v>2021-09-10(금)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66"/>
      <c r="R179" s="266"/>
      <c r="S179" s="266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66"/>
      <c r="R180" s="266"/>
      <c r="S180" s="266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56"/>
      <c r="R181" s="256"/>
      <c r="S181" s="256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56"/>
      <c r="R182" s="256"/>
      <c r="S182" s="256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56"/>
      <c r="R183" s="256"/>
      <c r="S183" s="256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56"/>
      <c r="R184" s="256"/>
      <c r="S184" s="256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56"/>
      <c r="R185" s="256"/>
      <c r="S185" s="256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56"/>
      <c r="R186" s="256"/>
      <c r="S186" s="256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57"/>
      <c r="R188" s="258"/>
      <c r="S188" s="259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60"/>
      <c r="R189" s="261"/>
      <c r="S189" s="262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63"/>
      <c r="R190" s="264"/>
      <c r="S190" s="265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56"/>
      <c r="R191" s="256"/>
      <c r="S191" s="256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66"/>
      <c r="R192" s="266"/>
      <c r="S192" s="266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66"/>
      <c r="R193" s="266"/>
      <c r="S193" s="266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56"/>
      <c r="R194" s="256"/>
      <c r="S194" s="256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56"/>
      <c r="R195" s="256"/>
      <c r="S195" s="256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56"/>
      <c r="R196" s="256"/>
      <c r="S196" s="256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45"/>
      <c r="R197" s="246"/>
      <c r="S197" s="247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44449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2021-09-10(금) 오전 00:00</v>
      </c>
      <c r="C15" s="306"/>
      <c r="D15" s="280" t="str">
        <f>TEXT($G$1, "[$-ko-KR]yyyy-mm-dd(ddd) ") &amp; "오후 14:00"</f>
        <v>2021-09-10(금) 오후 14:00</v>
      </c>
      <c r="E15" s="281"/>
      <c r="F15" s="282"/>
      <c r="G15" s="280" t="str">
        <f>TEXT($G$1, "[$-ko-KR]yyyy-mm-dd(ddd) ") &amp; "오후 19:00"</f>
        <v>2021-09-10(금) 오후 19:00</v>
      </c>
      <c r="H15" s="281"/>
      <c r="I15" s="282"/>
      <c r="J15" s="280" t="str">
        <f>TEXT($G$1, "[$-ko-KR]yyyy-mm-dd(ddd) ") &amp; "오후 21:00"</f>
        <v>2021-09-10(금) 오후 21:00</v>
      </c>
      <c r="K15" s="281"/>
      <c r="L15" s="282"/>
      <c r="M15" s="280" t="str">
        <f>TEXT($G$1+1, "[$-ko-KR]yyyy-mm-dd(ddd) ") &amp; "오전 00:00"</f>
        <v>2021-09-11(토)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3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2021-09-10(금) 오전 00:00</v>
      </c>
      <c r="C42" s="308"/>
      <c r="D42" s="280" t="str">
        <f>TEXT($G$1, "[$-ko-KR]yyyy-mm-dd(ddd) ") &amp; "오후 14:00"</f>
        <v>2021-09-10(금) 오후 14:00</v>
      </c>
      <c r="E42" s="281"/>
      <c r="F42" s="282"/>
      <c r="G42" s="280" t="str">
        <f>TEXT($G$1, "[$-ko-KR]yyyy-mm-dd(ddd) ") &amp; "오후 19:00"</f>
        <v>2021-09-10(금) 오후 19:00</v>
      </c>
      <c r="H42" s="281"/>
      <c r="I42" s="282"/>
      <c r="J42" s="280" t="str">
        <f>TEXT($G$1, "[$-ko-KR]yyyy-mm-dd(ddd) ") &amp; "오후 21:00"</f>
        <v>2021-09-10(금) 오후 21:00</v>
      </c>
      <c r="K42" s="281"/>
      <c r="L42" s="282"/>
      <c r="M42" s="280" t="str">
        <f>TEXT($G$1+1, "[$-ko-KR]yyyy-mm-dd(ddd) ") &amp; "오전 00:00"</f>
        <v>2021-09-11(토)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66"/>
      <c r="R44" s="266"/>
      <c r="S44" s="266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66"/>
      <c r="R45" s="266"/>
      <c r="S45" s="266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56"/>
      <c r="R46" s="256"/>
      <c r="S46" s="256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56"/>
      <c r="R47" s="256"/>
      <c r="S47" s="256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56"/>
      <c r="R48" s="256"/>
      <c r="S48" s="256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56"/>
      <c r="R49" s="256"/>
      <c r="S49" s="256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56"/>
      <c r="R50" s="256"/>
      <c r="S50" s="256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56"/>
      <c r="R51" s="256"/>
      <c r="S51" s="256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57"/>
      <c r="R53" s="258"/>
      <c r="S53" s="259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60"/>
      <c r="R54" s="261"/>
      <c r="S54" s="262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63"/>
      <c r="R55" s="264"/>
      <c r="S55" s="265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56"/>
      <c r="R56" s="256"/>
      <c r="S56" s="256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66"/>
      <c r="R57" s="266"/>
      <c r="S57" s="266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66"/>
      <c r="R58" s="266"/>
      <c r="S58" s="266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3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2021-09-10(금) 오전 00:00</v>
      </c>
      <c r="C69" s="308"/>
      <c r="D69" s="280" t="str">
        <f>TEXT($G$1, "[$-ko-KR]yyyy-mm-dd(ddd) ") &amp; "오후 14:00"</f>
        <v>2021-09-10(금) 오후 14:00</v>
      </c>
      <c r="E69" s="281"/>
      <c r="F69" s="282"/>
      <c r="G69" s="280" t="str">
        <f>TEXT($G$1, "[$-ko-KR]yyyy-mm-dd(ddd) ") &amp; "오후 19:00"</f>
        <v>2021-09-10(금) 오후 19:00</v>
      </c>
      <c r="H69" s="281"/>
      <c r="I69" s="282"/>
      <c r="J69" s="280" t="str">
        <f>TEXT($G$1, "[$-ko-KR]yyyy-mm-dd(ddd) ") &amp; "오후 21:00"</f>
        <v>2021-09-10(금) 오후 21:00</v>
      </c>
      <c r="K69" s="281"/>
      <c r="L69" s="282"/>
      <c r="M69" s="280" t="str">
        <f>TEXT($G$1+1, "[$-ko-KR]yyyy-mm-dd(ddd) ") &amp; "오전 00:00"</f>
        <v>2021-09-11(토)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66"/>
      <c r="R71" s="266"/>
      <c r="S71" s="266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66"/>
      <c r="R72" s="266"/>
      <c r="S72" s="266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56"/>
      <c r="R73" s="256"/>
      <c r="S73" s="256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56"/>
      <c r="R74" s="256"/>
      <c r="S74" s="256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56"/>
      <c r="R75" s="256"/>
      <c r="S75" s="256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56"/>
      <c r="R76" s="256"/>
      <c r="S76" s="256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56"/>
      <c r="R77" s="256"/>
      <c r="S77" s="256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56"/>
      <c r="R78" s="256"/>
      <c r="S78" s="256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57"/>
      <c r="R80" s="258"/>
      <c r="S80" s="259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60"/>
      <c r="R81" s="261"/>
      <c r="S81" s="262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63"/>
      <c r="R82" s="264"/>
      <c r="S82" s="265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56"/>
      <c r="R83" s="256"/>
      <c r="S83" s="256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66"/>
      <c r="R84" s="266"/>
      <c r="S84" s="266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66"/>
      <c r="R85" s="266"/>
      <c r="S85" s="266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56"/>
      <c r="R86" s="256"/>
      <c r="S86" s="256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56"/>
      <c r="R87" s="256"/>
      <c r="S87" s="256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56"/>
      <c r="R88" s="256"/>
      <c r="S88" s="256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45"/>
      <c r="R89" s="246"/>
      <c r="S89" s="247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3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2021-09-10(금) 오전 00:00</v>
      </c>
      <c r="C96" s="308"/>
      <c r="D96" s="280" t="str">
        <f>TEXT($G$1, "[$-ko-KR]yyyy-mm-dd(ddd) ") &amp; "오후 14:00"</f>
        <v>2021-09-10(금) 오후 14:00</v>
      </c>
      <c r="E96" s="281"/>
      <c r="F96" s="282"/>
      <c r="G96" s="280" t="str">
        <f>TEXT($G$1, "[$-ko-KR]yyyy-mm-dd(ddd) ") &amp; "오후 19:00"</f>
        <v>2021-09-10(금) 오후 19:00</v>
      </c>
      <c r="H96" s="281"/>
      <c r="I96" s="282"/>
      <c r="J96" s="280" t="str">
        <f>TEXT($G$1, "[$-ko-KR]yyyy-mm-dd(ddd) ") &amp; "오후 21:00"</f>
        <v>2021-09-10(금) 오후 21:00</v>
      </c>
      <c r="K96" s="281"/>
      <c r="L96" s="282"/>
      <c r="M96" s="280" t="str">
        <f>TEXT($G$1+1, "[$-ko-KR]yyyy-mm-dd(ddd) ") &amp; "오전 00:00"</f>
        <v>2021-09-11(토)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66"/>
      <c r="R98" s="266"/>
      <c r="S98" s="266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66"/>
      <c r="R99" s="266"/>
      <c r="S99" s="266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56"/>
      <c r="R100" s="256"/>
      <c r="S100" s="256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56"/>
      <c r="R101" s="256"/>
      <c r="S101" s="256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56"/>
      <c r="R102" s="256"/>
      <c r="S102" s="256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56"/>
      <c r="R103" s="256"/>
      <c r="S103" s="256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56"/>
      <c r="R104" s="256"/>
      <c r="S104" s="256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56"/>
      <c r="R105" s="256"/>
      <c r="S105" s="256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57"/>
      <c r="R107" s="258"/>
      <c r="S107" s="259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60"/>
      <c r="R108" s="261"/>
      <c r="S108" s="262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63"/>
      <c r="R109" s="264"/>
      <c r="S109" s="265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56"/>
      <c r="R110" s="256"/>
      <c r="S110" s="256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66"/>
      <c r="R111" s="266"/>
      <c r="S111" s="266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66"/>
      <c r="R112" s="266"/>
      <c r="S112" s="266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56"/>
      <c r="R113" s="256"/>
      <c r="S113" s="256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56"/>
      <c r="R114" s="256"/>
      <c r="S114" s="256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56"/>
      <c r="R115" s="256"/>
      <c r="S115" s="256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45"/>
      <c r="R116" s="246"/>
      <c r="S116" s="247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3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2021-09-10(금) 오전 00:00</v>
      </c>
      <c r="C123" s="308"/>
      <c r="D123" s="280" t="str">
        <f>TEXT($G$1, "[$-ko-KR]yyyy-mm-dd(ddd) ") &amp; "오후 14:00"</f>
        <v>2021-09-10(금) 오후 14:00</v>
      </c>
      <c r="E123" s="281"/>
      <c r="F123" s="282"/>
      <c r="G123" s="280" t="str">
        <f>TEXT($G$1, "[$-ko-KR]yyyy-mm-dd(ddd) ") &amp; "오후 19:00"</f>
        <v>2021-09-10(금) 오후 19:00</v>
      </c>
      <c r="H123" s="281"/>
      <c r="I123" s="282"/>
      <c r="J123" s="280" t="str">
        <f>TEXT($G$1, "[$-ko-KR]yyyy-mm-dd(ddd) ") &amp; "오후 21:00"</f>
        <v>2021-09-10(금) 오후 21:00</v>
      </c>
      <c r="K123" s="281"/>
      <c r="L123" s="282"/>
      <c r="M123" s="280" t="str">
        <f>TEXT($G$1+1, "[$-ko-KR]yyyy-mm-dd(ddd) ") &amp; "오전 00:00"</f>
        <v>2021-09-11(토)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66"/>
      <c r="R125" s="266"/>
      <c r="S125" s="266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66"/>
      <c r="R126" s="266"/>
      <c r="S126" s="266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56"/>
      <c r="R127" s="256"/>
      <c r="S127" s="256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56"/>
      <c r="R128" s="256"/>
      <c r="S128" s="256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56"/>
      <c r="R129" s="256"/>
      <c r="S129" s="256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56"/>
      <c r="R130" s="256"/>
      <c r="S130" s="256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56"/>
      <c r="R131" s="256"/>
      <c r="S131" s="256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56"/>
      <c r="R132" s="256"/>
      <c r="S132" s="256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57"/>
      <c r="R134" s="258"/>
      <c r="S134" s="259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60"/>
      <c r="R135" s="261"/>
      <c r="S135" s="262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63"/>
      <c r="R136" s="264"/>
      <c r="S136" s="265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56"/>
      <c r="R137" s="256"/>
      <c r="S137" s="256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66"/>
      <c r="R138" s="266"/>
      <c r="S138" s="266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66"/>
      <c r="R139" s="266"/>
      <c r="S139" s="266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3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2021-09-10(금) 오전 00:00</v>
      </c>
      <c r="C150" s="308"/>
      <c r="D150" s="280" t="str">
        <f>TEXT($G$1, "[$-ko-KR]yyyy-mm-dd(ddd) ") &amp; "오후 14:00"</f>
        <v>2021-09-10(금) 오후 14:00</v>
      </c>
      <c r="E150" s="281"/>
      <c r="F150" s="282"/>
      <c r="G150" s="280" t="str">
        <f>TEXT($G$1, "[$-ko-KR]yyyy-mm-dd(ddd) ") &amp; "오후 19:00"</f>
        <v>2021-09-10(금) 오후 19:00</v>
      </c>
      <c r="H150" s="281"/>
      <c r="I150" s="282"/>
      <c r="J150" s="280" t="str">
        <f>TEXT($G$1, "[$-ko-KR]yyyy-mm-dd(ddd) ") &amp; "오후 21:00"</f>
        <v>2021-09-10(금) 오후 21:00</v>
      </c>
      <c r="K150" s="281"/>
      <c r="L150" s="282"/>
      <c r="M150" s="280" t="str">
        <f>TEXT($G$1+1, "[$-ko-KR]yyyy-mm-dd(ddd) ") &amp; "오전 00:00"</f>
        <v>2021-09-11(토)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66"/>
      <c r="R152" s="266"/>
      <c r="S152" s="266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66"/>
      <c r="R153" s="266"/>
      <c r="S153" s="266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56"/>
      <c r="R154" s="256"/>
      <c r="S154" s="256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56"/>
      <c r="R155" s="256"/>
      <c r="S155" s="256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56"/>
      <c r="R156" s="256"/>
      <c r="S156" s="256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56"/>
      <c r="R157" s="256"/>
      <c r="S157" s="256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56"/>
      <c r="R158" s="256"/>
      <c r="S158" s="256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56"/>
      <c r="R159" s="256"/>
      <c r="S159" s="256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57"/>
      <c r="R161" s="258"/>
      <c r="S161" s="259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60"/>
      <c r="R162" s="261"/>
      <c r="S162" s="262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63"/>
      <c r="R163" s="264"/>
      <c r="S163" s="265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56"/>
      <c r="R164" s="256"/>
      <c r="S164" s="256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66"/>
      <c r="R165" s="266"/>
      <c r="S165" s="266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66"/>
      <c r="R166" s="266"/>
      <c r="S166" s="266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56"/>
      <c r="R167" s="256"/>
      <c r="S167" s="256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56"/>
      <c r="R168" s="256"/>
      <c r="S168" s="256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56"/>
      <c r="R169" s="256"/>
      <c r="S169" s="256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45"/>
      <c r="R170" s="246"/>
      <c r="S170" s="247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3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2021-09-10(금) 오전 00:00</v>
      </c>
      <c r="C177" s="308"/>
      <c r="D177" s="280" t="str">
        <f>TEXT($G$1, "[$-ko-KR]yyyy-mm-dd(ddd) ") &amp; "오후 14:00"</f>
        <v>2021-09-10(금) 오후 14:00</v>
      </c>
      <c r="E177" s="281"/>
      <c r="F177" s="282"/>
      <c r="G177" s="280" t="str">
        <f>TEXT($G$1, "[$-ko-KR]yyyy-mm-dd(ddd) ") &amp; "오후 19:00"</f>
        <v>2021-09-10(금) 오후 19:00</v>
      </c>
      <c r="H177" s="281"/>
      <c r="I177" s="282"/>
      <c r="J177" s="280" t="str">
        <f>TEXT($G$1, "[$-ko-KR]yyyy-mm-dd(ddd) ") &amp; "오후 21:00"</f>
        <v>2021-09-10(금) 오후 21:00</v>
      </c>
      <c r="K177" s="281"/>
      <c r="L177" s="282"/>
      <c r="M177" s="280" t="str">
        <f>TEXT($G$1+1, "[$-ko-KR]yyyy-mm-dd(ddd) ") &amp; "오전 00:00"</f>
        <v>2021-09-11(토)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66"/>
      <c r="R179" s="266"/>
      <c r="S179" s="266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66"/>
      <c r="R180" s="266"/>
      <c r="S180" s="266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56"/>
      <c r="R181" s="256"/>
      <c r="S181" s="256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56"/>
      <c r="R182" s="256"/>
      <c r="S182" s="256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56"/>
      <c r="R183" s="256"/>
      <c r="S183" s="256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56"/>
      <c r="R184" s="256"/>
      <c r="S184" s="256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56"/>
      <c r="R185" s="256"/>
      <c r="S185" s="256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56"/>
      <c r="R186" s="256"/>
      <c r="S186" s="256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57"/>
      <c r="R188" s="258"/>
      <c r="S188" s="259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60"/>
      <c r="R189" s="261"/>
      <c r="S189" s="262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63"/>
      <c r="R190" s="264"/>
      <c r="S190" s="265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56"/>
      <c r="R191" s="256"/>
      <c r="S191" s="256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66"/>
      <c r="R192" s="266"/>
      <c r="S192" s="266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66"/>
      <c r="R193" s="266"/>
      <c r="S193" s="266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56"/>
      <c r="R194" s="256"/>
      <c r="S194" s="256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56"/>
      <c r="R195" s="256"/>
      <c r="S195" s="256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56"/>
      <c r="R196" s="256"/>
      <c r="S196" s="256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45"/>
      <c r="R197" s="246"/>
      <c r="S197" s="247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2021-09-11(토) 오전 00:00</v>
      </c>
      <c r="C15" s="306"/>
      <c r="D15" s="280" t="str">
        <f>TEXT($G$1, "[$-ko-KR]yyyy-mm-dd(ddd) ") &amp; "오후 14:00"</f>
        <v>2021-09-11(토) 오후 14:00</v>
      </c>
      <c r="E15" s="281"/>
      <c r="F15" s="282"/>
      <c r="G15" s="280" t="str">
        <f>TEXT($G$1, "[$-ko-KR]yyyy-mm-dd(ddd) ") &amp; "오후 19:00"</f>
        <v>2021-09-11(토) 오후 19:00</v>
      </c>
      <c r="H15" s="281"/>
      <c r="I15" s="282"/>
      <c r="J15" s="280" t="str">
        <f>TEXT($G$1, "[$-ko-KR]yyyy-mm-dd(ddd) ") &amp; "오후 21:00"</f>
        <v>2021-09-11(토) 오후 21:00</v>
      </c>
      <c r="K15" s="281"/>
      <c r="L15" s="282"/>
      <c r="M15" s="280" t="str">
        <f>TEXT($G$1+1, "[$-ko-KR]yyyy-mm-dd(ddd) ") &amp; "오전 00:00"</f>
        <v>2021-09-12(일)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7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2021-09-11(토) 오전 00:00</v>
      </c>
      <c r="C42" s="308"/>
      <c r="D42" s="280" t="str">
        <f>TEXT($G$1, "[$-ko-KR]yyyy-mm-dd(ddd) ") &amp; "오후 14:00"</f>
        <v>2021-09-11(토) 오후 14:00</v>
      </c>
      <c r="E42" s="281"/>
      <c r="F42" s="282"/>
      <c r="G42" s="280" t="str">
        <f>TEXT($G$1, "[$-ko-KR]yyyy-mm-dd(ddd) ") &amp; "오후 19:00"</f>
        <v>2021-09-11(토) 오후 19:00</v>
      </c>
      <c r="H42" s="281"/>
      <c r="I42" s="282"/>
      <c r="J42" s="280" t="str">
        <f>TEXT($G$1, "[$-ko-KR]yyyy-mm-dd(ddd) ") &amp; "오후 21:00"</f>
        <v>2021-09-11(토) 오후 21:00</v>
      </c>
      <c r="K42" s="281"/>
      <c r="L42" s="282"/>
      <c r="M42" s="280" t="str">
        <f>TEXT($G$1+1, "[$-ko-KR]yyyy-mm-dd(ddd) ") &amp; "오전 00:00"</f>
        <v>2021-09-12(일)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7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2021-09-11(토) 오전 00:00</v>
      </c>
      <c r="C69" s="308"/>
      <c r="D69" s="280" t="str">
        <f>TEXT($G$1, "[$-ko-KR]yyyy-mm-dd(ddd) ") &amp; "오후 14:00"</f>
        <v>2021-09-11(토) 오후 14:00</v>
      </c>
      <c r="E69" s="281"/>
      <c r="F69" s="282"/>
      <c r="G69" s="280" t="str">
        <f>TEXT($G$1, "[$-ko-KR]yyyy-mm-dd(ddd) ") &amp; "오후 19:00"</f>
        <v>2021-09-11(토) 오후 19:00</v>
      </c>
      <c r="H69" s="281"/>
      <c r="I69" s="282"/>
      <c r="J69" s="280" t="str">
        <f>TEXT($G$1, "[$-ko-KR]yyyy-mm-dd(ddd) ") &amp; "오후 21:00"</f>
        <v>2021-09-11(토) 오후 21:00</v>
      </c>
      <c r="K69" s="281"/>
      <c r="L69" s="282"/>
      <c r="M69" s="280" t="str">
        <f>TEXT($G$1+1, "[$-ko-KR]yyyy-mm-dd(ddd) ") &amp; "오전 00:00"</f>
        <v>2021-09-12(일)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7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2021-09-11(토) 오전 00:00</v>
      </c>
      <c r="C96" s="308"/>
      <c r="D96" s="280" t="str">
        <f>TEXT($G$1, "[$-ko-KR]yyyy-mm-dd(ddd) ") &amp; "오후 14:00"</f>
        <v>2021-09-11(토) 오후 14:00</v>
      </c>
      <c r="E96" s="281"/>
      <c r="F96" s="282"/>
      <c r="G96" s="280" t="str">
        <f>TEXT($G$1, "[$-ko-KR]yyyy-mm-dd(ddd) ") &amp; "오후 19:00"</f>
        <v>2021-09-11(토) 오후 19:00</v>
      </c>
      <c r="H96" s="281"/>
      <c r="I96" s="282"/>
      <c r="J96" s="280" t="str">
        <f>TEXT($G$1, "[$-ko-KR]yyyy-mm-dd(ddd) ") &amp; "오후 21:00"</f>
        <v>2021-09-11(토) 오후 21:00</v>
      </c>
      <c r="K96" s="281"/>
      <c r="L96" s="282"/>
      <c r="M96" s="280" t="str">
        <f>TEXT($G$1+1, "[$-ko-KR]yyyy-mm-dd(ddd) ") &amp; "오전 00:00"</f>
        <v>2021-09-12(일)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7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2021-09-11(토) 오전 00:00</v>
      </c>
      <c r="C123" s="308"/>
      <c r="D123" s="280" t="str">
        <f>TEXT($G$1, "[$-ko-KR]yyyy-mm-dd(ddd) ") &amp; "오후 14:00"</f>
        <v>2021-09-11(토) 오후 14:00</v>
      </c>
      <c r="E123" s="281"/>
      <c r="F123" s="282"/>
      <c r="G123" s="280" t="str">
        <f>TEXT($G$1, "[$-ko-KR]yyyy-mm-dd(ddd) ") &amp; "오후 19:00"</f>
        <v>2021-09-11(토) 오후 19:00</v>
      </c>
      <c r="H123" s="281"/>
      <c r="I123" s="282"/>
      <c r="J123" s="280" t="str">
        <f>TEXT($G$1, "[$-ko-KR]yyyy-mm-dd(ddd) ") &amp; "오후 21:00"</f>
        <v>2021-09-11(토) 오후 21:00</v>
      </c>
      <c r="K123" s="281"/>
      <c r="L123" s="282"/>
      <c r="M123" s="280" t="str">
        <f>TEXT($G$1+1, "[$-ko-KR]yyyy-mm-dd(ddd) ") &amp; "오전 00:00"</f>
        <v>2021-09-12(일)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7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2021-09-11(토) 오전 00:00</v>
      </c>
      <c r="C150" s="308"/>
      <c r="D150" s="280" t="str">
        <f>TEXT($G$1, "[$-ko-KR]yyyy-mm-dd(ddd) ") &amp; "오후 14:00"</f>
        <v>2021-09-11(토) 오후 14:00</v>
      </c>
      <c r="E150" s="281"/>
      <c r="F150" s="282"/>
      <c r="G150" s="280" t="str">
        <f>TEXT($G$1, "[$-ko-KR]yyyy-mm-dd(ddd) ") &amp; "오후 19:00"</f>
        <v>2021-09-11(토) 오후 19:00</v>
      </c>
      <c r="H150" s="281"/>
      <c r="I150" s="282"/>
      <c r="J150" s="280" t="str">
        <f>TEXT($G$1, "[$-ko-KR]yyyy-mm-dd(ddd) ") &amp; "오후 21:00"</f>
        <v>2021-09-11(토) 오후 21:00</v>
      </c>
      <c r="K150" s="281"/>
      <c r="L150" s="282"/>
      <c r="M150" s="280" t="str">
        <f>TEXT($G$1+1, "[$-ko-KR]yyyy-mm-dd(ddd) ") &amp; "오전 00:00"</f>
        <v>2021-09-12(일)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7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2021-09-11(토) 오전 00:00</v>
      </c>
      <c r="C177" s="308"/>
      <c r="D177" s="280" t="str">
        <f>TEXT($G$1, "[$-ko-KR]yyyy-mm-dd(ddd) ") &amp; "오후 14:00"</f>
        <v>2021-09-11(토) 오후 14:00</v>
      </c>
      <c r="E177" s="281"/>
      <c r="F177" s="282"/>
      <c r="G177" s="280" t="str">
        <f>TEXT($G$1, "[$-ko-KR]yyyy-mm-dd(ddd) ") &amp; "오후 19:00"</f>
        <v>2021-09-11(토) 오후 19:00</v>
      </c>
      <c r="H177" s="281"/>
      <c r="I177" s="282"/>
      <c r="J177" s="280" t="str">
        <f>TEXT($G$1, "[$-ko-KR]yyyy-mm-dd(ddd) ") &amp; "오후 21:00"</f>
        <v>2021-09-11(토) 오후 21:00</v>
      </c>
      <c r="K177" s="281"/>
      <c r="L177" s="282"/>
      <c r="M177" s="280" t="str">
        <f>TEXT($G$1+1, "[$-ko-KR]yyyy-mm-dd(ddd) ") &amp; "오전 00:00"</f>
        <v>2021-09-12(일)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2021-09-12(일) 오전 00:00</v>
      </c>
      <c r="C15" s="306"/>
      <c r="D15" s="280" t="str">
        <f>TEXT($G$1, "[$-ko-KR]yyyy-mm-dd(ddd) ") &amp; "오후 14:00"</f>
        <v>2021-09-12(일) 오후 14:00</v>
      </c>
      <c r="E15" s="281"/>
      <c r="F15" s="282"/>
      <c r="G15" s="280" t="str">
        <f>TEXT($G$1, "[$-ko-KR]yyyy-mm-dd(ddd) ") &amp; "오후 19:00"</f>
        <v>2021-09-12(일) 오후 19:00</v>
      </c>
      <c r="H15" s="281"/>
      <c r="I15" s="282"/>
      <c r="J15" s="280" t="str">
        <f>TEXT($G$1, "[$-ko-KR]yyyy-mm-dd(ddd) ") &amp; "오후 21:00"</f>
        <v>2021-09-12(일) 오후 21:00</v>
      </c>
      <c r="K15" s="281"/>
      <c r="L15" s="282"/>
      <c r="M15" s="280" t="str">
        <f>TEXT($G$1+1, "[$-ko-KR]yyyy-mm-dd(ddd) ") &amp; "오전 00:00"</f>
        <v>2021-09-13(월)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2021-09-12(일) 오전 00:00</v>
      </c>
      <c r="C42" s="308"/>
      <c r="D42" s="280" t="str">
        <f>TEXT($G$1, "[$-ko-KR]yyyy-mm-dd(ddd) ") &amp; "오후 14:00"</f>
        <v>2021-09-12(일) 오후 14:00</v>
      </c>
      <c r="E42" s="281"/>
      <c r="F42" s="282"/>
      <c r="G42" s="280" t="str">
        <f>TEXT($G$1, "[$-ko-KR]yyyy-mm-dd(ddd) ") &amp; "오후 19:00"</f>
        <v>2021-09-12(일) 오후 19:00</v>
      </c>
      <c r="H42" s="281"/>
      <c r="I42" s="282"/>
      <c r="J42" s="280" t="str">
        <f>TEXT($G$1, "[$-ko-KR]yyyy-mm-dd(ddd) ") &amp; "오후 21:00"</f>
        <v>2021-09-12(일) 오후 21:00</v>
      </c>
      <c r="K42" s="281"/>
      <c r="L42" s="282"/>
      <c r="M42" s="280" t="str">
        <f>TEXT($G$1+1, "[$-ko-KR]yyyy-mm-dd(ddd) ") &amp; "오전 00:00"</f>
        <v>2021-09-13(월)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66"/>
      <c r="R44" s="266"/>
      <c r="S44" s="266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66"/>
      <c r="R45" s="266"/>
      <c r="S45" s="266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56"/>
      <c r="R46" s="256"/>
      <c r="S46" s="256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56"/>
      <c r="R47" s="256"/>
      <c r="S47" s="256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56"/>
      <c r="R48" s="256"/>
      <c r="S48" s="256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56"/>
      <c r="R49" s="256"/>
      <c r="S49" s="256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56"/>
      <c r="R50" s="256"/>
      <c r="S50" s="256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56"/>
      <c r="R51" s="256"/>
      <c r="S51" s="256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57"/>
      <c r="R53" s="258"/>
      <c r="S53" s="259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60"/>
      <c r="R54" s="261"/>
      <c r="S54" s="262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63"/>
      <c r="R55" s="264"/>
      <c r="S55" s="265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56"/>
      <c r="R56" s="256"/>
      <c r="S56" s="256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66"/>
      <c r="R57" s="266"/>
      <c r="S57" s="266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66"/>
      <c r="R58" s="266"/>
      <c r="S58" s="266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2021-09-12(일) 오전 00:00</v>
      </c>
      <c r="C69" s="308"/>
      <c r="D69" s="280" t="str">
        <f>TEXT($G$1, "[$-ko-KR]yyyy-mm-dd(ddd) ") &amp; "오후 14:00"</f>
        <v>2021-09-12(일) 오후 14:00</v>
      </c>
      <c r="E69" s="281"/>
      <c r="F69" s="282"/>
      <c r="G69" s="280" t="str">
        <f>TEXT($G$1, "[$-ko-KR]yyyy-mm-dd(ddd) ") &amp; "오후 19:00"</f>
        <v>2021-09-12(일) 오후 19:00</v>
      </c>
      <c r="H69" s="281"/>
      <c r="I69" s="282"/>
      <c r="J69" s="280" t="str">
        <f>TEXT($G$1, "[$-ko-KR]yyyy-mm-dd(ddd) ") &amp; "오후 21:00"</f>
        <v>2021-09-12(일) 오후 21:00</v>
      </c>
      <c r="K69" s="281"/>
      <c r="L69" s="282"/>
      <c r="M69" s="280" t="str">
        <f>TEXT($G$1+1, "[$-ko-KR]yyyy-mm-dd(ddd) ") &amp; "오전 00:00"</f>
        <v>2021-09-13(월)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66"/>
      <c r="R71" s="266"/>
      <c r="S71" s="266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66"/>
      <c r="R72" s="266"/>
      <c r="S72" s="266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56"/>
      <c r="R73" s="256"/>
      <c r="S73" s="256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56"/>
      <c r="R74" s="256"/>
      <c r="S74" s="256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56"/>
      <c r="R75" s="256"/>
      <c r="S75" s="256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56"/>
      <c r="R76" s="256"/>
      <c r="S76" s="256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56"/>
      <c r="R77" s="256"/>
      <c r="S77" s="256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56"/>
      <c r="R78" s="256"/>
      <c r="S78" s="256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57"/>
      <c r="R80" s="258"/>
      <c r="S80" s="259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60"/>
      <c r="R81" s="261"/>
      <c r="S81" s="262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63"/>
      <c r="R82" s="264"/>
      <c r="S82" s="265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56"/>
      <c r="R83" s="256"/>
      <c r="S83" s="256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66"/>
      <c r="R84" s="266"/>
      <c r="S84" s="266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66"/>
      <c r="R85" s="266"/>
      <c r="S85" s="266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56"/>
      <c r="R86" s="256"/>
      <c r="S86" s="256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56"/>
      <c r="R87" s="256"/>
      <c r="S87" s="256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56"/>
      <c r="R88" s="256"/>
      <c r="S88" s="256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45"/>
      <c r="R89" s="246"/>
      <c r="S89" s="247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2021-09-12(일) 오전 00:00</v>
      </c>
      <c r="C96" s="308"/>
      <c r="D96" s="280" t="str">
        <f>TEXT($G$1, "[$-ko-KR]yyyy-mm-dd(ddd) ") &amp; "오후 14:00"</f>
        <v>2021-09-12(일) 오후 14:00</v>
      </c>
      <c r="E96" s="281"/>
      <c r="F96" s="282"/>
      <c r="G96" s="280" t="str">
        <f>TEXT($G$1, "[$-ko-KR]yyyy-mm-dd(ddd) ") &amp; "오후 19:00"</f>
        <v>2021-09-12(일) 오후 19:00</v>
      </c>
      <c r="H96" s="281"/>
      <c r="I96" s="282"/>
      <c r="J96" s="280" t="str">
        <f>TEXT($G$1, "[$-ko-KR]yyyy-mm-dd(ddd) ") &amp; "오후 21:00"</f>
        <v>2021-09-12(일) 오후 21:00</v>
      </c>
      <c r="K96" s="281"/>
      <c r="L96" s="282"/>
      <c r="M96" s="280" t="str">
        <f>TEXT($G$1+1, "[$-ko-KR]yyyy-mm-dd(ddd) ") &amp; "오전 00:00"</f>
        <v>2021-09-13(월)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66"/>
      <c r="R98" s="266"/>
      <c r="S98" s="266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66"/>
      <c r="R99" s="266"/>
      <c r="S99" s="266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56"/>
      <c r="R100" s="256"/>
      <c r="S100" s="256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56"/>
      <c r="R101" s="256"/>
      <c r="S101" s="256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56"/>
      <c r="R102" s="256"/>
      <c r="S102" s="256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56"/>
      <c r="R103" s="256"/>
      <c r="S103" s="256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56"/>
      <c r="R104" s="256"/>
      <c r="S104" s="256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56"/>
      <c r="R105" s="256"/>
      <c r="S105" s="256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57"/>
      <c r="R107" s="258"/>
      <c r="S107" s="259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60"/>
      <c r="R108" s="261"/>
      <c r="S108" s="262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63"/>
      <c r="R109" s="264"/>
      <c r="S109" s="265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56"/>
      <c r="R110" s="256"/>
      <c r="S110" s="256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66"/>
      <c r="R111" s="266"/>
      <c r="S111" s="266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66"/>
      <c r="R112" s="266"/>
      <c r="S112" s="266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56"/>
      <c r="R113" s="256"/>
      <c r="S113" s="256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56"/>
      <c r="R114" s="256"/>
      <c r="S114" s="256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56"/>
      <c r="R115" s="256"/>
      <c r="S115" s="256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45"/>
      <c r="R116" s="246"/>
      <c r="S116" s="247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2021-09-12(일) 오전 00:00</v>
      </c>
      <c r="C123" s="308"/>
      <c r="D123" s="280" t="str">
        <f>TEXT($G$1, "[$-ko-KR]yyyy-mm-dd(ddd) ") &amp; "오후 14:00"</f>
        <v>2021-09-12(일) 오후 14:00</v>
      </c>
      <c r="E123" s="281"/>
      <c r="F123" s="282"/>
      <c r="G123" s="280" t="str">
        <f>TEXT($G$1, "[$-ko-KR]yyyy-mm-dd(ddd) ") &amp; "오후 19:00"</f>
        <v>2021-09-12(일) 오후 19:00</v>
      </c>
      <c r="H123" s="281"/>
      <c r="I123" s="282"/>
      <c r="J123" s="280" t="str">
        <f>TEXT($G$1, "[$-ko-KR]yyyy-mm-dd(ddd) ") &amp; "오후 21:00"</f>
        <v>2021-09-12(일) 오후 21:00</v>
      </c>
      <c r="K123" s="281"/>
      <c r="L123" s="282"/>
      <c r="M123" s="280" t="str">
        <f>TEXT($G$1+1, "[$-ko-KR]yyyy-mm-dd(ddd) ") &amp; "오전 00:00"</f>
        <v>2021-09-13(월)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66"/>
      <c r="R125" s="266"/>
      <c r="S125" s="266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66"/>
      <c r="R126" s="266"/>
      <c r="S126" s="266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56"/>
      <c r="R127" s="256"/>
      <c r="S127" s="256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56"/>
      <c r="R128" s="256"/>
      <c r="S128" s="256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56"/>
      <c r="R129" s="256"/>
      <c r="S129" s="256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56"/>
      <c r="R130" s="256"/>
      <c r="S130" s="256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56"/>
      <c r="R131" s="256"/>
      <c r="S131" s="256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56"/>
      <c r="R132" s="256"/>
      <c r="S132" s="256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57"/>
      <c r="R134" s="258"/>
      <c r="S134" s="259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60"/>
      <c r="R135" s="261"/>
      <c r="S135" s="262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63"/>
      <c r="R136" s="264"/>
      <c r="S136" s="265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56"/>
      <c r="R137" s="256"/>
      <c r="S137" s="256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66"/>
      <c r="R138" s="266"/>
      <c r="S138" s="266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66"/>
      <c r="R139" s="266"/>
      <c r="S139" s="266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2021-09-12(일) 오전 00:00</v>
      </c>
      <c r="C150" s="308"/>
      <c r="D150" s="280" t="str">
        <f>TEXT($G$1, "[$-ko-KR]yyyy-mm-dd(ddd) ") &amp; "오후 14:00"</f>
        <v>2021-09-12(일) 오후 14:00</v>
      </c>
      <c r="E150" s="281"/>
      <c r="F150" s="282"/>
      <c r="G150" s="280" t="str">
        <f>TEXT($G$1, "[$-ko-KR]yyyy-mm-dd(ddd) ") &amp; "오후 19:00"</f>
        <v>2021-09-12(일) 오후 19:00</v>
      </c>
      <c r="H150" s="281"/>
      <c r="I150" s="282"/>
      <c r="J150" s="280" t="str">
        <f>TEXT($G$1, "[$-ko-KR]yyyy-mm-dd(ddd) ") &amp; "오후 21:00"</f>
        <v>2021-09-12(일) 오후 21:00</v>
      </c>
      <c r="K150" s="281"/>
      <c r="L150" s="282"/>
      <c r="M150" s="280" t="str">
        <f>TEXT($G$1+1, "[$-ko-KR]yyyy-mm-dd(ddd) ") &amp; "오전 00:00"</f>
        <v>2021-09-13(월)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66"/>
      <c r="R152" s="266"/>
      <c r="S152" s="266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66"/>
      <c r="R153" s="266"/>
      <c r="S153" s="266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56"/>
      <c r="R154" s="256"/>
      <c r="S154" s="256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56"/>
      <c r="R155" s="256"/>
      <c r="S155" s="256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56"/>
      <c r="R156" s="256"/>
      <c r="S156" s="256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56"/>
      <c r="R157" s="256"/>
      <c r="S157" s="256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56"/>
      <c r="R158" s="256"/>
      <c r="S158" s="256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56"/>
      <c r="R159" s="256"/>
      <c r="S159" s="256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57"/>
      <c r="R161" s="258"/>
      <c r="S161" s="259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60"/>
      <c r="R162" s="261"/>
      <c r="S162" s="262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63"/>
      <c r="R163" s="264"/>
      <c r="S163" s="265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56"/>
      <c r="R164" s="256"/>
      <c r="S164" s="256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66"/>
      <c r="R165" s="266"/>
      <c r="S165" s="266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66"/>
      <c r="R166" s="266"/>
      <c r="S166" s="266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6"/>
      <c r="R167" s="256"/>
      <c r="S167" s="256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56"/>
      <c r="R168" s="256"/>
      <c r="S168" s="256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56"/>
      <c r="R169" s="256"/>
      <c r="S169" s="256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45"/>
      <c r="R170" s="246"/>
      <c r="S170" s="247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2021-09-12(일) 오전 00:00</v>
      </c>
      <c r="C177" s="308"/>
      <c r="D177" s="280" t="str">
        <f>TEXT($G$1, "[$-ko-KR]yyyy-mm-dd(ddd) ") &amp; "오후 14:00"</f>
        <v>2021-09-12(일) 오후 14:00</v>
      </c>
      <c r="E177" s="281"/>
      <c r="F177" s="282"/>
      <c r="G177" s="280" t="str">
        <f>TEXT($G$1, "[$-ko-KR]yyyy-mm-dd(ddd) ") &amp; "오후 19:00"</f>
        <v>2021-09-12(일) 오후 19:00</v>
      </c>
      <c r="H177" s="281"/>
      <c r="I177" s="282"/>
      <c r="J177" s="280" t="str">
        <f>TEXT($G$1, "[$-ko-KR]yyyy-mm-dd(ddd) ") &amp; "오후 21:00"</f>
        <v>2021-09-12(일) 오후 21:00</v>
      </c>
      <c r="K177" s="281"/>
      <c r="L177" s="282"/>
      <c r="M177" s="280" t="str">
        <f>TEXT($G$1+1, "[$-ko-KR]yyyy-mm-dd(ddd) ") &amp; "오전 00:00"</f>
        <v>2021-09-13(월)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66"/>
      <c r="R179" s="266"/>
      <c r="S179" s="266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66"/>
      <c r="R180" s="266"/>
      <c r="S180" s="266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56"/>
      <c r="R181" s="256"/>
      <c r="S181" s="256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56"/>
      <c r="R182" s="256"/>
      <c r="S182" s="256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56"/>
      <c r="R183" s="256"/>
      <c r="S183" s="256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56"/>
      <c r="R184" s="256"/>
      <c r="S184" s="256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56"/>
      <c r="R185" s="256"/>
      <c r="S185" s="256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56"/>
      <c r="R186" s="256"/>
      <c r="S186" s="256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57"/>
      <c r="R188" s="258"/>
      <c r="S188" s="259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60"/>
      <c r="R189" s="261"/>
      <c r="S189" s="262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63"/>
      <c r="R190" s="264"/>
      <c r="S190" s="265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56"/>
      <c r="R191" s="256"/>
      <c r="S191" s="256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66"/>
      <c r="R192" s="266"/>
      <c r="S192" s="266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66"/>
      <c r="R193" s="266"/>
      <c r="S193" s="266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56"/>
      <c r="R194" s="256"/>
      <c r="S194" s="256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56"/>
      <c r="R195" s="256"/>
      <c r="S195" s="256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56"/>
      <c r="R196" s="256"/>
      <c r="S196" s="256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45"/>
      <c r="R197" s="246"/>
      <c r="S197" s="247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2021-09-13(월) 오전 00:00</v>
      </c>
      <c r="C15" s="306"/>
      <c r="D15" s="280" t="str">
        <f>TEXT($G$1, "[$-ko-KR]yyyy-mm-dd(ddd) ") &amp; "오후 14:00"</f>
        <v>2021-09-13(월) 오후 14:00</v>
      </c>
      <c r="E15" s="281"/>
      <c r="F15" s="282"/>
      <c r="G15" s="280" t="str">
        <f>TEXT($G$1, "[$-ko-KR]yyyy-mm-dd(ddd) ") &amp; "오후 19:00"</f>
        <v>2021-09-13(월) 오후 19:00</v>
      </c>
      <c r="H15" s="281"/>
      <c r="I15" s="282"/>
      <c r="J15" s="280" t="str">
        <f>TEXT($G$1, "[$-ko-KR]yyyy-mm-dd(ddd) ") &amp; "오후 21:00"</f>
        <v>2021-09-13(월) 오후 21:00</v>
      </c>
      <c r="K15" s="281"/>
      <c r="L15" s="282"/>
      <c r="M15" s="280" t="str">
        <f>TEXT($G$1+1, "[$-ko-KR]yyyy-mm-dd(ddd) ") &amp; "오전 00:00"</f>
        <v>2021-09-14(화)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5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2021-09-13(월) 오전 00:00</v>
      </c>
      <c r="C42" s="308"/>
      <c r="D42" s="280" t="str">
        <f>TEXT($G$1, "[$-ko-KR]yyyy-mm-dd(ddd) ") &amp; "오후 14:00"</f>
        <v>2021-09-13(월) 오후 14:00</v>
      </c>
      <c r="E42" s="281"/>
      <c r="F42" s="282"/>
      <c r="G42" s="280" t="str">
        <f>TEXT($G$1, "[$-ko-KR]yyyy-mm-dd(ddd) ") &amp; "오후 19:00"</f>
        <v>2021-09-13(월) 오후 19:00</v>
      </c>
      <c r="H42" s="281"/>
      <c r="I42" s="282"/>
      <c r="J42" s="280" t="str">
        <f>TEXT($G$1, "[$-ko-KR]yyyy-mm-dd(ddd) ") &amp; "오후 21:00"</f>
        <v>2021-09-13(월) 오후 21:00</v>
      </c>
      <c r="K42" s="281"/>
      <c r="L42" s="282"/>
      <c r="M42" s="280" t="str">
        <f>TEXT($G$1+1, "[$-ko-KR]yyyy-mm-dd(ddd) ") &amp; "오전 00:00"</f>
        <v>2021-09-14(화)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66"/>
      <c r="R44" s="266"/>
      <c r="S44" s="266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66"/>
      <c r="R45" s="266"/>
      <c r="S45" s="266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56"/>
      <c r="R46" s="256"/>
      <c r="S46" s="256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56"/>
      <c r="R47" s="256"/>
      <c r="S47" s="256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56"/>
      <c r="R48" s="256"/>
      <c r="S48" s="256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56"/>
      <c r="R49" s="256"/>
      <c r="S49" s="256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56"/>
      <c r="R50" s="256"/>
      <c r="S50" s="256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56"/>
      <c r="R51" s="256"/>
      <c r="S51" s="256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57"/>
      <c r="R53" s="258"/>
      <c r="S53" s="259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60"/>
      <c r="R54" s="261"/>
      <c r="S54" s="262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63"/>
      <c r="R55" s="264"/>
      <c r="S55" s="265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56"/>
      <c r="R56" s="256"/>
      <c r="S56" s="256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66"/>
      <c r="R57" s="266"/>
      <c r="S57" s="266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66"/>
      <c r="R58" s="266"/>
      <c r="S58" s="266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5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2021-09-13(월) 오전 00:00</v>
      </c>
      <c r="C69" s="308"/>
      <c r="D69" s="280" t="str">
        <f>TEXT($G$1, "[$-ko-KR]yyyy-mm-dd(ddd) ") &amp; "오후 14:00"</f>
        <v>2021-09-13(월) 오후 14:00</v>
      </c>
      <c r="E69" s="281"/>
      <c r="F69" s="282"/>
      <c r="G69" s="280" t="str">
        <f>TEXT($G$1, "[$-ko-KR]yyyy-mm-dd(ddd) ") &amp; "오후 19:00"</f>
        <v>2021-09-13(월) 오후 19:00</v>
      </c>
      <c r="H69" s="281"/>
      <c r="I69" s="282"/>
      <c r="J69" s="280" t="str">
        <f>TEXT($G$1, "[$-ko-KR]yyyy-mm-dd(ddd) ") &amp; "오후 21:00"</f>
        <v>2021-09-13(월) 오후 21:00</v>
      </c>
      <c r="K69" s="281"/>
      <c r="L69" s="282"/>
      <c r="M69" s="280" t="str">
        <f>TEXT($G$1+1, "[$-ko-KR]yyyy-mm-dd(ddd) ") &amp; "오전 00:00"</f>
        <v>2021-09-14(화)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66"/>
      <c r="R71" s="266"/>
      <c r="S71" s="266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66"/>
      <c r="R72" s="266"/>
      <c r="S72" s="266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56"/>
      <c r="R73" s="256"/>
      <c r="S73" s="256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56"/>
      <c r="R74" s="256"/>
      <c r="S74" s="256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56"/>
      <c r="R75" s="256"/>
      <c r="S75" s="256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56"/>
      <c r="R76" s="256"/>
      <c r="S76" s="256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56"/>
      <c r="R77" s="256"/>
      <c r="S77" s="256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56"/>
      <c r="R78" s="256"/>
      <c r="S78" s="256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57"/>
      <c r="R80" s="258"/>
      <c r="S80" s="259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60"/>
      <c r="R81" s="261"/>
      <c r="S81" s="262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63"/>
      <c r="R82" s="264"/>
      <c r="S82" s="265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56"/>
      <c r="R83" s="256"/>
      <c r="S83" s="256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66"/>
      <c r="R84" s="266"/>
      <c r="S84" s="266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66"/>
      <c r="R85" s="266"/>
      <c r="S85" s="266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56"/>
      <c r="R86" s="256"/>
      <c r="S86" s="256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56"/>
      <c r="R87" s="256"/>
      <c r="S87" s="256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56"/>
      <c r="R88" s="256"/>
      <c r="S88" s="256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45"/>
      <c r="R89" s="246"/>
      <c r="S89" s="247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5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2021-09-13(월) 오전 00:00</v>
      </c>
      <c r="C96" s="308"/>
      <c r="D96" s="280" t="str">
        <f>TEXT($G$1, "[$-ko-KR]yyyy-mm-dd(ddd) ") &amp; "오후 14:00"</f>
        <v>2021-09-13(월) 오후 14:00</v>
      </c>
      <c r="E96" s="281"/>
      <c r="F96" s="282"/>
      <c r="G96" s="280" t="str">
        <f>TEXT($G$1, "[$-ko-KR]yyyy-mm-dd(ddd) ") &amp; "오후 19:00"</f>
        <v>2021-09-13(월) 오후 19:00</v>
      </c>
      <c r="H96" s="281"/>
      <c r="I96" s="282"/>
      <c r="J96" s="280" t="str">
        <f>TEXT($G$1, "[$-ko-KR]yyyy-mm-dd(ddd) ") &amp; "오후 21:00"</f>
        <v>2021-09-13(월) 오후 21:00</v>
      </c>
      <c r="K96" s="281"/>
      <c r="L96" s="282"/>
      <c r="M96" s="280" t="str">
        <f>TEXT($G$1+1, "[$-ko-KR]yyyy-mm-dd(ddd) ") &amp; "오전 00:00"</f>
        <v>2021-09-14(화)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66"/>
      <c r="R98" s="266"/>
      <c r="S98" s="266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66"/>
      <c r="R99" s="266"/>
      <c r="S99" s="266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56"/>
      <c r="R100" s="256"/>
      <c r="S100" s="256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56"/>
      <c r="R101" s="256"/>
      <c r="S101" s="256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56"/>
      <c r="R102" s="256"/>
      <c r="S102" s="256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56"/>
      <c r="R103" s="256"/>
      <c r="S103" s="256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56"/>
      <c r="R104" s="256"/>
      <c r="S104" s="256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56"/>
      <c r="R105" s="256"/>
      <c r="S105" s="256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57"/>
      <c r="R107" s="258"/>
      <c r="S107" s="259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60"/>
      <c r="R108" s="261"/>
      <c r="S108" s="262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63"/>
      <c r="R109" s="264"/>
      <c r="S109" s="265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56"/>
      <c r="R110" s="256"/>
      <c r="S110" s="256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66"/>
      <c r="R111" s="266"/>
      <c r="S111" s="266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66"/>
      <c r="R112" s="266"/>
      <c r="S112" s="266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56"/>
      <c r="R113" s="256"/>
      <c r="S113" s="256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56"/>
      <c r="R114" s="256"/>
      <c r="S114" s="256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56"/>
      <c r="R115" s="256"/>
      <c r="S115" s="256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45"/>
      <c r="R116" s="246"/>
      <c r="S116" s="247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5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2021-09-13(월) 오전 00:00</v>
      </c>
      <c r="C123" s="308"/>
      <c r="D123" s="280" t="str">
        <f>TEXT($G$1, "[$-ko-KR]yyyy-mm-dd(ddd) ") &amp; "오후 14:00"</f>
        <v>2021-09-13(월) 오후 14:00</v>
      </c>
      <c r="E123" s="281"/>
      <c r="F123" s="282"/>
      <c r="G123" s="280" t="str">
        <f>TEXT($G$1, "[$-ko-KR]yyyy-mm-dd(ddd) ") &amp; "오후 19:00"</f>
        <v>2021-09-13(월) 오후 19:00</v>
      </c>
      <c r="H123" s="281"/>
      <c r="I123" s="282"/>
      <c r="J123" s="280" t="str">
        <f>TEXT($G$1, "[$-ko-KR]yyyy-mm-dd(ddd) ") &amp; "오후 21:00"</f>
        <v>2021-09-13(월) 오후 21:00</v>
      </c>
      <c r="K123" s="281"/>
      <c r="L123" s="282"/>
      <c r="M123" s="280" t="str">
        <f>TEXT($G$1+1, "[$-ko-KR]yyyy-mm-dd(ddd) ") &amp; "오전 00:00"</f>
        <v>2021-09-14(화)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66"/>
      <c r="R125" s="266"/>
      <c r="S125" s="266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66"/>
      <c r="R126" s="266"/>
      <c r="S126" s="266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56"/>
      <c r="R127" s="256"/>
      <c r="S127" s="256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56"/>
      <c r="R128" s="256"/>
      <c r="S128" s="256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56"/>
      <c r="R129" s="256"/>
      <c r="S129" s="256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56"/>
      <c r="R130" s="256"/>
      <c r="S130" s="256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56"/>
      <c r="R131" s="256"/>
      <c r="S131" s="256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56"/>
      <c r="R132" s="256"/>
      <c r="S132" s="256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57"/>
      <c r="R134" s="258"/>
      <c r="S134" s="259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60"/>
      <c r="R135" s="261"/>
      <c r="S135" s="262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63"/>
      <c r="R136" s="264"/>
      <c r="S136" s="265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56"/>
      <c r="R137" s="256"/>
      <c r="S137" s="256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66"/>
      <c r="R138" s="266"/>
      <c r="S138" s="266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66"/>
      <c r="R139" s="266"/>
      <c r="S139" s="266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5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2021-09-13(월) 오전 00:00</v>
      </c>
      <c r="C150" s="308"/>
      <c r="D150" s="280" t="str">
        <f>TEXT($G$1, "[$-ko-KR]yyyy-mm-dd(ddd) ") &amp; "오후 14:00"</f>
        <v>2021-09-13(월) 오후 14:00</v>
      </c>
      <c r="E150" s="281"/>
      <c r="F150" s="282"/>
      <c r="G150" s="280" t="str">
        <f>TEXT($G$1, "[$-ko-KR]yyyy-mm-dd(ddd) ") &amp; "오후 19:00"</f>
        <v>2021-09-13(월) 오후 19:00</v>
      </c>
      <c r="H150" s="281"/>
      <c r="I150" s="282"/>
      <c r="J150" s="280" t="str">
        <f>TEXT($G$1, "[$-ko-KR]yyyy-mm-dd(ddd) ") &amp; "오후 21:00"</f>
        <v>2021-09-13(월) 오후 21:00</v>
      </c>
      <c r="K150" s="281"/>
      <c r="L150" s="282"/>
      <c r="M150" s="280" t="str">
        <f>TEXT($G$1+1, "[$-ko-KR]yyyy-mm-dd(ddd) ") &amp; "오전 00:00"</f>
        <v>2021-09-14(화)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66"/>
      <c r="R152" s="266"/>
      <c r="S152" s="266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66"/>
      <c r="R153" s="266"/>
      <c r="S153" s="266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56"/>
      <c r="R154" s="256"/>
      <c r="S154" s="256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56"/>
      <c r="R155" s="256"/>
      <c r="S155" s="256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56"/>
      <c r="R156" s="256"/>
      <c r="S156" s="256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56"/>
      <c r="R157" s="256"/>
      <c r="S157" s="256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56"/>
      <c r="R158" s="256"/>
      <c r="S158" s="256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56"/>
      <c r="R159" s="256"/>
      <c r="S159" s="256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57"/>
      <c r="R161" s="258"/>
      <c r="S161" s="259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60"/>
      <c r="R162" s="261"/>
      <c r="S162" s="262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63"/>
      <c r="R163" s="264"/>
      <c r="S163" s="265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56"/>
      <c r="R164" s="256"/>
      <c r="S164" s="256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66"/>
      <c r="R165" s="266"/>
      <c r="S165" s="266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66"/>
      <c r="R166" s="266"/>
      <c r="S166" s="266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56"/>
      <c r="R167" s="256"/>
      <c r="S167" s="256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56"/>
      <c r="R168" s="256"/>
      <c r="S168" s="256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56"/>
      <c r="R169" s="256"/>
      <c r="S169" s="256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45"/>
      <c r="R170" s="246"/>
      <c r="S170" s="247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5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2021-09-13(월) 오전 00:00</v>
      </c>
      <c r="C177" s="308"/>
      <c r="D177" s="280" t="str">
        <f>TEXT($G$1, "[$-ko-KR]yyyy-mm-dd(ddd) ") &amp; "오후 14:00"</f>
        <v>2021-09-13(월) 오후 14:00</v>
      </c>
      <c r="E177" s="281"/>
      <c r="F177" s="282"/>
      <c r="G177" s="280" t="str">
        <f>TEXT($G$1, "[$-ko-KR]yyyy-mm-dd(ddd) ") &amp; "오후 19:00"</f>
        <v>2021-09-13(월) 오후 19:00</v>
      </c>
      <c r="H177" s="281"/>
      <c r="I177" s="282"/>
      <c r="J177" s="280" t="str">
        <f>TEXT($G$1, "[$-ko-KR]yyyy-mm-dd(ddd) ") &amp; "오후 21:00"</f>
        <v>2021-09-13(월) 오후 21:00</v>
      </c>
      <c r="K177" s="281"/>
      <c r="L177" s="282"/>
      <c r="M177" s="280" t="str">
        <f>TEXT($G$1+1, "[$-ko-KR]yyyy-mm-dd(ddd) ") &amp; "오전 00:00"</f>
        <v>2021-09-14(화)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66"/>
      <c r="R179" s="266"/>
      <c r="S179" s="266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66"/>
      <c r="R180" s="266"/>
      <c r="S180" s="266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56"/>
      <c r="R181" s="256"/>
      <c r="S181" s="256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56"/>
      <c r="R182" s="256"/>
      <c r="S182" s="256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56"/>
      <c r="R183" s="256"/>
      <c r="S183" s="256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56"/>
      <c r="R184" s="256"/>
      <c r="S184" s="256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56"/>
      <c r="R185" s="256"/>
      <c r="S185" s="256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56"/>
      <c r="R186" s="256"/>
      <c r="S186" s="256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57"/>
      <c r="R188" s="258"/>
      <c r="S188" s="259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60"/>
      <c r="R189" s="261"/>
      <c r="S189" s="262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63"/>
      <c r="R190" s="264"/>
      <c r="S190" s="265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56"/>
      <c r="R191" s="256"/>
      <c r="S191" s="256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66"/>
      <c r="R192" s="266"/>
      <c r="S192" s="266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66"/>
      <c r="R193" s="266"/>
      <c r="S193" s="266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56"/>
      <c r="R194" s="256"/>
      <c r="S194" s="256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56"/>
      <c r="R195" s="256"/>
      <c r="S195" s="256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56"/>
      <c r="R196" s="256"/>
      <c r="S196" s="256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45"/>
      <c r="R197" s="246"/>
      <c r="S197" s="247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2021-09-14(화) 오전 00:00</v>
      </c>
      <c r="C15" s="306"/>
      <c r="D15" s="280" t="str">
        <f>TEXT($G$1, "[$-ko-KR]yyyy-mm-dd(ddd) ") &amp; "오후 14:00"</f>
        <v>2021-09-14(화) 오후 14:00</v>
      </c>
      <c r="E15" s="281"/>
      <c r="F15" s="282"/>
      <c r="G15" s="280" t="str">
        <f>TEXT($G$1, "[$-ko-KR]yyyy-mm-dd(ddd) ") &amp; "오후 19:00"</f>
        <v>2021-09-14(화) 오후 19:00</v>
      </c>
      <c r="H15" s="281"/>
      <c r="I15" s="282"/>
      <c r="J15" s="280" t="str">
        <f>TEXT($G$1, "[$-ko-KR]yyyy-mm-dd(ddd) ") &amp; "오후 21:00"</f>
        <v>2021-09-14(화) 오후 21:00</v>
      </c>
      <c r="K15" s="281"/>
      <c r="L15" s="282"/>
      <c r="M15" s="280" t="str">
        <f>TEXT($G$1+1, "[$-ko-KR]yyyy-mm-dd(ddd) ") &amp; "오전 00:00"</f>
        <v>2021-09-15(수)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9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2021-09-14(화) 오전 00:00</v>
      </c>
      <c r="C42" s="308"/>
      <c r="D42" s="280" t="str">
        <f>TEXT($G$1, "[$-ko-KR]yyyy-mm-dd(ddd) ") &amp; "오후 14:00"</f>
        <v>2021-09-14(화) 오후 14:00</v>
      </c>
      <c r="E42" s="281"/>
      <c r="F42" s="282"/>
      <c r="G42" s="280" t="str">
        <f>TEXT($G$1, "[$-ko-KR]yyyy-mm-dd(ddd) ") &amp; "오후 19:00"</f>
        <v>2021-09-14(화) 오후 19:00</v>
      </c>
      <c r="H42" s="281"/>
      <c r="I42" s="282"/>
      <c r="J42" s="280" t="str">
        <f>TEXT($G$1, "[$-ko-KR]yyyy-mm-dd(ddd) ") &amp; "오후 21:00"</f>
        <v>2021-09-14(화) 오후 21:00</v>
      </c>
      <c r="K42" s="281"/>
      <c r="L42" s="282"/>
      <c r="M42" s="280" t="str">
        <f>TEXT($G$1+1, "[$-ko-KR]yyyy-mm-dd(ddd) ") &amp; "오전 00:00"</f>
        <v>2021-09-15(수)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66"/>
      <c r="R44" s="266"/>
      <c r="S44" s="266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66"/>
      <c r="R45" s="266"/>
      <c r="S45" s="266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56"/>
      <c r="R46" s="256"/>
      <c r="S46" s="256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56"/>
      <c r="R47" s="256"/>
      <c r="S47" s="256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6"/>
      <c r="R48" s="256"/>
      <c r="S48" s="256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56"/>
      <c r="R49" s="256"/>
      <c r="S49" s="256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56"/>
      <c r="R50" s="256"/>
      <c r="S50" s="256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56"/>
      <c r="R51" s="256"/>
      <c r="S51" s="256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57"/>
      <c r="R53" s="258"/>
      <c r="S53" s="259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60"/>
      <c r="R54" s="261"/>
      <c r="S54" s="262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63"/>
      <c r="R55" s="264"/>
      <c r="S55" s="265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56"/>
      <c r="R56" s="256"/>
      <c r="S56" s="256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66"/>
      <c r="R57" s="266"/>
      <c r="S57" s="266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66"/>
      <c r="R58" s="266"/>
      <c r="S58" s="266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56"/>
      <c r="R59" s="256"/>
      <c r="S59" s="256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9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2021-09-14(화) 오전 00:00</v>
      </c>
      <c r="C69" s="308"/>
      <c r="D69" s="280" t="str">
        <f>TEXT($G$1, "[$-ko-KR]yyyy-mm-dd(ddd) ") &amp; "오후 14:00"</f>
        <v>2021-09-14(화) 오후 14:00</v>
      </c>
      <c r="E69" s="281"/>
      <c r="F69" s="282"/>
      <c r="G69" s="280" t="str">
        <f>TEXT($G$1, "[$-ko-KR]yyyy-mm-dd(ddd) ") &amp; "오후 19:00"</f>
        <v>2021-09-14(화) 오후 19:00</v>
      </c>
      <c r="H69" s="281"/>
      <c r="I69" s="282"/>
      <c r="J69" s="280" t="str">
        <f>TEXT($G$1, "[$-ko-KR]yyyy-mm-dd(ddd) ") &amp; "오후 21:00"</f>
        <v>2021-09-14(화) 오후 21:00</v>
      </c>
      <c r="K69" s="281"/>
      <c r="L69" s="282"/>
      <c r="M69" s="280" t="str">
        <f>TEXT($G$1+1, "[$-ko-KR]yyyy-mm-dd(ddd) ") &amp; "오전 00:00"</f>
        <v>2021-09-15(수)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66"/>
      <c r="R71" s="266"/>
      <c r="S71" s="266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66"/>
      <c r="R72" s="266"/>
      <c r="S72" s="266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56"/>
      <c r="R73" s="256"/>
      <c r="S73" s="256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56"/>
      <c r="R74" s="256"/>
      <c r="S74" s="256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56"/>
      <c r="R75" s="256"/>
      <c r="S75" s="256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56"/>
      <c r="R76" s="256"/>
      <c r="S76" s="256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56"/>
      <c r="R77" s="256"/>
      <c r="S77" s="256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56"/>
      <c r="R78" s="256"/>
      <c r="S78" s="256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57"/>
      <c r="R80" s="258"/>
      <c r="S80" s="259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60"/>
      <c r="R81" s="261"/>
      <c r="S81" s="262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63"/>
      <c r="R82" s="264"/>
      <c r="S82" s="265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56"/>
      <c r="R83" s="256"/>
      <c r="S83" s="256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66"/>
      <c r="R84" s="266"/>
      <c r="S84" s="266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66"/>
      <c r="R85" s="266"/>
      <c r="S85" s="266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56"/>
      <c r="R86" s="256"/>
      <c r="S86" s="256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56"/>
      <c r="R87" s="256"/>
      <c r="S87" s="256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56"/>
      <c r="R88" s="256"/>
      <c r="S88" s="256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45"/>
      <c r="R89" s="246"/>
      <c r="S89" s="247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9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2021-09-14(화) 오전 00:00</v>
      </c>
      <c r="C96" s="308"/>
      <c r="D96" s="280" t="str">
        <f>TEXT($G$1, "[$-ko-KR]yyyy-mm-dd(ddd) ") &amp; "오후 14:00"</f>
        <v>2021-09-14(화) 오후 14:00</v>
      </c>
      <c r="E96" s="281"/>
      <c r="F96" s="282"/>
      <c r="G96" s="280" t="str">
        <f>TEXT($G$1, "[$-ko-KR]yyyy-mm-dd(ddd) ") &amp; "오후 19:00"</f>
        <v>2021-09-14(화) 오후 19:00</v>
      </c>
      <c r="H96" s="281"/>
      <c r="I96" s="282"/>
      <c r="J96" s="280" t="str">
        <f>TEXT($G$1, "[$-ko-KR]yyyy-mm-dd(ddd) ") &amp; "오후 21:00"</f>
        <v>2021-09-14(화) 오후 21:00</v>
      </c>
      <c r="K96" s="281"/>
      <c r="L96" s="282"/>
      <c r="M96" s="280" t="str">
        <f>TEXT($G$1+1, "[$-ko-KR]yyyy-mm-dd(ddd) ") &amp; "오전 00:00"</f>
        <v>2021-09-15(수)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66"/>
      <c r="R98" s="266"/>
      <c r="S98" s="266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66"/>
      <c r="R99" s="266"/>
      <c r="S99" s="266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56"/>
      <c r="R100" s="256"/>
      <c r="S100" s="256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56"/>
      <c r="R101" s="256"/>
      <c r="S101" s="256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56"/>
      <c r="R102" s="256"/>
      <c r="S102" s="256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56"/>
      <c r="R103" s="256"/>
      <c r="S103" s="256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56"/>
      <c r="R104" s="256"/>
      <c r="S104" s="256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56"/>
      <c r="R105" s="256"/>
      <c r="S105" s="256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57"/>
      <c r="R107" s="258"/>
      <c r="S107" s="259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60"/>
      <c r="R108" s="261"/>
      <c r="S108" s="262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63"/>
      <c r="R109" s="264"/>
      <c r="S109" s="265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56"/>
      <c r="R110" s="256"/>
      <c r="S110" s="256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66"/>
      <c r="R111" s="266"/>
      <c r="S111" s="266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66"/>
      <c r="R112" s="266"/>
      <c r="S112" s="266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56"/>
      <c r="R113" s="256"/>
      <c r="S113" s="256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56"/>
      <c r="R114" s="256"/>
      <c r="S114" s="256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56"/>
      <c r="R115" s="256"/>
      <c r="S115" s="256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45"/>
      <c r="R116" s="246"/>
      <c r="S116" s="247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9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2021-09-14(화) 오전 00:00</v>
      </c>
      <c r="C123" s="308"/>
      <c r="D123" s="280" t="str">
        <f>TEXT($G$1, "[$-ko-KR]yyyy-mm-dd(ddd) ") &amp; "오후 14:00"</f>
        <v>2021-09-14(화) 오후 14:00</v>
      </c>
      <c r="E123" s="281"/>
      <c r="F123" s="282"/>
      <c r="G123" s="280" t="str">
        <f>TEXT($G$1, "[$-ko-KR]yyyy-mm-dd(ddd) ") &amp; "오후 19:00"</f>
        <v>2021-09-14(화) 오후 19:00</v>
      </c>
      <c r="H123" s="281"/>
      <c r="I123" s="282"/>
      <c r="J123" s="280" t="str">
        <f>TEXT($G$1, "[$-ko-KR]yyyy-mm-dd(ddd) ") &amp; "오후 21:00"</f>
        <v>2021-09-14(화) 오후 21:00</v>
      </c>
      <c r="K123" s="281"/>
      <c r="L123" s="282"/>
      <c r="M123" s="280" t="str">
        <f>TEXT($G$1+1, "[$-ko-KR]yyyy-mm-dd(ddd) ") &amp; "오전 00:00"</f>
        <v>2021-09-15(수)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66"/>
      <c r="R125" s="266"/>
      <c r="S125" s="266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66"/>
      <c r="R126" s="266"/>
      <c r="S126" s="266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56"/>
      <c r="R127" s="256"/>
      <c r="S127" s="256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56"/>
      <c r="R128" s="256"/>
      <c r="S128" s="256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56"/>
      <c r="R129" s="256"/>
      <c r="S129" s="256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56"/>
      <c r="R130" s="256"/>
      <c r="S130" s="256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56"/>
      <c r="R131" s="256"/>
      <c r="S131" s="256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56"/>
      <c r="R132" s="256"/>
      <c r="S132" s="256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57"/>
      <c r="R134" s="258"/>
      <c r="S134" s="259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60"/>
      <c r="R135" s="261"/>
      <c r="S135" s="262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63"/>
      <c r="R136" s="264"/>
      <c r="S136" s="265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56"/>
      <c r="R137" s="256"/>
      <c r="S137" s="256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66"/>
      <c r="R138" s="266"/>
      <c r="S138" s="266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66"/>
      <c r="R139" s="266"/>
      <c r="S139" s="266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56"/>
      <c r="R140" s="256"/>
      <c r="S140" s="256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9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2021-09-14(화) 오전 00:00</v>
      </c>
      <c r="C150" s="308"/>
      <c r="D150" s="280" t="str">
        <f>TEXT($G$1, "[$-ko-KR]yyyy-mm-dd(ddd) ") &amp; "오후 14:00"</f>
        <v>2021-09-14(화) 오후 14:00</v>
      </c>
      <c r="E150" s="281"/>
      <c r="F150" s="282"/>
      <c r="G150" s="280" t="str">
        <f>TEXT($G$1, "[$-ko-KR]yyyy-mm-dd(ddd) ") &amp; "오후 19:00"</f>
        <v>2021-09-14(화) 오후 19:00</v>
      </c>
      <c r="H150" s="281"/>
      <c r="I150" s="282"/>
      <c r="J150" s="280" t="str">
        <f>TEXT($G$1, "[$-ko-KR]yyyy-mm-dd(ddd) ") &amp; "오후 21:00"</f>
        <v>2021-09-14(화) 오후 21:00</v>
      </c>
      <c r="K150" s="281"/>
      <c r="L150" s="282"/>
      <c r="M150" s="280" t="str">
        <f>TEXT($G$1+1, "[$-ko-KR]yyyy-mm-dd(ddd) ") &amp; "오전 00:00"</f>
        <v>2021-09-15(수)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66"/>
      <c r="R152" s="266"/>
      <c r="S152" s="266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66"/>
      <c r="R153" s="266"/>
      <c r="S153" s="266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56"/>
      <c r="R154" s="256"/>
      <c r="S154" s="256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56"/>
      <c r="R155" s="256"/>
      <c r="S155" s="256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56"/>
      <c r="R156" s="256"/>
      <c r="S156" s="256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56"/>
      <c r="R157" s="256"/>
      <c r="S157" s="256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56"/>
      <c r="R158" s="256"/>
      <c r="S158" s="256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56"/>
      <c r="R159" s="256"/>
      <c r="S159" s="256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57"/>
      <c r="R161" s="258"/>
      <c r="S161" s="259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60"/>
      <c r="R162" s="261"/>
      <c r="S162" s="262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63"/>
      <c r="R163" s="264"/>
      <c r="S163" s="265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56"/>
      <c r="R164" s="256"/>
      <c r="S164" s="256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66"/>
      <c r="R165" s="266"/>
      <c r="S165" s="266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66"/>
      <c r="R166" s="266"/>
      <c r="S166" s="266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56"/>
      <c r="R167" s="256"/>
      <c r="S167" s="256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56"/>
      <c r="R168" s="256"/>
      <c r="S168" s="256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56"/>
      <c r="R169" s="256"/>
      <c r="S169" s="256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45"/>
      <c r="R170" s="246"/>
      <c r="S170" s="247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9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2021-09-14(화) 오전 00:00</v>
      </c>
      <c r="C177" s="308"/>
      <c r="D177" s="280" t="str">
        <f>TEXT($G$1, "[$-ko-KR]yyyy-mm-dd(ddd) ") &amp; "오후 14:00"</f>
        <v>2021-09-14(화) 오후 14:00</v>
      </c>
      <c r="E177" s="281"/>
      <c r="F177" s="282"/>
      <c r="G177" s="280" t="str">
        <f>TEXT($G$1, "[$-ko-KR]yyyy-mm-dd(ddd) ") &amp; "오후 19:00"</f>
        <v>2021-09-14(화) 오후 19:00</v>
      </c>
      <c r="H177" s="281"/>
      <c r="I177" s="282"/>
      <c r="J177" s="280" t="str">
        <f>TEXT($G$1, "[$-ko-KR]yyyy-mm-dd(ddd) ") &amp; "오후 21:00"</f>
        <v>2021-09-14(화) 오후 21:00</v>
      </c>
      <c r="K177" s="281"/>
      <c r="L177" s="282"/>
      <c r="M177" s="280" t="str">
        <f>TEXT($G$1+1, "[$-ko-KR]yyyy-mm-dd(ddd) ") &amp; "오전 00:00"</f>
        <v>2021-09-15(수)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66"/>
      <c r="R179" s="266"/>
      <c r="S179" s="266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66"/>
      <c r="R180" s="266"/>
      <c r="S180" s="266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56"/>
      <c r="R181" s="256"/>
      <c r="S181" s="256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56"/>
      <c r="R182" s="256"/>
      <c r="S182" s="256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56"/>
      <c r="R183" s="256"/>
      <c r="S183" s="256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56"/>
      <c r="R184" s="256"/>
      <c r="S184" s="256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56"/>
      <c r="R185" s="256"/>
      <c r="S185" s="256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56"/>
      <c r="R186" s="256"/>
      <c r="S186" s="256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57"/>
      <c r="R188" s="258"/>
      <c r="S188" s="259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60"/>
      <c r="R189" s="261"/>
      <c r="S189" s="262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63"/>
      <c r="R190" s="264"/>
      <c r="S190" s="265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56"/>
      <c r="R191" s="256"/>
      <c r="S191" s="256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66"/>
      <c r="R192" s="266"/>
      <c r="S192" s="266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66"/>
      <c r="R193" s="266"/>
      <c r="S193" s="266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56"/>
      <c r="R194" s="256"/>
      <c r="S194" s="256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56"/>
      <c r="R195" s="256"/>
      <c r="S195" s="256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56"/>
      <c r="R196" s="256"/>
      <c r="S196" s="256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45"/>
      <c r="R197" s="246"/>
      <c r="S197" s="247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2021-09-15(수) 오전 00:00</v>
      </c>
      <c r="C15" s="306"/>
      <c r="D15" s="280" t="str">
        <f>TEXT($G$1, "[$-ko-KR]yyyy-mm-dd(ddd) ") &amp; "오후 14:00"</f>
        <v>2021-09-15(수) 오후 14:00</v>
      </c>
      <c r="E15" s="281"/>
      <c r="F15" s="282"/>
      <c r="G15" s="280" t="str">
        <f>TEXT($G$1, "[$-ko-KR]yyyy-mm-dd(ddd) ") &amp; "오후 19:00"</f>
        <v>2021-09-15(수) 오후 19:00</v>
      </c>
      <c r="H15" s="281"/>
      <c r="I15" s="282"/>
      <c r="J15" s="280" t="str">
        <f>TEXT($G$1, "[$-ko-KR]yyyy-mm-dd(ddd) ") &amp; "오후 21:00"</f>
        <v>2021-09-15(수) 오후 21:00</v>
      </c>
      <c r="K15" s="281"/>
      <c r="L15" s="282"/>
      <c r="M15" s="280" t="str">
        <f>TEXT($G$1+1, "[$-ko-KR]yyyy-mm-dd(ddd) ") &amp; "오전 00:00"</f>
        <v>2021-09-16(목)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3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2021-09-15(수) 오전 00:00</v>
      </c>
      <c r="C42" s="308"/>
      <c r="D42" s="280" t="str">
        <f>TEXT($G$1, "[$-ko-KR]yyyy-mm-dd(ddd) ") &amp; "오후 14:00"</f>
        <v>2021-09-15(수) 오후 14:00</v>
      </c>
      <c r="E42" s="281"/>
      <c r="F42" s="282"/>
      <c r="G42" s="280" t="str">
        <f>TEXT($G$1, "[$-ko-KR]yyyy-mm-dd(ddd) ") &amp; "오후 19:00"</f>
        <v>2021-09-15(수) 오후 19:00</v>
      </c>
      <c r="H42" s="281"/>
      <c r="I42" s="282"/>
      <c r="J42" s="280" t="str">
        <f>TEXT($G$1, "[$-ko-KR]yyyy-mm-dd(ddd) ") &amp; "오후 21:00"</f>
        <v>2021-09-15(수) 오후 21:00</v>
      </c>
      <c r="K42" s="281"/>
      <c r="L42" s="282"/>
      <c r="M42" s="280" t="str">
        <f>TEXT($G$1+1, "[$-ko-KR]yyyy-mm-dd(ddd) ") &amp; "오전 00:00"</f>
        <v>2021-09-16(목)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66"/>
      <c r="R44" s="266"/>
      <c r="S44" s="266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6"/>
      <c r="R45" s="266"/>
      <c r="S45" s="266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56"/>
      <c r="R46" s="256"/>
      <c r="S46" s="256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56"/>
      <c r="R47" s="256"/>
      <c r="S47" s="256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56"/>
      <c r="R48" s="256"/>
      <c r="S48" s="256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56"/>
      <c r="R49" s="256"/>
      <c r="S49" s="256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56"/>
      <c r="R50" s="256"/>
      <c r="S50" s="256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56"/>
      <c r="R51" s="256"/>
      <c r="S51" s="256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57"/>
      <c r="R53" s="258"/>
      <c r="S53" s="259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60"/>
      <c r="R54" s="261"/>
      <c r="S54" s="262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63"/>
      <c r="R55" s="264"/>
      <c r="S55" s="265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56"/>
      <c r="R56" s="256"/>
      <c r="S56" s="256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66"/>
      <c r="R57" s="266"/>
      <c r="S57" s="266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66"/>
      <c r="R58" s="266"/>
      <c r="S58" s="266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3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2021-09-15(수) 오전 00:00</v>
      </c>
      <c r="C69" s="308"/>
      <c r="D69" s="280" t="str">
        <f>TEXT($G$1, "[$-ko-KR]yyyy-mm-dd(ddd) ") &amp; "오후 14:00"</f>
        <v>2021-09-15(수) 오후 14:00</v>
      </c>
      <c r="E69" s="281"/>
      <c r="F69" s="282"/>
      <c r="G69" s="280" t="str">
        <f>TEXT($G$1, "[$-ko-KR]yyyy-mm-dd(ddd) ") &amp; "오후 19:00"</f>
        <v>2021-09-15(수) 오후 19:00</v>
      </c>
      <c r="H69" s="281"/>
      <c r="I69" s="282"/>
      <c r="J69" s="280" t="str">
        <f>TEXT($G$1, "[$-ko-KR]yyyy-mm-dd(ddd) ") &amp; "오후 21:00"</f>
        <v>2021-09-15(수) 오후 21:00</v>
      </c>
      <c r="K69" s="281"/>
      <c r="L69" s="282"/>
      <c r="M69" s="280" t="str">
        <f>TEXT($G$1+1, "[$-ko-KR]yyyy-mm-dd(ddd) ") &amp; "오전 00:00"</f>
        <v>2021-09-16(목)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66"/>
      <c r="R71" s="266"/>
      <c r="S71" s="266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66"/>
      <c r="R72" s="266"/>
      <c r="S72" s="266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56"/>
      <c r="R73" s="256"/>
      <c r="S73" s="256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56"/>
      <c r="R74" s="256"/>
      <c r="S74" s="256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56"/>
      <c r="R75" s="256"/>
      <c r="S75" s="256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56"/>
      <c r="R76" s="256"/>
      <c r="S76" s="256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56"/>
      <c r="R77" s="256"/>
      <c r="S77" s="256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56"/>
      <c r="R78" s="256"/>
      <c r="S78" s="256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57"/>
      <c r="R80" s="258"/>
      <c r="S80" s="259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60"/>
      <c r="R81" s="261"/>
      <c r="S81" s="262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63"/>
      <c r="R82" s="264"/>
      <c r="S82" s="265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56"/>
      <c r="R83" s="256"/>
      <c r="S83" s="256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66"/>
      <c r="R84" s="266"/>
      <c r="S84" s="266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66"/>
      <c r="R85" s="266"/>
      <c r="S85" s="266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56"/>
      <c r="R86" s="256"/>
      <c r="S86" s="256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56"/>
      <c r="R87" s="256"/>
      <c r="S87" s="256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56"/>
      <c r="R88" s="256"/>
      <c r="S88" s="256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45"/>
      <c r="R89" s="246"/>
      <c r="S89" s="247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3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2021-09-15(수) 오전 00:00</v>
      </c>
      <c r="C96" s="308"/>
      <c r="D96" s="280" t="str">
        <f>TEXT($G$1, "[$-ko-KR]yyyy-mm-dd(ddd) ") &amp; "오후 14:00"</f>
        <v>2021-09-15(수) 오후 14:00</v>
      </c>
      <c r="E96" s="281"/>
      <c r="F96" s="282"/>
      <c r="G96" s="280" t="str">
        <f>TEXT($G$1, "[$-ko-KR]yyyy-mm-dd(ddd) ") &amp; "오후 19:00"</f>
        <v>2021-09-15(수) 오후 19:00</v>
      </c>
      <c r="H96" s="281"/>
      <c r="I96" s="282"/>
      <c r="J96" s="280" t="str">
        <f>TEXT($G$1, "[$-ko-KR]yyyy-mm-dd(ddd) ") &amp; "오후 21:00"</f>
        <v>2021-09-15(수) 오후 21:00</v>
      </c>
      <c r="K96" s="281"/>
      <c r="L96" s="282"/>
      <c r="M96" s="280" t="str">
        <f>TEXT($G$1+1, "[$-ko-KR]yyyy-mm-dd(ddd) ") &amp; "오전 00:00"</f>
        <v>2021-09-16(목)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66"/>
      <c r="R98" s="266"/>
      <c r="S98" s="266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6"/>
      <c r="R99" s="266"/>
      <c r="S99" s="266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56"/>
      <c r="R100" s="256"/>
      <c r="S100" s="256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56"/>
      <c r="R101" s="256"/>
      <c r="S101" s="256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56"/>
      <c r="R102" s="256"/>
      <c r="S102" s="256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56"/>
      <c r="R103" s="256"/>
      <c r="S103" s="256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56"/>
      <c r="R104" s="256"/>
      <c r="S104" s="256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56"/>
      <c r="R105" s="256"/>
      <c r="S105" s="256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57"/>
      <c r="R107" s="258"/>
      <c r="S107" s="259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60"/>
      <c r="R108" s="261"/>
      <c r="S108" s="262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63"/>
      <c r="R109" s="264"/>
      <c r="S109" s="265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56"/>
      <c r="R110" s="256"/>
      <c r="S110" s="256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66"/>
      <c r="R111" s="266"/>
      <c r="S111" s="266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66"/>
      <c r="R112" s="266"/>
      <c r="S112" s="266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56"/>
      <c r="R113" s="256"/>
      <c r="S113" s="256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56"/>
      <c r="R114" s="256"/>
      <c r="S114" s="256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56"/>
      <c r="R115" s="256"/>
      <c r="S115" s="256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45"/>
      <c r="R116" s="246"/>
      <c r="S116" s="247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3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2021-09-15(수) 오전 00:00</v>
      </c>
      <c r="C123" s="308"/>
      <c r="D123" s="280" t="str">
        <f>TEXT($G$1, "[$-ko-KR]yyyy-mm-dd(ddd) ") &amp; "오후 14:00"</f>
        <v>2021-09-15(수) 오후 14:00</v>
      </c>
      <c r="E123" s="281"/>
      <c r="F123" s="282"/>
      <c r="G123" s="280" t="str">
        <f>TEXT($G$1, "[$-ko-KR]yyyy-mm-dd(ddd) ") &amp; "오후 19:00"</f>
        <v>2021-09-15(수) 오후 19:00</v>
      </c>
      <c r="H123" s="281"/>
      <c r="I123" s="282"/>
      <c r="J123" s="280" t="str">
        <f>TEXT($G$1, "[$-ko-KR]yyyy-mm-dd(ddd) ") &amp; "오후 21:00"</f>
        <v>2021-09-15(수) 오후 21:00</v>
      </c>
      <c r="K123" s="281"/>
      <c r="L123" s="282"/>
      <c r="M123" s="280" t="str">
        <f>TEXT($G$1+1, "[$-ko-KR]yyyy-mm-dd(ddd) ") &amp; "오전 00:00"</f>
        <v>2021-09-16(목)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66"/>
      <c r="R125" s="266"/>
      <c r="S125" s="266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6"/>
      <c r="R126" s="266"/>
      <c r="S126" s="266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56"/>
      <c r="R127" s="256"/>
      <c r="S127" s="256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56"/>
      <c r="R128" s="256"/>
      <c r="S128" s="256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56"/>
      <c r="R129" s="256"/>
      <c r="S129" s="256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56"/>
      <c r="R130" s="256"/>
      <c r="S130" s="256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56"/>
      <c r="R131" s="256"/>
      <c r="S131" s="256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56"/>
      <c r="R132" s="256"/>
      <c r="S132" s="256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57"/>
      <c r="R134" s="258"/>
      <c r="S134" s="259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60"/>
      <c r="R135" s="261"/>
      <c r="S135" s="262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63"/>
      <c r="R136" s="264"/>
      <c r="S136" s="265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56"/>
      <c r="R137" s="256"/>
      <c r="S137" s="256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66"/>
      <c r="R138" s="266"/>
      <c r="S138" s="266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66"/>
      <c r="R139" s="266"/>
      <c r="S139" s="266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3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2021-09-15(수) 오전 00:00</v>
      </c>
      <c r="C150" s="308"/>
      <c r="D150" s="280" t="str">
        <f>TEXT($G$1, "[$-ko-KR]yyyy-mm-dd(ddd) ") &amp; "오후 14:00"</f>
        <v>2021-09-15(수) 오후 14:00</v>
      </c>
      <c r="E150" s="281"/>
      <c r="F150" s="282"/>
      <c r="G150" s="280" t="str">
        <f>TEXT($G$1, "[$-ko-KR]yyyy-mm-dd(ddd) ") &amp; "오후 19:00"</f>
        <v>2021-09-15(수) 오후 19:00</v>
      </c>
      <c r="H150" s="281"/>
      <c r="I150" s="282"/>
      <c r="J150" s="280" t="str">
        <f>TEXT($G$1, "[$-ko-KR]yyyy-mm-dd(ddd) ") &amp; "오후 21:00"</f>
        <v>2021-09-15(수) 오후 21:00</v>
      </c>
      <c r="K150" s="281"/>
      <c r="L150" s="282"/>
      <c r="M150" s="280" t="str">
        <f>TEXT($G$1+1, "[$-ko-KR]yyyy-mm-dd(ddd) ") &amp; "오전 00:00"</f>
        <v>2021-09-16(목)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66"/>
      <c r="R152" s="266"/>
      <c r="S152" s="266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66"/>
      <c r="R153" s="266"/>
      <c r="S153" s="266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56"/>
      <c r="R154" s="256"/>
      <c r="S154" s="256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56"/>
      <c r="R155" s="256"/>
      <c r="S155" s="256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56"/>
      <c r="R156" s="256"/>
      <c r="S156" s="256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56"/>
      <c r="R157" s="256"/>
      <c r="S157" s="256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56"/>
      <c r="R158" s="256"/>
      <c r="S158" s="256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56"/>
      <c r="R159" s="256"/>
      <c r="S159" s="256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57"/>
      <c r="R161" s="258"/>
      <c r="S161" s="259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60"/>
      <c r="R162" s="261"/>
      <c r="S162" s="262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63"/>
      <c r="R163" s="264"/>
      <c r="S163" s="265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56"/>
      <c r="R164" s="256"/>
      <c r="S164" s="256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66"/>
      <c r="R165" s="266"/>
      <c r="S165" s="266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66"/>
      <c r="R166" s="266"/>
      <c r="S166" s="266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56"/>
      <c r="R167" s="256"/>
      <c r="S167" s="256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56"/>
      <c r="R168" s="256"/>
      <c r="S168" s="256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56"/>
      <c r="R169" s="256"/>
      <c r="S169" s="256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45"/>
      <c r="R170" s="246"/>
      <c r="S170" s="247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3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2021-09-15(수) 오전 00:00</v>
      </c>
      <c r="C177" s="308"/>
      <c r="D177" s="280" t="str">
        <f>TEXT($G$1, "[$-ko-KR]yyyy-mm-dd(ddd) ") &amp; "오후 14:00"</f>
        <v>2021-09-15(수) 오후 14:00</v>
      </c>
      <c r="E177" s="281"/>
      <c r="F177" s="282"/>
      <c r="G177" s="280" t="str">
        <f>TEXT($G$1, "[$-ko-KR]yyyy-mm-dd(ddd) ") &amp; "오후 19:00"</f>
        <v>2021-09-15(수) 오후 19:00</v>
      </c>
      <c r="H177" s="281"/>
      <c r="I177" s="282"/>
      <c r="J177" s="280" t="str">
        <f>TEXT($G$1, "[$-ko-KR]yyyy-mm-dd(ddd) ") &amp; "오후 21:00"</f>
        <v>2021-09-15(수) 오후 21:00</v>
      </c>
      <c r="K177" s="281"/>
      <c r="L177" s="282"/>
      <c r="M177" s="280" t="str">
        <f>TEXT($G$1+1, "[$-ko-KR]yyyy-mm-dd(ddd) ") &amp; "오전 00:00"</f>
        <v>2021-09-16(목)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66"/>
      <c r="R179" s="266"/>
      <c r="S179" s="266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66"/>
      <c r="R180" s="266"/>
      <c r="S180" s="266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56"/>
      <c r="R181" s="256"/>
      <c r="S181" s="256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56"/>
      <c r="R182" s="256"/>
      <c r="S182" s="256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56"/>
      <c r="R183" s="256"/>
      <c r="S183" s="256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6"/>
      <c r="R184" s="256"/>
      <c r="S184" s="256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56"/>
      <c r="R185" s="256"/>
      <c r="S185" s="256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56"/>
      <c r="R186" s="256"/>
      <c r="S186" s="256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57"/>
      <c r="R188" s="258"/>
      <c r="S188" s="259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60"/>
      <c r="R189" s="261"/>
      <c r="S189" s="262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63"/>
      <c r="R190" s="264"/>
      <c r="S190" s="265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56"/>
      <c r="R191" s="256"/>
      <c r="S191" s="256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66"/>
      <c r="R192" s="266"/>
      <c r="S192" s="266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66"/>
      <c r="R193" s="266"/>
      <c r="S193" s="266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56"/>
      <c r="R194" s="256"/>
      <c r="S194" s="256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56"/>
      <c r="R195" s="256"/>
      <c r="S195" s="256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56"/>
      <c r="R196" s="256"/>
      <c r="S196" s="256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45"/>
      <c r="R197" s="246"/>
      <c r="S197" s="247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2021-09-16(목) 오전 00:00</v>
      </c>
      <c r="C15" s="306"/>
      <c r="D15" s="280" t="str">
        <f>TEXT($G$1, "[$-ko-KR]yyyy-mm-dd(ddd) ") &amp; "오후 14:00"</f>
        <v>2021-09-16(목) 오후 14:00</v>
      </c>
      <c r="E15" s="281"/>
      <c r="F15" s="282"/>
      <c r="G15" s="280" t="str">
        <f>TEXT($G$1, "[$-ko-KR]yyyy-mm-dd(ddd) ") &amp; "오후 19:00"</f>
        <v>2021-09-16(목) 오후 19:00</v>
      </c>
      <c r="H15" s="281"/>
      <c r="I15" s="282"/>
      <c r="J15" s="280" t="str">
        <f>TEXT($G$1, "[$-ko-KR]yyyy-mm-dd(ddd) ") &amp; "오후 21:00"</f>
        <v>2021-09-16(목) 오후 21:00</v>
      </c>
      <c r="K15" s="281"/>
      <c r="L15" s="282"/>
      <c r="M15" s="280" t="str">
        <f>TEXT($G$1+1, "[$-ko-KR]yyyy-mm-dd(ddd) ") &amp; "오전 00:00"</f>
        <v>2021-09-17(금)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7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2021-09-16(목) 오전 00:00</v>
      </c>
      <c r="C42" s="308"/>
      <c r="D42" s="280" t="str">
        <f>TEXT($G$1, "[$-ko-KR]yyyy-mm-dd(ddd) ") &amp; "오후 14:00"</f>
        <v>2021-09-16(목) 오후 14:00</v>
      </c>
      <c r="E42" s="281"/>
      <c r="F42" s="282"/>
      <c r="G42" s="280" t="str">
        <f>TEXT($G$1, "[$-ko-KR]yyyy-mm-dd(ddd) ") &amp; "오후 19:00"</f>
        <v>2021-09-16(목) 오후 19:00</v>
      </c>
      <c r="H42" s="281"/>
      <c r="I42" s="282"/>
      <c r="J42" s="280" t="str">
        <f>TEXT($G$1, "[$-ko-KR]yyyy-mm-dd(ddd) ") &amp; "오후 21:00"</f>
        <v>2021-09-16(목) 오후 21:00</v>
      </c>
      <c r="K42" s="281"/>
      <c r="L42" s="282"/>
      <c r="M42" s="280" t="str">
        <f>TEXT($G$1+1, "[$-ko-KR]yyyy-mm-dd(ddd) ") &amp; "오전 00:00"</f>
        <v>2021-09-17(금)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66"/>
      <c r="R44" s="266"/>
      <c r="S44" s="266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66"/>
      <c r="R45" s="266"/>
      <c r="S45" s="266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56"/>
      <c r="R46" s="256"/>
      <c r="S46" s="256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56"/>
      <c r="R47" s="256"/>
      <c r="S47" s="256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56"/>
      <c r="R48" s="256"/>
      <c r="S48" s="256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56"/>
      <c r="R49" s="256"/>
      <c r="S49" s="256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56"/>
      <c r="R50" s="256"/>
      <c r="S50" s="256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56"/>
      <c r="R51" s="256"/>
      <c r="S51" s="256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57"/>
      <c r="R53" s="258"/>
      <c r="S53" s="259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60"/>
      <c r="R54" s="261"/>
      <c r="S54" s="262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63"/>
      <c r="R55" s="264"/>
      <c r="S55" s="265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56"/>
      <c r="R56" s="256"/>
      <c r="S56" s="256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66"/>
      <c r="R57" s="266"/>
      <c r="S57" s="266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66"/>
      <c r="R58" s="266"/>
      <c r="S58" s="266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7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2021-09-16(목) 오전 00:00</v>
      </c>
      <c r="C69" s="308"/>
      <c r="D69" s="280" t="str">
        <f>TEXT($G$1, "[$-ko-KR]yyyy-mm-dd(ddd) ") &amp; "오후 14:00"</f>
        <v>2021-09-16(목) 오후 14:00</v>
      </c>
      <c r="E69" s="281"/>
      <c r="F69" s="282"/>
      <c r="G69" s="280" t="str">
        <f>TEXT($G$1, "[$-ko-KR]yyyy-mm-dd(ddd) ") &amp; "오후 19:00"</f>
        <v>2021-09-16(목) 오후 19:00</v>
      </c>
      <c r="H69" s="281"/>
      <c r="I69" s="282"/>
      <c r="J69" s="280" t="str">
        <f>TEXT($G$1, "[$-ko-KR]yyyy-mm-dd(ddd) ") &amp; "오후 21:00"</f>
        <v>2021-09-16(목) 오후 21:00</v>
      </c>
      <c r="K69" s="281"/>
      <c r="L69" s="282"/>
      <c r="M69" s="280" t="str">
        <f>TEXT($G$1+1, "[$-ko-KR]yyyy-mm-dd(ddd) ") &amp; "오전 00:00"</f>
        <v>2021-09-17(금)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66"/>
      <c r="R71" s="266"/>
      <c r="S71" s="266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66"/>
      <c r="R72" s="266"/>
      <c r="S72" s="266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56"/>
      <c r="R73" s="256"/>
      <c r="S73" s="256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6"/>
      <c r="R74" s="256"/>
      <c r="S74" s="256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56"/>
      <c r="R75" s="256"/>
      <c r="S75" s="256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56"/>
      <c r="R76" s="256"/>
      <c r="S76" s="256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56"/>
      <c r="R77" s="256"/>
      <c r="S77" s="256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56"/>
      <c r="R78" s="256"/>
      <c r="S78" s="256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57"/>
      <c r="R80" s="258"/>
      <c r="S80" s="259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60"/>
      <c r="R81" s="261"/>
      <c r="S81" s="262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63"/>
      <c r="R82" s="264"/>
      <c r="S82" s="265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56"/>
      <c r="R83" s="256"/>
      <c r="S83" s="256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66"/>
      <c r="R84" s="266"/>
      <c r="S84" s="266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66"/>
      <c r="R85" s="266"/>
      <c r="S85" s="266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56"/>
      <c r="R86" s="256"/>
      <c r="S86" s="256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56"/>
      <c r="R87" s="256"/>
      <c r="S87" s="256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56"/>
      <c r="R88" s="256"/>
      <c r="S88" s="256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45"/>
      <c r="R89" s="246"/>
      <c r="S89" s="247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7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2021-09-16(목) 오전 00:00</v>
      </c>
      <c r="C96" s="308"/>
      <c r="D96" s="280" t="str">
        <f>TEXT($G$1, "[$-ko-KR]yyyy-mm-dd(ddd) ") &amp; "오후 14:00"</f>
        <v>2021-09-16(목) 오후 14:00</v>
      </c>
      <c r="E96" s="281"/>
      <c r="F96" s="282"/>
      <c r="G96" s="280" t="str">
        <f>TEXT($G$1, "[$-ko-KR]yyyy-mm-dd(ddd) ") &amp; "오후 19:00"</f>
        <v>2021-09-16(목) 오후 19:00</v>
      </c>
      <c r="H96" s="281"/>
      <c r="I96" s="282"/>
      <c r="J96" s="280" t="str">
        <f>TEXT($G$1, "[$-ko-KR]yyyy-mm-dd(ddd) ") &amp; "오후 21:00"</f>
        <v>2021-09-16(목) 오후 21:00</v>
      </c>
      <c r="K96" s="281"/>
      <c r="L96" s="282"/>
      <c r="M96" s="280" t="str">
        <f>TEXT($G$1+1, "[$-ko-KR]yyyy-mm-dd(ddd) ") &amp; "오전 00:00"</f>
        <v>2021-09-17(금)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66"/>
      <c r="R98" s="266"/>
      <c r="S98" s="266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66"/>
      <c r="R99" s="266"/>
      <c r="S99" s="266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56"/>
      <c r="R100" s="256"/>
      <c r="S100" s="256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56"/>
      <c r="R101" s="256"/>
      <c r="S101" s="256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56"/>
      <c r="R102" s="256"/>
      <c r="S102" s="256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56"/>
      <c r="R103" s="256"/>
      <c r="S103" s="256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56"/>
      <c r="R104" s="256"/>
      <c r="S104" s="256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56"/>
      <c r="R105" s="256"/>
      <c r="S105" s="256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57"/>
      <c r="R107" s="258"/>
      <c r="S107" s="259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60"/>
      <c r="R108" s="261"/>
      <c r="S108" s="262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63"/>
      <c r="R109" s="264"/>
      <c r="S109" s="265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56"/>
      <c r="R110" s="256"/>
      <c r="S110" s="256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66"/>
      <c r="R111" s="266"/>
      <c r="S111" s="266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66"/>
      <c r="R112" s="266"/>
      <c r="S112" s="266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56"/>
      <c r="R113" s="256"/>
      <c r="S113" s="256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56"/>
      <c r="R114" s="256"/>
      <c r="S114" s="256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56"/>
      <c r="R115" s="256"/>
      <c r="S115" s="256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45"/>
      <c r="R116" s="246"/>
      <c r="S116" s="247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7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2021-09-16(목) 오전 00:00</v>
      </c>
      <c r="C123" s="308"/>
      <c r="D123" s="280" t="str">
        <f>TEXT($G$1, "[$-ko-KR]yyyy-mm-dd(ddd) ") &amp; "오후 14:00"</f>
        <v>2021-09-16(목) 오후 14:00</v>
      </c>
      <c r="E123" s="281"/>
      <c r="F123" s="282"/>
      <c r="G123" s="280" t="str">
        <f>TEXT($G$1, "[$-ko-KR]yyyy-mm-dd(ddd) ") &amp; "오후 19:00"</f>
        <v>2021-09-16(목) 오후 19:00</v>
      </c>
      <c r="H123" s="281"/>
      <c r="I123" s="282"/>
      <c r="J123" s="280" t="str">
        <f>TEXT($G$1, "[$-ko-KR]yyyy-mm-dd(ddd) ") &amp; "오후 21:00"</f>
        <v>2021-09-16(목) 오후 21:00</v>
      </c>
      <c r="K123" s="281"/>
      <c r="L123" s="282"/>
      <c r="M123" s="280" t="str">
        <f>TEXT($G$1+1, "[$-ko-KR]yyyy-mm-dd(ddd) ") &amp; "오전 00:00"</f>
        <v>2021-09-17(금)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66"/>
      <c r="R125" s="266"/>
      <c r="S125" s="266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66"/>
      <c r="R126" s="266"/>
      <c r="S126" s="266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56"/>
      <c r="R127" s="256"/>
      <c r="S127" s="256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56"/>
      <c r="R128" s="256"/>
      <c r="S128" s="256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56"/>
      <c r="R129" s="256"/>
      <c r="S129" s="256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56"/>
      <c r="R130" s="256"/>
      <c r="S130" s="256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56"/>
      <c r="R131" s="256"/>
      <c r="S131" s="256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56"/>
      <c r="R132" s="256"/>
      <c r="S132" s="256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57"/>
      <c r="R134" s="258"/>
      <c r="S134" s="259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60"/>
      <c r="R135" s="261"/>
      <c r="S135" s="262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63"/>
      <c r="R136" s="264"/>
      <c r="S136" s="265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56"/>
      <c r="R137" s="256"/>
      <c r="S137" s="256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66"/>
      <c r="R138" s="266"/>
      <c r="S138" s="266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66"/>
      <c r="R139" s="266"/>
      <c r="S139" s="266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7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2021-09-16(목) 오전 00:00</v>
      </c>
      <c r="C150" s="308"/>
      <c r="D150" s="280" t="str">
        <f>TEXT($G$1, "[$-ko-KR]yyyy-mm-dd(ddd) ") &amp; "오후 14:00"</f>
        <v>2021-09-16(목) 오후 14:00</v>
      </c>
      <c r="E150" s="281"/>
      <c r="F150" s="282"/>
      <c r="G150" s="280" t="str">
        <f>TEXT($G$1, "[$-ko-KR]yyyy-mm-dd(ddd) ") &amp; "오후 19:00"</f>
        <v>2021-09-16(목) 오후 19:00</v>
      </c>
      <c r="H150" s="281"/>
      <c r="I150" s="282"/>
      <c r="J150" s="280" t="str">
        <f>TEXT($G$1, "[$-ko-KR]yyyy-mm-dd(ddd) ") &amp; "오후 21:00"</f>
        <v>2021-09-16(목) 오후 21:00</v>
      </c>
      <c r="K150" s="281"/>
      <c r="L150" s="282"/>
      <c r="M150" s="280" t="str">
        <f>TEXT($G$1+1, "[$-ko-KR]yyyy-mm-dd(ddd) ") &amp; "오전 00:00"</f>
        <v>2021-09-17(금)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66"/>
      <c r="R152" s="266"/>
      <c r="S152" s="266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66"/>
      <c r="R153" s="266"/>
      <c r="S153" s="266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56"/>
      <c r="R154" s="256"/>
      <c r="S154" s="256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56"/>
      <c r="R155" s="256"/>
      <c r="S155" s="256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56"/>
      <c r="R156" s="256"/>
      <c r="S156" s="256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56"/>
      <c r="R157" s="256"/>
      <c r="S157" s="256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56"/>
      <c r="R158" s="256"/>
      <c r="S158" s="256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56"/>
      <c r="R159" s="256"/>
      <c r="S159" s="256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57"/>
      <c r="R161" s="258"/>
      <c r="S161" s="259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60"/>
      <c r="R162" s="261"/>
      <c r="S162" s="262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63"/>
      <c r="R163" s="264"/>
      <c r="S163" s="265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56"/>
      <c r="R164" s="256"/>
      <c r="S164" s="256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66"/>
      <c r="R165" s="266"/>
      <c r="S165" s="266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66"/>
      <c r="R166" s="266"/>
      <c r="S166" s="266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56"/>
      <c r="R167" s="256"/>
      <c r="S167" s="256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56"/>
      <c r="R168" s="256"/>
      <c r="S168" s="256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56"/>
      <c r="R169" s="256"/>
      <c r="S169" s="256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45"/>
      <c r="R170" s="246"/>
      <c r="S170" s="247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7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2021-09-16(목) 오전 00:00</v>
      </c>
      <c r="C177" s="308"/>
      <c r="D177" s="280" t="str">
        <f>TEXT($G$1, "[$-ko-KR]yyyy-mm-dd(ddd) ") &amp; "오후 14:00"</f>
        <v>2021-09-16(목) 오후 14:00</v>
      </c>
      <c r="E177" s="281"/>
      <c r="F177" s="282"/>
      <c r="G177" s="280" t="str">
        <f>TEXT($G$1, "[$-ko-KR]yyyy-mm-dd(ddd) ") &amp; "오후 19:00"</f>
        <v>2021-09-16(목) 오후 19:00</v>
      </c>
      <c r="H177" s="281"/>
      <c r="I177" s="282"/>
      <c r="J177" s="280" t="str">
        <f>TEXT($G$1, "[$-ko-KR]yyyy-mm-dd(ddd) ") &amp; "오후 21:00"</f>
        <v>2021-09-16(목) 오후 21:00</v>
      </c>
      <c r="K177" s="281"/>
      <c r="L177" s="282"/>
      <c r="M177" s="280" t="str">
        <f>TEXT($G$1+1, "[$-ko-KR]yyyy-mm-dd(ddd) ") &amp; "오전 00:00"</f>
        <v>2021-09-17(금)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66"/>
      <c r="R179" s="266"/>
      <c r="S179" s="266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66"/>
      <c r="R180" s="266"/>
      <c r="S180" s="266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56"/>
      <c r="R181" s="256"/>
      <c r="S181" s="256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56"/>
      <c r="R182" s="256"/>
      <c r="S182" s="256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56"/>
      <c r="R183" s="256"/>
      <c r="S183" s="256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56"/>
      <c r="R184" s="256"/>
      <c r="S184" s="256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56"/>
      <c r="R185" s="256"/>
      <c r="S185" s="256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56"/>
      <c r="R186" s="256"/>
      <c r="S186" s="256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57"/>
      <c r="R188" s="258"/>
      <c r="S188" s="259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60"/>
      <c r="R189" s="261"/>
      <c r="S189" s="262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63"/>
      <c r="R190" s="264"/>
      <c r="S190" s="265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56"/>
      <c r="R191" s="256"/>
      <c r="S191" s="256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66"/>
      <c r="R192" s="266"/>
      <c r="S192" s="266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66"/>
      <c r="R193" s="266"/>
      <c r="S193" s="266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56"/>
      <c r="R194" s="256"/>
      <c r="S194" s="256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56"/>
      <c r="R195" s="256"/>
      <c r="S195" s="256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56"/>
      <c r="R196" s="256"/>
      <c r="S196" s="256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45"/>
      <c r="R197" s="246"/>
      <c r="S197" s="247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2021-09-17(금) 오전 00:00</v>
      </c>
      <c r="C15" s="306"/>
      <c r="D15" s="280" t="str">
        <f>TEXT($G$1, "[$-ko-KR]yyyy-mm-dd(ddd) ") &amp; "오후 14:00"</f>
        <v>2021-09-17(금) 오후 14:00</v>
      </c>
      <c r="E15" s="281"/>
      <c r="F15" s="282"/>
      <c r="G15" s="280" t="str">
        <f>TEXT($G$1, "[$-ko-KR]yyyy-mm-dd(ddd) ") &amp; "오후 19:00"</f>
        <v>2021-09-17(금) 오후 19:00</v>
      </c>
      <c r="H15" s="281"/>
      <c r="I15" s="282"/>
      <c r="J15" s="280" t="str">
        <f>TEXT($G$1, "[$-ko-KR]yyyy-mm-dd(ddd) ") &amp; "오후 21:00"</f>
        <v>2021-09-17(금) 오후 21:00</v>
      </c>
      <c r="K15" s="281"/>
      <c r="L15" s="282"/>
      <c r="M15" s="280" t="str">
        <f>TEXT($G$1+1, "[$-ko-KR]yyyy-mm-dd(ddd) ") &amp; "오전 00:00"</f>
        <v>2021-09-18(토)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2021-09-17(금) 오전 00:00</v>
      </c>
      <c r="C42" s="308"/>
      <c r="D42" s="280" t="str">
        <f>TEXT($G$1, "[$-ko-KR]yyyy-mm-dd(ddd) ") &amp; "오후 14:00"</f>
        <v>2021-09-17(금) 오후 14:00</v>
      </c>
      <c r="E42" s="281"/>
      <c r="F42" s="282"/>
      <c r="G42" s="280" t="str">
        <f>TEXT($G$1, "[$-ko-KR]yyyy-mm-dd(ddd) ") &amp; "오후 19:00"</f>
        <v>2021-09-17(금) 오후 19:00</v>
      </c>
      <c r="H42" s="281"/>
      <c r="I42" s="282"/>
      <c r="J42" s="280" t="str">
        <f>TEXT($G$1, "[$-ko-KR]yyyy-mm-dd(ddd) ") &amp; "오후 21:00"</f>
        <v>2021-09-17(금) 오후 21:00</v>
      </c>
      <c r="K42" s="281"/>
      <c r="L42" s="282"/>
      <c r="M42" s="280" t="str">
        <f>TEXT($G$1+1, "[$-ko-KR]yyyy-mm-dd(ddd) ") &amp; "오전 00:00"</f>
        <v>2021-09-18(토)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66"/>
      <c r="R44" s="266"/>
      <c r="S44" s="266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66"/>
      <c r="R45" s="266"/>
      <c r="S45" s="26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56"/>
      <c r="R46" s="256"/>
      <c r="S46" s="256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56"/>
      <c r="R47" s="256"/>
      <c r="S47" s="256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56"/>
      <c r="R48" s="256"/>
      <c r="S48" s="256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56"/>
      <c r="R49" s="256"/>
      <c r="S49" s="256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56"/>
      <c r="R50" s="256"/>
      <c r="S50" s="256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56"/>
      <c r="R51" s="256"/>
      <c r="S51" s="256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57"/>
      <c r="R53" s="258"/>
      <c r="S53" s="259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60"/>
      <c r="R54" s="261"/>
      <c r="S54" s="262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63"/>
      <c r="R55" s="264"/>
      <c r="S55" s="265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56"/>
      <c r="R56" s="256"/>
      <c r="S56" s="256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66"/>
      <c r="R57" s="266"/>
      <c r="S57" s="266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66"/>
      <c r="R58" s="266"/>
      <c r="S58" s="266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2021-09-17(금) 오전 00:00</v>
      </c>
      <c r="C69" s="308"/>
      <c r="D69" s="280" t="str">
        <f>TEXT($G$1, "[$-ko-KR]yyyy-mm-dd(ddd) ") &amp; "오후 14:00"</f>
        <v>2021-09-17(금) 오후 14:00</v>
      </c>
      <c r="E69" s="281"/>
      <c r="F69" s="282"/>
      <c r="G69" s="280" t="str">
        <f>TEXT($G$1, "[$-ko-KR]yyyy-mm-dd(ddd) ") &amp; "오후 19:00"</f>
        <v>2021-09-17(금) 오후 19:00</v>
      </c>
      <c r="H69" s="281"/>
      <c r="I69" s="282"/>
      <c r="J69" s="280" t="str">
        <f>TEXT($G$1, "[$-ko-KR]yyyy-mm-dd(ddd) ") &amp; "오후 21:00"</f>
        <v>2021-09-17(금) 오후 21:00</v>
      </c>
      <c r="K69" s="281"/>
      <c r="L69" s="282"/>
      <c r="M69" s="280" t="str">
        <f>TEXT($G$1+1, "[$-ko-KR]yyyy-mm-dd(ddd) ") &amp; "오전 00:00"</f>
        <v>2021-09-18(토)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66"/>
      <c r="R71" s="266"/>
      <c r="S71" s="266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66"/>
      <c r="R72" s="266"/>
      <c r="S72" s="266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56"/>
      <c r="R73" s="256"/>
      <c r="S73" s="256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56"/>
      <c r="R74" s="256"/>
      <c r="S74" s="256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56"/>
      <c r="R75" s="256"/>
      <c r="S75" s="256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56"/>
      <c r="R76" s="256"/>
      <c r="S76" s="256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56"/>
      <c r="R77" s="256"/>
      <c r="S77" s="256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56"/>
      <c r="R78" s="256"/>
      <c r="S78" s="256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57"/>
      <c r="R80" s="258"/>
      <c r="S80" s="259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60"/>
      <c r="R81" s="261"/>
      <c r="S81" s="262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3"/>
      <c r="R82" s="264"/>
      <c r="S82" s="265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56"/>
      <c r="R83" s="256"/>
      <c r="S83" s="256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66"/>
      <c r="R84" s="266"/>
      <c r="S84" s="266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66"/>
      <c r="R85" s="266"/>
      <c r="S85" s="266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56"/>
      <c r="R86" s="256"/>
      <c r="S86" s="256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56"/>
      <c r="R87" s="256"/>
      <c r="S87" s="256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56"/>
      <c r="R88" s="256"/>
      <c r="S88" s="256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45"/>
      <c r="R89" s="246"/>
      <c r="S89" s="247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2021-09-17(금) 오전 00:00</v>
      </c>
      <c r="C96" s="308"/>
      <c r="D96" s="280" t="str">
        <f>TEXT($G$1, "[$-ko-KR]yyyy-mm-dd(ddd) ") &amp; "오후 14:00"</f>
        <v>2021-09-17(금) 오후 14:00</v>
      </c>
      <c r="E96" s="281"/>
      <c r="F96" s="282"/>
      <c r="G96" s="280" t="str">
        <f>TEXT($G$1, "[$-ko-KR]yyyy-mm-dd(ddd) ") &amp; "오후 19:00"</f>
        <v>2021-09-17(금) 오후 19:00</v>
      </c>
      <c r="H96" s="281"/>
      <c r="I96" s="282"/>
      <c r="J96" s="280" t="str">
        <f>TEXT($G$1, "[$-ko-KR]yyyy-mm-dd(ddd) ") &amp; "오후 21:00"</f>
        <v>2021-09-17(금) 오후 21:00</v>
      </c>
      <c r="K96" s="281"/>
      <c r="L96" s="282"/>
      <c r="M96" s="280" t="str">
        <f>TEXT($G$1+1, "[$-ko-KR]yyyy-mm-dd(ddd) ") &amp; "오전 00:00"</f>
        <v>2021-09-18(토)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66"/>
      <c r="R98" s="266"/>
      <c r="S98" s="266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66"/>
      <c r="R99" s="266"/>
      <c r="S99" s="266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56"/>
      <c r="R100" s="256"/>
      <c r="S100" s="256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56"/>
      <c r="R101" s="256"/>
      <c r="S101" s="256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56"/>
      <c r="R102" s="256"/>
      <c r="S102" s="256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56"/>
      <c r="R103" s="256"/>
      <c r="S103" s="256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56"/>
      <c r="R104" s="256"/>
      <c r="S104" s="256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56"/>
      <c r="R105" s="256"/>
      <c r="S105" s="256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57"/>
      <c r="R107" s="258"/>
      <c r="S107" s="259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60"/>
      <c r="R108" s="261"/>
      <c r="S108" s="262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63"/>
      <c r="R109" s="264"/>
      <c r="S109" s="265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56"/>
      <c r="R110" s="256"/>
      <c r="S110" s="256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66"/>
      <c r="R111" s="266"/>
      <c r="S111" s="266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66"/>
      <c r="R112" s="266"/>
      <c r="S112" s="266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56"/>
      <c r="R113" s="256"/>
      <c r="S113" s="256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56"/>
      <c r="R114" s="256"/>
      <c r="S114" s="256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56"/>
      <c r="R115" s="256"/>
      <c r="S115" s="256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45"/>
      <c r="R116" s="246"/>
      <c r="S116" s="247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2021-09-17(금) 오전 00:00</v>
      </c>
      <c r="C123" s="308"/>
      <c r="D123" s="280" t="str">
        <f>TEXT($G$1, "[$-ko-KR]yyyy-mm-dd(ddd) ") &amp; "오후 14:00"</f>
        <v>2021-09-17(금) 오후 14:00</v>
      </c>
      <c r="E123" s="281"/>
      <c r="F123" s="282"/>
      <c r="G123" s="280" t="str">
        <f>TEXT($G$1, "[$-ko-KR]yyyy-mm-dd(ddd) ") &amp; "오후 19:00"</f>
        <v>2021-09-17(금) 오후 19:00</v>
      </c>
      <c r="H123" s="281"/>
      <c r="I123" s="282"/>
      <c r="J123" s="280" t="str">
        <f>TEXT($G$1, "[$-ko-KR]yyyy-mm-dd(ddd) ") &amp; "오후 21:00"</f>
        <v>2021-09-17(금) 오후 21:00</v>
      </c>
      <c r="K123" s="281"/>
      <c r="L123" s="282"/>
      <c r="M123" s="280" t="str">
        <f>TEXT($G$1+1, "[$-ko-KR]yyyy-mm-dd(ddd) ") &amp; "오전 00:00"</f>
        <v>2021-09-18(토)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66"/>
      <c r="R125" s="266"/>
      <c r="S125" s="266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66"/>
      <c r="R126" s="266"/>
      <c r="S126" s="26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56"/>
      <c r="R127" s="256"/>
      <c r="S127" s="256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56"/>
      <c r="R128" s="256"/>
      <c r="S128" s="256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56"/>
      <c r="R129" s="256"/>
      <c r="S129" s="256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56"/>
      <c r="R130" s="256"/>
      <c r="S130" s="256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56"/>
      <c r="R131" s="256"/>
      <c r="S131" s="256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56"/>
      <c r="R132" s="256"/>
      <c r="S132" s="256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57"/>
      <c r="R134" s="258"/>
      <c r="S134" s="259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60"/>
      <c r="R135" s="261"/>
      <c r="S135" s="262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63"/>
      <c r="R136" s="264"/>
      <c r="S136" s="265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56"/>
      <c r="R137" s="256"/>
      <c r="S137" s="256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66"/>
      <c r="R138" s="266"/>
      <c r="S138" s="266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66"/>
      <c r="R139" s="266"/>
      <c r="S139" s="266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2021-09-17(금) 오전 00:00</v>
      </c>
      <c r="C150" s="308"/>
      <c r="D150" s="280" t="str">
        <f>TEXT($G$1, "[$-ko-KR]yyyy-mm-dd(ddd) ") &amp; "오후 14:00"</f>
        <v>2021-09-17(금) 오후 14:00</v>
      </c>
      <c r="E150" s="281"/>
      <c r="F150" s="282"/>
      <c r="G150" s="280" t="str">
        <f>TEXT($G$1, "[$-ko-KR]yyyy-mm-dd(ddd) ") &amp; "오후 19:00"</f>
        <v>2021-09-17(금) 오후 19:00</v>
      </c>
      <c r="H150" s="281"/>
      <c r="I150" s="282"/>
      <c r="J150" s="280" t="str">
        <f>TEXT($G$1, "[$-ko-KR]yyyy-mm-dd(ddd) ") &amp; "오후 21:00"</f>
        <v>2021-09-17(금) 오후 21:00</v>
      </c>
      <c r="K150" s="281"/>
      <c r="L150" s="282"/>
      <c r="M150" s="280" t="str">
        <f>TEXT($G$1+1, "[$-ko-KR]yyyy-mm-dd(ddd) ") &amp; "오전 00:00"</f>
        <v>2021-09-18(토)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66"/>
      <c r="R152" s="266"/>
      <c r="S152" s="266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66"/>
      <c r="R153" s="266"/>
      <c r="S153" s="266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56"/>
      <c r="R154" s="256"/>
      <c r="S154" s="256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56"/>
      <c r="R155" s="256"/>
      <c r="S155" s="256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56"/>
      <c r="R156" s="256"/>
      <c r="S156" s="256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56"/>
      <c r="R157" s="256"/>
      <c r="S157" s="256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56"/>
      <c r="R158" s="256"/>
      <c r="S158" s="256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56"/>
      <c r="R159" s="256"/>
      <c r="S159" s="256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57"/>
      <c r="R161" s="258"/>
      <c r="S161" s="259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60"/>
      <c r="R162" s="261"/>
      <c r="S162" s="262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63"/>
      <c r="R163" s="264"/>
      <c r="S163" s="265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56"/>
      <c r="R164" s="256"/>
      <c r="S164" s="256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66"/>
      <c r="R165" s="266"/>
      <c r="S165" s="266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66"/>
      <c r="R166" s="266"/>
      <c r="S166" s="266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56"/>
      <c r="R167" s="256"/>
      <c r="S167" s="256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56"/>
      <c r="R168" s="256"/>
      <c r="S168" s="256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56"/>
      <c r="R169" s="256"/>
      <c r="S169" s="256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45"/>
      <c r="R170" s="246"/>
      <c r="S170" s="247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2021-09-17(금) 오전 00:00</v>
      </c>
      <c r="C177" s="308"/>
      <c r="D177" s="280" t="str">
        <f>TEXT($G$1, "[$-ko-KR]yyyy-mm-dd(ddd) ") &amp; "오후 14:00"</f>
        <v>2021-09-17(금) 오후 14:00</v>
      </c>
      <c r="E177" s="281"/>
      <c r="F177" s="282"/>
      <c r="G177" s="280" t="str">
        <f>TEXT($G$1, "[$-ko-KR]yyyy-mm-dd(ddd) ") &amp; "오후 19:00"</f>
        <v>2021-09-17(금) 오후 19:00</v>
      </c>
      <c r="H177" s="281"/>
      <c r="I177" s="282"/>
      <c r="J177" s="280" t="str">
        <f>TEXT($G$1, "[$-ko-KR]yyyy-mm-dd(ddd) ") &amp; "오후 21:00"</f>
        <v>2021-09-17(금) 오후 21:00</v>
      </c>
      <c r="K177" s="281"/>
      <c r="L177" s="282"/>
      <c r="M177" s="280" t="str">
        <f>TEXT($G$1+1, "[$-ko-KR]yyyy-mm-dd(ddd) ") &amp; "오전 00:00"</f>
        <v>2021-09-18(토)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66"/>
      <c r="R179" s="266"/>
      <c r="S179" s="266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66"/>
      <c r="R180" s="266"/>
      <c r="S180" s="266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56"/>
      <c r="R181" s="256"/>
      <c r="S181" s="256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56"/>
      <c r="R182" s="256"/>
      <c r="S182" s="256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56"/>
      <c r="R183" s="256"/>
      <c r="S183" s="256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56"/>
      <c r="R184" s="256"/>
      <c r="S184" s="256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56"/>
      <c r="R185" s="256"/>
      <c r="S185" s="256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56"/>
      <c r="R186" s="256"/>
      <c r="S186" s="256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57"/>
      <c r="R188" s="258"/>
      <c r="S188" s="259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60"/>
      <c r="R189" s="261"/>
      <c r="S189" s="262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63"/>
      <c r="R190" s="264"/>
      <c r="S190" s="265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56"/>
      <c r="R191" s="256"/>
      <c r="S191" s="256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66"/>
      <c r="R192" s="266"/>
      <c r="S192" s="266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66"/>
      <c r="R193" s="266"/>
      <c r="S193" s="266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56"/>
      <c r="R194" s="256"/>
      <c r="S194" s="256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56"/>
      <c r="R195" s="256"/>
      <c r="S195" s="256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56"/>
      <c r="R196" s="256"/>
      <c r="S196" s="256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45"/>
      <c r="R197" s="246"/>
      <c r="S197" s="247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2021-09-18(토) 오전 00:00</v>
      </c>
      <c r="C15" s="306"/>
      <c r="D15" s="280" t="str">
        <f>TEXT($G$1, "[$-ko-KR]yyyy-mm-dd(ddd) ") &amp; "오후 14:00"</f>
        <v>2021-09-18(토) 오후 14:00</v>
      </c>
      <c r="E15" s="281"/>
      <c r="F15" s="282"/>
      <c r="G15" s="280" t="str">
        <f>TEXT($G$1, "[$-ko-KR]yyyy-mm-dd(ddd) ") &amp; "오후 19:00"</f>
        <v>2021-09-18(토) 오후 19:00</v>
      </c>
      <c r="H15" s="281"/>
      <c r="I15" s="282"/>
      <c r="J15" s="280" t="str">
        <f>TEXT($G$1, "[$-ko-KR]yyyy-mm-dd(ddd) ") &amp; "오후 21:00"</f>
        <v>2021-09-18(토) 오후 21:00</v>
      </c>
      <c r="K15" s="281"/>
      <c r="L15" s="282"/>
      <c r="M15" s="280" t="str">
        <f>TEXT($G$1+1, "[$-ko-KR]yyyy-mm-dd(ddd) ") &amp; "오전 00:00"</f>
        <v>2021-09-19(일)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5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2021-09-18(토) 오전 00:00</v>
      </c>
      <c r="C42" s="308"/>
      <c r="D42" s="280" t="str">
        <f>TEXT($G$1, "[$-ko-KR]yyyy-mm-dd(ddd) ") &amp; "오후 14:00"</f>
        <v>2021-09-18(토) 오후 14:00</v>
      </c>
      <c r="E42" s="281"/>
      <c r="F42" s="282"/>
      <c r="G42" s="280" t="str">
        <f>TEXT($G$1, "[$-ko-KR]yyyy-mm-dd(ddd) ") &amp; "오후 19:00"</f>
        <v>2021-09-18(토) 오후 19:00</v>
      </c>
      <c r="H42" s="281"/>
      <c r="I42" s="282"/>
      <c r="J42" s="280" t="str">
        <f>TEXT($G$1, "[$-ko-KR]yyyy-mm-dd(ddd) ") &amp; "오후 21:00"</f>
        <v>2021-09-18(토) 오후 21:00</v>
      </c>
      <c r="K42" s="281"/>
      <c r="L42" s="282"/>
      <c r="M42" s="280" t="str">
        <f>TEXT($G$1+1, "[$-ko-KR]yyyy-mm-dd(ddd) ") &amp; "오전 00:00"</f>
        <v>2021-09-19(일)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66"/>
      <c r="R44" s="266"/>
      <c r="S44" s="266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66"/>
      <c r="R45" s="266"/>
      <c r="S45" s="266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56"/>
      <c r="R46" s="256"/>
      <c r="S46" s="256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56"/>
      <c r="R47" s="256"/>
      <c r="S47" s="256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56"/>
      <c r="R48" s="256"/>
      <c r="S48" s="256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56"/>
      <c r="R49" s="256"/>
      <c r="S49" s="256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56"/>
      <c r="R50" s="256"/>
      <c r="S50" s="256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56"/>
      <c r="R51" s="256"/>
      <c r="S51" s="256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57"/>
      <c r="R53" s="258"/>
      <c r="S53" s="259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60"/>
      <c r="R54" s="261"/>
      <c r="S54" s="262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63"/>
      <c r="R55" s="264"/>
      <c r="S55" s="265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56"/>
      <c r="R56" s="256"/>
      <c r="S56" s="256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66"/>
      <c r="R57" s="266"/>
      <c r="S57" s="266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66"/>
      <c r="R58" s="266"/>
      <c r="S58" s="266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5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2021-09-18(토) 오전 00:00</v>
      </c>
      <c r="C69" s="308"/>
      <c r="D69" s="280" t="str">
        <f>TEXT($G$1, "[$-ko-KR]yyyy-mm-dd(ddd) ") &amp; "오후 14:00"</f>
        <v>2021-09-18(토) 오후 14:00</v>
      </c>
      <c r="E69" s="281"/>
      <c r="F69" s="282"/>
      <c r="G69" s="280" t="str">
        <f>TEXT($G$1, "[$-ko-KR]yyyy-mm-dd(ddd) ") &amp; "오후 19:00"</f>
        <v>2021-09-18(토) 오후 19:00</v>
      </c>
      <c r="H69" s="281"/>
      <c r="I69" s="282"/>
      <c r="J69" s="280" t="str">
        <f>TEXT($G$1, "[$-ko-KR]yyyy-mm-dd(ddd) ") &amp; "오후 21:00"</f>
        <v>2021-09-18(토) 오후 21:00</v>
      </c>
      <c r="K69" s="281"/>
      <c r="L69" s="282"/>
      <c r="M69" s="280" t="str">
        <f>TEXT($G$1+1, "[$-ko-KR]yyyy-mm-dd(ddd) ") &amp; "오전 00:00"</f>
        <v>2021-09-19(일)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66"/>
      <c r="R71" s="266"/>
      <c r="S71" s="266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66"/>
      <c r="R72" s="266"/>
      <c r="S72" s="266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56"/>
      <c r="R73" s="256"/>
      <c r="S73" s="256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56"/>
      <c r="R74" s="256"/>
      <c r="S74" s="256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56"/>
      <c r="R75" s="256"/>
      <c r="S75" s="256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56"/>
      <c r="R76" s="256"/>
      <c r="S76" s="256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56"/>
      <c r="R77" s="256"/>
      <c r="S77" s="256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56"/>
      <c r="R78" s="256"/>
      <c r="S78" s="256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57"/>
      <c r="R80" s="258"/>
      <c r="S80" s="259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60"/>
      <c r="R81" s="261"/>
      <c r="S81" s="262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63"/>
      <c r="R82" s="264"/>
      <c r="S82" s="265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56"/>
      <c r="R83" s="256"/>
      <c r="S83" s="256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66"/>
      <c r="R84" s="266"/>
      <c r="S84" s="266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66"/>
      <c r="R85" s="266"/>
      <c r="S85" s="266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56"/>
      <c r="R86" s="256"/>
      <c r="S86" s="256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56"/>
      <c r="R87" s="256"/>
      <c r="S87" s="256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56"/>
      <c r="R88" s="256"/>
      <c r="S88" s="256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45"/>
      <c r="R89" s="246"/>
      <c r="S89" s="247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5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2021-09-18(토) 오전 00:00</v>
      </c>
      <c r="C96" s="308"/>
      <c r="D96" s="280" t="str">
        <f>TEXT($G$1, "[$-ko-KR]yyyy-mm-dd(ddd) ") &amp; "오후 14:00"</f>
        <v>2021-09-18(토) 오후 14:00</v>
      </c>
      <c r="E96" s="281"/>
      <c r="F96" s="282"/>
      <c r="G96" s="280" t="str">
        <f>TEXT($G$1, "[$-ko-KR]yyyy-mm-dd(ddd) ") &amp; "오후 19:00"</f>
        <v>2021-09-18(토) 오후 19:00</v>
      </c>
      <c r="H96" s="281"/>
      <c r="I96" s="282"/>
      <c r="J96" s="280" t="str">
        <f>TEXT($G$1, "[$-ko-KR]yyyy-mm-dd(ddd) ") &amp; "오후 21:00"</f>
        <v>2021-09-18(토) 오후 21:00</v>
      </c>
      <c r="K96" s="281"/>
      <c r="L96" s="282"/>
      <c r="M96" s="280" t="str">
        <f>TEXT($G$1+1, "[$-ko-KR]yyyy-mm-dd(ddd) ") &amp; "오전 00:00"</f>
        <v>2021-09-19(일)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66"/>
      <c r="R98" s="266"/>
      <c r="S98" s="266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66"/>
      <c r="R99" s="266"/>
      <c r="S99" s="266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56"/>
      <c r="R100" s="256"/>
      <c r="S100" s="256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56"/>
      <c r="R101" s="256"/>
      <c r="S101" s="256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56"/>
      <c r="R102" s="256"/>
      <c r="S102" s="256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56"/>
      <c r="R103" s="256"/>
      <c r="S103" s="256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56"/>
      <c r="R104" s="256"/>
      <c r="S104" s="256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56"/>
      <c r="R105" s="256"/>
      <c r="S105" s="256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57"/>
      <c r="R107" s="258"/>
      <c r="S107" s="259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60"/>
      <c r="R108" s="261"/>
      <c r="S108" s="262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63"/>
      <c r="R109" s="264"/>
      <c r="S109" s="265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56"/>
      <c r="R110" s="256"/>
      <c r="S110" s="256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66"/>
      <c r="R111" s="266"/>
      <c r="S111" s="266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66"/>
      <c r="R112" s="266"/>
      <c r="S112" s="266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56"/>
      <c r="R113" s="256"/>
      <c r="S113" s="256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56"/>
      <c r="R114" s="256"/>
      <c r="S114" s="256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56"/>
      <c r="R115" s="256"/>
      <c r="S115" s="256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45"/>
      <c r="R116" s="246"/>
      <c r="S116" s="247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5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2021-09-18(토) 오전 00:00</v>
      </c>
      <c r="C123" s="308"/>
      <c r="D123" s="280" t="str">
        <f>TEXT($G$1, "[$-ko-KR]yyyy-mm-dd(ddd) ") &amp; "오후 14:00"</f>
        <v>2021-09-18(토) 오후 14:00</v>
      </c>
      <c r="E123" s="281"/>
      <c r="F123" s="282"/>
      <c r="G123" s="280" t="str">
        <f>TEXT($G$1, "[$-ko-KR]yyyy-mm-dd(ddd) ") &amp; "오후 19:00"</f>
        <v>2021-09-18(토) 오후 19:00</v>
      </c>
      <c r="H123" s="281"/>
      <c r="I123" s="282"/>
      <c r="J123" s="280" t="str">
        <f>TEXT($G$1, "[$-ko-KR]yyyy-mm-dd(ddd) ") &amp; "오후 21:00"</f>
        <v>2021-09-18(토) 오후 21:00</v>
      </c>
      <c r="K123" s="281"/>
      <c r="L123" s="282"/>
      <c r="M123" s="280" t="str">
        <f>TEXT($G$1+1, "[$-ko-KR]yyyy-mm-dd(ddd) ") &amp; "오전 00:00"</f>
        <v>2021-09-19(일)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66"/>
      <c r="R125" s="266"/>
      <c r="S125" s="266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66"/>
      <c r="R126" s="266"/>
      <c r="S126" s="266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56"/>
      <c r="R127" s="256"/>
      <c r="S127" s="256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56"/>
      <c r="R128" s="256"/>
      <c r="S128" s="256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56"/>
      <c r="R129" s="256"/>
      <c r="S129" s="256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56"/>
      <c r="R130" s="256"/>
      <c r="S130" s="256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56"/>
      <c r="R131" s="256"/>
      <c r="S131" s="256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56"/>
      <c r="R132" s="256"/>
      <c r="S132" s="256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57"/>
      <c r="R134" s="258"/>
      <c r="S134" s="259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60"/>
      <c r="R135" s="261"/>
      <c r="S135" s="262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63"/>
      <c r="R136" s="264"/>
      <c r="S136" s="265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56"/>
      <c r="R137" s="256"/>
      <c r="S137" s="256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66"/>
      <c r="R138" s="266"/>
      <c r="S138" s="266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66"/>
      <c r="R139" s="266"/>
      <c r="S139" s="266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5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2021-09-18(토) 오전 00:00</v>
      </c>
      <c r="C150" s="308"/>
      <c r="D150" s="280" t="str">
        <f>TEXT($G$1, "[$-ko-KR]yyyy-mm-dd(ddd) ") &amp; "오후 14:00"</f>
        <v>2021-09-18(토) 오후 14:00</v>
      </c>
      <c r="E150" s="281"/>
      <c r="F150" s="282"/>
      <c r="G150" s="280" t="str">
        <f>TEXT($G$1, "[$-ko-KR]yyyy-mm-dd(ddd) ") &amp; "오후 19:00"</f>
        <v>2021-09-18(토) 오후 19:00</v>
      </c>
      <c r="H150" s="281"/>
      <c r="I150" s="282"/>
      <c r="J150" s="280" t="str">
        <f>TEXT($G$1, "[$-ko-KR]yyyy-mm-dd(ddd) ") &amp; "오후 21:00"</f>
        <v>2021-09-18(토) 오후 21:00</v>
      </c>
      <c r="K150" s="281"/>
      <c r="L150" s="282"/>
      <c r="M150" s="280" t="str">
        <f>TEXT($G$1+1, "[$-ko-KR]yyyy-mm-dd(ddd) ") &amp; "오전 00:00"</f>
        <v>2021-09-19(일)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66"/>
      <c r="R152" s="266"/>
      <c r="S152" s="266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66"/>
      <c r="R153" s="266"/>
      <c r="S153" s="266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56"/>
      <c r="R154" s="256"/>
      <c r="S154" s="256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56"/>
      <c r="R155" s="256"/>
      <c r="S155" s="256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56"/>
      <c r="R156" s="256"/>
      <c r="S156" s="256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56"/>
      <c r="R157" s="256"/>
      <c r="S157" s="256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6"/>
      <c r="R158" s="256"/>
      <c r="S158" s="256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56"/>
      <c r="R159" s="256"/>
      <c r="S159" s="256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57"/>
      <c r="R161" s="258"/>
      <c r="S161" s="259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60"/>
      <c r="R162" s="261"/>
      <c r="S162" s="262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63"/>
      <c r="R163" s="264"/>
      <c r="S163" s="265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56"/>
      <c r="R164" s="256"/>
      <c r="S164" s="256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66"/>
      <c r="R166" s="266"/>
      <c r="S166" s="266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56"/>
      <c r="R167" s="256"/>
      <c r="S167" s="256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56"/>
      <c r="R168" s="256"/>
      <c r="S168" s="256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56"/>
      <c r="R169" s="256"/>
      <c r="S169" s="256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45"/>
      <c r="R170" s="246"/>
      <c r="S170" s="247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5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2021-09-18(토) 오전 00:00</v>
      </c>
      <c r="C177" s="308"/>
      <c r="D177" s="280" t="str">
        <f>TEXT($G$1, "[$-ko-KR]yyyy-mm-dd(ddd) ") &amp; "오후 14:00"</f>
        <v>2021-09-18(토) 오후 14:00</v>
      </c>
      <c r="E177" s="281"/>
      <c r="F177" s="282"/>
      <c r="G177" s="280" t="str">
        <f>TEXT($G$1, "[$-ko-KR]yyyy-mm-dd(ddd) ") &amp; "오후 19:00"</f>
        <v>2021-09-18(토) 오후 19:00</v>
      </c>
      <c r="H177" s="281"/>
      <c r="I177" s="282"/>
      <c r="J177" s="280" t="str">
        <f>TEXT($G$1, "[$-ko-KR]yyyy-mm-dd(ddd) ") &amp; "오후 21:00"</f>
        <v>2021-09-18(토) 오후 21:00</v>
      </c>
      <c r="K177" s="281"/>
      <c r="L177" s="282"/>
      <c r="M177" s="280" t="str">
        <f>TEXT($G$1+1, "[$-ko-KR]yyyy-mm-dd(ddd) ") &amp; "오전 00:00"</f>
        <v>2021-09-19(일)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66"/>
      <c r="R179" s="266"/>
      <c r="S179" s="266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66"/>
      <c r="R180" s="266"/>
      <c r="S180" s="266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56"/>
      <c r="R181" s="256"/>
      <c r="S181" s="256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56"/>
      <c r="R182" s="256"/>
      <c r="S182" s="256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56"/>
      <c r="R183" s="256"/>
      <c r="S183" s="256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6"/>
      <c r="R184" s="256"/>
      <c r="S184" s="256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56"/>
      <c r="R185" s="256"/>
      <c r="S185" s="256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56"/>
      <c r="R186" s="256"/>
      <c r="S186" s="256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57"/>
      <c r="R188" s="258"/>
      <c r="S188" s="259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60"/>
      <c r="R189" s="261"/>
      <c r="S189" s="262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63"/>
      <c r="R190" s="264"/>
      <c r="S190" s="265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56"/>
      <c r="R191" s="256"/>
      <c r="S191" s="256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66"/>
      <c r="R192" s="266"/>
      <c r="S192" s="266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66"/>
      <c r="R193" s="266"/>
      <c r="S193" s="266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56"/>
      <c r="R194" s="256"/>
      <c r="S194" s="256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56"/>
      <c r="R195" s="256"/>
      <c r="S195" s="256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56"/>
      <c r="R196" s="256"/>
      <c r="S196" s="256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45"/>
      <c r="R197" s="246"/>
      <c r="S197" s="247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2021-09-19(일) 오전 00:00</v>
      </c>
      <c r="C15" s="306"/>
      <c r="D15" s="280" t="str">
        <f>TEXT($G$1, "[$-ko-KR]yyyy-mm-dd(ddd) ") &amp; "오후 14:00"</f>
        <v>2021-09-19(일) 오후 14:00</v>
      </c>
      <c r="E15" s="281"/>
      <c r="F15" s="282"/>
      <c r="G15" s="280" t="str">
        <f>TEXT($G$1, "[$-ko-KR]yyyy-mm-dd(ddd) ") &amp; "오후 19:00"</f>
        <v>2021-09-19(일) 오후 19:00</v>
      </c>
      <c r="H15" s="281"/>
      <c r="I15" s="282"/>
      <c r="J15" s="280" t="str">
        <f>TEXT($G$1, "[$-ko-KR]yyyy-mm-dd(ddd) ") &amp; "오후 21:00"</f>
        <v>2021-09-19(일) 오후 21:00</v>
      </c>
      <c r="K15" s="281"/>
      <c r="L15" s="282"/>
      <c r="M15" s="280" t="str">
        <f>TEXT($G$1+1, "[$-ko-KR]yyyy-mm-dd(ddd) ") &amp; "오전 00:00"</f>
        <v>2021-09-20(월)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9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2021-09-19(일) 오전 00:00</v>
      </c>
      <c r="C42" s="308"/>
      <c r="D42" s="280" t="str">
        <f>TEXT($G$1, "[$-ko-KR]yyyy-mm-dd(ddd) ") &amp; "오후 14:00"</f>
        <v>2021-09-19(일) 오후 14:00</v>
      </c>
      <c r="E42" s="281"/>
      <c r="F42" s="282"/>
      <c r="G42" s="280" t="str">
        <f>TEXT($G$1, "[$-ko-KR]yyyy-mm-dd(ddd) ") &amp; "오후 19:00"</f>
        <v>2021-09-19(일) 오후 19:00</v>
      </c>
      <c r="H42" s="281"/>
      <c r="I42" s="282"/>
      <c r="J42" s="280" t="str">
        <f>TEXT($G$1, "[$-ko-KR]yyyy-mm-dd(ddd) ") &amp; "오후 21:00"</f>
        <v>2021-09-19(일) 오후 21:00</v>
      </c>
      <c r="K42" s="281"/>
      <c r="L42" s="282"/>
      <c r="M42" s="280" t="str">
        <f>TEXT($G$1+1, "[$-ko-KR]yyyy-mm-dd(ddd) ") &amp; "오전 00:00"</f>
        <v>2021-09-20(월)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66"/>
      <c r="R44" s="266"/>
      <c r="S44" s="266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66"/>
      <c r="R45" s="266"/>
      <c r="S45" s="266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56"/>
      <c r="R46" s="256"/>
      <c r="S46" s="256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56"/>
      <c r="R47" s="256"/>
      <c r="S47" s="256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56"/>
      <c r="R48" s="256"/>
      <c r="S48" s="256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56"/>
      <c r="R49" s="256"/>
      <c r="S49" s="256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56"/>
      <c r="R50" s="256"/>
      <c r="S50" s="256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56"/>
      <c r="R51" s="256"/>
      <c r="S51" s="256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57"/>
      <c r="R53" s="258"/>
      <c r="S53" s="259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60"/>
      <c r="R54" s="261"/>
      <c r="S54" s="262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63"/>
      <c r="R55" s="264"/>
      <c r="S55" s="265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56"/>
      <c r="R56" s="256"/>
      <c r="S56" s="256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66"/>
      <c r="R57" s="266"/>
      <c r="S57" s="266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66"/>
      <c r="R58" s="266"/>
      <c r="S58" s="266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9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2021-09-19(일) 오전 00:00</v>
      </c>
      <c r="C69" s="308"/>
      <c r="D69" s="280" t="str">
        <f>TEXT($G$1, "[$-ko-KR]yyyy-mm-dd(ddd) ") &amp; "오후 14:00"</f>
        <v>2021-09-19(일) 오후 14:00</v>
      </c>
      <c r="E69" s="281"/>
      <c r="F69" s="282"/>
      <c r="G69" s="280" t="str">
        <f>TEXT($G$1, "[$-ko-KR]yyyy-mm-dd(ddd) ") &amp; "오후 19:00"</f>
        <v>2021-09-19(일) 오후 19:00</v>
      </c>
      <c r="H69" s="281"/>
      <c r="I69" s="282"/>
      <c r="J69" s="280" t="str">
        <f>TEXT($G$1, "[$-ko-KR]yyyy-mm-dd(ddd) ") &amp; "오후 21:00"</f>
        <v>2021-09-19(일) 오후 21:00</v>
      </c>
      <c r="K69" s="281"/>
      <c r="L69" s="282"/>
      <c r="M69" s="280" t="str">
        <f>TEXT($G$1+1, "[$-ko-KR]yyyy-mm-dd(ddd) ") &amp; "오전 00:00"</f>
        <v>2021-09-20(월)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66"/>
      <c r="R71" s="266"/>
      <c r="S71" s="266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66"/>
      <c r="R72" s="266"/>
      <c r="S72" s="266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56"/>
      <c r="R73" s="256"/>
      <c r="S73" s="256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56"/>
      <c r="R74" s="256"/>
      <c r="S74" s="256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56"/>
      <c r="R75" s="256"/>
      <c r="S75" s="256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56"/>
      <c r="R76" s="256"/>
      <c r="S76" s="256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56"/>
      <c r="R77" s="256"/>
      <c r="S77" s="256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56"/>
      <c r="R78" s="256"/>
      <c r="S78" s="256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57"/>
      <c r="R80" s="258"/>
      <c r="S80" s="259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60"/>
      <c r="R81" s="261"/>
      <c r="S81" s="262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63"/>
      <c r="R82" s="264"/>
      <c r="S82" s="265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56"/>
      <c r="R83" s="256"/>
      <c r="S83" s="256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66"/>
      <c r="R84" s="266"/>
      <c r="S84" s="266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66"/>
      <c r="R85" s="266"/>
      <c r="S85" s="266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56"/>
      <c r="R86" s="256"/>
      <c r="S86" s="256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56"/>
      <c r="R87" s="256"/>
      <c r="S87" s="256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56"/>
      <c r="R88" s="256"/>
      <c r="S88" s="256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245"/>
      <c r="R89" s="246"/>
      <c r="S89" s="247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9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2021-09-19(일) 오전 00:00</v>
      </c>
      <c r="C96" s="308"/>
      <c r="D96" s="280" t="str">
        <f>TEXT($G$1, "[$-ko-KR]yyyy-mm-dd(ddd) ") &amp; "오후 14:00"</f>
        <v>2021-09-19(일) 오후 14:00</v>
      </c>
      <c r="E96" s="281"/>
      <c r="F96" s="282"/>
      <c r="G96" s="280" t="str">
        <f>TEXT($G$1, "[$-ko-KR]yyyy-mm-dd(ddd) ") &amp; "오후 19:00"</f>
        <v>2021-09-19(일) 오후 19:00</v>
      </c>
      <c r="H96" s="281"/>
      <c r="I96" s="282"/>
      <c r="J96" s="280" t="str">
        <f>TEXT($G$1, "[$-ko-KR]yyyy-mm-dd(ddd) ") &amp; "오후 21:00"</f>
        <v>2021-09-19(일) 오후 21:00</v>
      </c>
      <c r="K96" s="281"/>
      <c r="L96" s="282"/>
      <c r="M96" s="280" t="str">
        <f>TEXT($G$1+1, "[$-ko-KR]yyyy-mm-dd(ddd) ") &amp; "오전 00:00"</f>
        <v>2021-09-20(월)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66"/>
      <c r="R98" s="266"/>
      <c r="S98" s="266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66"/>
      <c r="R99" s="266"/>
      <c r="S99" s="266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56"/>
      <c r="R100" s="256"/>
      <c r="S100" s="256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56"/>
      <c r="R101" s="256"/>
      <c r="S101" s="256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56"/>
      <c r="R102" s="256"/>
      <c r="S102" s="256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56"/>
      <c r="R103" s="256"/>
      <c r="S103" s="256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56"/>
      <c r="R104" s="256"/>
      <c r="S104" s="256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56"/>
      <c r="R105" s="256"/>
      <c r="S105" s="256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57"/>
      <c r="R107" s="258"/>
      <c r="S107" s="259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60"/>
      <c r="R108" s="261"/>
      <c r="S108" s="262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63"/>
      <c r="R109" s="264"/>
      <c r="S109" s="265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56"/>
      <c r="R110" s="256"/>
      <c r="S110" s="256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66"/>
      <c r="R111" s="266"/>
      <c r="S111" s="266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66"/>
      <c r="R112" s="266"/>
      <c r="S112" s="266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56"/>
      <c r="R113" s="256"/>
      <c r="S113" s="256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56"/>
      <c r="R114" s="256"/>
      <c r="S114" s="256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56"/>
      <c r="R115" s="256"/>
      <c r="S115" s="256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245"/>
      <c r="R116" s="246"/>
      <c r="S116" s="247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9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2021-09-19(일) 오전 00:00</v>
      </c>
      <c r="C123" s="308"/>
      <c r="D123" s="280" t="str">
        <f>TEXT($G$1, "[$-ko-KR]yyyy-mm-dd(ddd) ") &amp; "오후 14:00"</f>
        <v>2021-09-19(일) 오후 14:00</v>
      </c>
      <c r="E123" s="281"/>
      <c r="F123" s="282"/>
      <c r="G123" s="280" t="str">
        <f>TEXT($G$1, "[$-ko-KR]yyyy-mm-dd(ddd) ") &amp; "오후 19:00"</f>
        <v>2021-09-19(일) 오후 19:00</v>
      </c>
      <c r="H123" s="281"/>
      <c r="I123" s="282"/>
      <c r="J123" s="280" t="str">
        <f>TEXT($G$1, "[$-ko-KR]yyyy-mm-dd(ddd) ") &amp; "오후 21:00"</f>
        <v>2021-09-19(일) 오후 21:00</v>
      </c>
      <c r="K123" s="281"/>
      <c r="L123" s="282"/>
      <c r="M123" s="280" t="str">
        <f>TEXT($G$1+1, "[$-ko-KR]yyyy-mm-dd(ddd) ") &amp; "오전 00:00"</f>
        <v>2021-09-20(월)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66"/>
      <c r="R125" s="266"/>
      <c r="S125" s="266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66"/>
      <c r="R126" s="266"/>
      <c r="S126" s="266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56"/>
      <c r="R127" s="256"/>
      <c r="S127" s="256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56"/>
      <c r="R128" s="256"/>
      <c r="S128" s="256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56"/>
      <c r="R129" s="256"/>
      <c r="S129" s="256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56"/>
      <c r="R130" s="256"/>
      <c r="S130" s="256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56"/>
      <c r="R131" s="256"/>
      <c r="S131" s="256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56"/>
      <c r="R132" s="256"/>
      <c r="S132" s="256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57"/>
      <c r="R134" s="258"/>
      <c r="S134" s="259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60"/>
      <c r="R135" s="261"/>
      <c r="S135" s="262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63"/>
      <c r="R136" s="264"/>
      <c r="S136" s="265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56"/>
      <c r="R137" s="256"/>
      <c r="S137" s="256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66"/>
      <c r="R138" s="266"/>
      <c r="S138" s="266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66"/>
      <c r="R139" s="266"/>
      <c r="S139" s="266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9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2021-09-19(일) 오전 00:00</v>
      </c>
      <c r="C150" s="308"/>
      <c r="D150" s="280" t="str">
        <f>TEXT($G$1, "[$-ko-KR]yyyy-mm-dd(ddd) ") &amp; "오후 14:00"</f>
        <v>2021-09-19(일) 오후 14:00</v>
      </c>
      <c r="E150" s="281"/>
      <c r="F150" s="282"/>
      <c r="G150" s="280" t="str">
        <f>TEXT($G$1, "[$-ko-KR]yyyy-mm-dd(ddd) ") &amp; "오후 19:00"</f>
        <v>2021-09-19(일) 오후 19:00</v>
      </c>
      <c r="H150" s="281"/>
      <c r="I150" s="282"/>
      <c r="J150" s="280" t="str">
        <f>TEXT($G$1, "[$-ko-KR]yyyy-mm-dd(ddd) ") &amp; "오후 21:00"</f>
        <v>2021-09-19(일) 오후 21:00</v>
      </c>
      <c r="K150" s="281"/>
      <c r="L150" s="282"/>
      <c r="M150" s="280" t="str">
        <f>TEXT($G$1+1, "[$-ko-KR]yyyy-mm-dd(ddd) ") &amp; "오전 00:00"</f>
        <v>2021-09-20(월)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66"/>
      <c r="R152" s="266"/>
      <c r="S152" s="266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66"/>
      <c r="R153" s="266"/>
      <c r="S153" s="266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56"/>
      <c r="R154" s="256"/>
      <c r="S154" s="256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56"/>
      <c r="R155" s="256"/>
      <c r="S155" s="256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56"/>
      <c r="R156" s="256"/>
      <c r="S156" s="256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56"/>
      <c r="R157" s="256"/>
      <c r="S157" s="256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56"/>
      <c r="R158" s="256"/>
      <c r="S158" s="256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56"/>
      <c r="R159" s="256"/>
      <c r="S159" s="256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57"/>
      <c r="R161" s="258"/>
      <c r="S161" s="259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60"/>
      <c r="R162" s="261"/>
      <c r="S162" s="262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63"/>
      <c r="R163" s="264"/>
      <c r="S163" s="265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56"/>
      <c r="R164" s="256"/>
      <c r="S164" s="256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66"/>
      <c r="R165" s="266"/>
      <c r="S165" s="266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66"/>
      <c r="R166" s="266"/>
      <c r="S166" s="266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56"/>
      <c r="R167" s="256"/>
      <c r="S167" s="256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56"/>
      <c r="R168" s="256"/>
      <c r="S168" s="256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56"/>
      <c r="R169" s="256"/>
      <c r="S169" s="256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245"/>
      <c r="R170" s="246"/>
      <c r="S170" s="247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9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2021-09-19(일) 오전 00:00</v>
      </c>
      <c r="C177" s="308"/>
      <c r="D177" s="280" t="str">
        <f>TEXT($G$1, "[$-ko-KR]yyyy-mm-dd(ddd) ") &amp; "오후 14:00"</f>
        <v>2021-09-19(일) 오후 14:00</v>
      </c>
      <c r="E177" s="281"/>
      <c r="F177" s="282"/>
      <c r="G177" s="280" t="str">
        <f>TEXT($G$1, "[$-ko-KR]yyyy-mm-dd(ddd) ") &amp; "오후 19:00"</f>
        <v>2021-09-19(일) 오후 19:00</v>
      </c>
      <c r="H177" s="281"/>
      <c r="I177" s="282"/>
      <c r="J177" s="280" t="str">
        <f>TEXT($G$1, "[$-ko-KR]yyyy-mm-dd(ddd) ") &amp; "오후 21:00"</f>
        <v>2021-09-19(일) 오후 21:00</v>
      </c>
      <c r="K177" s="281"/>
      <c r="L177" s="282"/>
      <c r="M177" s="280" t="str">
        <f>TEXT($G$1+1, "[$-ko-KR]yyyy-mm-dd(ddd) ") &amp; "오전 00:00"</f>
        <v>2021-09-20(월)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66"/>
      <c r="R179" s="266"/>
      <c r="S179" s="266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66"/>
      <c r="R180" s="266"/>
      <c r="S180" s="266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56"/>
      <c r="R181" s="256"/>
      <c r="S181" s="256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56"/>
      <c r="R182" s="256"/>
      <c r="S182" s="256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56"/>
      <c r="R183" s="256"/>
      <c r="S183" s="256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56"/>
      <c r="R184" s="256"/>
      <c r="S184" s="256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56"/>
      <c r="R185" s="256"/>
      <c r="S185" s="256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56"/>
      <c r="R186" s="256"/>
      <c r="S186" s="256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57"/>
      <c r="R188" s="258"/>
      <c r="S188" s="259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60"/>
      <c r="R189" s="261"/>
      <c r="S189" s="262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63"/>
      <c r="R190" s="264"/>
      <c r="S190" s="265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56"/>
      <c r="R191" s="256"/>
      <c r="S191" s="256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66"/>
      <c r="R192" s="266"/>
      <c r="S192" s="266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66"/>
      <c r="R193" s="266"/>
      <c r="S193" s="266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56"/>
      <c r="R194" s="256"/>
      <c r="S194" s="256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56"/>
      <c r="R195" s="256"/>
      <c r="S195" s="256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56"/>
      <c r="R196" s="256"/>
      <c r="S196" s="256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245"/>
      <c r="R197" s="246"/>
      <c r="S197" s="247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44459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2021-09-20(월) 오전 00:00</v>
      </c>
      <c r="C15" s="306"/>
      <c r="D15" s="280" t="str">
        <f>TEXT($G$1, "[$-ko-KR]yyyy-mm-dd(ddd) ") &amp; "오후 14:00"</f>
        <v>2021-09-20(월) 오후 14:00</v>
      </c>
      <c r="E15" s="281"/>
      <c r="F15" s="282"/>
      <c r="G15" s="280" t="str">
        <f>TEXT($G$1, "[$-ko-KR]yyyy-mm-dd(ddd) ") &amp; "오후 19:00"</f>
        <v>2021-09-20(월) 오후 19:00</v>
      </c>
      <c r="H15" s="281"/>
      <c r="I15" s="282"/>
      <c r="J15" s="280" t="str">
        <f>TEXT($G$1, "[$-ko-KR]yyyy-mm-dd(ddd) ") &amp; "오후 21:00"</f>
        <v>2021-09-20(월) 오후 21:00</v>
      </c>
      <c r="K15" s="281"/>
      <c r="L15" s="282"/>
      <c r="M15" s="280" t="str">
        <f>TEXT($G$1+1, "[$-ko-KR]yyyy-mm-dd(ddd) ") &amp; "오전 00:00"</f>
        <v>2021-09-21(화)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3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2021-09-20(월) 오전 00:00</v>
      </c>
      <c r="C42" s="308"/>
      <c r="D42" s="280" t="str">
        <f>TEXT($G$1, "[$-ko-KR]yyyy-mm-dd(ddd) ") &amp; "오후 14:00"</f>
        <v>2021-09-20(월) 오후 14:00</v>
      </c>
      <c r="E42" s="281"/>
      <c r="F42" s="282"/>
      <c r="G42" s="280" t="str">
        <f>TEXT($G$1, "[$-ko-KR]yyyy-mm-dd(ddd) ") &amp; "오후 19:00"</f>
        <v>2021-09-20(월) 오후 19:00</v>
      </c>
      <c r="H42" s="281"/>
      <c r="I42" s="282"/>
      <c r="J42" s="280" t="str">
        <f>TEXT($G$1, "[$-ko-KR]yyyy-mm-dd(ddd) ") &amp; "오후 21:00"</f>
        <v>2021-09-20(월) 오후 21:00</v>
      </c>
      <c r="K42" s="281"/>
      <c r="L42" s="282"/>
      <c r="M42" s="280" t="str">
        <f>TEXT($G$1+1, "[$-ko-KR]yyyy-mm-dd(ddd) ") &amp; "오전 00:00"</f>
        <v>2021-09-21(화)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66"/>
      <c r="R44" s="266"/>
      <c r="S44" s="266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66"/>
      <c r="R45" s="266"/>
      <c r="S45" s="266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56"/>
      <c r="R46" s="256"/>
      <c r="S46" s="256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56"/>
      <c r="R47" s="256"/>
      <c r="S47" s="256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56"/>
      <c r="R48" s="256"/>
      <c r="S48" s="256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56"/>
      <c r="R49" s="256"/>
      <c r="S49" s="256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56"/>
      <c r="R50" s="256"/>
      <c r="S50" s="256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56"/>
      <c r="R51" s="256"/>
      <c r="S51" s="256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57"/>
      <c r="R53" s="258"/>
      <c r="S53" s="259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60"/>
      <c r="R54" s="261"/>
      <c r="S54" s="262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263"/>
      <c r="R55" s="264"/>
      <c r="S55" s="265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56"/>
      <c r="R56" s="256"/>
      <c r="S56" s="256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66"/>
      <c r="R57" s="266"/>
      <c r="S57" s="266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66"/>
      <c r="R58" s="266"/>
      <c r="S58" s="266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3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2021-09-20(월) 오전 00:00</v>
      </c>
      <c r="C69" s="308"/>
      <c r="D69" s="280" t="str">
        <f>TEXT($G$1, "[$-ko-KR]yyyy-mm-dd(ddd) ") &amp; "오후 14:00"</f>
        <v>2021-09-20(월) 오후 14:00</v>
      </c>
      <c r="E69" s="281"/>
      <c r="F69" s="282"/>
      <c r="G69" s="280" t="str">
        <f>TEXT($G$1, "[$-ko-KR]yyyy-mm-dd(ddd) ") &amp; "오후 19:00"</f>
        <v>2021-09-20(월) 오후 19:00</v>
      </c>
      <c r="H69" s="281"/>
      <c r="I69" s="282"/>
      <c r="J69" s="280" t="str">
        <f>TEXT($G$1, "[$-ko-KR]yyyy-mm-dd(ddd) ") &amp; "오후 21:00"</f>
        <v>2021-09-20(월) 오후 21:00</v>
      </c>
      <c r="K69" s="281"/>
      <c r="L69" s="282"/>
      <c r="M69" s="280" t="str">
        <f>TEXT($G$1+1, "[$-ko-KR]yyyy-mm-dd(ddd) ") &amp; "오전 00:00"</f>
        <v>2021-09-21(화)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66"/>
      <c r="R71" s="266"/>
      <c r="S71" s="266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66"/>
      <c r="R72" s="266"/>
      <c r="S72" s="266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56"/>
      <c r="R73" s="256"/>
      <c r="S73" s="256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56"/>
      <c r="R74" s="256"/>
      <c r="S74" s="256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56"/>
      <c r="R75" s="256"/>
      <c r="S75" s="256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56"/>
      <c r="R76" s="256"/>
      <c r="S76" s="256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56"/>
      <c r="R77" s="256"/>
      <c r="S77" s="256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56"/>
      <c r="R78" s="256"/>
      <c r="S78" s="256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57"/>
      <c r="R80" s="258"/>
      <c r="S80" s="259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60"/>
      <c r="R81" s="261"/>
      <c r="S81" s="262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263"/>
      <c r="R82" s="264"/>
      <c r="S82" s="265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56"/>
      <c r="R83" s="256"/>
      <c r="S83" s="256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66"/>
      <c r="R84" s="266"/>
      <c r="S84" s="266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66"/>
      <c r="R85" s="266"/>
      <c r="S85" s="266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56"/>
      <c r="R86" s="256"/>
      <c r="S86" s="256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56"/>
      <c r="R87" s="256"/>
      <c r="S87" s="256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56"/>
      <c r="R88" s="256"/>
      <c r="S88" s="256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245"/>
      <c r="R89" s="246"/>
      <c r="S89" s="247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3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2021-09-20(월) 오전 00:00</v>
      </c>
      <c r="C96" s="308"/>
      <c r="D96" s="280" t="str">
        <f>TEXT($G$1, "[$-ko-KR]yyyy-mm-dd(ddd) ") &amp; "오후 14:00"</f>
        <v>2021-09-20(월) 오후 14:00</v>
      </c>
      <c r="E96" s="281"/>
      <c r="F96" s="282"/>
      <c r="G96" s="280" t="str">
        <f>TEXT($G$1, "[$-ko-KR]yyyy-mm-dd(ddd) ") &amp; "오후 19:00"</f>
        <v>2021-09-20(월) 오후 19:00</v>
      </c>
      <c r="H96" s="281"/>
      <c r="I96" s="282"/>
      <c r="J96" s="280" t="str">
        <f>TEXT($G$1, "[$-ko-KR]yyyy-mm-dd(ddd) ") &amp; "오후 21:00"</f>
        <v>2021-09-20(월) 오후 21:00</v>
      </c>
      <c r="K96" s="281"/>
      <c r="L96" s="282"/>
      <c r="M96" s="280" t="str">
        <f>TEXT($G$1+1, "[$-ko-KR]yyyy-mm-dd(ddd) ") &amp; "오전 00:00"</f>
        <v>2021-09-21(화)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66"/>
      <c r="R98" s="266"/>
      <c r="S98" s="266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66"/>
      <c r="R99" s="266"/>
      <c r="S99" s="266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56"/>
      <c r="R100" s="256"/>
      <c r="S100" s="256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56"/>
      <c r="R101" s="256"/>
      <c r="S101" s="256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56"/>
      <c r="R102" s="256"/>
      <c r="S102" s="256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56"/>
      <c r="R103" s="256"/>
      <c r="S103" s="256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56"/>
      <c r="R104" s="256"/>
      <c r="S104" s="256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56"/>
      <c r="R105" s="256"/>
      <c r="S105" s="256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57"/>
      <c r="R107" s="258"/>
      <c r="S107" s="259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60"/>
      <c r="R108" s="261"/>
      <c r="S108" s="262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263"/>
      <c r="R109" s="264"/>
      <c r="S109" s="265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56"/>
      <c r="R110" s="256"/>
      <c r="S110" s="256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66"/>
      <c r="R111" s="266"/>
      <c r="S111" s="266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66"/>
      <c r="R112" s="266"/>
      <c r="S112" s="266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56"/>
      <c r="R113" s="256"/>
      <c r="S113" s="256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56"/>
      <c r="R114" s="256"/>
      <c r="S114" s="256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56"/>
      <c r="R115" s="256"/>
      <c r="S115" s="256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245"/>
      <c r="R116" s="246"/>
      <c r="S116" s="247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3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2021-09-20(월) 오전 00:00</v>
      </c>
      <c r="C123" s="308"/>
      <c r="D123" s="280" t="str">
        <f>TEXT($G$1, "[$-ko-KR]yyyy-mm-dd(ddd) ") &amp; "오후 14:00"</f>
        <v>2021-09-20(월) 오후 14:00</v>
      </c>
      <c r="E123" s="281"/>
      <c r="F123" s="282"/>
      <c r="G123" s="280" t="str">
        <f>TEXT($G$1, "[$-ko-KR]yyyy-mm-dd(ddd) ") &amp; "오후 19:00"</f>
        <v>2021-09-20(월) 오후 19:00</v>
      </c>
      <c r="H123" s="281"/>
      <c r="I123" s="282"/>
      <c r="J123" s="280" t="str">
        <f>TEXT($G$1, "[$-ko-KR]yyyy-mm-dd(ddd) ") &amp; "오후 21:00"</f>
        <v>2021-09-20(월) 오후 21:00</v>
      </c>
      <c r="K123" s="281"/>
      <c r="L123" s="282"/>
      <c r="M123" s="280" t="str">
        <f>TEXT($G$1+1, "[$-ko-KR]yyyy-mm-dd(ddd) ") &amp; "오전 00:00"</f>
        <v>2021-09-21(화)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66"/>
      <c r="R125" s="266"/>
      <c r="S125" s="266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66"/>
      <c r="R126" s="266"/>
      <c r="S126" s="266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56"/>
      <c r="R127" s="256"/>
      <c r="S127" s="256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56"/>
      <c r="R128" s="256"/>
      <c r="S128" s="256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56"/>
      <c r="R129" s="256"/>
      <c r="S129" s="256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56"/>
      <c r="R130" s="256"/>
      <c r="S130" s="256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56"/>
      <c r="R131" s="256"/>
      <c r="S131" s="256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56"/>
      <c r="R132" s="256"/>
      <c r="S132" s="256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57"/>
      <c r="R134" s="258"/>
      <c r="S134" s="259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60"/>
      <c r="R135" s="261"/>
      <c r="S135" s="262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263"/>
      <c r="R136" s="264"/>
      <c r="S136" s="265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56"/>
      <c r="R137" s="256"/>
      <c r="S137" s="256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66"/>
      <c r="R138" s="266"/>
      <c r="S138" s="266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66"/>
      <c r="R139" s="266"/>
      <c r="S139" s="266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3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2021-09-20(월) 오전 00:00</v>
      </c>
      <c r="C150" s="308"/>
      <c r="D150" s="280" t="str">
        <f>TEXT($G$1, "[$-ko-KR]yyyy-mm-dd(ddd) ") &amp; "오후 14:00"</f>
        <v>2021-09-20(월) 오후 14:00</v>
      </c>
      <c r="E150" s="281"/>
      <c r="F150" s="282"/>
      <c r="G150" s="280" t="str">
        <f>TEXT($G$1, "[$-ko-KR]yyyy-mm-dd(ddd) ") &amp; "오후 19:00"</f>
        <v>2021-09-20(월) 오후 19:00</v>
      </c>
      <c r="H150" s="281"/>
      <c r="I150" s="282"/>
      <c r="J150" s="280" t="str">
        <f>TEXT($G$1, "[$-ko-KR]yyyy-mm-dd(ddd) ") &amp; "오후 21:00"</f>
        <v>2021-09-20(월) 오후 21:00</v>
      </c>
      <c r="K150" s="281"/>
      <c r="L150" s="282"/>
      <c r="M150" s="280" t="str">
        <f>TEXT($G$1+1, "[$-ko-KR]yyyy-mm-dd(ddd) ") &amp; "오전 00:00"</f>
        <v>2021-09-21(화)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66"/>
      <c r="R152" s="266"/>
      <c r="S152" s="266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66"/>
      <c r="R153" s="266"/>
      <c r="S153" s="266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56"/>
      <c r="R154" s="256"/>
      <c r="S154" s="256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56"/>
      <c r="R155" s="256"/>
      <c r="S155" s="256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56"/>
      <c r="R156" s="256"/>
      <c r="S156" s="256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56"/>
      <c r="R157" s="256"/>
      <c r="S157" s="256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56"/>
      <c r="R158" s="256"/>
      <c r="S158" s="256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56"/>
      <c r="R159" s="256"/>
      <c r="S159" s="256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57"/>
      <c r="R161" s="258"/>
      <c r="S161" s="259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60"/>
      <c r="R162" s="261"/>
      <c r="S162" s="262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263"/>
      <c r="R163" s="264"/>
      <c r="S163" s="265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56"/>
      <c r="R164" s="256"/>
      <c r="S164" s="256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66"/>
      <c r="R165" s="266"/>
      <c r="S165" s="266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66"/>
      <c r="R166" s="266"/>
      <c r="S166" s="266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56"/>
      <c r="R167" s="256"/>
      <c r="S167" s="256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56"/>
      <c r="R168" s="256"/>
      <c r="S168" s="256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56"/>
      <c r="R169" s="256"/>
      <c r="S169" s="256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245"/>
      <c r="R170" s="246"/>
      <c r="S170" s="247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3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2021-09-20(월) 오전 00:00</v>
      </c>
      <c r="C177" s="308"/>
      <c r="D177" s="280" t="str">
        <f>TEXT($G$1, "[$-ko-KR]yyyy-mm-dd(ddd) ") &amp; "오후 14:00"</f>
        <v>2021-09-20(월) 오후 14:00</v>
      </c>
      <c r="E177" s="281"/>
      <c r="F177" s="282"/>
      <c r="G177" s="280" t="str">
        <f>TEXT($G$1, "[$-ko-KR]yyyy-mm-dd(ddd) ") &amp; "오후 19:00"</f>
        <v>2021-09-20(월) 오후 19:00</v>
      </c>
      <c r="H177" s="281"/>
      <c r="I177" s="282"/>
      <c r="J177" s="280" t="str">
        <f>TEXT($G$1, "[$-ko-KR]yyyy-mm-dd(ddd) ") &amp; "오후 21:00"</f>
        <v>2021-09-20(월) 오후 21:00</v>
      </c>
      <c r="K177" s="281"/>
      <c r="L177" s="282"/>
      <c r="M177" s="280" t="str">
        <f>TEXT($G$1+1, "[$-ko-KR]yyyy-mm-dd(ddd) ") &amp; "오전 00:00"</f>
        <v>2021-09-21(화)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66"/>
      <c r="R179" s="266"/>
      <c r="S179" s="266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66"/>
      <c r="R180" s="266"/>
      <c r="S180" s="266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56"/>
      <c r="R181" s="256"/>
      <c r="S181" s="256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56"/>
      <c r="R182" s="256"/>
      <c r="S182" s="256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56"/>
      <c r="R183" s="256"/>
      <c r="S183" s="256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56"/>
      <c r="R184" s="256"/>
      <c r="S184" s="256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56"/>
      <c r="R185" s="256"/>
      <c r="S185" s="256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56"/>
      <c r="R186" s="256"/>
      <c r="S186" s="256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57"/>
      <c r="R188" s="258"/>
      <c r="S188" s="259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60"/>
      <c r="R189" s="261"/>
      <c r="S189" s="262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263"/>
      <c r="R190" s="264"/>
      <c r="S190" s="265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56"/>
      <c r="R191" s="256"/>
      <c r="S191" s="256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66"/>
      <c r="R192" s="266"/>
      <c r="S192" s="266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66"/>
      <c r="R193" s="266"/>
      <c r="S193" s="266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56"/>
      <c r="R194" s="256"/>
      <c r="S194" s="256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56"/>
      <c r="R195" s="256"/>
      <c r="S195" s="256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56"/>
      <c r="R196" s="256"/>
      <c r="S196" s="256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245"/>
      <c r="R197" s="246"/>
      <c r="S197" s="247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44460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-188,165 KRW (-9.41%)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-172,184 KRW (-9.57%)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-195,511 KRW (-9.78%)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-229,847 KRW (-11.49%)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2021-09-21(화) 오전 00:00</v>
      </c>
      <c r="C15" s="306"/>
      <c r="D15" s="280" t="str">
        <f>TEXT($G$1, "[$-ko-KR]yyyy-mm-dd(ddd) ") &amp; "오후 14:00"</f>
        <v>2021-09-21(화) 오후 14:00</v>
      </c>
      <c r="E15" s="281"/>
      <c r="F15" s="282"/>
      <c r="G15" s="280" t="str">
        <f>TEXT($G$1, "[$-ko-KR]yyyy-mm-dd(ddd) ") &amp; "오후 19:00"</f>
        <v>2021-09-21(화) 오후 19:00</v>
      </c>
      <c r="H15" s="281"/>
      <c r="I15" s="282"/>
      <c r="J15" s="280" t="str">
        <f>TEXT($G$1, "[$-ko-KR]yyyy-mm-dd(ddd) ") &amp; "오후 21:00"</f>
        <v>2021-09-21(화) 오후 21:00</v>
      </c>
      <c r="K15" s="281"/>
      <c r="L15" s="282"/>
      <c r="M15" s="280" t="str">
        <f>TEXT($G$1+1, "[$-ko-KR]yyyy-mm-dd(ddd) ") &amp; "오전 00:00"</f>
        <v>2021-09-22(수)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7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2021-09-21(화) 오전 00:00</v>
      </c>
      <c r="C42" s="308"/>
      <c r="D42" s="280" t="str">
        <f>TEXT($G$1, "[$-ko-KR]yyyy-mm-dd(ddd) ") &amp; "오후 14:00"</f>
        <v>2021-09-21(화) 오후 14:00</v>
      </c>
      <c r="E42" s="281"/>
      <c r="F42" s="282"/>
      <c r="G42" s="280" t="str">
        <f>TEXT($G$1, "[$-ko-KR]yyyy-mm-dd(ddd) ") &amp; "오후 19:00"</f>
        <v>2021-09-21(화) 오후 19:00</v>
      </c>
      <c r="H42" s="281"/>
      <c r="I42" s="282"/>
      <c r="J42" s="280" t="str">
        <f>TEXT($G$1, "[$-ko-KR]yyyy-mm-dd(ddd) ") &amp; "오후 21:00"</f>
        <v>2021-09-21(화) 오후 21:00</v>
      </c>
      <c r="K42" s="281"/>
      <c r="L42" s="282"/>
      <c r="M42" s="280" t="str">
        <f>TEXT($G$1+1, "[$-ko-KR]yyyy-mm-dd(ddd) ") &amp; "오전 00:00"</f>
        <v>2021-09-22(수)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>
        <v>4.03</v>
      </c>
      <c r="N44" s="14">
        <f>IF(ISNUMBER(M44), (M44 - $B44) / $B44, "")</f>
        <v>-6.0606060606060559E-2</v>
      </c>
      <c r="O44" s="16">
        <f>IF(ISNUMBER(M44), $B64 * N44, "")</f>
        <v>-6060.6060606060555</v>
      </c>
      <c r="Q44" s="266"/>
      <c r="R44" s="266"/>
      <c r="S44" s="266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>
        <v>18.399999999999999</v>
      </c>
      <c r="N45" s="32">
        <f t="shared" ref="N45:N48" si="17">IF(ISNUMBER(M45), (M45 - $B45) / $B45, "")</f>
        <v>-8.0000000000000071E-2</v>
      </c>
      <c r="O45" s="18">
        <f>IF(ISNUMBER(M45), $B64 * N45, "")</f>
        <v>-8000.0000000000073</v>
      </c>
      <c r="Q45" s="266"/>
      <c r="R45" s="266"/>
      <c r="S45" s="266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>
        <v>15.1</v>
      </c>
      <c r="N46" s="32">
        <f t="shared" si="17"/>
        <v>-0.10119047619047625</v>
      </c>
      <c r="O46" s="18">
        <f>IF(ISNUMBER(M46), $B64 * N46, "")</f>
        <v>-10119.047619047626</v>
      </c>
      <c r="Q46" s="256"/>
      <c r="R46" s="256"/>
      <c r="S46" s="256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>
        <v>69.2</v>
      </c>
      <c r="N47" s="32">
        <f t="shared" si="17"/>
        <v>-0.11508951406649616</v>
      </c>
      <c r="O47" s="18">
        <f>IF(ISNUMBER(M47), $B64 * N47, "")</f>
        <v>-11508.951406649616</v>
      </c>
      <c r="Q47" s="256"/>
      <c r="R47" s="256"/>
      <c r="S47" s="256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>
        <v>84</v>
      </c>
      <c r="N48" s="21">
        <f t="shared" si="17"/>
        <v>-0.10733262486716254</v>
      </c>
      <c r="O48" s="22">
        <f>IF(ISNUMBER(M48), $B64 * N48, "")</f>
        <v>-10733.262486716254</v>
      </c>
      <c r="Q48" s="256"/>
      <c r="R48" s="256"/>
      <c r="S48" s="256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>
        <v>91.4</v>
      </c>
      <c r="N49" s="107">
        <f>IF(ISNUMBER(M49), (M49 - $B49) / $B49, "")</f>
        <v>-7.8629032258064488E-2</v>
      </c>
      <c r="O49" s="108">
        <f>IF(ISNUMBER(M49), $B64 * N49, "")</f>
        <v>-7862.903225806449</v>
      </c>
      <c r="Q49" s="256"/>
      <c r="R49" s="256"/>
      <c r="S49" s="256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>
        <v>56.4</v>
      </c>
      <c r="N50" s="32">
        <f t="shared" ref="N50:N53" si="21">IF(ISNUMBER(M50), (M50 - $B50) / $B50, "")</f>
        <v>-0.12149532710280379</v>
      </c>
      <c r="O50" s="18">
        <f>IF(ISNUMBER(M50), $B64 * N50, "")</f>
        <v>-12149.532710280379</v>
      </c>
      <c r="Q50" s="256"/>
      <c r="R50" s="256"/>
      <c r="S50" s="256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>
        <v>67.900000000000006</v>
      </c>
      <c r="N51" s="32">
        <f t="shared" si="21"/>
        <v>-0.12499999999999986</v>
      </c>
      <c r="O51" s="18">
        <f>IF(ISNUMBER(M51), $B64 * N51, "")</f>
        <v>-12499.999999999985</v>
      </c>
      <c r="Q51" s="256"/>
      <c r="R51" s="256"/>
      <c r="S51" s="256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>
        <v>67.2</v>
      </c>
      <c r="N52" s="32">
        <f t="shared" si="21"/>
        <v>-7.3103448275862029E-2</v>
      </c>
      <c r="O52" s="18">
        <f>IF(ISNUMBER(M52), $B64 * N52, "")</f>
        <v>-7310.3448275862029</v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>
        <v>21.3</v>
      </c>
      <c r="N53" s="25">
        <f t="shared" si="21"/>
        <v>-0.10504201680672269</v>
      </c>
      <c r="O53" s="104">
        <f>IF(ISNUMBER(M53), $B64 * N53, "")</f>
        <v>-10504.20168067227</v>
      </c>
      <c r="Q53" s="257"/>
      <c r="R53" s="258"/>
      <c r="S53" s="259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>
        <v>9.31</v>
      </c>
      <c r="N54" s="14">
        <f>IF(ISNUMBER(M54), (M54 - $B54) / $B54, "")</f>
        <v>-0.12169811320754709</v>
      </c>
      <c r="O54" s="16">
        <f>IF(ISNUMBER(M54), $B64 * N54, "")</f>
        <v>-12169.811320754709</v>
      </c>
      <c r="Q54" s="260"/>
      <c r="R54" s="261"/>
      <c r="S54" s="262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>
        <v>15.4</v>
      </c>
      <c r="N55" s="32">
        <f t="shared" ref="N55:N58" si="25">IF(ISNUMBER(M55), (M55 - $B55) / $B55, "")</f>
        <v>-0.11494252873563209</v>
      </c>
      <c r="O55" s="18">
        <f>IF(ISNUMBER(M55), $B64 * N55, "")</f>
        <v>-11494.252873563208</v>
      </c>
      <c r="Q55" s="263"/>
      <c r="R55" s="264"/>
      <c r="S55" s="265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>
        <v>10.6</v>
      </c>
      <c r="N56" s="32">
        <f t="shared" si="25"/>
        <v>-0.10169491525423738</v>
      </c>
      <c r="O56" s="18">
        <f>IF(ISNUMBER(M56), $B64 * N56, "")</f>
        <v>-10169.491525423738</v>
      </c>
      <c r="Q56" s="256"/>
      <c r="R56" s="256"/>
      <c r="S56" s="256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>
        <v>14.6</v>
      </c>
      <c r="N57" s="32">
        <f t="shared" si="25"/>
        <v>-8.7500000000000022E-2</v>
      </c>
      <c r="O57" s="18">
        <f>IF(ISNUMBER(M57), $B64 * N57, "")</f>
        <v>-8750.0000000000018</v>
      </c>
      <c r="Q57" s="266"/>
      <c r="R57" s="266"/>
      <c r="S57" s="266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>
        <v>12.6</v>
      </c>
      <c r="N58" s="21">
        <f t="shared" si="25"/>
        <v>-0.1310344827586207</v>
      </c>
      <c r="O58" s="22">
        <f>IF(ISNUMBER(M58), $B64 * N58, "")</f>
        <v>-13103.448275862071</v>
      </c>
      <c r="Q58" s="266"/>
      <c r="R58" s="266"/>
      <c r="S58" s="266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>
        <v>31.5</v>
      </c>
      <c r="N59" s="107">
        <f>IF(ISNUMBER(M59), (M59 - $B59) / $B59, "")</f>
        <v>-0.125</v>
      </c>
      <c r="O59" s="108">
        <f>IF(ISNUMBER(M59), $B64 * N59, "")</f>
        <v>-12500</v>
      </c>
      <c r="Q59" s="256"/>
      <c r="R59" s="256"/>
      <c r="S59" s="256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>
        <v>12.9</v>
      </c>
      <c r="N60" s="32">
        <f t="shared" ref="N60:N63" si="29">IF(ISNUMBER(M60), (M60 - $B60) / $B60, "")</f>
        <v>3.2000000000000028E-2</v>
      </c>
      <c r="O60" s="18">
        <f>IF(ISNUMBER(M60), $B64 * N60, "")</f>
        <v>3200.0000000000027</v>
      </c>
      <c r="Q60" s="256"/>
      <c r="R60" s="256"/>
      <c r="S60" s="256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>
        <v>12</v>
      </c>
      <c r="N61" s="32">
        <f t="shared" si="29"/>
        <v>-0.10447761194029853</v>
      </c>
      <c r="O61" s="18">
        <f>IF(ISNUMBER(M61), $B64 * N61, "")</f>
        <v>-10447.761194029854</v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-9.5657564003888015E-2</v>
      </c>
      <c r="O64" s="28">
        <f>SUM(O44:O63)</f>
        <v>-172183.61520699842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7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2021-09-21(화) 오전 00:00</v>
      </c>
      <c r="C69" s="308"/>
      <c r="D69" s="280" t="str">
        <f>TEXT($G$1, "[$-ko-KR]yyyy-mm-dd(ddd) ") &amp; "오후 14:00"</f>
        <v>2021-09-21(화) 오후 14:00</v>
      </c>
      <c r="E69" s="281"/>
      <c r="F69" s="282"/>
      <c r="G69" s="280" t="str">
        <f>TEXT($G$1, "[$-ko-KR]yyyy-mm-dd(ddd) ") &amp; "오후 19:00"</f>
        <v>2021-09-21(화) 오후 19:00</v>
      </c>
      <c r="H69" s="281"/>
      <c r="I69" s="282"/>
      <c r="J69" s="280" t="str">
        <f>TEXT($G$1, "[$-ko-KR]yyyy-mm-dd(ddd) ") &amp; "오후 21:00"</f>
        <v>2021-09-21(화) 오후 21:00</v>
      </c>
      <c r="K69" s="281"/>
      <c r="L69" s="282"/>
      <c r="M69" s="280" t="str">
        <f>TEXT($G$1+1, "[$-ko-KR]yyyy-mm-dd(ddd) ") &amp; "오전 00:00"</f>
        <v>2021-09-22(수)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>
        <v>842</v>
      </c>
      <c r="N71" s="14">
        <f>IF(ISNUMBER(M71), (M71 - $B71) / $B71, "")</f>
        <v>-0.13285272914521112</v>
      </c>
      <c r="O71" s="16">
        <f>IF(ISNUMBER(M71), $B91 * N71, "")</f>
        <v>-13285.272914521112</v>
      </c>
      <c r="Q71" s="266"/>
      <c r="R71" s="266"/>
      <c r="S71" s="266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>
        <v>527</v>
      </c>
      <c r="N72" s="32">
        <f t="shared" ref="N72:N75" si="33">IF(ISNUMBER(M72), (M72 - $B72) / $B72, "")</f>
        <v>-0.15814696485623003</v>
      </c>
      <c r="O72" s="18">
        <f>IF(ISNUMBER(M72), $B91 * N72, "")</f>
        <v>-15814.696485623002</v>
      </c>
      <c r="Q72" s="266"/>
      <c r="R72" s="266"/>
      <c r="S72" s="266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>
        <v>669</v>
      </c>
      <c r="N73" s="32">
        <f t="shared" si="33"/>
        <v>-0.16687422166874222</v>
      </c>
      <c r="O73" s="18">
        <f>IF(ISNUMBER(M73), $B91 * N73, "")</f>
        <v>-16687.422166874221</v>
      </c>
      <c r="Q73" s="256"/>
      <c r="R73" s="256"/>
      <c r="S73" s="256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>
        <v>111</v>
      </c>
      <c r="N74" s="32">
        <f t="shared" si="33"/>
        <v>-5.9322033898305086E-2</v>
      </c>
      <c r="O74" s="18">
        <f>IF(ISNUMBER(M74), $B91 * N74, "")</f>
        <v>-5932.203389830509</v>
      </c>
      <c r="Q74" s="256"/>
      <c r="R74" s="256"/>
      <c r="S74" s="256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>
        <v>179</v>
      </c>
      <c r="N75" s="21">
        <f t="shared" si="33"/>
        <v>-8.2051282051282051E-2</v>
      </c>
      <c r="O75" s="22">
        <f>IF(ISNUMBER(M75), $B91 * N75, "")</f>
        <v>-8205.1282051282051</v>
      </c>
      <c r="Q75" s="256"/>
      <c r="R75" s="256"/>
      <c r="S75" s="256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>
        <v>254</v>
      </c>
      <c r="N76" s="107">
        <f>IF(ISNUMBER(M76), (M76 - $B76) / $B76, "")</f>
        <v>-3.787878787878788E-2</v>
      </c>
      <c r="O76" s="108">
        <f>IF(ISNUMBER(M76), $B91 * N76, "")</f>
        <v>-3787.878787878788</v>
      </c>
      <c r="Q76" s="256"/>
      <c r="R76" s="256"/>
      <c r="S76" s="256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>
        <v>336</v>
      </c>
      <c r="N77" s="32">
        <f t="shared" ref="N77:N80" si="37">IF(ISNUMBER(M77), (M77 - $B77) / $B77, "")</f>
        <v>-5.3521126760563378E-2</v>
      </c>
      <c r="O77" s="18">
        <f>IF(ISNUMBER(M77), $B91 * N77, "")</f>
        <v>-5352.1126760563375</v>
      </c>
      <c r="Q77" s="256"/>
      <c r="R77" s="256"/>
      <c r="S77" s="256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>
        <v>777</v>
      </c>
      <c r="N78" s="32">
        <f t="shared" si="37"/>
        <v>-6.6105769230769232E-2</v>
      </c>
      <c r="O78" s="18">
        <f>IF(ISNUMBER(M78), $B91 * N78, "")</f>
        <v>-6610.5769230769229</v>
      </c>
      <c r="Q78" s="256"/>
      <c r="R78" s="256"/>
      <c r="S78" s="256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>
        <v>736</v>
      </c>
      <c r="N79" s="32">
        <f t="shared" si="37"/>
        <v>-0.15789473684210525</v>
      </c>
      <c r="O79" s="18">
        <f>IF(ISNUMBER(M79), $B91 * N79, "")</f>
        <v>-15789.473684210525</v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>
        <v>325</v>
      </c>
      <c r="N80" s="25">
        <f t="shared" si="37"/>
        <v>-2.6946107784431138E-2</v>
      </c>
      <c r="O80" s="104">
        <f>IF(ISNUMBER(M80), $B91 * N80, "")</f>
        <v>-2694.6107784431138</v>
      </c>
      <c r="Q80" s="257"/>
      <c r="R80" s="258"/>
      <c r="S80" s="259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>
        <v>323</v>
      </c>
      <c r="N81" s="14">
        <f>IF(ISNUMBER(M81), (M81 - $B81) / $B81, "")</f>
        <v>-8.7570621468926552E-2</v>
      </c>
      <c r="O81" s="16">
        <f>IF(ISNUMBER(M81), $B91 * N81, "")</f>
        <v>-8757.0621468926547</v>
      </c>
      <c r="Q81" s="260"/>
      <c r="R81" s="261"/>
      <c r="S81" s="262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>
        <v>409</v>
      </c>
      <c r="N82" s="32">
        <f t="shared" ref="N82:N85" si="41">IF(ISNUMBER(M82), (M82 - $B82) / $B82, "")</f>
        <v>-7.8828828828828829E-2</v>
      </c>
      <c r="O82" s="18">
        <f>IF(ISNUMBER(M82), $B91 * N82, "")</f>
        <v>-7882.8828828828828</v>
      </c>
      <c r="Q82" s="263"/>
      <c r="R82" s="264"/>
      <c r="S82" s="265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>
        <v>181</v>
      </c>
      <c r="N83" s="32">
        <f t="shared" si="41"/>
        <v>-9.0452261306532666E-2</v>
      </c>
      <c r="O83" s="18">
        <f>IF(ISNUMBER(M83), $B91 * N83, "")</f>
        <v>-9045.2261306532673</v>
      </c>
      <c r="Q83" s="256"/>
      <c r="R83" s="256"/>
      <c r="S83" s="256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>
        <v>97.3</v>
      </c>
      <c r="N84" s="32">
        <f t="shared" si="41"/>
        <v>-5.5339805825242748E-2</v>
      </c>
      <c r="O84" s="18">
        <f>IF(ISNUMBER(M84), $B91 * N84, "")</f>
        <v>-5533.9805825242747</v>
      </c>
      <c r="Q84" s="266"/>
      <c r="R84" s="266"/>
      <c r="S84" s="266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>
        <v>112</v>
      </c>
      <c r="N85" s="21">
        <f t="shared" si="41"/>
        <v>-6.6666666666666666E-2</v>
      </c>
      <c r="O85" s="22">
        <f>IF(ISNUMBER(M85), $B91 * N85, "")</f>
        <v>-6666.666666666667</v>
      </c>
      <c r="Q85" s="266"/>
      <c r="R85" s="266"/>
      <c r="S85" s="266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>
        <v>123</v>
      </c>
      <c r="N86" s="107">
        <f>IF(ISNUMBER(M86), (M86 - $B86) / $B86, "")</f>
        <v>-0.16326530612244897</v>
      </c>
      <c r="O86" s="108">
        <f>IF(ISNUMBER(M86), $B91 * N86, "")</f>
        <v>-16326.530612244896</v>
      </c>
      <c r="Q86" s="256"/>
      <c r="R86" s="256"/>
      <c r="S86" s="256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>
        <v>793</v>
      </c>
      <c r="N87" s="32">
        <f t="shared" ref="N87:N90" si="45">IF(ISNUMBER(M87), (M87 - $B87) / $B87, "")</f>
        <v>-0.10090702947845805</v>
      </c>
      <c r="O87" s="18">
        <f>IF(ISNUMBER(M87), $B91 * N87, "")</f>
        <v>-10090.702947845804</v>
      </c>
      <c r="Q87" s="256"/>
      <c r="R87" s="256"/>
      <c r="S87" s="256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>
        <v>128</v>
      </c>
      <c r="N88" s="32">
        <f t="shared" si="45"/>
        <v>-0.1111111111111111</v>
      </c>
      <c r="O88" s="18">
        <f>IF(ISNUMBER(M88), $B91 * N88, "")</f>
        <v>-11111.111111111111</v>
      </c>
      <c r="Q88" s="256"/>
      <c r="R88" s="256"/>
      <c r="S88" s="256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>
        <v>359</v>
      </c>
      <c r="N89" s="32">
        <f t="shared" si="45"/>
        <v>-0.14726840855106887</v>
      </c>
      <c r="O89" s="18">
        <f>IF(ISNUMBER(M89), $B91 * N89, "")</f>
        <v>-14726.840855106888</v>
      </c>
      <c r="Q89" s="245"/>
      <c r="R89" s="246"/>
      <c r="S89" s="247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>
        <v>198</v>
      </c>
      <c r="N90" s="25">
        <f t="shared" si="45"/>
        <v>-0.11210762331838565</v>
      </c>
      <c r="O90" s="104">
        <f>IF(ISNUMBER(M90), $B91 * N90, "")</f>
        <v>-11210.762331838565</v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-9.7755571139704886E-2</v>
      </c>
      <c r="O91" s="28">
        <f>SUM(O71:O90)</f>
        <v>-195511.14227940977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7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2021-09-21(화) 오전 00:00</v>
      </c>
      <c r="C96" s="308"/>
      <c r="D96" s="280" t="str">
        <f>TEXT($G$1, "[$-ko-KR]yyyy-mm-dd(ddd) ") &amp; "오후 14:00"</f>
        <v>2021-09-21(화) 오후 14:00</v>
      </c>
      <c r="E96" s="281"/>
      <c r="F96" s="282"/>
      <c r="G96" s="280" t="str">
        <f>TEXT($G$1, "[$-ko-KR]yyyy-mm-dd(ddd) ") &amp; "오후 19:00"</f>
        <v>2021-09-21(화) 오후 19:00</v>
      </c>
      <c r="H96" s="281"/>
      <c r="I96" s="282"/>
      <c r="J96" s="280" t="str">
        <f>TEXT($G$1, "[$-ko-KR]yyyy-mm-dd(ddd) ") &amp; "오후 21:00"</f>
        <v>2021-09-21(화) 오후 21:00</v>
      </c>
      <c r="K96" s="281"/>
      <c r="L96" s="282"/>
      <c r="M96" s="280" t="str">
        <f>TEXT($G$1+1, "[$-ko-KR]yyyy-mm-dd(ddd) ") &amp; "오전 00:00"</f>
        <v>2021-09-22(수)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>
        <v>10770</v>
      </c>
      <c r="N98" s="14">
        <f>IF(ISNUMBER(M98), (M98 - $B98) / $B98, "")</f>
        <v>-0.19746646795827125</v>
      </c>
      <c r="O98" s="16">
        <f>IF(ISNUMBER(M98), $B118 * N98, "")</f>
        <v>-19746.646795827124</v>
      </c>
      <c r="Q98" s="266"/>
      <c r="R98" s="266"/>
      <c r="S98" s="266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>
        <v>842</v>
      </c>
      <c r="N99" s="32">
        <f t="shared" ref="N99:N102" si="49">IF(ISNUMBER(M99), (M99 - $B99) / $B99, "")</f>
        <v>-0.13285272914521112</v>
      </c>
      <c r="O99" s="18">
        <f>IF(ISNUMBER(M99), $B118 * N99, "")</f>
        <v>-13285.272914521112</v>
      </c>
      <c r="Q99" s="266"/>
      <c r="R99" s="266"/>
      <c r="S99" s="266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>
        <v>7180</v>
      </c>
      <c r="N100" s="32">
        <f t="shared" si="49"/>
        <v>-0.22294372294372294</v>
      </c>
      <c r="O100" s="18">
        <f>IF(ISNUMBER(M100), $B118 * N100, "")</f>
        <v>-22294.372294372293</v>
      </c>
      <c r="Q100" s="256"/>
      <c r="R100" s="256"/>
      <c r="S100" s="256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>
        <v>527</v>
      </c>
      <c r="N101" s="32">
        <f t="shared" si="49"/>
        <v>-0.15814696485623003</v>
      </c>
      <c r="O101" s="18">
        <f>IF(ISNUMBER(M101), $B118 * N101, "")</f>
        <v>-15814.696485623002</v>
      </c>
      <c r="Q101" s="256"/>
      <c r="R101" s="256"/>
      <c r="S101" s="256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>
        <v>263750</v>
      </c>
      <c r="N102" s="21">
        <f t="shared" si="49"/>
        <v>-3.8461538461538464E-2</v>
      </c>
      <c r="O102" s="22">
        <f>IF(ISNUMBER(M102), $B118 * N102, "")</f>
        <v>-3846.1538461538462</v>
      </c>
      <c r="Q102" s="256"/>
      <c r="R102" s="256"/>
      <c r="S102" s="256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>
        <v>669</v>
      </c>
      <c r="N103" s="107">
        <f>IF(ISNUMBER(M103), (M103 - $B103) / $B103, "")</f>
        <v>-0.16687422166874222</v>
      </c>
      <c r="O103" s="108">
        <f>IF(ISNUMBER(M103), $B118 * N103, "")</f>
        <v>-16687.422166874221</v>
      </c>
      <c r="Q103" s="256"/>
      <c r="R103" s="256"/>
      <c r="S103" s="256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>
        <v>2535</v>
      </c>
      <c r="N104" s="32">
        <f t="shared" ref="N104:N107" si="53">IF(ISNUMBER(M104), (M104 - $B104) / $B104, "")</f>
        <v>-5.4104477611940295E-2</v>
      </c>
      <c r="O104" s="18">
        <f>IF(ISNUMBER(M104), $B118 * N104, "")</f>
        <v>-5410.4477611940292</v>
      </c>
      <c r="Q104" s="256"/>
      <c r="R104" s="256"/>
      <c r="S104" s="256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>
        <v>52449000</v>
      </c>
      <c r="N105" s="32">
        <f t="shared" si="53"/>
        <v>-4.4644808743169402E-2</v>
      </c>
      <c r="O105" s="18">
        <f>IF(ISNUMBER(M105), $B118 * N105, "")</f>
        <v>-4464.4808743169406</v>
      </c>
      <c r="Q105" s="256"/>
      <c r="R105" s="256"/>
      <c r="S105" s="256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>
        <v>3556000</v>
      </c>
      <c r="N106" s="32">
        <f t="shared" si="53"/>
        <v>-7.4681238615664849E-2</v>
      </c>
      <c r="O106" s="18">
        <f>IF(ISNUMBER(M106), $B118 * N106, "")</f>
        <v>-7468.1238615664852</v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>
        <v>111</v>
      </c>
      <c r="N107" s="25">
        <f t="shared" si="53"/>
        <v>-5.9322033898305086E-2</v>
      </c>
      <c r="O107" s="104">
        <f>IF(ISNUMBER(M107), $B118 * N107, "")</f>
        <v>-5932.203389830509</v>
      </c>
      <c r="Q107" s="257"/>
      <c r="R107" s="258"/>
      <c r="S107" s="259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>
        <v>188300</v>
      </c>
      <c r="N108" s="14">
        <f>IF(ISNUMBER(M108), (M108 - $B108) / $B108, "")</f>
        <v>-5.9205595803147638E-2</v>
      </c>
      <c r="O108" s="16">
        <f>IF(ISNUMBER(M108), $B118 * N108, "")</f>
        <v>-5920.5595803147635</v>
      </c>
      <c r="Q108" s="260"/>
      <c r="R108" s="261"/>
      <c r="S108" s="262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>
        <v>179</v>
      </c>
      <c r="N109" s="32">
        <f t="shared" ref="N109:N112" si="57">IF(ISNUMBER(M109), (M109 - $B109) / $B109, "")</f>
        <v>-8.2051282051282051E-2</v>
      </c>
      <c r="O109" s="18">
        <f>IF(ISNUMBER(M109), $B118 * N109, "")</f>
        <v>-8205.1282051282051</v>
      </c>
      <c r="Q109" s="263"/>
      <c r="R109" s="264"/>
      <c r="S109" s="265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>
        <v>254</v>
      </c>
      <c r="N110" s="32">
        <f t="shared" si="57"/>
        <v>-3.787878787878788E-2</v>
      </c>
      <c r="O110" s="18">
        <f>IF(ISNUMBER(M110), $B118 * N110, "")</f>
        <v>-3787.878787878788</v>
      </c>
      <c r="Q110" s="256"/>
      <c r="R110" s="256"/>
      <c r="S110" s="256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>
        <v>336</v>
      </c>
      <c r="N111" s="32">
        <f t="shared" si="57"/>
        <v>-5.3521126760563378E-2</v>
      </c>
      <c r="O111" s="18">
        <f>IF(ISNUMBER(M111), $B118 * N111, "")</f>
        <v>-5352.1126760563375</v>
      </c>
      <c r="Q111" s="266"/>
      <c r="R111" s="266"/>
      <c r="S111" s="266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>
        <v>1865</v>
      </c>
      <c r="N112" s="21">
        <f t="shared" si="57"/>
        <v>-8.5784313725490197E-2</v>
      </c>
      <c r="O112" s="22">
        <f>IF(ISNUMBER(M112), $B118 * N112, "")</f>
        <v>-8578.4313725490192</v>
      </c>
      <c r="Q112" s="266"/>
      <c r="R112" s="266"/>
      <c r="S112" s="266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>
        <v>58530</v>
      </c>
      <c r="N113" s="107">
        <f>IF(ISNUMBER(M113), (M113 - $B113) / $B113, "")</f>
        <v>-6.3969294738525515E-2</v>
      </c>
      <c r="O113" s="108">
        <f>IF(ISNUMBER(M113), $B118 * N113, "")</f>
        <v>-6396.9294738525514</v>
      </c>
      <c r="Q113" s="256"/>
      <c r="R113" s="256"/>
      <c r="S113" s="256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>
        <v>777</v>
      </c>
      <c r="N114" s="32">
        <f t="shared" ref="N114:N117" si="61">IF(ISNUMBER(M114), (M114 - $B114) / $B114, "")</f>
        <v>-6.6105769230769232E-2</v>
      </c>
      <c r="O114" s="18">
        <f>IF(ISNUMBER(M114), $B118 * N114, "")</f>
        <v>-6610.5769230769229</v>
      </c>
      <c r="Q114" s="256"/>
      <c r="R114" s="256"/>
      <c r="S114" s="256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>
        <v>641600</v>
      </c>
      <c r="N115" s="32">
        <f t="shared" si="61"/>
        <v>-6.5131866530671712E-2</v>
      </c>
      <c r="O115" s="18">
        <f>IF(ISNUMBER(M115), $B118 * N115, "")</f>
        <v>-6513.1866530671714</v>
      </c>
      <c r="Q115" s="256"/>
      <c r="R115" s="256"/>
      <c r="S115" s="256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>
        <v>736</v>
      </c>
      <c r="N116" s="32">
        <f t="shared" si="61"/>
        <v>-0.15789473684210525</v>
      </c>
      <c r="O116" s="18">
        <f>IF(ISNUMBER(M116), $B118 * N116, "")</f>
        <v>-15789.473684210525</v>
      </c>
      <c r="Q116" s="245"/>
      <c r="R116" s="246"/>
      <c r="S116" s="247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>
        <v>4.03</v>
      </c>
      <c r="N117" s="25">
        <f t="shared" si="61"/>
        <v>-6.0606060606060559E-2</v>
      </c>
      <c r="O117" s="104">
        <f>IF(ISNUMBER(M117), $B118 * N117, "")</f>
        <v>-6060.6060606060555</v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-9.4082351903509928E-2</v>
      </c>
      <c r="O118" s="28">
        <f>SUM(O98:O117)</f>
        <v>-188164.70380701992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7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2021-09-21(화) 오전 00:00</v>
      </c>
      <c r="C123" s="308"/>
      <c r="D123" s="280" t="str">
        <f>TEXT($G$1, "[$-ko-KR]yyyy-mm-dd(ddd) ") &amp; "오후 14:00"</f>
        <v>2021-09-21(화) 오후 14:00</v>
      </c>
      <c r="E123" s="281"/>
      <c r="F123" s="282"/>
      <c r="G123" s="280" t="str">
        <f>TEXT($G$1, "[$-ko-KR]yyyy-mm-dd(ddd) ") &amp; "오후 19:00"</f>
        <v>2021-09-21(화) 오후 19:00</v>
      </c>
      <c r="H123" s="281"/>
      <c r="I123" s="282"/>
      <c r="J123" s="280" t="str">
        <f>TEXT($G$1, "[$-ko-KR]yyyy-mm-dd(ddd) ") &amp; "오후 21:00"</f>
        <v>2021-09-21(화) 오후 21:00</v>
      </c>
      <c r="K123" s="281"/>
      <c r="L123" s="282"/>
      <c r="M123" s="280" t="str">
        <f>TEXT($G$1+1, "[$-ko-KR]yyyy-mm-dd(ddd) ") &amp; "오전 00:00"</f>
        <v>2021-09-22(수)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>
        <v>4.03</v>
      </c>
      <c r="N125" s="14">
        <f>IF(ISNUMBER(M125), (M125 - $B125) / $B125, "")</f>
        <v>-6.0606060606060559E-2</v>
      </c>
      <c r="O125" s="16">
        <f>IF(ISNUMBER(M125), $B145 * N125, "")</f>
        <v>-6060.6060606060555</v>
      </c>
      <c r="Q125" s="266"/>
      <c r="R125" s="266"/>
      <c r="S125" s="266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>
        <v>18.399999999999999</v>
      </c>
      <c r="N126" s="32">
        <f t="shared" ref="N126:N129" si="65">IF(ISNUMBER(M126), (M126 - $B126) / $B126, "")</f>
        <v>-8.0000000000000071E-2</v>
      </c>
      <c r="O126" s="18">
        <f>IF(ISNUMBER(M126), $B145 * N126, "")</f>
        <v>-8000.0000000000073</v>
      </c>
      <c r="Q126" s="266"/>
      <c r="R126" s="266"/>
      <c r="S126" s="266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56"/>
      <c r="R127" s="256"/>
      <c r="S127" s="256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>
        <v>69.2</v>
      </c>
      <c r="N128" s="32">
        <f t="shared" si="65"/>
        <v>-0.11508951406649616</v>
      </c>
      <c r="O128" s="18">
        <f>IF(ISNUMBER(M128), $B145 * N128, "")</f>
        <v>-11508.951406649616</v>
      </c>
      <c r="Q128" s="256"/>
      <c r="R128" s="256"/>
      <c r="S128" s="256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>
        <v>84</v>
      </c>
      <c r="N129" s="21">
        <f t="shared" si="65"/>
        <v>-0.10733262486716254</v>
      </c>
      <c r="O129" s="22">
        <f>IF(ISNUMBER(M129), $B145 * N129, "")</f>
        <v>-10733.262486716254</v>
      </c>
      <c r="Q129" s="256"/>
      <c r="R129" s="256"/>
      <c r="S129" s="256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>
        <v>91.4</v>
      </c>
      <c r="N130" s="107">
        <f>IF(ISNUMBER(M130), (M130 - $B130) / $B130, "")</f>
        <v>-7.8629032258064488E-2</v>
      </c>
      <c r="O130" s="108">
        <f>IF(ISNUMBER(M130), $B145 * N130, "")</f>
        <v>-7862.903225806449</v>
      </c>
      <c r="Q130" s="256"/>
      <c r="R130" s="256"/>
      <c r="S130" s="256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>
        <v>56.4</v>
      </c>
      <c r="N131" s="32">
        <f t="shared" ref="N131:N134" si="69">IF(ISNUMBER(M131), (M131 - $B131) / $B131, "")</f>
        <v>-0.12149532710280379</v>
      </c>
      <c r="O131" s="18">
        <f>IF(ISNUMBER(M131), $B145 * N131, "")</f>
        <v>-12149.532710280379</v>
      </c>
      <c r="Q131" s="256"/>
      <c r="R131" s="256"/>
      <c r="S131" s="256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>
        <v>67.900000000000006</v>
      </c>
      <c r="N132" s="32">
        <f t="shared" si="69"/>
        <v>-0.12499999999999986</v>
      </c>
      <c r="O132" s="18">
        <f>IF(ISNUMBER(M132), $B145 * N132, "")</f>
        <v>-12499.999999999985</v>
      </c>
      <c r="Q132" s="256"/>
      <c r="R132" s="256"/>
      <c r="S132" s="256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>
        <v>67.2</v>
      </c>
      <c r="N133" s="32">
        <f t="shared" si="69"/>
        <v>-7.3103448275862029E-2</v>
      </c>
      <c r="O133" s="18">
        <f>IF(ISNUMBER(M133), $B145 * N133, "")</f>
        <v>-7310.3448275862029</v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>
        <v>21.3</v>
      </c>
      <c r="N134" s="25">
        <f t="shared" si="69"/>
        <v>-0.10504201680672269</v>
      </c>
      <c r="O134" s="104">
        <f>IF(ISNUMBER(M134), $B145 * N134, "")</f>
        <v>-10504.20168067227</v>
      </c>
      <c r="Q134" s="257"/>
      <c r="R134" s="258"/>
      <c r="S134" s="259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>
        <v>9.31</v>
      </c>
      <c r="N135" s="14">
        <f>IF(ISNUMBER(M135), (M135 - $B135) / $B135, "")</f>
        <v>-0.12169811320754709</v>
      </c>
      <c r="O135" s="16">
        <f>IF(ISNUMBER(M135), $B145 * N135, "")</f>
        <v>-12169.811320754709</v>
      </c>
      <c r="Q135" s="260"/>
      <c r="R135" s="261"/>
      <c r="S135" s="262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>
        <v>15.4</v>
      </c>
      <c r="N136" s="32">
        <f t="shared" ref="N136:N139" si="73">IF(ISNUMBER(M136), (M136 - $B136) / $B136, "")</f>
        <v>-0.11494252873563209</v>
      </c>
      <c r="O136" s="18">
        <f>IF(ISNUMBER(M136), $B145 * N136, "")</f>
        <v>-11494.252873563208</v>
      </c>
      <c r="Q136" s="263"/>
      <c r="R136" s="264"/>
      <c r="S136" s="265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>
        <v>10.6</v>
      </c>
      <c r="N137" s="32">
        <f t="shared" si="73"/>
        <v>-0.10169491525423738</v>
      </c>
      <c r="O137" s="18">
        <f>IF(ISNUMBER(M137), $B145 * N137, "")</f>
        <v>-10169.491525423738</v>
      </c>
      <c r="Q137" s="256"/>
      <c r="R137" s="256"/>
      <c r="S137" s="256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>
        <v>14.6</v>
      </c>
      <c r="N138" s="32">
        <f t="shared" si="73"/>
        <v>-8.7500000000000022E-2</v>
      </c>
      <c r="O138" s="18">
        <f>IF(ISNUMBER(M138), $B145 * N138, "")</f>
        <v>-8750.0000000000018</v>
      </c>
      <c r="Q138" s="266"/>
      <c r="R138" s="266"/>
      <c r="S138" s="266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>
        <v>12.6</v>
      </c>
      <c r="N139" s="21">
        <f t="shared" si="73"/>
        <v>-0.1310344827586207</v>
      </c>
      <c r="O139" s="22">
        <f>IF(ISNUMBER(M139), $B145 * N139, "")</f>
        <v>-13103.448275862071</v>
      </c>
      <c r="Q139" s="266"/>
      <c r="R139" s="266"/>
      <c r="S139" s="266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>
        <v>31.5</v>
      </c>
      <c r="N140" s="107">
        <f>IF(ISNUMBER(M140), (M140 - $B140) / $B140, "")</f>
        <v>-0.125</v>
      </c>
      <c r="O140" s="108">
        <f>IF(ISNUMBER(M140), $B145 * N140, "")</f>
        <v>-12500</v>
      </c>
      <c r="Q140" s="256"/>
      <c r="R140" s="256"/>
      <c r="S140" s="256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>
        <v>12.9</v>
      </c>
      <c r="N141" s="32">
        <f t="shared" ref="N141:N144" si="77">IF(ISNUMBER(M141), (M141 - $B141) / $B141, "")</f>
        <v>3.2000000000000028E-2</v>
      </c>
      <c r="O141" s="18">
        <f>IF(ISNUMBER(M141), $B145 * N141, "")</f>
        <v>3200.0000000000027</v>
      </c>
      <c r="Q141" s="256"/>
      <c r="R141" s="256"/>
      <c r="S141" s="256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>
        <v>12</v>
      </c>
      <c r="N142" s="32">
        <f t="shared" si="77"/>
        <v>-0.10447761194029853</v>
      </c>
      <c r="O142" s="18">
        <f>IF(ISNUMBER(M142), $B145 * N142, "")</f>
        <v>-10447.761194029854</v>
      </c>
      <c r="Q142" s="256"/>
      <c r="R142" s="256"/>
      <c r="S142" s="25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-9.5657564003888015E-2</v>
      </c>
      <c r="O145" s="28">
        <f>SUM(O125:O144)</f>
        <v>-172183.61520699842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7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2021-09-21(화) 오전 00:00</v>
      </c>
      <c r="C150" s="308"/>
      <c r="D150" s="280" t="str">
        <f>TEXT($G$1, "[$-ko-KR]yyyy-mm-dd(ddd) ") &amp; "오후 14:00"</f>
        <v>2021-09-21(화) 오후 14:00</v>
      </c>
      <c r="E150" s="281"/>
      <c r="F150" s="282"/>
      <c r="G150" s="280" t="str">
        <f>TEXT($G$1, "[$-ko-KR]yyyy-mm-dd(ddd) ") &amp; "오후 19:00"</f>
        <v>2021-09-21(화) 오후 19:00</v>
      </c>
      <c r="H150" s="281"/>
      <c r="I150" s="282"/>
      <c r="J150" s="280" t="str">
        <f>TEXT($G$1, "[$-ko-KR]yyyy-mm-dd(ddd) ") &amp; "오후 21:00"</f>
        <v>2021-09-21(화) 오후 21:00</v>
      </c>
      <c r="K150" s="281"/>
      <c r="L150" s="282"/>
      <c r="M150" s="280" t="str">
        <f>TEXT($G$1+1, "[$-ko-KR]yyyy-mm-dd(ddd) ") &amp; "오전 00:00"</f>
        <v>2021-09-22(수)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>
        <v>123</v>
      </c>
      <c r="N152" s="14">
        <f>IF(ISNUMBER(M152), (M152 - $B152) / $B152, "")</f>
        <v>-0.16326530612244897</v>
      </c>
      <c r="O152" s="16">
        <f>IF(ISNUMBER(M152), $B172 * N152, "")</f>
        <v>-16326.530612244896</v>
      </c>
      <c r="Q152" s="266"/>
      <c r="R152" s="266"/>
      <c r="S152" s="266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>
        <v>793</v>
      </c>
      <c r="N153" s="32">
        <f t="shared" ref="N153:N156" si="81">IF(ISNUMBER(M153), (M153 - $B153) / $B153, "")</f>
        <v>-0.10090702947845805</v>
      </c>
      <c r="O153" s="18">
        <f>IF(ISNUMBER(M153), $B172 * N153, "")</f>
        <v>-10090.702947845804</v>
      </c>
      <c r="Q153" s="266"/>
      <c r="R153" s="266"/>
      <c r="S153" s="266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>
        <v>128</v>
      </c>
      <c r="N154" s="32">
        <f t="shared" si="81"/>
        <v>-0.1111111111111111</v>
      </c>
      <c r="O154" s="18">
        <f>IF(ISNUMBER(M154), $B172 * N154, "")</f>
        <v>-11111.111111111111</v>
      </c>
      <c r="Q154" s="256"/>
      <c r="R154" s="256"/>
      <c r="S154" s="256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>
        <v>359</v>
      </c>
      <c r="N155" s="32">
        <f t="shared" si="81"/>
        <v>-0.14726840855106887</v>
      </c>
      <c r="O155" s="18">
        <f>IF(ISNUMBER(M155), $B172 * N155, "")</f>
        <v>-14726.840855106888</v>
      </c>
      <c r="Q155" s="256"/>
      <c r="R155" s="256"/>
      <c r="S155" s="256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>
        <v>198</v>
      </c>
      <c r="N156" s="21">
        <f t="shared" si="81"/>
        <v>-0.11210762331838565</v>
      </c>
      <c r="O156" s="22">
        <f>IF(ISNUMBER(M156), $B172 * N156, "")</f>
        <v>-11210.762331838565</v>
      </c>
      <c r="Q156" s="256"/>
      <c r="R156" s="256"/>
      <c r="S156" s="256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>
        <v>783</v>
      </c>
      <c r="N157" s="107">
        <f>IF(ISNUMBER(M157), (M157 - $B157) / $B157, "")</f>
        <v>-4.6285018270401948E-2</v>
      </c>
      <c r="O157" s="108">
        <f>IF(ISNUMBER(M157), $B172 * N157, "")</f>
        <v>-4628.5018270401952</v>
      </c>
      <c r="Q157" s="256"/>
      <c r="R157" s="256"/>
      <c r="S157" s="256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>
        <v>688</v>
      </c>
      <c r="N158" s="32">
        <f t="shared" ref="N158:N161" si="85">IF(ISNUMBER(M158), (M158 - $B158) / $B158, "")</f>
        <v>-0.14956736711990112</v>
      </c>
      <c r="O158" s="18">
        <f>IF(ISNUMBER(M158), $B172 * N158, "")</f>
        <v>-14956.736711990112</v>
      </c>
      <c r="Q158" s="256"/>
      <c r="R158" s="256"/>
      <c r="S158" s="256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>
        <v>181</v>
      </c>
      <c r="N159" s="32">
        <f t="shared" si="85"/>
        <v>-0.12980769230769232</v>
      </c>
      <c r="O159" s="18">
        <f>IF(ISNUMBER(M159), $B172 * N159, "")</f>
        <v>-12980.769230769232</v>
      </c>
      <c r="Q159" s="256"/>
      <c r="R159" s="256"/>
      <c r="S159" s="256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>
        <v>494</v>
      </c>
      <c r="N160" s="32">
        <f t="shared" si="85"/>
        <v>-0.10018214936247723</v>
      </c>
      <c r="O160" s="18">
        <f>IF(ISNUMBER(M160), $B172 * N160, "")</f>
        <v>-10018.214936247723</v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>
        <v>892</v>
      </c>
      <c r="N161" s="25">
        <f t="shared" si="85"/>
        <v>-5.106382978723404E-2</v>
      </c>
      <c r="O161" s="104">
        <f>IF(ISNUMBER(M161), $B172 * N161, "")</f>
        <v>-5106.3829787234035</v>
      </c>
      <c r="Q161" s="257"/>
      <c r="R161" s="258"/>
      <c r="S161" s="259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>
        <v>102</v>
      </c>
      <c r="N162" s="14">
        <f>IF(ISNUMBER(M162), (M162 - $B162) / $B162, "")</f>
        <v>-8.9285714285714288E-2</v>
      </c>
      <c r="O162" s="16">
        <f>IF(ISNUMBER(M162), $B172 * N162, "")</f>
        <v>-8928.5714285714294</v>
      </c>
      <c r="Q162" s="260"/>
      <c r="R162" s="261"/>
      <c r="S162" s="262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>
        <v>582</v>
      </c>
      <c r="N163" s="32">
        <f t="shared" ref="N163:N166" si="89">IF(ISNUMBER(M163), (M163 - $B163) / $B163, "")</f>
        <v>-0.11684370257966616</v>
      </c>
      <c r="O163" s="18">
        <f>IF(ISNUMBER(M163), $B172 * N163, "")</f>
        <v>-11684.370257966615</v>
      </c>
      <c r="Q163" s="263"/>
      <c r="R163" s="264"/>
      <c r="S163" s="265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>
        <v>312</v>
      </c>
      <c r="N164" s="32">
        <f t="shared" si="89"/>
        <v>-0.16353887399463807</v>
      </c>
      <c r="O164" s="18">
        <f>IF(ISNUMBER(M164), $B172 * N164, "")</f>
        <v>-16353.887399463807</v>
      </c>
      <c r="Q164" s="256"/>
      <c r="R164" s="256"/>
      <c r="S164" s="256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107</v>
      </c>
      <c r="N165" s="32">
        <f t="shared" si="89"/>
        <v>-5.3097345132743362E-2</v>
      </c>
      <c r="O165" s="18">
        <f>IF(ISNUMBER(M165), $B172 * N165, "")</f>
        <v>-5309.7345132743358</v>
      </c>
      <c r="Q165" s="266"/>
      <c r="R165" s="266"/>
      <c r="S165" s="266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>
        <v>149</v>
      </c>
      <c r="N166" s="21">
        <f t="shared" si="89"/>
        <v>-0.10240963855421686</v>
      </c>
      <c r="O166" s="22">
        <f>IF(ISNUMBER(M166), $B172 * N166, "")</f>
        <v>-10240.963855421687</v>
      </c>
      <c r="Q166" s="266"/>
      <c r="R166" s="266"/>
      <c r="S166" s="266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>
        <v>150</v>
      </c>
      <c r="N167" s="107">
        <f>IF(ISNUMBER(M167), (M167 - $B167) / $B167, "")</f>
        <v>-0.12790697674418605</v>
      </c>
      <c r="O167" s="108">
        <f>IF(ISNUMBER(M167), $B172 * N167, "")</f>
        <v>-12790.697674418605</v>
      </c>
      <c r="Q167" s="256"/>
      <c r="R167" s="256"/>
      <c r="S167" s="256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>
        <v>352</v>
      </c>
      <c r="N168" s="32">
        <f t="shared" ref="N168:N171" si="93">IF(ISNUMBER(M168), (M168 - $B168) / $B168, "")</f>
        <v>-0.13513513513513514</v>
      </c>
      <c r="O168" s="18">
        <f>IF(ISNUMBER(M168), $B172 * N168, "")</f>
        <v>-13513.513513513515</v>
      </c>
      <c r="Q168" s="256"/>
      <c r="R168" s="256"/>
      <c r="S168" s="256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>
        <v>168</v>
      </c>
      <c r="N169" s="32">
        <f t="shared" si="93"/>
        <v>-0.12041884816753927</v>
      </c>
      <c r="O169" s="18">
        <f>IF(ISNUMBER(M169), $B172 * N169, "")</f>
        <v>-12041.884816753927</v>
      </c>
      <c r="Q169" s="256"/>
      <c r="R169" s="256"/>
      <c r="S169" s="256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>
        <v>116</v>
      </c>
      <c r="N170" s="32">
        <f t="shared" si="93"/>
        <v>-0.10077519379844961</v>
      </c>
      <c r="O170" s="18">
        <f>IF(ISNUMBER(M170), $B172 * N170, "")</f>
        <v>-10077.519379844962</v>
      </c>
      <c r="Q170" s="245"/>
      <c r="R170" s="246"/>
      <c r="S170" s="247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>
        <v>257</v>
      </c>
      <c r="N171" s="25">
        <f t="shared" si="93"/>
        <v>-0.11986301369863013</v>
      </c>
      <c r="O171" s="104">
        <f>IF(ISNUMBER(M171), $B172 * N171, "")</f>
        <v>-11986.301369863013</v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-0.11204199887600494</v>
      </c>
      <c r="O172" s="28">
        <f>SUM(O152:O171)</f>
        <v>-224083.99775200986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7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2021-09-21(화) 오전 00:00</v>
      </c>
      <c r="C177" s="308"/>
      <c r="D177" s="280" t="str">
        <f>TEXT($G$1, "[$-ko-KR]yyyy-mm-dd(ddd) ") &amp; "오후 14:00"</f>
        <v>2021-09-21(화) 오후 14:00</v>
      </c>
      <c r="E177" s="281"/>
      <c r="F177" s="282"/>
      <c r="G177" s="280" t="str">
        <f>TEXT($G$1, "[$-ko-KR]yyyy-mm-dd(ddd) ") &amp; "오후 19:00"</f>
        <v>2021-09-21(화) 오후 19:00</v>
      </c>
      <c r="H177" s="281"/>
      <c r="I177" s="282"/>
      <c r="J177" s="280" t="str">
        <f>TEXT($G$1, "[$-ko-KR]yyyy-mm-dd(ddd) ") &amp; "오후 21:00"</f>
        <v>2021-09-21(화) 오후 21:00</v>
      </c>
      <c r="K177" s="281"/>
      <c r="L177" s="282"/>
      <c r="M177" s="280" t="str">
        <f>TEXT($G$1+1, "[$-ko-KR]yyyy-mm-dd(ddd) ") &amp; "오전 00:00"</f>
        <v>2021-09-22(수)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>
        <v>12.6</v>
      </c>
      <c r="N179" s="14">
        <f>IF(ISNUMBER(M179), (M179 - $B179) / $B179, "")</f>
        <v>-0.1310344827586207</v>
      </c>
      <c r="O179" s="16">
        <f>IF(ISNUMBER(M179), $B199 * N179, "")</f>
        <v>-13103.448275862071</v>
      </c>
      <c r="Q179" s="266"/>
      <c r="R179" s="266"/>
      <c r="S179" s="266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>
        <v>149</v>
      </c>
      <c r="N180" s="32">
        <f t="shared" ref="N180:N183" si="97">IF(ISNUMBER(M180), (M180 - $B180) / $B180, "")</f>
        <v>-0.10240963855421686</v>
      </c>
      <c r="O180" s="18">
        <f>IF(ISNUMBER(M180), $B199 * N180, "")</f>
        <v>-10240.963855421687</v>
      </c>
      <c r="Q180" s="266"/>
      <c r="R180" s="266"/>
      <c r="S180" s="266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>
        <v>31.5</v>
      </c>
      <c r="N181" s="32">
        <f t="shared" si="97"/>
        <v>-0.125</v>
      </c>
      <c r="O181" s="18">
        <f>IF(ISNUMBER(M181), $B199 * N181, "")</f>
        <v>-12500</v>
      </c>
      <c r="Q181" s="256"/>
      <c r="R181" s="256"/>
      <c r="S181" s="256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>
        <v>150</v>
      </c>
      <c r="N182" s="32">
        <f t="shared" si="97"/>
        <v>-0.12790697674418605</v>
      </c>
      <c r="O182" s="18">
        <f>IF(ISNUMBER(M182), $B199 * N182, "")</f>
        <v>-12790.697674418605</v>
      </c>
      <c r="Q182" s="256"/>
      <c r="R182" s="256"/>
      <c r="S182" s="256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>
        <v>3710</v>
      </c>
      <c r="N183" s="21">
        <f t="shared" si="97"/>
        <v>-0.11876484560570071</v>
      </c>
      <c r="O183" s="22">
        <f>IF(ISNUMBER(M183), $B199 * N183, "")</f>
        <v>-11876.48456057007</v>
      </c>
      <c r="Q183" s="256"/>
      <c r="R183" s="256"/>
      <c r="S183" s="256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>
        <v>952</v>
      </c>
      <c r="N184" s="107">
        <f>IF(ISNUMBER(M184), (M184 - $B184) / $B184, "")</f>
        <v>-0.13846153846153847</v>
      </c>
      <c r="O184" s="108">
        <f>IF(ISNUMBER(M184), $B199 * N184, "")</f>
        <v>-13846.153846153848</v>
      </c>
      <c r="Q184" s="256"/>
      <c r="R184" s="256"/>
      <c r="S184" s="256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>
        <v>1565</v>
      </c>
      <c r="N185" s="32">
        <f t="shared" ref="N185:N188" si="101">IF(ISNUMBER(M185), (M185 - $B185) / $B185, "")</f>
        <v>-0.11331444759206799</v>
      </c>
      <c r="O185" s="18">
        <f>IF(ISNUMBER(M185), $B199 * N185, "")</f>
        <v>-11331.444759206799</v>
      </c>
      <c r="Q185" s="256"/>
      <c r="R185" s="256"/>
      <c r="S185" s="256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>
        <v>352</v>
      </c>
      <c r="N186" s="32">
        <f t="shared" si="101"/>
        <v>-0.13513513513513514</v>
      </c>
      <c r="O186" s="18">
        <f>IF(ISNUMBER(M186), $B199 * N186, "")</f>
        <v>-13513.513513513515</v>
      </c>
      <c r="Q186" s="256"/>
      <c r="R186" s="256"/>
      <c r="S186" s="256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>
        <v>12.9</v>
      </c>
      <c r="N187" s="32">
        <f t="shared" si="101"/>
        <v>3.2000000000000028E-2</v>
      </c>
      <c r="O187" s="18">
        <f>IF(ISNUMBER(M187), $B199 * N187, "")</f>
        <v>3200.0000000000027</v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>
        <v>3680</v>
      </c>
      <c r="N188" s="25">
        <f t="shared" si="101"/>
        <v>-0.13105076741440377</v>
      </c>
      <c r="O188" s="104">
        <f>IF(ISNUMBER(M188), $B199 * N188, "")</f>
        <v>-13105.076741440378</v>
      </c>
      <c r="Q188" s="257"/>
      <c r="R188" s="258"/>
      <c r="S188" s="259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>
        <v>2410</v>
      </c>
      <c r="N189" s="14">
        <f>IF(ISNUMBER(M189), (M189 - $B189) / $B189, "")</f>
        <v>-9.056603773584905E-2</v>
      </c>
      <c r="O189" s="16">
        <f>IF(ISNUMBER(M189), $B199 * N189, "")</f>
        <v>-9056.6037735849059</v>
      </c>
      <c r="Q189" s="260"/>
      <c r="R189" s="261"/>
      <c r="S189" s="262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>
        <v>168</v>
      </c>
      <c r="N190" s="32">
        <f t="shared" ref="N190:N193" si="105">IF(ISNUMBER(M190), (M190 - $B190) / $B190, "")</f>
        <v>-0.12041884816753927</v>
      </c>
      <c r="O190" s="18">
        <f>IF(ISNUMBER(M190), $B199 * N190, "")</f>
        <v>-12041.884816753927</v>
      </c>
      <c r="Q190" s="263"/>
      <c r="R190" s="264"/>
      <c r="S190" s="265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>
        <v>3765</v>
      </c>
      <c r="N191" s="32">
        <f t="shared" si="105"/>
        <v>-0.14139110604332952</v>
      </c>
      <c r="O191" s="18">
        <f>IF(ISNUMBER(M191), $B199 * N191, "")</f>
        <v>-14139.110604332953</v>
      </c>
      <c r="Q191" s="256"/>
      <c r="R191" s="256"/>
      <c r="S191" s="256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>
        <v>116</v>
      </c>
      <c r="N192" s="32">
        <f t="shared" si="105"/>
        <v>-0.10077519379844961</v>
      </c>
      <c r="O192" s="18">
        <f>IF(ISNUMBER(M192), $B199 * N192, "")</f>
        <v>-10077.519379844962</v>
      </c>
      <c r="Q192" s="266"/>
      <c r="R192" s="266"/>
      <c r="S192" s="266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>
        <v>9100</v>
      </c>
      <c r="N193" s="21">
        <f t="shared" si="105"/>
        <v>-0.14231856738925541</v>
      </c>
      <c r="O193" s="22">
        <f>IF(ISNUMBER(M193), $B199 * N193, "")</f>
        <v>-14231.85673892554</v>
      </c>
      <c r="Q193" s="266"/>
      <c r="R193" s="266"/>
      <c r="S193" s="266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>
        <v>12</v>
      </c>
      <c r="N194" s="107">
        <f>IF(ISNUMBER(M194), (M194 - $B194) / $B194, "")</f>
        <v>-0.10447761194029853</v>
      </c>
      <c r="O194" s="108">
        <f>IF(ISNUMBER(M194), $B199 * N194, "")</f>
        <v>-10447.761194029854</v>
      </c>
      <c r="Q194" s="256"/>
      <c r="R194" s="256"/>
      <c r="S194" s="256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>
        <v>257</v>
      </c>
      <c r="N195" s="32">
        <f t="shared" ref="N195:N198" si="109">IF(ISNUMBER(M195), (M195 - $B195) / $B195, "")</f>
        <v>-0.11986301369863013</v>
      </c>
      <c r="O195" s="18">
        <f>IF(ISNUMBER(M195), $B199 * N195, "")</f>
        <v>-11986.301369863013</v>
      </c>
      <c r="Q195" s="256"/>
      <c r="R195" s="256"/>
      <c r="S195" s="256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>
        <v>3545</v>
      </c>
      <c r="N196" s="32">
        <f t="shared" si="109"/>
        <v>-8.5161290322580643E-2</v>
      </c>
      <c r="O196" s="18">
        <f>IF(ISNUMBER(M196), $B199 * N196, "")</f>
        <v>-8516.1290322580644</v>
      </c>
      <c r="Q196" s="256"/>
      <c r="R196" s="256"/>
      <c r="S196" s="256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>
        <v>39380</v>
      </c>
      <c r="N197" s="32">
        <f t="shared" si="109"/>
        <v>-0.16266213055496492</v>
      </c>
      <c r="O197" s="18">
        <f>IF(ISNUMBER(M197), $B199 * N197, "")</f>
        <v>-16266.213055496492</v>
      </c>
      <c r="Q197" s="245"/>
      <c r="R197" s="246"/>
      <c r="S197" s="247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>
        <v>5940</v>
      </c>
      <c r="N198" s="25">
        <f t="shared" si="109"/>
        <v>-0.13975380159304851</v>
      </c>
      <c r="O198" s="104">
        <f>IF(ISNUMBER(M198), $B199 * N198, "")</f>
        <v>-13975.38015930485</v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-0.11492327167549074</v>
      </c>
      <c r="O199" s="28">
        <f>SUM(O179:O198)</f>
        <v>-229846.54335098152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99FC-24B4-4D77-9554-B62AAF6636C7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44461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320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3,775 KRW (0.19%)</v>
      </c>
      <c r="H3" s="289"/>
      <c r="I3" s="290"/>
      <c r="J3" s="4" t="s">
        <v>7</v>
      </c>
      <c r="K3" s="292" t="s">
        <v>321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322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319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963 KRW (0.05%)</v>
      </c>
      <c r="H5" s="289"/>
      <c r="I5" s="290"/>
      <c r="J5" s="4" t="s">
        <v>15</v>
      </c>
      <c r="K5" s="292" t="s">
        <v>323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324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12,760 KRW (0.64%)</v>
      </c>
      <c r="H7" s="289"/>
      <c r="I7" s="290"/>
      <c r="J7" s="4" t="s">
        <v>21</v>
      </c>
      <c r="K7" s="292" t="s">
        <v>325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255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15,021 KRW (0.75%)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326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327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318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4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51640000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1.8560523900000001E-2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2021-09-22(수) 오전 00:00</v>
      </c>
      <c r="C15" s="306"/>
      <c r="D15" s="280" t="str">
        <f>TEXT($G$1, "[$-ko-KR]yyyy-mm-dd(ddd) ") &amp; "오후 14:00"</f>
        <v>2021-09-22(수) 오후 14:00</v>
      </c>
      <c r="E15" s="281"/>
      <c r="F15" s="282"/>
      <c r="G15" s="280" t="str">
        <f>TEXT($G$1, "[$-ko-KR]yyyy-mm-dd(ddd) ") &amp; "오후 19:00"</f>
        <v>2021-09-22(수) 오후 19:00</v>
      </c>
      <c r="H15" s="281"/>
      <c r="I15" s="282"/>
      <c r="J15" s="280" t="str">
        <f>TEXT($G$1, "[$-ko-KR]yyyy-mm-dd(ddd) ") &amp; "오후 21:00"</f>
        <v>2021-09-22(수) 오후 21:00</v>
      </c>
      <c r="K15" s="281"/>
      <c r="L15" s="282"/>
      <c r="M15" s="280" t="str">
        <f>TEXT($G$1+1, "[$-ko-KR]yyyy-mm-dd(ddd) ") &amp; "오전 00:00"</f>
        <v>2021-09-23(목)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100000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41" t="s">
        <v>267</v>
      </c>
      <c r="B41" s="267" t="s">
        <v>49</v>
      </c>
      <c r="C41" s="269"/>
      <c r="D41" s="267" t="s">
        <v>58</v>
      </c>
      <c r="E41" s="268"/>
      <c r="F41" s="269"/>
      <c r="G41" s="270">
        <f>_xlfn.IFNA(VLOOKUP(B41, 현재가테이블!$B$2:$D$200, 2, FALSE), "-")</f>
        <v>51640000</v>
      </c>
      <c r="H41" s="271"/>
      <c r="I41" s="272"/>
      <c r="J41" s="267" t="s">
        <v>59</v>
      </c>
      <c r="K41" s="268"/>
      <c r="L41" s="269"/>
      <c r="M41" s="273">
        <f>_xlfn.IFNA(VLOOKUP(B41, 현재가테이블!$B$2:$D$200, 3, FALSE), "-")</f>
        <v>1.8560523900000001E-2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55</v>
      </c>
      <c r="B42" s="307" t="str">
        <f>TEXT($G$1, "[$-ko-KR]yyyy-mm-dd(ddd) ") &amp; "오전 00:00"</f>
        <v>2021-09-22(수) 오전 00:00</v>
      </c>
      <c r="C42" s="308"/>
      <c r="D42" s="280" t="str">
        <f>TEXT($G$1, "[$-ko-KR]yyyy-mm-dd(ddd) ") &amp; "오후 14:00"</f>
        <v>2021-09-22(수) 오후 14:00</v>
      </c>
      <c r="E42" s="281"/>
      <c r="F42" s="282"/>
      <c r="G42" s="280" t="str">
        <f>TEXT($G$1, "[$-ko-KR]yyyy-mm-dd(ddd) ") &amp; "오후 19:00"</f>
        <v>2021-09-22(수) 오후 19:00</v>
      </c>
      <c r="H42" s="281"/>
      <c r="I42" s="282"/>
      <c r="J42" s="280" t="str">
        <f>TEXT($G$1, "[$-ko-KR]yyyy-mm-dd(ddd) ") &amp; "오후 21:00"</f>
        <v>2021-09-22(수) 오후 21:00</v>
      </c>
      <c r="K42" s="281"/>
      <c r="L42" s="282"/>
      <c r="M42" s="280" t="str">
        <f>TEXT($G$1+1, "[$-ko-KR]yyyy-mm-dd(ddd) ") &amp; "오전 00:00"</f>
        <v>2021-09-23(목)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2" t="s">
        <v>58</v>
      </c>
      <c r="H43" s="243" t="s">
        <v>268</v>
      </c>
      <c r="I43" s="24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6"/>
      <c r="R43" s="256"/>
      <c r="S43" s="256"/>
    </row>
    <row r="44" spans="1:19" ht="17.25" customHeight="1" thickBot="1">
      <c r="A44" s="123" t="s">
        <v>150</v>
      </c>
      <c r="B44" s="124">
        <v>10.6</v>
      </c>
      <c r="C44" s="76">
        <v>3.9215686299999997E-2</v>
      </c>
      <c r="D44" s="13">
        <v>10.6</v>
      </c>
      <c r="E44" s="14">
        <f>IF(ISNUMBER(D44), (D44 - $B44) / $B44, "")</f>
        <v>0</v>
      </c>
      <c r="F44" s="16">
        <f>IF(ISNUMBER(D44), $B64 * E44, "")</f>
        <v>0</v>
      </c>
      <c r="G44" s="29">
        <v>10.8</v>
      </c>
      <c r="H44" s="14">
        <f>IF(ISNUMBER(G44), (G44 - $B44) / $B44, "")</f>
        <v>1.8867924528301987E-2</v>
      </c>
      <c r="I44" s="100">
        <f>IF(ISNUMBER(G44), $B64 * H44, "")</f>
        <v>1886.7924528301987</v>
      </c>
      <c r="J44" s="13">
        <v>10.5</v>
      </c>
      <c r="K44" s="14">
        <f>IF(ISNUMBER(J44), (J44 - $B44) / $B44, "")</f>
        <v>-9.4339622641509101E-3</v>
      </c>
      <c r="L44" s="16">
        <f>IF(ISNUMBER(J44), $B64 * K44, "")</f>
        <v>-943.39622641509106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148</v>
      </c>
      <c r="B45" s="126">
        <v>18.399999999999999</v>
      </c>
      <c r="C45" s="77">
        <v>3.3707865199999999E-2</v>
      </c>
      <c r="D45" s="15">
        <v>18.3</v>
      </c>
      <c r="E45" s="32">
        <f t="shared" ref="E45:E48" si="14">IF(ISNUMBER(D45), (D45 - $B45) / $B45, "")</f>
        <v>-5.4347826086955367E-3</v>
      </c>
      <c r="F45" s="18">
        <f>IF(ISNUMBER(D45), $B64 * E45, "")</f>
        <v>-543.47826086955365</v>
      </c>
      <c r="G45" s="31">
        <v>18.600000000000001</v>
      </c>
      <c r="H45" s="32">
        <f t="shared" ref="H45:H48" si="15">IF(ISNUMBER(G45), (G45 - $B45) / $B45, "")</f>
        <v>1.086956521739146E-2</v>
      </c>
      <c r="I45" s="101">
        <f>IF(ISNUMBER(G45), $B64 * H45, "")</f>
        <v>1086.956521739146</v>
      </c>
      <c r="J45" s="15">
        <v>18.2</v>
      </c>
      <c r="K45" s="32">
        <f t="shared" ref="K45:K48" si="16">IF(ISNUMBER(J45), (J45 - $B45) / $B45, "")</f>
        <v>-1.0869565217391266E-2</v>
      </c>
      <c r="L45" s="18">
        <f>IF(ISNUMBER(J45), $B64 * K45, "")</f>
        <v>-1086.9565217391266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210</v>
      </c>
      <c r="B46" s="126">
        <v>12.6</v>
      </c>
      <c r="C46" s="77">
        <v>3.2786885199999997E-2</v>
      </c>
      <c r="D46" s="15">
        <v>12.6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0</v>
      </c>
      <c r="I46" s="101">
        <f>IF(ISNUMBER(G46), $B64 * H46, "")</f>
        <v>0</v>
      </c>
      <c r="J46" s="15">
        <v>12.4</v>
      </c>
      <c r="K46" s="32">
        <f t="shared" si="16"/>
        <v>-1.5873015873015817E-2</v>
      </c>
      <c r="L46" s="18">
        <f>IF(ISNUMBER(J46), $B64 * K46, "")</f>
        <v>-1587.3015873015815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65</v>
      </c>
      <c r="B47" s="126">
        <v>67.2</v>
      </c>
      <c r="C47" s="77">
        <v>3.06748466E-2</v>
      </c>
      <c r="D47" s="15">
        <v>67</v>
      </c>
      <c r="E47" s="32">
        <f t="shared" si="14"/>
        <v>-2.9761904761905185E-3</v>
      </c>
      <c r="F47" s="18">
        <f>IF(ISNUMBER(D47), $B64 * E47, "")</f>
        <v>-297.61904761905186</v>
      </c>
      <c r="G47" s="31">
        <v>70.3</v>
      </c>
      <c r="H47" s="32">
        <f t="shared" si="15"/>
        <v>4.6130952380952293E-2</v>
      </c>
      <c r="I47" s="101">
        <f>IF(ISNUMBER(G47), $B64 * H47, "")</f>
        <v>4613.0952380952294</v>
      </c>
      <c r="J47" s="15">
        <v>68.099999999999994</v>
      </c>
      <c r="K47" s="32">
        <f t="shared" si="16"/>
        <v>1.3392857142857015E-2</v>
      </c>
      <c r="L47" s="18">
        <f>IF(ISNUMBER(J47), $B64 * K47, "")</f>
        <v>1339.2857142857015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98</v>
      </c>
      <c r="B48" s="128">
        <v>4.03</v>
      </c>
      <c r="C48" s="78">
        <v>2.8061224499999999E-2</v>
      </c>
      <c r="D48" s="20">
        <v>4.03</v>
      </c>
      <c r="E48" s="21">
        <f t="shared" si="14"/>
        <v>0</v>
      </c>
      <c r="F48" s="22">
        <f>IF(ISNUMBER(D48), $B64 * E48, "")</f>
        <v>0</v>
      </c>
      <c r="G48" s="30">
        <v>4.09</v>
      </c>
      <c r="H48" s="21">
        <f t="shared" si="15"/>
        <v>1.4888337468982533E-2</v>
      </c>
      <c r="I48" s="105">
        <f>IF(ISNUMBER(G48), $B64 * H48, "")</f>
        <v>1488.8337468982534</v>
      </c>
      <c r="J48" s="20">
        <v>4.01</v>
      </c>
      <c r="K48" s="21">
        <f t="shared" si="16"/>
        <v>-4.9627791563276579E-3</v>
      </c>
      <c r="L48" s="22">
        <f>IF(ISNUMBER(J48), $B64 * K48, "")</f>
        <v>-496.27791563276577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162</v>
      </c>
      <c r="B49" s="129">
        <v>91.4</v>
      </c>
      <c r="C49" s="80">
        <v>2.3516237400000001E-2</v>
      </c>
      <c r="D49" s="106">
        <v>90.8</v>
      </c>
      <c r="E49" s="107">
        <f>IF(ISNUMBER(D49), (D49 - $B49) / $B49, "")</f>
        <v>-6.5645514223195674E-3</v>
      </c>
      <c r="F49" s="108">
        <f>IF(ISNUMBER(D49), $B64 * E49, "")</f>
        <v>-656.45514223195676</v>
      </c>
      <c r="G49" s="109">
        <v>92.3</v>
      </c>
      <c r="H49" s="107">
        <f>IF(ISNUMBER(G49), (G49 - $B49) / $B49, "")</f>
        <v>9.8468271334791191E-3</v>
      </c>
      <c r="I49" s="110">
        <f>IF(ISNUMBER(G49), $B64 * H49, "")</f>
        <v>984.68271334791189</v>
      </c>
      <c r="J49" s="106">
        <v>91.5</v>
      </c>
      <c r="K49" s="107">
        <f>IF(ISNUMBER(J49), (J49 - $B49) / $B49, "")</f>
        <v>1.0940919037198502E-3</v>
      </c>
      <c r="L49" s="108">
        <f>IF(ISNUMBER(J49), $B64 * K49, "")</f>
        <v>109.40919037198502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202</v>
      </c>
      <c r="B50" s="126">
        <v>67.900000000000006</v>
      </c>
      <c r="C50" s="77">
        <v>2.2590361400000002E-2</v>
      </c>
      <c r="D50" s="15">
        <v>68</v>
      </c>
      <c r="E50" s="32">
        <f t="shared" ref="E50:E53" si="18">IF(ISNUMBER(D50), (D50 - $B50) / $B50, "")</f>
        <v>1.4727540500735538E-3</v>
      </c>
      <c r="F50" s="18">
        <f>IF(ISNUMBER(D50), $B64 * E50, "")</f>
        <v>147.27540500735537</v>
      </c>
      <c r="G50" s="31">
        <v>70.3</v>
      </c>
      <c r="H50" s="32">
        <f t="shared" ref="H50:H53" si="19">IF(ISNUMBER(G50), (G50 - $B50) / $B50, "")</f>
        <v>3.5346097201767179E-2</v>
      </c>
      <c r="I50" s="101">
        <f>IF(ISNUMBER(G50), $B64 * H50, "")</f>
        <v>3534.6097201767179</v>
      </c>
      <c r="J50" s="15">
        <v>67.8</v>
      </c>
      <c r="K50" s="32">
        <f t="shared" ref="K50:K53" si="20">IF(ISNUMBER(J50), (J50 - $B50) / $B50, "")</f>
        <v>-1.4727540500737632E-3</v>
      </c>
      <c r="L50" s="18">
        <f>IF(ISNUMBER(J50), $B64 * K50, "")</f>
        <v>-147.27540500737632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190</v>
      </c>
      <c r="B51" s="126">
        <v>15.1</v>
      </c>
      <c r="C51" s="77">
        <v>2.02702703E-2</v>
      </c>
      <c r="D51" s="15">
        <v>14.9</v>
      </c>
      <c r="E51" s="32">
        <f t="shared" si="18"/>
        <v>-1.3245033112582735E-2</v>
      </c>
      <c r="F51" s="18">
        <f>IF(ISNUMBER(D51), $B64 * E51, "")</f>
        <v>-1324.5033112582735</v>
      </c>
      <c r="G51" s="31">
        <v>15.4</v>
      </c>
      <c r="H51" s="32">
        <f t="shared" si="19"/>
        <v>1.9867549668874218E-2</v>
      </c>
      <c r="I51" s="101">
        <f>IF(ISNUMBER(G51), $B64 * H51, "")</f>
        <v>1986.7549668874219</v>
      </c>
      <c r="J51" s="15">
        <v>15.1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122</v>
      </c>
      <c r="B52" s="126">
        <v>31.5</v>
      </c>
      <c r="C52" s="77">
        <v>1.9417475699999999E-2</v>
      </c>
      <c r="D52" s="15">
        <v>31.4</v>
      </c>
      <c r="E52" s="32">
        <f t="shared" si="18"/>
        <v>-3.1746031746032197E-3</v>
      </c>
      <c r="F52" s="18">
        <f>IF(ISNUMBER(D52), $B64 * E52, "")</f>
        <v>-317.46031746032196</v>
      </c>
      <c r="G52" s="31">
        <v>32.299999999999997</v>
      </c>
      <c r="H52" s="32">
        <f t="shared" si="19"/>
        <v>2.5396825396825307E-2</v>
      </c>
      <c r="I52" s="101">
        <f>IF(ISNUMBER(G52), $B64 * H52, "")</f>
        <v>2539.6825396825307</v>
      </c>
      <c r="J52" s="15">
        <v>31.7</v>
      </c>
      <c r="K52" s="32">
        <f t="shared" si="20"/>
        <v>6.3492063492063266E-3</v>
      </c>
      <c r="L52" s="18">
        <f>IF(ISNUMBER(J52), $B64 * K52, "")</f>
        <v>634.92063492063266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</v>
      </c>
      <c r="C53" s="79">
        <v>1.6949152499999998E-2</v>
      </c>
      <c r="D53" s="24">
        <v>12</v>
      </c>
      <c r="E53" s="25">
        <f t="shared" si="18"/>
        <v>0</v>
      </c>
      <c r="F53" s="104">
        <f>IF(ISNUMBER(D53), $B64 * E53, "")</f>
        <v>0</v>
      </c>
      <c r="G53" s="102">
        <v>12.2</v>
      </c>
      <c r="H53" s="25">
        <f t="shared" si="19"/>
        <v>1.6666666666666607E-2</v>
      </c>
      <c r="I53" s="103">
        <f>IF(ISNUMBER(G53), $B64 * H53, "")</f>
        <v>1666.6666666666608</v>
      </c>
      <c r="J53" s="24">
        <v>12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144</v>
      </c>
      <c r="B54" s="124">
        <v>97.3</v>
      </c>
      <c r="C54" s="76">
        <v>1.6718913299999999E-2</v>
      </c>
      <c r="D54" s="13">
        <v>97.4</v>
      </c>
      <c r="E54" s="14">
        <f>IF(ISNUMBER(D54), (D54 - $B54) / $B54, "")</f>
        <v>1.0277492291881657E-3</v>
      </c>
      <c r="F54" s="16">
        <f>IF(ISNUMBER(D54), $B64 * E54, "")</f>
        <v>102.77492291881657</v>
      </c>
      <c r="G54" s="29">
        <v>102</v>
      </c>
      <c r="H54" s="14">
        <f>IF(ISNUMBER(G54), (G54 - $B54) / $B54, "")</f>
        <v>4.8304213771839702E-2</v>
      </c>
      <c r="I54" s="100">
        <f>IF(ISNUMBER(G54), $B64 * H54, "")</f>
        <v>4830.4213771839704</v>
      </c>
      <c r="J54" s="13">
        <v>98.9</v>
      </c>
      <c r="K54" s="14">
        <f>IF(ISNUMBER(J54), (J54 - $B54) / $B54, "")</f>
        <v>1.6443987667009337E-2</v>
      </c>
      <c r="L54" s="16">
        <f>IF(ISNUMBER(J54), $B64 * K54, "")</f>
        <v>1644.3987667009337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72</v>
      </c>
      <c r="B55" s="126">
        <v>21.3</v>
      </c>
      <c r="C55" s="77">
        <v>1.42857143E-2</v>
      </c>
      <c r="D55" s="15">
        <v>21.3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21.8</v>
      </c>
      <c r="H55" s="32">
        <f t="shared" ref="H55:H58" si="23">IF(ISNUMBER(G55), (G55 - $B55) / $B55, "")</f>
        <v>2.3474178403755867E-2</v>
      </c>
      <c r="I55" s="101">
        <f>IF(ISNUMBER(G55), $B64 * H55, "")</f>
        <v>2347.4178403755868</v>
      </c>
      <c r="J55" s="15">
        <v>21.3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234</v>
      </c>
      <c r="B56" s="126">
        <v>69.2</v>
      </c>
      <c r="C56" s="77">
        <v>1.1695906400000001E-2</v>
      </c>
      <c r="D56" s="15">
        <v>70</v>
      </c>
      <c r="E56" s="32">
        <f t="shared" si="22"/>
        <v>1.1560693641618455E-2</v>
      </c>
      <c r="F56" s="18">
        <f>IF(ISNUMBER(D56), $B64 * E56, "")</f>
        <v>1156.0693641618454</v>
      </c>
      <c r="G56" s="31">
        <v>71.599999999999994</v>
      </c>
      <c r="H56" s="32">
        <f t="shared" si="23"/>
        <v>3.468208092485537E-2</v>
      </c>
      <c r="I56" s="101">
        <f>IF(ISNUMBER(G56), $B64 * H56, "")</f>
        <v>3468.2080924855368</v>
      </c>
      <c r="J56" s="15">
        <v>69.7</v>
      </c>
      <c r="K56" s="32">
        <f t="shared" si="24"/>
        <v>7.2254335260115606E-3</v>
      </c>
      <c r="L56" s="18">
        <f>IF(ISNUMBER(J56), $B64 * K56, "")</f>
        <v>722.54335260115602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216</v>
      </c>
      <c r="B57" s="126">
        <v>9.31</v>
      </c>
      <c r="C57" s="77">
        <v>9.7613882999999999E-3</v>
      </c>
      <c r="D57" s="15">
        <v>9.35</v>
      </c>
      <c r="E57" s="32">
        <f t="shared" si="22"/>
        <v>4.2964554242748811E-3</v>
      </c>
      <c r="F57" s="18">
        <f>IF(ISNUMBER(D57), $B64 * E57, "")</f>
        <v>429.64554242748812</v>
      </c>
      <c r="G57" s="31">
        <v>9.57</v>
      </c>
      <c r="H57" s="32">
        <f t="shared" si="23"/>
        <v>2.7926960257787303E-2</v>
      </c>
      <c r="I57" s="101">
        <f>IF(ISNUMBER(G57), $B64 * H57, "")</f>
        <v>2792.6960257787305</v>
      </c>
      <c r="J57" s="15">
        <v>9.32</v>
      </c>
      <c r="K57" s="32">
        <f t="shared" si="24"/>
        <v>1.0741138560687203E-3</v>
      </c>
      <c r="L57" s="18">
        <f>IF(ISNUMBER(J57), $B64 * K57, "")</f>
        <v>107.41138560687203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250</v>
      </c>
      <c r="B58" s="128">
        <v>84</v>
      </c>
      <c r="C58" s="78">
        <v>8.4033613000000004E-3</v>
      </c>
      <c r="D58" s="20">
        <v>83.9</v>
      </c>
      <c r="E58" s="21">
        <f t="shared" si="22"/>
        <v>-1.1904761904761227E-3</v>
      </c>
      <c r="F58" s="22">
        <f>IF(ISNUMBER(D58), $B64 * E58, "")</f>
        <v>-119.04761904761227</v>
      </c>
      <c r="G58" s="30">
        <v>86</v>
      </c>
      <c r="H58" s="21">
        <f t="shared" si="23"/>
        <v>2.3809523809523808E-2</v>
      </c>
      <c r="I58" s="105">
        <f>IF(ISNUMBER(G58), $B64 * H58, "")</f>
        <v>2380.9523809523807</v>
      </c>
      <c r="J58" s="20">
        <v>83.9</v>
      </c>
      <c r="K58" s="21">
        <f t="shared" si="24"/>
        <v>-1.1904761904761227E-3</v>
      </c>
      <c r="L58" s="22">
        <f>IF(ISNUMBER(J58), $B64 * K58, "")</f>
        <v>-119.04761904761227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208</v>
      </c>
      <c r="B59" s="129">
        <v>12.9</v>
      </c>
      <c r="C59" s="80">
        <v>7.8125E-3</v>
      </c>
      <c r="D59" s="106">
        <v>12.9</v>
      </c>
      <c r="E59" s="107">
        <f>IF(ISNUMBER(D59), (D59 - $B59) / $B59, "")</f>
        <v>0</v>
      </c>
      <c r="F59" s="108">
        <f>IF(ISNUMBER(D59), $B64 * E59, "")</f>
        <v>0</v>
      </c>
      <c r="G59" s="109">
        <v>13.1</v>
      </c>
      <c r="H59" s="107">
        <f>IF(ISNUMBER(G59), (G59 - $B59) / $B59, "")</f>
        <v>1.5503875968992192E-2</v>
      </c>
      <c r="I59" s="110">
        <f>IF(ISNUMBER(G59), $B64 * H59, "")</f>
        <v>1550.3875968992193</v>
      </c>
      <c r="J59" s="106">
        <v>12.8</v>
      </c>
      <c r="K59" s="107">
        <f>IF(ISNUMBER(J59), (J59 - $B59) / $B59, "")</f>
        <v>-7.7519379844960962E-3</v>
      </c>
      <c r="L59" s="108">
        <f>IF(ISNUMBER(J59), $B64 * K59, "")</f>
        <v>-775.19379844960963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204</v>
      </c>
      <c r="B60" s="126">
        <v>14.6</v>
      </c>
      <c r="C60" s="77">
        <v>6.8965516999999997E-3</v>
      </c>
      <c r="D60" s="15">
        <v>14.5</v>
      </c>
      <c r="E60" s="32">
        <f t="shared" ref="E60:E63" si="26">IF(ISNUMBER(D60), (D60 - $B60) / $B60, "")</f>
        <v>-6.8493150684931269E-3</v>
      </c>
      <c r="F60" s="18">
        <f>IF(ISNUMBER(D60), $B64 * E60, "")</f>
        <v>-684.93150684931265</v>
      </c>
      <c r="G60" s="31">
        <v>14.8</v>
      </c>
      <c r="H60" s="32">
        <f t="shared" ref="H60:H63" si="27">IF(ISNUMBER(G60), (G60 - $B60) / $B60, "")</f>
        <v>1.3698630136986375E-2</v>
      </c>
      <c r="I60" s="101">
        <f>IF(ISNUMBER(G60), $B64 * H60, "")</f>
        <v>1369.8630136986376</v>
      </c>
      <c r="J60" s="15">
        <v>14.5</v>
      </c>
      <c r="K60" s="32">
        <f t="shared" ref="K60:K63" si="28">IF(ISNUMBER(J60), (J60 - $B60) / $B60, "")</f>
        <v>-6.8493150684931269E-3</v>
      </c>
      <c r="L60" s="18">
        <f>IF(ISNUMBER(J60), $B64 * K60, "")</f>
        <v>-684.93150684931265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 t="s">
        <v>240</v>
      </c>
      <c r="B61" s="126">
        <v>56.4</v>
      </c>
      <c r="C61" s="77">
        <v>1.7761989E-3</v>
      </c>
      <c r="D61" s="15">
        <v>56.4</v>
      </c>
      <c r="E61" s="32">
        <f t="shared" si="26"/>
        <v>0</v>
      </c>
      <c r="F61" s="18">
        <f>IF(ISNUMBER(D61), $B64 * E61, "")</f>
        <v>0</v>
      </c>
      <c r="G61" s="31">
        <v>58.2</v>
      </c>
      <c r="H61" s="32">
        <f t="shared" si="27"/>
        <v>3.191489361702135E-2</v>
      </c>
      <c r="I61" s="101">
        <f>IF(ISNUMBER(G61), $B64 * H61, "")</f>
        <v>3191.4893617021348</v>
      </c>
      <c r="J61" s="15">
        <v>57.3</v>
      </c>
      <c r="K61" s="32">
        <f t="shared" si="28"/>
        <v>1.5957446808510613E-2</v>
      </c>
      <c r="L61" s="18">
        <f>IF(ISNUMBER(J61), $B64 * K61, "")</f>
        <v>1595.7446808510613</v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 t="s">
        <v>178</v>
      </c>
      <c r="B62" s="126">
        <v>15.4</v>
      </c>
      <c r="C62" s="77">
        <v>0</v>
      </c>
      <c r="D62" s="15">
        <v>15.4</v>
      </c>
      <c r="E62" s="32">
        <f t="shared" si="26"/>
        <v>0</v>
      </c>
      <c r="F62" s="18">
        <f>IF(ISNUMBER(D62), $B64 * E62, "")</f>
        <v>0</v>
      </c>
      <c r="G62" s="31">
        <v>15.9</v>
      </c>
      <c r="H62" s="32">
        <f t="shared" si="27"/>
        <v>3.2467532467532464E-2</v>
      </c>
      <c r="I62" s="101">
        <f>IF(ISNUMBER(G62), $B64 * H62, "")</f>
        <v>3246.7532467532465</v>
      </c>
      <c r="J62" s="15">
        <v>15.5</v>
      </c>
      <c r="K62" s="32">
        <f t="shared" si="28"/>
        <v>6.4935064935064705E-3</v>
      </c>
      <c r="L62" s="18">
        <f>IF(ISNUMBER(J62), $B64 * K62, "")</f>
        <v>649.35064935064702</v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309">
        <f>$B$37</f>
        <v>100000</v>
      </c>
      <c r="C64" s="310"/>
      <c r="D64" s="26" t="s">
        <v>271</v>
      </c>
      <c r="E64" s="27">
        <f>IF(COUNT(E44:E63), SUM(E44:E63) / COUNT(E44:E63), 0)</f>
        <v>-1.1093315635897776E-3</v>
      </c>
      <c r="F64" s="28">
        <f>SUM(F44:F63)</f>
        <v>-2107.7299708205774</v>
      </c>
      <c r="G64" s="26" t="s">
        <v>271</v>
      </c>
      <c r="H64" s="27">
        <f>IF(COUNT(H44:H63), SUM(H44:H63) / COUNT(H44:H63), 0)</f>
        <v>2.3666454474817637E-2</v>
      </c>
      <c r="I64" s="28">
        <f>SUM(I44:I63)</f>
        <v>44966.263502153517</v>
      </c>
      <c r="J64" s="26" t="s">
        <v>271</v>
      </c>
      <c r="K64" s="27">
        <f>IF(COUNT(K44:K63), SUM(K44:K63) / COUNT(K44:K63), 0)</f>
        <v>5.0667568118237564E-4</v>
      </c>
      <c r="L64" s="28">
        <f>SUM(L44:L63)</f>
        <v>962.68379424651312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41" t="s">
        <v>267</v>
      </c>
      <c r="B68" s="267" t="s">
        <v>49</v>
      </c>
      <c r="C68" s="269"/>
      <c r="D68" s="267" t="s">
        <v>58</v>
      </c>
      <c r="E68" s="268"/>
      <c r="F68" s="269"/>
      <c r="G68" s="270">
        <f>_xlfn.IFNA(VLOOKUP(B68, 현재가테이블!$B$2:$D$200, 2, FALSE), "-")</f>
        <v>51640000</v>
      </c>
      <c r="H68" s="271"/>
      <c r="I68" s="272"/>
      <c r="J68" s="267" t="s">
        <v>59</v>
      </c>
      <c r="K68" s="268"/>
      <c r="L68" s="269"/>
      <c r="M68" s="273">
        <f>_xlfn.IFNA(VLOOKUP(B68, 현재가테이블!$B$2:$D$200, 3, FALSE), "-")</f>
        <v>1.8560523900000001E-2</v>
      </c>
      <c r="N68" s="274"/>
      <c r="O68" s="275"/>
      <c r="Q68" s="266"/>
      <c r="R68" s="266"/>
      <c r="S68" s="266"/>
    </row>
    <row r="69" spans="1:19" ht="17.25" thickBot="1">
      <c r="A69" s="311" t="s">
        <v>55</v>
      </c>
      <c r="B69" s="307" t="str">
        <f>TEXT($G$1, "[$-ko-KR]yyyy-mm-dd(ddd) ") &amp; "오전 00:00"</f>
        <v>2021-09-22(수) 오전 00:00</v>
      </c>
      <c r="C69" s="308"/>
      <c r="D69" s="280" t="str">
        <f>TEXT($G$1, "[$-ko-KR]yyyy-mm-dd(ddd) ") &amp; "오후 14:00"</f>
        <v>2021-09-22(수) 오후 14:00</v>
      </c>
      <c r="E69" s="281"/>
      <c r="F69" s="282"/>
      <c r="G69" s="280" t="str">
        <f>TEXT($G$1, "[$-ko-KR]yyyy-mm-dd(ddd) ") &amp; "오후 19:00"</f>
        <v>2021-09-22(수) 오후 19:00</v>
      </c>
      <c r="H69" s="281"/>
      <c r="I69" s="282"/>
      <c r="J69" s="280" t="str">
        <f>TEXT($G$1, "[$-ko-KR]yyyy-mm-dd(ddd) ") &amp; "오후 21:00"</f>
        <v>2021-09-22(수) 오후 21:00</v>
      </c>
      <c r="K69" s="281"/>
      <c r="L69" s="282"/>
      <c r="M69" s="280" t="str">
        <f>TEXT($G$1+1, "[$-ko-KR]yyyy-mm-dd(ddd) ") &amp; "오전 00:00"</f>
        <v>2021-09-23(목)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2" t="s">
        <v>58</v>
      </c>
      <c r="H70" s="243" t="s">
        <v>268</v>
      </c>
      <c r="I70" s="24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6"/>
      <c r="R70" s="256"/>
      <c r="S70" s="256"/>
    </row>
    <row r="71" spans="1:19" ht="17.25" thickBot="1">
      <c r="A71" s="123" t="s">
        <v>214</v>
      </c>
      <c r="B71" s="124">
        <v>892</v>
      </c>
      <c r="C71" s="76">
        <v>0.1012345679</v>
      </c>
      <c r="D71" s="13">
        <v>891</v>
      </c>
      <c r="E71" s="14">
        <f>IF(ISNUMBER(D71), (D71 - $B71) / $B71, "")</f>
        <v>-1.1210762331838565E-3</v>
      </c>
      <c r="F71" s="16">
        <f>IF(ISNUMBER(D71), $B91 * E71, "")</f>
        <v>-112.10762331838565</v>
      </c>
      <c r="G71" s="29">
        <v>930</v>
      </c>
      <c r="H71" s="14">
        <f>IF(ISNUMBER(G71), (G71 - $B71) / $B71, "")</f>
        <v>4.2600896860986545E-2</v>
      </c>
      <c r="I71" s="100">
        <f>IF(ISNUMBER(G71), $B91 * H71, "")</f>
        <v>4260.089686098655</v>
      </c>
      <c r="J71" s="13">
        <v>895</v>
      </c>
      <c r="K71" s="14">
        <f>IF(ISNUMBER(J71), (J71 - $B71) / $B71, "")</f>
        <v>3.3632286995515697E-3</v>
      </c>
      <c r="L71" s="16">
        <f>IF(ISNUMBER(J71), $B91 * K71, "")</f>
        <v>336.32286995515699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54</v>
      </c>
      <c r="B72" s="126">
        <v>409</v>
      </c>
      <c r="C72" s="77">
        <v>7.6315789499999995E-2</v>
      </c>
      <c r="D72" s="15">
        <v>408</v>
      </c>
      <c r="E72" s="32">
        <f t="shared" ref="E72:E75" si="30">IF(ISNUMBER(D72), (D72 - $B72) / $B72, "")</f>
        <v>-2.4449877750611247E-3</v>
      </c>
      <c r="F72" s="18">
        <f>IF(ISNUMBER(D72), $B91 * E72, "")</f>
        <v>-244.49877750611248</v>
      </c>
      <c r="G72" s="31">
        <v>409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401</v>
      </c>
      <c r="K72" s="32">
        <f t="shared" ref="K72:K75" si="32">IF(ISNUMBER(J72), (J72 - $B72) / $B72, "")</f>
        <v>-1.9559902200488997E-2</v>
      </c>
      <c r="L72" s="18">
        <f>IF(ISNUMBER(J72), $B91 * K72, "")</f>
        <v>-1955.9902200488998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114</v>
      </c>
      <c r="B73" s="126">
        <v>783</v>
      </c>
      <c r="C73" s="77">
        <v>4.8192771099999997E-2</v>
      </c>
      <c r="D73" s="15">
        <v>783</v>
      </c>
      <c r="E73" s="32">
        <f t="shared" si="30"/>
        <v>0</v>
      </c>
      <c r="F73" s="18">
        <f>IF(ISNUMBER(D73), $B91 * E73, "")</f>
        <v>0</v>
      </c>
      <c r="G73" s="31">
        <v>809</v>
      </c>
      <c r="H73" s="32">
        <f t="shared" si="31"/>
        <v>3.3205619412515965E-2</v>
      </c>
      <c r="I73" s="101">
        <f>IF(ISNUMBER(G73), $B91 * H73, "")</f>
        <v>3320.5619412515966</v>
      </c>
      <c r="J73" s="15">
        <v>779</v>
      </c>
      <c r="K73" s="32">
        <f t="shared" si="32"/>
        <v>-5.108556832694764E-3</v>
      </c>
      <c r="L73" s="18">
        <f>IF(ISNUMBER(J73), $B91 * K73, "")</f>
        <v>-510.8556832694764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220</v>
      </c>
      <c r="B74" s="126">
        <v>198</v>
      </c>
      <c r="C74" s="77">
        <v>4.7619047599999999E-2</v>
      </c>
      <c r="D74" s="15">
        <v>199</v>
      </c>
      <c r="E74" s="32">
        <f t="shared" si="30"/>
        <v>5.0505050505050509E-3</v>
      </c>
      <c r="F74" s="18">
        <f>IF(ISNUMBER(D74), $B91 * E74, "")</f>
        <v>505.05050505050508</v>
      </c>
      <c r="G74" s="31">
        <v>205</v>
      </c>
      <c r="H74" s="32">
        <f t="shared" si="31"/>
        <v>3.5353535353535352E-2</v>
      </c>
      <c r="I74" s="101">
        <f>IF(ISNUMBER(G74), $B91 * H74, "")</f>
        <v>3535.3535353535353</v>
      </c>
      <c r="J74" s="15">
        <v>206</v>
      </c>
      <c r="K74" s="32">
        <f t="shared" si="32"/>
        <v>4.0404040404040407E-2</v>
      </c>
      <c r="L74" s="18">
        <f>IF(ISNUMBER(J74), $B91 * K74, "")</f>
        <v>4040.4040404040406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118</v>
      </c>
      <c r="B75" s="128">
        <v>179</v>
      </c>
      <c r="C75" s="78">
        <v>4.6783625699999998E-2</v>
      </c>
      <c r="D75" s="20">
        <v>180</v>
      </c>
      <c r="E75" s="21">
        <f t="shared" si="30"/>
        <v>5.5865921787709499E-3</v>
      </c>
      <c r="F75" s="22">
        <f>IF(ISNUMBER(D75), $B91 * E75, "")</f>
        <v>558.65921787709499</v>
      </c>
      <c r="G75" s="30">
        <v>184</v>
      </c>
      <c r="H75" s="21">
        <f t="shared" si="31"/>
        <v>2.7932960893854747E-2</v>
      </c>
      <c r="I75" s="105">
        <f>IF(ISNUMBER(G75), $B91 * H75, "")</f>
        <v>2793.2960893854747</v>
      </c>
      <c r="J75" s="20">
        <v>182</v>
      </c>
      <c r="K75" s="21">
        <f t="shared" si="32"/>
        <v>1.6759776536312849E-2</v>
      </c>
      <c r="L75" s="22">
        <f>IF(ISNUMBER(J75), $B91 * K75, "")</f>
        <v>1675.977653631285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124</v>
      </c>
      <c r="B76" s="129">
        <v>494</v>
      </c>
      <c r="C76" s="80">
        <v>0.04</v>
      </c>
      <c r="D76" s="106">
        <v>493</v>
      </c>
      <c r="E76" s="107">
        <f>IF(ISNUMBER(D76), (D76 - $B76) / $B76, "")</f>
        <v>-2.0242914979757085E-3</v>
      </c>
      <c r="F76" s="108">
        <f>IF(ISNUMBER(D76), $B91 * E76, "")</f>
        <v>-202.42914979757086</v>
      </c>
      <c r="G76" s="109">
        <v>507</v>
      </c>
      <c r="H76" s="107">
        <f>IF(ISNUMBER(G76), (G76 - $B76) / $B76, "")</f>
        <v>2.6315789473684209E-2</v>
      </c>
      <c r="I76" s="110">
        <f>IF(ISNUMBER(G76), $B91 * H76, "")</f>
        <v>2631.5789473684208</v>
      </c>
      <c r="J76" s="106">
        <v>493</v>
      </c>
      <c r="K76" s="107">
        <f>IF(ISNUMBER(J76), (J76 - $B76) / $B76, "")</f>
        <v>-2.0242914979757085E-3</v>
      </c>
      <c r="L76" s="108">
        <f>IF(ISNUMBER(J76), $B91 * K76, "")</f>
        <v>-202.42914979757086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61</v>
      </c>
      <c r="B77" s="126">
        <v>793</v>
      </c>
      <c r="C77" s="77">
        <v>3.7958115200000003E-2</v>
      </c>
      <c r="D77" s="15">
        <v>796</v>
      </c>
      <c r="E77" s="32">
        <f t="shared" ref="E77:E80" si="34">IF(ISNUMBER(D77), (D77 - $B77) / $B77, "")</f>
        <v>3.7831021437578815E-3</v>
      </c>
      <c r="F77" s="18">
        <f>IF(ISNUMBER(D77), $B91 * E77, "")</f>
        <v>378.31021437578812</v>
      </c>
      <c r="G77" s="31">
        <v>827</v>
      </c>
      <c r="H77" s="32">
        <f t="shared" ref="H77:H80" si="35">IF(ISNUMBER(G77), (G77 - $B77) / $B77, "")</f>
        <v>4.2875157629255992E-2</v>
      </c>
      <c r="I77" s="101">
        <f>IF(ISNUMBER(G77), $B91 * H77, "")</f>
        <v>4287.5157629255991</v>
      </c>
      <c r="J77" s="15">
        <v>802</v>
      </c>
      <c r="K77" s="32">
        <f t="shared" ref="K77:K80" si="36">IF(ISNUMBER(J77), (J77 - $B77) / $B77, "")</f>
        <v>1.1349306431273645E-2</v>
      </c>
      <c r="L77" s="18">
        <f>IF(ISNUMBER(J77), $B91 * K77, "")</f>
        <v>1134.9306431273644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128</v>
      </c>
      <c r="B78" s="126">
        <v>112</v>
      </c>
      <c r="C78" s="77">
        <v>3.7037037000000002E-2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101">
        <f>IF(ISNUMBER(G78), $B91 * H78, "")</f>
        <v>2678.5714285714284</v>
      </c>
      <c r="J78" s="15">
        <v>112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254</v>
      </c>
      <c r="B79" s="126">
        <v>352</v>
      </c>
      <c r="C79" s="77">
        <v>3.2258064500000003E-2</v>
      </c>
      <c r="D79" s="15">
        <v>351</v>
      </c>
      <c r="E79" s="32">
        <f t="shared" si="34"/>
        <v>-2.840909090909091E-3</v>
      </c>
      <c r="F79" s="18">
        <f>IF(ISNUMBER(D79), $B91 * E79, "")</f>
        <v>-284.09090909090912</v>
      </c>
      <c r="G79" s="31">
        <v>357</v>
      </c>
      <c r="H79" s="32">
        <f t="shared" si="35"/>
        <v>1.4204545454545454E-2</v>
      </c>
      <c r="I79" s="101">
        <f>IF(ISNUMBER(G79), $B91 * H79, "")</f>
        <v>1420.4545454545455</v>
      </c>
      <c r="J79" s="15">
        <v>347</v>
      </c>
      <c r="K79" s="32">
        <f t="shared" si="36"/>
        <v>-1.4204545454545454E-2</v>
      </c>
      <c r="L79" s="18">
        <f>IF(ISNUMBER(J79), $B91 * K79, "")</f>
        <v>-1420.4545454545455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230</v>
      </c>
      <c r="B80" s="131">
        <v>257</v>
      </c>
      <c r="C80" s="79">
        <v>3.2128514099999998E-2</v>
      </c>
      <c r="D80" s="24">
        <v>255</v>
      </c>
      <c r="E80" s="25">
        <f t="shared" si="34"/>
        <v>-7.7821011673151752E-3</v>
      </c>
      <c r="F80" s="104">
        <f>IF(ISNUMBER(D80), $B91 * E80, "")</f>
        <v>-778.21011673151747</v>
      </c>
      <c r="G80" s="102">
        <v>266</v>
      </c>
      <c r="H80" s="25">
        <f t="shared" si="35"/>
        <v>3.5019455252918288E-2</v>
      </c>
      <c r="I80" s="103">
        <f>IF(ISNUMBER(G80), $B91 * H80, "")</f>
        <v>3501.9455252918287</v>
      </c>
      <c r="J80" s="24">
        <v>261</v>
      </c>
      <c r="K80" s="25">
        <f t="shared" si="36"/>
        <v>1.556420233463035E-2</v>
      </c>
      <c r="L80" s="104">
        <f>IF(ISNUMBER(J80), $B91 * K80, "")</f>
        <v>1556.4202334630349</v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194</v>
      </c>
      <c r="B81" s="124">
        <v>107</v>
      </c>
      <c r="C81" s="76">
        <v>2.88461538E-2</v>
      </c>
      <c r="D81" s="13">
        <v>105</v>
      </c>
      <c r="E81" s="14">
        <f>IF(ISNUMBER(D81), (D81 - $B81) / $B81, "")</f>
        <v>-1.8691588785046728E-2</v>
      </c>
      <c r="F81" s="16">
        <f>IF(ISNUMBER(D81), $B91 * E81, "")</f>
        <v>-1869.1588785046727</v>
      </c>
      <c r="G81" s="29">
        <v>108</v>
      </c>
      <c r="H81" s="14">
        <f>IF(ISNUMBER(G81), (G81 - $B81) / $B81, "")</f>
        <v>9.3457943925233638E-3</v>
      </c>
      <c r="I81" s="100">
        <f>IF(ISNUMBER(G81), $B91 * H81, "")</f>
        <v>934.57943925233633</v>
      </c>
      <c r="J81" s="13">
        <v>105</v>
      </c>
      <c r="K81" s="14">
        <f>IF(ISNUMBER(J81), (J81 - $B81) / $B81, "")</f>
        <v>-1.8691588785046728E-2</v>
      </c>
      <c r="L81" s="16">
        <f>IF(ISNUMBER(J81), $B91 * K81, "")</f>
        <v>-1869.1588785046727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80</v>
      </c>
      <c r="B82" s="126">
        <v>777</v>
      </c>
      <c r="C82" s="77">
        <v>2.77777778E-2</v>
      </c>
      <c r="D82" s="15">
        <v>777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797</v>
      </c>
      <c r="H82" s="32">
        <f t="shared" ref="H82:H85" si="39">IF(ISNUMBER(G82), (G82 - $B82) / $B82, "")</f>
        <v>2.5740025740025738E-2</v>
      </c>
      <c r="I82" s="101">
        <f>IF(ISNUMBER(G82), $B91 * H82, "")</f>
        <v>2574.002574002574</v>
      </c>
      <c r="J82" s="15">
        <v>785</v>
      </c>
      <c r="K82" s="32">
        <f t="shared" ref="K82:K85" si="40">IF(ISNUMBER(J82), (J82 - $B82) / $B82, "")</f>
        <v>1.0296010296010296E-2</v>
      </c>
      <c r="L82" s="18">
        <f>IF(ISNUMBER(J82), $B91 * K82, "")</f>
        <v>1029.6010296010295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200</v>
      </c>
      <c r="B83" s="126">
        <v>168</v>
      </c>
      <c r="C83" s="77">
        <v>2.4390243900000001E-2</v>
      </c>
      <c r="D83" s="15">
        <v>168</v>
      </c>
      <c r="E83" s="32">
        <f t="shared" si="38"/>
        <v>0</v>
      </c>
      <c r="F83" s="18">
        <f>IF(ISNUMBER(D83), $B91 * E83, "")</f>
        <v>0</v>
      </c>
      <c r="G83" s="31">
        <v>171</v>
      </c>
      <c r="H83" s="32">
        <f t="shared" si="39"/>
        <v>1.7857142857142856E-2</v>
      </c>
      <c r="I83" s="101">
        <f>IF(ISNUMBER(G83), $B91 * H83, "")</f>
        <v>1785.7142857142856</v>
      </c>
      <c r="J83" s="15">
        <v>172</v>
      </c>
      <c r="K83" s="32">
        <f t="shared" si="40"/>
        <v>2.3809523809523808E-2</v>
      </c>
      <c r="L83" s="18">
        <f>IF(ISNUMBER(J83), $B91 * K83, "")</f>
        <v>2380.9523809523807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86</v>
      </c>
      <c r="B84" s="126">
        <v>323</v>
      </c>
      <c r="C84" s="77">
        <v>2.2151898699999999E-2</v>
      </c>
      <c r="D84" s="15">
        <v>323</v>
      </c>
      <c r="E84" s="32">
        <f t="shared" si="38"/>
        <v>0</v>
      </c>
      <c r="F84" s="18">
        <f>IF(ISNUMBER(D84), $B91 * E84, "")</f>
        <v>0</v>
      </c>
      <c r="G84" s="31">
        <v>342</v>
      </c>
      <c r="H84" s="32">
        <f t="shared" si="39"/>
        <v>5.8823529411764705E-2</v>
      </c>
      <c r="I84" s="101">
        <f>IF(ISNUMBER(G84), $B91 * H84, "")</f>
        <v>5882.3529411764703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102</v>
      </c>
      <c r="B85" s="128">
        <v>994</v>
      </c>
      <c r="C85" s="78">
        <v>2.15827338E-2</v>
      </c>
      <c r="D85" s="20">
        <v>995</v>
      </c>
      <c r="E85" s="21">
        <f t="shared" si="38"/>
        <v>1.006036217303823E-3</v>
      </c>
      <c r="F85" s="22">
        <f>IF(ISNUMBER(D85), $B91 * E85, "")</f>
        <v>100.6036217303823</v>
      </c>
      <c r="G85" s="30">
        <v>1015</v>
      </c>
      <c r="H85" s="21">
        <f t="shared" si="39"/>
        <v>2.1126760563380281E-2</v>
      </c>
      <c r="I85" s="105">
        <f>IF(ISNUMBER(G85), $B91 * H85, "")</f>
        <v>2112.676056338028</v>
      </c>
      <c r="J85" s="20">
        <v>1010</v>
      </c>
      <c r="K85" s="21">
        <f t="shared" si="40"/>
        <v>1.6096579476861168E-2</v>
      </c>
      <c r="L85" s="22">
        <f>IF(ISNUMBER(J85), $B91 * K85, "")</f>
        <v>1609.6579476861168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51</v>
      </c>
      <c r="B86" s="129">
        <v>336</v>
      </c>
      <c r="C86" s="80">
        <v>1.8181818200000002E-2</v>
      </c>
      <c r="D86" s="106">
        <v>338</v>
      </c>
      <c r="E86" s="107">
        <f>IF(ISNUMBER(D86), (D86 - $B86) / $B86, "")</f>
        <v>5.9523809523809521E-3</v>
      </c>
      <c r="F86" s="108">
        <f>IF(ISNUMBER(D86), $B91 * E86, "")</f>
        <v>595.23809523809518</v>
      </c>
      <c r="G86" s="109">
        <v>346</v>
      </c>
      <c r="H86" s="107">
        <f>IF(ISNUMBER(G86), (G86 - $B86) / $B86, "")</f>
        <v>2.976190476190476E-2</v>
      </c>
      <c r="I86" s="110">
        <f>IF(ISNUMBER(G86), $B91 * H86, "")</f>
        <v>2976.1904761904761</v>
      </c>
      <c r="J86" s="106">
        <v>340</v>
      </c>
      <c r="K86" s="107">
        <f>IF(ISNUMBER(J86), (J86 - $B86) / $B86, "")</f>
        <v>1.1904761904761904E-2</v>
      </c>
      <c r="L86" s="108">
        <f>IF(ISNUMBER(J86), $B91 * K86, "")</f>
        <v>1190.4761904761904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174</v>
      </c>
      <c r="B87" s="126">
        <v>359</v>
      </c>
      <c r="C87" s="77">
        <v>1.6997167099999998E-2</v>
      </c>
      <c r="D87" s="15">
        <v>358</v>
      </c>
      <c r="E87" s="32">
        <f t="shared" ref="E87:E90" si="42">IF(ISNUMBER(D87), (D87 - $B87) / $B87, "")</f>
        <v>-2.7855153203342618E-3</v>
      </c>
      <c r="F87" s="18">
        <f>IF(ISNUMBER(D87), $B91 * E87, "")</f>
        <v>-278.55153203342621</v>
      </c>
      <c r="G87" s="31">
        <v>364</v>
      </c>
      <c r="H87" s="32">
        <f t="shared" ref="H87:H90" si="43">IF(ISNUMBER(G87), (G87 - $B87) / $B87, "")</f>
        <v>1.3927576601671309E-2</v>
      </c>
      <c r="I87" s="101">
        <f>IF(ISNUMBER(G87), $B91 * H87, "")</f>
        <v>1392.7576601671308</v>
      </c>
      <c r="J87" s="15">
        <v>357</v>
      </c>
      <c r="K87" s="32">
        <f t="shared" ref="K87:K90" si="44">IF(ISNUMBER(J87), (J87 - $B87) / $B87, "")</f>
        <v>-5.5710306406685237E-3</v>
      </c>
      <c r="L87" s="18">
        <f>IF(ISNUMBER(J87), $B91 * K87, "")</f>
        <v>-557.10306406685243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232</v>
      </c>
      <c r="B88" s="126">
        <v>688</v>
      </c>
      <c r="C88" s="77">
        <v>1.6248153599999999E-2</v>
      </c>
      <c r="D88" s="15">
        <v>684</v>
      </c>
      <c r="E88" s="32">
        <f t="shared" si="42"/>
        <v>-5.8139534883720929E-3</v>
      </c>
      <c r="F88" s="18">
        <f>IF(ISNUMBER(D88), $B91 * E88, "")</f>
        <v>-581.39534883720933</v>
      </c>
      <c r="G88" s="31">
        <v>707</v>
      </c>
      <c r="H88" s="32">
        <f t="shared" si="43"/>
        <v>2.7616279069767442E-2</v>
      </c>
      <c r="I88" s="101">
        <f>IF(ISNUMBER(G88), $B91 * H88, "")</f>
        <v>2761.6279069767443</v>
      </c>
      <c r="J88" s="15">
        <v>691</v>
      </c>
      <c r="K88" s="32">
        <f t="shared" si="44"/>
        <v>4.3604651162790697E-3</v>
      </c>
      <c r="L88" s="18">
        <f>IF(ISNUMBER(J88), $B91 * K88, "")</f>
        <v>436.04651162790697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266</v>
      </c>
      <c r="B89" s="126">
        <v>254</v>
      </c>
      <c r="C89" s="77">
        <v>1.6E-2</v>
      </c>
      <c r="D89" s="15">
        <v>255</v>
      </c>
      <c r="E89" s="32">
        <f t="shared" si="42"/>
        <v>3.937007874015748E-3</v>
      </c>
      <c r="F89" s="18">
        <f>IF(ISNUMBER(D89), $B91 * E89, "")</f>
        <v>393.70078740157481</v>
      </c>
      <c r="G89" s="31">
        <v>261</v>
      </c>
      <c r="H89" s="32">
        <f t="shared" si="43"/>
        <v>2.7559055118110236E-2</v>
      </c>
      <c r="I89" s="101">
        <f>IF(ISNUMBER(G89), $B91 * H89, "")</f>
        <v>2755.9055118110236</v>
      </c>
      <c r="J89" s="15">
        <v>256</v>
      </c>
      <c r="K89" s="32">
        <f t="shared" si="44"/>
        <v>7.874015748031496E-3</v>
      </c>
      <c r="L89" s="18">
        <f>IF(ISNUMBER(J89), $B91 * K89, "")</f>
        <v>787.40157480314963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138</v>
      </c>
      <c r="B90" s="131">
        <v>325</v>
      </c>
      <c r="C90" s="79">
        <v>1.5625E-2</v>
      </c>
      <c r="D90" s="24">
        <v>325</v>
      </c>
      <c r="E90" s="25">
        <f t="shared" si="42"/>
        <v>0</v>
      </c>
      <c r="F90" s="104">
        <f>IF(ISNUMBER(D90), $B91 * E90, "")</f>
        <v>0</v>
      </c>
      <c r="G90" s="102">
        <v>332</v>
      </c>
      <c r="H90" s="25">
        <f t="shared" si="43"/>
        <v>2.1538461538461538E-2</v>
      </c>
      <c r="I90" s="103">
        <f>IF(ISNUMBER(G90), $B91 * H90, "")</f>
        <v>2153.8461538461538</v>
      </c>
      <c r="J90" s="24">
        <v>324</v>
      </c>
      <c r="K90" s="25">
        <f t="shared" si="44"/>
        <v>-3.0769230769230769E-3</v>
      </c>
      <c r="L90" s="104">
        <f>IF(ISNUMBER(J90), $B91 * K90, "")</f>
        <v>-307.69230769230768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309">
        <f>$B$37</f>
        <v>100000</v>
      </c>
      <c r="C91" s="310"/>
      <c r="D91" s="26" t="s">
        <v>271</v>
      </c>
      <c r="E91" s="27">
        <f>IF(COUNT(E71:E90), SUM(E71:E90) / COUNT(E71:E90), 0)</f>
        <v>-9.0943994707318155E-4</v>
      </c>
      <c r="F91" s="28">
        <f>SUM(F71:F90)</f>
        <v>-1818.8798941463633</v>
      </c>
      <c r="G91" s="26" t="s">
        <v>271</v>
      </c>
      <c r="H91" s="27">
        <f>IF(COUNT(H71:H90), SUM(H71:H90) / COUNT(H71:H90), 0)</f>
        <v>2.6879510233588155E-2</v>
      </c>
      <c r="I91" s="28">
        <f>SUM(I71:I90)</f>
        <v>53759.020467176306</v>
      </c>
      <c r="J91" s="26" t="s">
        <v>271</v>
      </c>
      <c r="K91" s="27">
        <f>IF(COUNT(K71:K90), SUM(K71:K90) / COUNT(K71:K90), 0)</f>
        <v>6.3800399911556425E-3</v>
      </c>
      <c r="L91" s="28">
        <f>SUM(L71:L90)</f>
        <v>12760.079982311285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41" t="s">
        <v>267</v>
      </c>
      <c r="B95" s="267" t="s">
        <v>49</v>
      </c>
      <c r="C95" s="269"/>
      <c r="D95" s="267" t="s">
        <v>58</v>
      </c>
      <c r="E95" s="268"/>
      <c r="F95" s="269"/>
      <c r="G95" s="270">
        <f>_xlfn.IFNA(VLOOKUP(B95, 현재가테이블!$B$2:$D$200, 2, FALSE), "-")</f>
        <v>51640000</v>
      </c>
      <c r="H95" s="271"/>
      <c r="I95" s="272"/>
      <c r="J95" s="267" t="s">
        <v>59</v>
      </c>
      <c r="K95" s="268"/>
      <c r="L95" s="269"/>
      <c r="M95" s="273">
        <f>_xlfn.IFNA(VLOOKUP(B95, 현재가테이블!$B$2:$D$200, 3, FALSE), "-")</f>
        <v>1.8560523900000001E-2</v>
      </c>
      <c r="N95" s="274"/>
      <c r="O95" s="275"/>
      <c r="Q95" s="266"/>
      <c r="R95" s="266"/>
      <c r="S95" s="266"/>
    </row>
    <row r="96" spans="1:19" ht="17.25" thickBot="1">
      <c r="A96" s="311" t="s">
        <v>55</v>
      </c>
      <c r="B96" s="307" t="str">
        <f>TEXT($G$1, "[$-ko-KR]yyyy-mm-dd(ddd) ") &amp; "오전 00:00"</f>
        <v>2021-09-22(수) 오전 00:00</v>
      </c>
      <c r="C96" s="308"/>
      <c r="D96" s="280" t="str">
        <f>TEXT($G$1, "[$-ko-KR]yyyy-mm-dd(ddd) ") &amp; "오후 14:00"</f>
        <v>2021-09-22(수) 오후 14:00</v>
      </c>
      <c r="E96" s="281"/>
      <c r="F96" s="282"/>
      <c r="G96" s="280" t="str">
        <f>TEXT($G$1, "[$-ko-KR]yyyy-mm-dd(ddd) ") &amp; "오후 19:00"</f>
        <v>2021-09-22(수) 오후 19:00</v>
      </c>
      <c r="H96" s="281"/>
      <c r="I96" s="282"/>
      <c r="J96" s="280" t="str">
        <f>TEXT($G$1, "[$-ko-KR]yyyy-mm-dd(ddd) ") &amp; "오후 21:00"</f>
        <v>2021-09-22(수) 오후 21:00</v>
      </c>
      <c r="K96" s="281"/>
      <c r="L96" s="282"/>
      <c r="M96" s="280" t="str">
        <f>TEXT($G$1+1, "[$-ko-KR]yyyy-mm-dd(ddd) ") &amp; "오전 00:00"</f>
        <v>2021-09-23(목)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2" t="s">
        <v>58</v>
      </c>
      <c r="H97" s="243" t="s">
        <v>268</v>
      </c>
      <c r="I97" s="24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6"/>
      <c r="R97" s="256"/>
      <c r="S97" s="256"/>
    </row>
    <row r="98" spans="1:19" ht="17.25" thickBot="1">
      <c r="A98" s="123" t="s">
        <v>214</v>
      </c>
      <c r="B98" s="124">
        <v>892</v>
      </c>
      <c r="C98" s="76">
        <v>0.1012345679</v>
      </c>
      <c r="D98" s="13">
        <v>891</v>
      </c>
      <c r="E98" s="14">
        <f>IF(ISNUMBER(D98), (D98 - $B98) / $B98, "")</f>
        <v>-1.1210762331838565E-3</v>
      </c>
      <c r="F98" s="16">
        <f>IF(ISNUMBER(D98), $B118 * E98, "")</f>
        <v>-112.10762331838565</v>
      </c>
      <c r="G98" s="29">
        <v>930</v>
      </c>
      <c r="H98" s="14">
        <f>IF(ISNUMBER(G98), (G98 - $B98) / $B98, "")</f>
        <v>4.2600896860986545E-2</v>
      </c>
      <c r="I98" s="100">
        <f>IF(ISNUMBER(G98), $B118 * H98, "")</f>
        <v>4260.089686098655</v>
      </c>
      <c r="J98" s="13">
        <v>895</v>
      </c>
      <c r="K98" s="14">
        <f>IF(ISNUMBER(J98), (J98 - $B98) / $B98, "")</f>
        <v>3.3632286995515697E-3</v>
      </c>
      <c r="L98" s="16">
        <f>IF(ISNUMBER(J98), $B118 * K98, "")</f>
        <v>336.32286995515699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154</v>
      </c>
      <c r="B99" s="126">
        <v>69510</v>
      </c>
      <c r="C99" s="77">
        <v>0.10053831539999999</v>
      </c>
      <c r="D99" s="15">
        <v>69980</v>
      </c>
      <c r="E99" s="32">
        <f t="shared" ref="E99:E102" si="46">IF(ISNUMBER(D99), (D99 - $B99) / $B99, "")</f>
        <v>6.7616170335203568E-3</v>
      </c>
      <c r="F99" s="18">
        <f>IF(ISNUMBER(D99), $B118 * E99, "")</f>
        <v>676.16170335203572</v>
      </c>
      <c r="G99" s="31">
        <v>77210</v>
      </c>
      <c r="H99" s="32">
        <f t="shared" ref="H99:H102" si="47">IF(ISNUMBER(G99), (G99 - $B99) / $B99, "")</f>
        <v>0.1107754279959718</v>
      </c>
      <c r="I99" s="101">
        <f>IF(ISNUMBER(G99), $B118 * H99, "")</f>
        <v>11077.54279959718</v>
      </c>
      <c r="J99" s="15">
        <v>74420</v>
      </c>
      <c r="K99" s="32">
        <f t="shared" ref="K99:K102" si="48">IF(ISNUMBER(J99), (J99 - $B99) / $B99, "")</f>
        <v>7.0637318371457342E-2</v>
      </c>
      <c r="L99" s="18">
        <f>IF(ISNUMBER(J99), $B118 * K99, "")</f>
        <v>7063.7318371457341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54</v>
      </c>
      <c r="B100" s="126">
        <v>409</v>
      </c>
      <c r="C100" s="77">
        <v>7.6315789499999995E-2</v>
      </c>
      <c r="D100" s="15">
        <v>408</v>
      </c>
      <c r="E100" s="32">
        <f t="shared" si="46"/>
        <v>-2.4449877750611247E-3</v>
      </c>
      <c r="F100" s="18">
        <f>IF(ISNUMBER(D100), $B118 * E100, "")</f>
        <v>-244.49877750611248</v>
      </c>
      <c r="G100" s="31">
        <v>409</v>
      </c>
      <c r="H100" s="32">
        <f t="shared" si="47"/>
        <v>0</v>
      </c>
      <c r="I100" s="101">
        <f>IF(ISNUMBER(G100), $B118 * H100, "")</f>
        <v>0</v>
      </c>
      <c r="J100" s="15">
        <v>401</v>
      </c>
      <c r="K100" s="32">
        <f t="shared" si="48"/>
        <v>-1.9559902200488997E-2</v>
      </c>
      <c r="L100" s="18">
        <f>IF(ISNUMBER(J100), $B118 * K100, "")</f>
        <v>-1955.9902200488998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212</v>
      </c>
      <c r="B101" s="126">
        <v>1130</v>
      </c>
      <c r="C101" s="77">
        <v>5.1162790700000002E-2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1150</v>
      </c>
      <c r="H101" s="32">
        <f t="shared" si="47"/>
        <v>1.7699115044247787E-2</v>
      </c>
      <c r="I101" s="101">
        <f>IF(ISNUMBER(G101), $B118 * H101, "")</f>
        <v>1769.9115044247787</v>
      </c>
      <c r="J101" s="15">
        <v>1125</v>
      </c>
      <c r="K101" s="32">
        <f t="shared" si="48"/>
        <v>-4.4247787610619468E-3</v>
      </c>
      <c r="L101" s="18">
        <f>IF(ISNUMBER(J101), $B118 * K101, "")</f>
        <v>-442.47787610619469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114</v>
      </c>
      <c r="B102" s="128">
        <v>783</v>
      </c>
      <c r="C102" s="78">
        <v>4.8192771099999997E-2</v>
      </c>
      <c r="D102" s="20">
        <v>783</v>
      </c>
      <c r="E102" s="21">
        <f t="shared" si="46"/>
        <v>0</v>
      </c>
      <c r="F102" s="22">
        <f>IF(ISNUMBER(D102), $B118 * E102, "")</f>
        <v>0</v>
      </c>
      <c r="G102" s="30">
        <v>809</v>
      </c>
      <c r="H102" s="21">
        <f t="shared" si="47"/>
        <v>3.3205619412515965E-2</v>
      </c>
      <c r="I102" s="105">
        <f>IF(ISNUMBER(G102), $B118 * H102, "")</f>
        <v>3320.5619412515966</v>
      </c>
      <c r="J102" s="20">
        <v>779</v>
      </c>
      <c r="K102" s="21">
        <f t="shared" si="48"/>
        <v>-5.108556832694764E-3</v>
      </c>
      <c r="L102" s="22">
        <f>IF(ISNUMBER(J102), $B118 * K102, "")</f>
        <v>-510.8556832694764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220</v>
      </c>
      <c r="B103" s="129">
        <v>198</v>
      </c>
      <c r="C103" s="80">
        <v>4.7619047599999999E-2</v>
      </c>
      <c r="D103" s="106">
        <v>199</v>
      </c>
      <c r="E103" s="107">
        <f>IF(ISNUMBER(D103), (D103 - $B103) / $B103, "")</f>
        <v>5.0505050505050509E-3</v>
      </c>
      <c r="F103" s="108">
        <f>IF(ISNUMBER(D103), $B118 * E103, "")</f>
        <v>505.05050505050508</v>
      </c>
      <c r="G103" s="109">
        <v>205</v>
      </c>
      <c r="H103" s="107">
        <f>IF(ISNUMBER(G103), (G103 - $B103) / $B103, "")</f>
        <v>3.5353535353535352E-2</v>
      </c>
      <c r="I103" s="110">
        <f>IF(ISNUMBER(G103), $B118 * H103, "")</f>
        <v>3535.3535353535353</v>
      </c>
      <c r="J103" s="106">
        <v>206</v>
      </c>
      <c r="K103" s="107">
        <f>IF(ISNUMBER(J103), (J103 - $B103) / $B103, "")</f>
        <v>4.0404040404040407E-2</v>
      </c>
      <c r="L103" s="108">
        <f>IF(ISNUMBER(J103), $B118 * K103, "")</f>
        <v>4040.4040404040406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118</v>
      </c>
      <c r="B104" s="126">
        <v>179</v>
      </c>
      <c r="C104" s="77">
        <v>4.6783625699999998E-2</v>
      </c>
      <c r="D104" s="15">
        <v>180</v>
      </c>
      <c r="E104" s="32">
        <f t="shared" ref="E104:E107" si="50">IF(ISNUMBER(D104), (D104 - $B104) / $B104, "")</f>
        <v>5.5865921787709499E-3</v>
      </c>
      <c r="F104" s="18">
        <f>IF(ISNUMBER(D104), $B118 * E104, "")</f>
        <v>558.65921787709499</v>
      </c>
      <c r="G104" s="31">
        <v>184</v>
      </c>
      <c r="H104" s="32">
        <f t="shared" ref="H104:H107" si="51">IF(ISNUMBER(G104), (G104 - $B104) / $B104, "")</f>
        <v>2.7932960893854747E-2</v>
      </c>
      <c r="I104" s="101">
        <f>IF(ISNUMBER(G104), $B118 * H104, "")</f>
        <v>2793.2960893854747</v>
      </c>
      <c r="J104" s="15">
        <v>182</v>
      </c>
      <c r="K104" s="32">
        <f t="shared" ref="K104:K107" si="52">IF(ISNUMBER(J104), (J104 - $B104) / $B104, "")</f>
        <v>1.6759776536312849E-2</v>
      </c>
      <c r="L104" s="18">
        <f>IF(ISNUMBER(J104), $B118 * K104, "")</f>
        <v>1675.977653631285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106</v>
      </c>
      <c r="B105" s="126">
        <v>263750</v>
      </c>
      <c r="C105" s="77">
        <v>4.5175351699999998E-2</v>
      </c>
      <c r="D105" s="15">
        <v>263800</v>
      </c>
      <c r="E105" s="32">
        <f t="shared" si="50"/>
        <v>1.8957345971563981E-4</v>
      </c>
      <c r="F105" s="18">
        <f>IF(ISNUMBER(D105), $B118 * E105, "")</f>
        <v>18.957345971563981</v>
      </c>
      <c r="G105" s="31">
        <v>264400</v>
      </c>
      <c r="H105" s="32">
        <f t="shared" si="51"/>
        <v>2.4644549763033177E-3</v>
      </c>
      <c r="I105" s="101">
        <f>IF(ISNUMBER(G105), $B118 * H105, "")</f>
        <v>246.44549763033177</v>
      </c>
      <c r="J105" s="15">
        <v>259300</v>
      </c>
      <c r="K105" s="32">
        <f t="shared" si="52"/>
        <v>-1.6872037914691943E-2</v>
      </c>
      <c r="L105" s="18">
        <f>IF(ISNUMBER(J105), $B118 * K105, "")</f>
        <v>-1687.2037914691944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90</v>
      </c>
      <c r="B106" s="126">
        <v>1135</v>
      </c>
      <c r="C106" s="77">
        <v>4.12844037E-2</v>
      </c>
      <c r="D106" s="15">
        <v>1145</v>
      </c>
      <c r="E106" s="32">
        <f t="shared" si="50"/>
        <v>8.8105726872246704E-3</v>
      </c>
      <c r="F106" s="18">
        <f>IF(ISNUMBER(D106), $B118 * E106, "")</f>
        <v>881.05726872246703</v>
      </c>
      <c r="G106" s="31">
        <v>1160</v>
      </c>
      <c r="H106" s="32">
        <f t="shared" si="51"/>
        <v>2.2026431718061675E-2</v>
      </c>
      <c r="I106" s="101">
        <f>IF(ISNUMBER(G106), $B118 * H106, "")</f>
        <v>2202.6431718061676</v>
      </c>
      <c r="J106" s="15">
        <v>1130</v>
      </c>
      <c r="K106" s="32">
        <f t="shared" si="52"/>
        <v>-4.4052863436123352E-3</v>
      </c>
      <c r="L106" s="18">
        <f>IF(ISNUMBER(J106), $B118 * K106, "")</f>
        <v>-440.52863436123351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124</v>
      </c>
      <c r="B107" s="131">
        <v>494</v>
      </c>
      <c r="C107" s="79">
        <v>0.04</v>
      </c>
      <c r="D107" s="24">
        <v>493</v>
      </c>
      <c r="E107" s="25">
        <f t="shared" si="50"/>
        <v>-2.0242914979757085E-3</v>
      </c>
      <c r="F107" s="104">
        <f>IF(ISNUMBER(D107), $B118 * E107, "")</f>
        <v>-202.42914979757086</v>
      </c>
      <c r="G107" s="102">
        <v>507</v>
      </c>
      <c r="H107" s="25">
        <f t="shared" si="51"/>
        <v>2.6315789473684209E-2</v>
      </c>
      <c r="I107" s="103">
        <f>IF(ISNUMBER(G107), $B118 * H107, "")</f>
        <v>2631.5789473684208</v>
      </c>
      <c r="J107" s="24">
        <v>493</v>
      </c>
      <c r="K107" s="25">
        <f t="shared" si="52"/>
        <v>-2.0242914979757085E-3</v>
      </c>
      <c r="L107" s="104">
        <f>IF(ISNUMBER(J107), $B118 * K107, "")</f>
        <v>-202.42914979757086</v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112</v>
      </c>
      <c r="B108" s="124">
        <v>6485</v>
      </c>
      <c r="C108" s="76">
        <v>3.9262820499999997E-2</v>
      </c>
      <c r="D108" s="13">
        <v>6480</v>
      </c>
      <c r="E108" s="14">
        <f>IF(ISNUMBER(D108), (D108 - $B108) / $B108, "")</f>
        <v>-7.7101002313030066E-4</v>
      </c>
      <c r="F108" s="16">
        <f>IF(ISNUMBER(D108), $B118 * E108, "")</f>
        <v>-77.101002313030065</v>
      </c>
      <c r="G108" s="29">
        <v>6605</v>
      </c>
      <c r="H108" s="14">
        <f>IF(ISNUMBER(G108), (G108 - $B108) / $B108, "")</f>
        <v>1.8504240555127217E-2</v>
      </c>
      <c r="I108" s="100">
        <f>IF(ISNUMBER(G108), $B118 * H108, "")</f>
        <v>1850.4240555127217</v>
      </c>
      <c r="J108" s="13">
        <v>6435</v>
      </c>
      <c r="K108" s="14">
        <f>IF(ISNUMBER(J108), (J108 - $B108) / $B108, "")</f>
        <v>-7.7101002313030072E-3</v>
      </c>
      <c r="L108" s="16">
        <f>IF(ISNUMBER(J108), $B118 * K108, "")</f>
        <v>-771.01002313030074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150</v>
      </c>
      <c r="B109" s="126">
        <v>10.6</v>
      </c>
      <c r="C109" s="77">
        <v>3.9215686299999997E-2</v>
      </c>
      <c r="D109" s="15">
        <v>10.6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10.8</v>
      </c>
      <c r="H109" s="32">
        <f t="shared" ref="H109:H112" si="55">IF(ISNUMBER(G109), (G109 - $B109) / $B109, "")</f>
        <v>1.8867924528301987E-2</v>
      </c>
      <c r="I109" s="101">
        <f>IF(ISNUMBER(G109), $B118 * H109, "")</f>
        <v>1886.7924528301987</v>
      </c>
      <c r="J109" s="15">
        <v>10.5</v>
      </c>
      <c r="K109" s="32">
        <f t="shared" ref="K109:K112" si="56">IF(ISNUMBER(J109), (J109 - $B109) / $B109, "")</f>
        <v>-9.4339622641509101E-3</v>
      </c>
      <c r="L109" s="18">
        <f>IF(ISNUMBER(J109), $B118 * K109, "")</f>
        <v>-943.39622641509106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61</v>
      </c>
      <c r="B110" s="126">
        <v>793</v>
      </c>
      <c r="C110" s="77">
        <v>3.7958115200000003E-2</v>
      </c>
      <c r="D110" s="15">
        <v>796</v>
      </c>
      <c r="E110" s="32">
        <f t="shared" si="54"/>
        <v>3.7831021437578815E-3</v>
      </c>
      <c r="F110" s="18">
        <f>IF(ISNUMBER(D110), $B118 * E110, "")</f>
        <v>378.31021437578812</v>
      </c>
      <c r="G110" s="31">
        <v>827</v>
      </c>
      <c r="H110" s="32">
        <f t="shared" si="55"/>
        <v>4.2875157629255992E-2</v>
      </c>
      <c r="I110" s="101">
        <f>IF(ISNUMBER(G110), $B118 * H110, "")</f>
        <v>4287.5157629255991</v>
      </c>
      <c r="J110" s="15">
        <v>802</v>
      </c>
      <c r="K110" s="32">
        <f t="shared" si="56"/>
        <v>1.1349306431273645E-2</v>
      </c>
      <c r="L110" s="18">
        <f>IF(ISNUMBER(J110), $B118 * K110, "")</f>
        <v>1134.9306431273644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128</v>
      </c>
      <c r="B111" s="126">
        <v>112</v>
      </c>
      <c r="C111" s="77">
        <v>3.7037037000000002E-2</v>
      </c>
      <c r="D111" s="15">
        <v>112</v>
      </c>
      <c r="E111" s="32">
        <f t="shared" si="54"/>
        <v>0</v>
      </c>
      <c r="F111" s="18">
        <f>IF(ISNUMBER(D111), $B118 * E111, "")</f>
        <v>0</v>
      </c>
      <c r="G111" s="31">
        <v>115</v>
      </c>
      <c r="H111" s="32">
        <f t="shared" si="55"/>
        <v>2.6785714285714284E-2</v>
      </c>
      <c r="I111" s="101">
        <f>IF(ISNUMBER(G111), $B118 * H111, "")</f>
        <v>2678.5714285714284</v>
      </c>
      <c r="J111" s="15">
        <v>112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74</v>
      </c>
      <c r="B112" s="128">
        <v>39380</v>
      </c>
      <c r="C112" s="78">
        <v>3.6043146499999998E-2</v>
      </c>
      <c r="D112" s="20">
        <v>39450</v>
      </c>
      <c r="E112" s="21">
        <f t="shared" si="54"/>
        <v>1.7775520568816658E-3</v>
      </c>
      <c r="F112" s="22">
        <f>IF(ISNUMBER(D112), $B118 * E112, "")</f>
        <v>177.75520568816657</v>
      </c>
      <c r="G112" s="30">
        <v>40720</v>
      </c>
      <c r="H112" s="21">
        <f t="shared" si="55"/>
        <v>3.40274250888776E-2</v>
      </c>
      <c r="I112" s="105">
        <f>IF(ISNUMBER(G112), $B118 * H112, "")</f>
        <v>3402.7425088877599</v>
      </c>
      <c r="J112" s="20">
        <v>39600</v>
      </c>
      <c r="K112" s="21">
        <f t="shared" si="56"/>
        <v>5.5865921787709499E-3</v>
      </c>
      <c r="L112" s="22">
        <f>IF(ISNUMBER(J112), $B118 * K112, "")</f>
        <v>558.65921787709499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49</v>
      </c>
      <c r="B113" s="129">
        <v>52449000</v>
      </c>
      <c r="C113" s="80">
        <v>3.4517446100000002E-2</v>
      </c>
      <c r="D113" s="106">
        <v>52290000</v>
      </c>
      <c r="E113" s="107">
        <f>IF(ISNUMBER(D113), (D113 - $B113) / $B113, "")</f>
        <v>-3.0315163301492878E-3</v>
      </c>
      <c r="F113" s="108">
        <f>IF(ISNUMBER(D113), $B118 * E113, "")</f>
        <v>-303.15163301492879</v>
      </c>
      <c r="G113" s="109">
        <v>52278000</v>
      </c>
      <c r="H113" s="107">
        <f>IF(ISNUMBER(G113), (G113 - $B113) / $B113, "")</f>
        <v>-3.2603100154435737E-3</v>
      </c>
      <c r="I113" s="110">
        <f>IF(ISNUMBER(G113), $B118 * H113, "")</f>
        <v>-326.03100154435737</v>
      </c>
      <c r="J113" s="106">
        <v>51640000</v>
      </c>
      <c r="K113" s="107">
        <f>IF(ISNUMBER(J113), (J113 - $B113) / $B113, "")</f>
        <v>-1.5424507616923107E-2</v>
      </c>
      <c r="L113" s="108">
        <f>IF(ISNUMBER(J113), $B118 * K113, "")</f>
        <v>-1542.4507616923106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148</v>
      </c>
      <c r="B114" s="126">
        <v>18.399999999999999</v>
      </c>
      <c r="C114" s="77">
        <v>3.3707865199999999E-2</v>
      </c>
      <c r="D114" s="15">
        <v>18.3</v>
      </c>
      <c r="E114" s="32">
        <f t="shared" ref="E114:E117" si="58">IF(ISNUMBER(D114), (D114 - $B114) / $B114, "")</f>
        <v>-5.4347826086955367E-3</v>
      </c>
      <c r="F114" s="18">
        <f>IF(ISNUMBER(D114), $B118 * E114, "")</f>
        <v>-543.47826086955365</v>
      </c>
      <c r="G114" s="31">
        <v>18.600000000000001</v>
      </c>
      <c r="H114" s="32">
        <f t="shared" ref="H114:H117" si="59">IF(ISNUMBER(G114), (G114 - $B114) / $B114, "")</f>
        <v>1.086956521739146E-2</v>
      </c>
      <c r="I114" s="101">
        <f>IF(ISNUMBER(G114), $B118 * H114, "")</f>
        <v>1086.956521739146</v>
      </c>
      <c r="J114" s="15">
        <v>18.2</v>
      </c>
      <c r="K114" s="32">
        <f t="shared" ref="K114:K117" si="60">IF(ISNUMBER(J114), (J114 - $B114) / $B114, "")</f>
        <v>-1.0869565217391266E-2</v>
      </c>
      <c r="L114" s="18">
        <f>IF(ISNUMBER(J114), $B118 * K114, "")</f>
        <v>-1086.9565217391266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210</v>
      </c>
      <c r="B115" s="126">
        <v>12.6</v>
      </c>
      <c r="C115" s="77">
        <v>3.2786885199999997E-2</v>
      </c>
      <c r="D115" s="15">
        <v>12.6</v>
      </c>
      <c r="E115" s="32">
        <f t="shared" si="58"/>
        <v>0</v>
      </c>
      <c r="F115" s="18">
        <f>IF(ISNUMBER(D115), $B118 * E115, "")</f>
        <v>0</v>
      </c>
      <c r="G115" s="31">
        <v>12.6</v>
      </c>
      <c r="H115" s="32">
        <f t="shared" si="59"/>
        <v>0</v>
      </c>
      <c r="I115" s="101">
        <f>IF(ISNUMBER(G115), $B118 * H115, "")</f>
        <v>0</v>
      </c>
      <c r="J115" s="15">
        <v>12.4</v>
      </c>
      <c r="K115" s="32">
        <f t="shared" si="60"/>
        <v>-1.5873015873015817E-2</v>
      </c>
      <c r="L115" s="18">
        <f>IF(ISNUMBER(J115), $B118 * K115, "")</f>
        <v>-1587.3015873015815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254</v>
      </c>
      <c r="B116" s="126">
        <v>352</v>
      </c>
      <c r="C116" s="77">
        <v>3.2258064500000003E-2</v>
      </c>
      <c r="D116" s="15">
        <v>351</v>
      </c>
      <c r="E116" s="32">
        <f t="shared" si="58"/>
        <v>-2.840909090909091E-3</v>
      </c>
      <c r="F116" s="18">
        <f>IF(ISNUMBER(D116), $B118 * E116, "")</f>
        <v>-284.09090909090912</v>
      </c>
      <c r="G116" s="31">
        <v>357</v>
      </c>
      <c r="H116" s="32">
        <f t="shared" si="59"/>
        <v>1.4204545454545454E-2</v>
      </c>
      <c r="I116" s="101">
        <f>IF(ISNUMBER(G116), $B118 * H116, "")</f>
        <v>1420.4545454545455</v>
      </c>
      <c r="J116" s="15">
        <v>347</v>
      </c>
      <c r="K116" s="32">
        <f t="shared" si="60"/>
        <v>-1.4204545454545454E-2</v>
      </c>
      <c r="L116" s="18">
        <f>IF(ISNUMBER(J116), $B118 * K116, "")</f>
        <v>-1420.4545454545455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230</v>
      </c>
      <c r="B117" s="131">
        <v>257</v>
      </c>
      <c r="C117" s="79">
        <v>3.2128514099999998E-2</v>
      </c>
      <c r="D117" s="24">
        <v>255</v>
      </c>
      <c r="E117" s="25">
        <f t="shared" si="58"/>
        <v>-7.7821011673151752E-3</v>
      </c>
      <c r="F117" s="104">
        <f>IF(ISNUMBER(D117), $B118 * E117, "")</f>
        <v>-778.21011673151747</v>
      </c>
      <c r="G117" s="102">
        <v>266</v>
      </c>
      <c r="H117" s="25">
        <f t="shared" si="59"/>
        <v>3.5019455252918288E-2</v>
      </c>
      <c r="I117" s="103">
        <f>IF(ISNUMBER(G117), $B118 * H117, "")</f>
        <v>3501.9455252918287</v>
      </c>
      <c r="J117" s="24">
        <v>261</v>
      </c>
      <c r="K117" s="25">
        <f t="shared" si="60"/>
        <v>1.556420233463035E-2</v>
      </c>
      <c r="L117" s="104">
        <f>IF(ISNUMBER(J117), $B118 * K117, "")</f>
        <v>1556.4202334630349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309">
        <f>$B$37</f>
        <v>100000</v>
      </c>
      <c r="C118" s="310"/>
      <c r="D118" s="26" t="s">
        <v>271</v>
      </c>
      <c r="E118" s="27">
        <f>IF(COUNT(E98:E117), SUM(E98:E117) / COUNT(E98:E117), 0)</f>
        <v>3.2544199419780664E-4</v>
      </c>
      <c r="F118" s="28">
        <f>SUM(F98:F117)</f>
        <v>650.88398839561319</v>
      </c>
      <c r="G118" s="26" t="s">
        <v>271</v>
      </c>
      <c r="H118" s="27">
        <f>IF(COUNT(H98:H117), SUM(H98:H117) / COUNT(H98:H117), 0)</f>
        <v>2.5813397486292512E-2</v>
      </c>
      <c r="I118" s="28">
        <f>SUM(I98:I117)</f>
        <v>51626.794972584998</v>
      </c>
      <c r="J118" s="26" t="s">
        <v>271</v>
      </c>
      <c r="K118" s="27">
        <f>IF(COUNT(K98:K117), SUM(K98:K117) / COUNT(K98:K117), 0)</f>
        <v>1.8876957374090917E-3</v>
      </c>
      <c r="L118" s="28">
        <f>SUM(L98:L117)</f>
        <v>3775.3914748181883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258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41" t="s">
        <v>267</v>
      </c>
      <c r="B122" s="267" t="s">
        <v>49</v>
      </c>
      <c r="C122" s="269"/>
      <c r="D122" s="267" t="s">
        <v>58</v>
      </c>
      <c r="E122" s="268"/>
      <c r="F122" s="269"/>
      <c r="G122" s="270">
        <f>_xlfn.IFNA(VLOOKUP(B122, 현재가테이블!$B$2:$D$200, 2, FALSE), "-")</f>
        <v>51640000</v>
      </c>
      <c r="H122" s="271"/>
      <c r="I122" s="272"/>
      <c r="J122" s="267" t="s">
        <v>59</v>
      </c>
      <c r="K122" s="268"/>
      <c r="L122" s="269"/>
      <c r="M122" s="273">
        <f>_xlfn.IFNA(VLOOKUP(B122, 현재가테이블!$B$2:$D$200, 3, FALSE), "-")</f>
        <v>1.8560523900000001E-2</v>
      </c>
      <c r="N122" s="274"/>
      <c r="O122" s="275"/>
      <c r="Q122" s="266"/>
      <c r="R122" s="266"/>
      <c r="S122" s="266"/>
    </row>
    <row r="123" spans="1:19" ht="17.25" thickBot="1">
      <c r="A123" s="311" t="s">
        <v>55</v>
      </c>
      <c r="B123" s="307" t="str">
        <f>TEXT($G$1, "[$-ko-KR]yyyy-mm-dd(ddd) ") &amp; "오전 00:00"</f>
        <v>2021-09-22(수) 오전 00:00</v>
      </c>
      <c r="C123" s="308"/>
      <c r="D123" s="280" t="str">
        <f>TEXT($G$1, "[$-ko-KR]yyyy-mm-dd(ddd) ") &amp; "오후 14:00"</f>
        <v>2021-09-22(수) 오후 14:00</v>
      </c>
      <c r="E123" s="281"/>
      <c r="F123" s="282"/>
      <c r="G123" s="280" t="str">
        <f>TEXT($G$1, "[$-ko-KR]yyyy-mm-dd(ddd) ") &amp; "오후 19:00"</f>
        <v>2021-09-22(수) 오후 19:00</v>
      </c>
      <c r="H123" s="281"/>
      <c r="I123" s="282"/>
      <c r="J123" s="280" t="str">
        <f>TEXT($G$1, "[$-ko-KR]yyyy-mm-dd(ddd) ") &amp; "오후 21:00"</f>
        <v>2021-09-22(수) 오후 21:00</v>
      </c>
      <c r="K123" s="281"/>
      <c r="L123" s="282"/>
      <c r="M123" s="280" t="str">
        <f>TEXT($G$1+1, "[$-ko-KR]yyyy-mm-dd(ddd) ") &amp; "오전 00:00"</f>
        <v>2021-09-23(목)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2" t="s">
        <v>58</v>
      </c>
      <c r="H124" s="243" t="s">
        <v>268</v>
      </c>
      <c r="I124" s="24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6"/>
      <c r="R124" s="256"/>
      <c r="S124" s="256"/>
    </row>
    <row r="125" spans="1:19" ht="17.25" thickBot="1">
      <c r="A125" s="123" t="s">
        <v>150</v>
      </c>
      <c r="B125" s="124">
        <v>10.6</v>
      </c>
      <c r="C125" s="76">
        <v>3.9215686299999997E-2</v>
      </c>
      <c r="D125" s="13">
        <v>10.6</v>
      </c>
      <c r="E125" s="14">
        <f>IF(ISNUMBER(D125), (D125 - $B125) / $B125, "")</f>
        <v>0</v>
      </c>
      <c r="F125" s="16">
        <f>IF(ISNUMBER(D125), $B145 * E125, "")</f>
        <v>0</v>
      </c>
      <c r="G125" s="29">
        <v>10.8</v>
      </c>
      <c r="H125" s="14">
        <f>IF(ISNUMBER(G125), (G125 - $B125) / $B125, "")</f>
        <v>1.8867924528301987E-2</v>
      </c>
      <c r="I125" s="100">
        <f>IF(ISNUMBER(G125), $B145 * H125, "")</f>
        <v>1886.7924528301987</v>
      </c>
      <c r="J125" s="13">
        <v>10.5</v>
      </c>
      <c r="K125" s="14">
        <f>IF(ISNUMBER(J125), (J125 - $B125) / $B125, "")</f>
        <v>-9.4339622641509101E-3</v>
      </c>
      <c r="L125" s="16">
        <f>IF(ISNUMBER(J125), $B145 * K125, "")</f>
        <v>-943.39622641509106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148</v>
      </c>
      <c r="B126" s="126">
        <v>18.399999999999999</v>
      </c>
      <c r="C126" s="77">
        <v>3.3707865199999999E-2</v>
      </c>
      <c r="D126" s="15">
        <v>18.3</v>
      </c>
      <c r="E126" s="32">
        <f t="shared" ref="E126:E129" si="62">IF(ISNUMBER(D126), (D126 - $B126) / $B126, "")</f>
        <v>-5.4347826086955367E-3</v>
      </c>
      <c r="F126" s="18">
        <f>IF(ISNUMBER(D126), $B145 * E126, "")</f>
        <v>-543.47826086955365</v>
      </c>
      <c r="G126" s="31">
        <v>18.600000000000001</v>
      </c>
      <c r="H126" s="32">
        <f t="shared" ref="H126:H129" si="63">IF(ISNUMBER(G126), (G126 - $B126) / $B126, "")</f>
        <v>1.086956521739146E-2</v>
      </c>
      <c r="I126" s="101">
        <f>IF(ISNUMBER(G126), $B145 * H126, "")</f>
        <v>1086.956521739146</v>
      </c>
      <c r="J126" s="15">
        <v>18.2</v>
      </c>
      <c r="K126" s="32">
        <f t="shared" ref="K126:K129" si="64">IF(ISNUMBER(J126), (J126 - $B126) / $B126, "")</f>
        <v>-1.0869565217391266E-2</v>
      </c>
      <c r="L126" s="18">
        <f>IF(ISNUMBER(J126), $B145 * K126, "")</f>
        <v>-1086.9565217391266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210</v>
      </c>
      <c r="B127" s="126">
        <v>12.6</v>
      </c>
      <c r="C127" s="77">
        <v>3.2786885199999997E-2</v>
      </c>
      <c r="D127" s="15">
        <v>12.6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0</v>
      </c>
      <c r="I127" s="101">
        <f>IF(ISNUMBER(G127), $B145 * H127, "")</f>
        <v>0</v>
      </c>
      <c r="J127" s="15">
        <v>12.4</v>
      </c>
      <c r="K127" s="32">
        <f t="shared" si="64"/>
        <v>-1.5873015873015817E-2</v>
      </c>
      <c r="L127" s="18">
        <f>IF(ISNUMBER(J127), $B145 * K127, "")</f>
        <v>-1587.3015873015815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65</v>
      </c>
      <c r="B128" s="126">
        <v>67.2</v>
      </c>
      <c r="C128" s="77">
        <v>3.06748466E-2</v>
      </c>
      <c r="D128" s="15">
        <v>67</v>
      </c>
      <c r="E128" s="32">
        <f t="shared" si="62"/>
        <v>-2.9761904761905185E-3</v>
      </c>
      <c r="F128" s="18">
        <f>IF(ISNUMBER(D128), $B145 * E128, "")</f>
        <v>-297.61904761905186</v>
      </c>
      <c r="G128" s="31">
        <v>70.3</v>
      </c>
      <c r="H128" s="32">
        <f t="shared" si="63"/>
        <v>4.6130952380952293E-2</v>
      </c>
      <c r="I128" s="101">
        <f>IF(ISNUMBER(G128), $B145 * H128, "")</f>
        <v>4613.0952380952294</v>
      </c>
      <c r="J128" s="15">
        <v>68.099999999999994</v>
      </c>
      <c r="K128" s="32">
        <f t="shared" si="64"/>
        <v>1.3392857142857015E-2</v>
      </c>
      <c r="L128" s="18">
        <f>IF(ISNUMBER(J128), $B145 * K128, "")</f>
        <v>1339.2857142857015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98</v>
      </c>
      <c r="B129" s="128">
        <v>4.03</v>
      </c>
      <c r="C129" s="78">
        <v>2.8061224499999999E-2</v>
      </c>
      <c r="D129" s="20">
        <v>4.03</v>
      </c>
      <c r="E129" s="21">
        <f t="shared" si="62"/>
        <v>0</v>
      </c>
      <c r="F129" s="22">
        <f>IF(ISNUMBER(D129), $B145 * E129, "")</f>
        <v>0</v>
      </c>
      <c r="G129" s="30">
        <v>4.09</v>
      </c>
      <c r="H129" s="21">
        <f t="shared" si="63"/>
        <v>1.4888337468982533E-2</v>
      </c>
      <c r="I129" s="105">
        <f>IF(ISNUMBER(G129), $B145 * H129, "")</f>
        <v>1488.8337468982534</v>
      </c>
      <c r="J129" s="20">
        <v>4.01</v>
      </c>
      <c r="K129" s="21">
        <f t="shared" si="64"/>
        <v>-4.9627791563276579E-3</v>
      </c>
      <c r="L129" s="22">
        <f>IF(ISNUMBER(J129), $B145 * K129, "")</f>
        <v>-496.27791563276577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162</v>
      </c>
      <c r="B130" s="129">
        <v>91.4</v>
      </c>
      <c r="C130" s="80">
        <v>2.3516237400000001E-2</v>
      </c>
      <c r="D130" s="106">
        <v>90.8</v>
      </c>
      <c r="E130" s="107">
        <f>IF(ISNUMBER(D130), (D130 - $B130) / $B130, "")</f>
        <v>-6.5645514223195674E-3</v>
      </c>
      <c r="F130" s="108">
        <f>IF(ISNUMBER(D130), $B145 * E130, "")</f>
        <v>-656.45514223195676</v>
      </c>
      <c r="G130" s="109">
        <v>92.3</v>
      </c>
      <c r="H130" s="107">
        <f>IF(ISNUMBER(G130), (G130 - $B130) / $B130, "")</f>
        <v>9.8468271334791191E-3</v>
      </c>
      <c r="I130" s="110">
        <f>IF(ISNUMBER(G130), $B145 * H130, "")</f>
        <v>984.68271334791189</v>
      </c>
      <c r="J130" s="106">
        <v>91.5</v>
      </c>
      <c r="K130" s="107">
        <f>IF(ISNUMBER(J130), (J130 - $B130) / $B130, "")</f>
        <v>1.0940919037198502E-3</v>
      </c>
      <c r="L130" s="108">
        <f>IF(ISNUMBER(J130), $B145 * K130, "")</f>
        <v>109.40919037198502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202</v>
      </c>
      <c r="B131" s="126">
        <v>67.900000000000006</v>
      </c>
      <c r="C131" s="77">
        <v>2.2590361400000002E-2</v>
      </c>
      <c r="D131" s="15">
        <v>68</v>
      </c>
      <c r="E131" s="32">
        <f t="shared" ref="E131:E134" si="66">IF(ISNUMBER(D131), (D131 - $B131) / $B131, "")</f>
        <v>1.4727540500735538E-3</v>
      </c>
      <c r="F131" s="18">
        <f>IF(ISNUMBER(D131), $B145 * E131, "")</f>
        <v>147.27540500735537</v>
      </c>
      <c r="G131" s="31">
        <v>70.3</v>
      </c>
      <c r="H131" s="32">
        <f t="shared" ref="H131:H134" si="67">IF(ISNUMBER(G131), (G131 - $B131) / $B131, "")</f>
        <v>3.5346097201767179E-2</v>
      </c>
      <c r="I131" s="101">
        <f>IF(ISNUMBER(G131), $B145 * H131, "")</f>
        <v>3534.6097201767179</v>
      </c>
      <c r="J131" s="15">
        <v>67.8</v>
      </c>
      <c r="K131" s="32">
        <f t="shared" ref="K131:K134" si="68">IF(ISNUMBER(J131), (J131 - $B131) / $B131, "")</f>
        <v>-1.4727540500737632E-3</v>
      </c>
      <c r="L131" s="18">
        <f>IF(ISNUMBER(J131), $B145 * K131, "")</f>
        <v>-147.27540500737632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190</v>
      </c>
      <c r="B132" s="126">
        <v>15.1</v>
      </c>
      <c r="C132" s="77">
        <v>2.02702703E-2</v>
      </c>
      <c r="D132" s="15">
        <v>14.9</v>
      </c>
      <c r="E132" s="32">
        <f t="shared" si="66"/>
        <v>-1.3245033112582735E-2</v>
      </c>
      <c r="F132" s="18">
        <f>IF(ISNUMBER(D132), $B145 * E132, "")</f>
        <v>-1324.5033112582735</v>
      </c>
      <c r="G132" s="31">
        <v>15.4</v>
      </c>
      <c r="H132" s="32">
        <f t="shared" si="67"/>
        <v>1.9867549668874218E-2</v>
      </c>
      <c r="I132" s="101">
        <f>IF(ISNUMBER(G132), $B145 * H132, "")</f>
        <v>1986.7549668874219</v>
      </c>
      <c r="J132" s="15">
        <v>15.1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122</v>
      </c>
      <c r="B133" s="126">
        <v>31.5</v>
      </c>
      <c r="C133" s="77">
        <v>1.9417475699999999E-2</v>
      </c>
      <c r="D133" s="15">
        <v>31.4</v>
      </c>
      <c r="E133" s="32">
        <f t="shared" si="66"/>
        <v>-3.1746031746032197E-3</v>
      </c>
      <c r="F133" s="18">
        <f>IF(ISNUMBER(D133), $B145 * E133, "")</f>
        <v>-317.46031746032196</v>
      </c>
      <c r="G133" s="31">
        <v>32.299999999999997</v>
      </c>
      <c r="H133" s="32">
        <f t="shared" si="67"/>
        <v>2.5396825396825307E-2</v>
      </c>
      <c r="I133" s="101">
        <f>IF(ISNUMBER(G133), $B145 * H133, "")</f>
        <v>2539.6825396825307</v>
      </c>
      <c r="J133" s="15">
        <v>31.7</v>
      </c>
      <c r="K133" s="32">
        <f t="shared" si="68"/>
        <v>6.3492063492063266E-3</v>
      </c>
      <c r="L133" s="18">
        <f>IF(ISNUMBER(J133), $B145 * K133, "")</f>
        <v>634.92063492063266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</v>
      </c>
      <c r="C134" s="79">
        <v>1.6949152499999998E-2</v>
      </c>
      <c r="D134" s="24">
        <v>12</v>
      </c>
      <c r="E134" s="25">
        <f t="shared" si="66"/>
        <v>0</v>
      </c>
      <c r="F134" s="104">
        <f>IF(ISNUMBER(D134), $B145 * E134, "")</f>
        <v>0</v>
      </c>
      <c r="G134" s="102">
        <v>12.2</v>
      </c>
      <c r="H134" s="25">
        <f t="shared" si="67"/>
        <v>1.6666666666666607E-2</v>
      </c>
      <c r="I134" s="103">
        <f>IF(ISNUMBER(G134), $B145 * H134, "")</f>
        <v>1666.6666666666608</v>
      </c>
      <c r="J134" s="24">
        <v>12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144</v>
      </c>
      <c r="B135" s="124">
        <v>97.3</v>
      </c>
      <c r="C135" s="76">
        <v>1.6718913299999999E-2</v>
      </c>
      <c r="D135" s="13">
        <v>97.4</v>
      </c>
      <c r="E135" s="14">
        <f>IF(ISNUMBER(D135), (D135 - $B135) / $B135, "")</f>
        <v>1.0277492291881657E-3</v>
      </c>
      <c r="F135" s="16">
        <f>IF(ISNUMBER(D135), $B145 * E135, "")</f>
        <v>102.77492291881657</v>
      </c>
      <c r="G135" s="29">
        <v>102</v>
      </c>
      <c r="H135" s="14">
        <f>IF(ISNUMBER(G135), (G135 - $B135) / $B135, "")</f>
        <v>4.8304213771839702E-2</v>
      </c>
      <c r="I135" s="100">
        <f>IF(ISNUMBER(G135), $B145 * H135, "")</f>
        <v>4830.4213771839704</v>
      </c>
      <c r="J135" s="13">
        <v>98.9</v>
      </c>
      <c r="K135" s="14">
        <f>IF(ISNUMBER(J135), (J135 - $B135) / $B135, "")</f>
        <v>1.6443987667009337E-2</v>
      </c>
      <c r="L135" s="16">
        <f>IF(ISNUMBER(J135), $B145 * K135, "")</f>
        <v>1644.3987667009337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72</v>
      </c>
      <c r="B136" s="126">
        <v>21.3</v>
      </c>
      <c r="C136" s="77">
        <v>1.42857143E-2</v>
      </c>
      <c r="D136" s="15">
        <v>21.3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21.8</v>
      </c>
      <c r="H136" s="32">
        <f t="shared" ref="H136:H139" si="71">IF(ISNUMBER(G136), (G136 - $B136) / $B136, "")</f>
        <v>2.3474178403755867E-2</v>
      </c>
      <c r="I136" s="101">
        <f>IF(ISNUMBER(G136), $B145 * H136, "")</f>
        <v>2347.4178403755868</v>
      </c>
      <c r="J136" s="15">
        <v>21.3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234</v>
      </c>
      <c r="B137" s="126">
        <v>69.2</v>
      </c>
      <c r="C137" s="77">
        <v>1.1695906400000001E-2</v>
      </c>
      <c r="D137" s="15">
        <v>70</v>
      </c>
      <c r="E137" s="32">
        <f t="shared" si="70"/>
        <v>1.1560693641618455E-2</v>
      </c>
      <c r="F137" s="18">
        <f>IF(ISNUMBER(D137), $B145 * E137, "")</f>
        <v>1156.0693641618454</v>
      </c>
      <c r="G137" s="31">
        <v>71.599999999999994</v>
      </c>
      <c r="H137" s="32">
        <f t="shared" si="71"/>
        <v>3.468208092485537E-2</v>
      </c>
      <c r="I137" s="101">
        <f>IF(ISNUMBER(G137), $B145 * H137, "")</f>
        <v>3468.2080924855368</v>
      </c>
      <c r="J137" s="15">
        <v>69.7</v>
      </c>
      <c r="K137" s="32">
        <f t="shared" si="72"/>
        <v>7.2254335260115606E-3</v>
      </c>
      <c r="L137" s="18">
        <f>IF(ISNUMBER(J137), $B145 * K137, "")</f>
        <v>722.54335260115602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216</v>
      </c>
      <c r="B138" s="126">
        <v>9.31</v>
      </c>
      <c r="C138" s="77">
        <v>9.7613882999999999E-3</v>
      </c>
      <c r="D138" s="15">
        <v>9.35</v>
      </c>
      <c r="E138" s="32">
        <f t="shared" si="70"/>
        <v>4.2964554242748811E-3</v>
      </c>
      <c r="F138" s="18">
        <f>IF(ISNUMBER(D138), $B145 * E138, "")</f>
        <v>429.64554242748812</v>
      </c>
      <c r="G138" s="31">
        <v>9.57</v>
      </c>
      <c r="H138" s="32">
        <f t="shared" si="71"/>
        <v>2.7926960257787303E-2</v>
      </c>
      <c r="I138" s="101">
        <f>IF(ISNUMBER(G138), $B145 * H138, "")</f>
        <v>2792.6960257787305</v>
      </c>
      <c r="J138" s="15">
        <v>9.32</v>
      </c>
      <c r="K138" s="32">
        <f t="shared" si="72"/>
        <v>1.0741138560687203E-3</v>
      </c>
      <c r="L138" s="18">
        <f>IF(ISNUMBER(J138), $B145 * K138, "")</f>
        <v>107.41138560687203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250</v>
      </c>
      <c r="B139" s="128">
        <v>84</v>
      </c>
      <c r="C139" s="78">
        <v>8.4033613000000004E-3</v>
      </c>
      <c r="D139" s="20">
        <v>83.9</v>
      </c>
      <c r="E139" s="21">
        <f t="shared" si="70"/>
        <v>-1.1904761904761227E-3</v>
      </c>
      <c r="F139" s="22">
        <f>IF(ISNUMBER(D139), $B145 * E139, "")</f>
        <v>-119.04761904761227</v>
      </c>
      <c r="G139" s="30">
        <v>86</v>
      </c>
      <c r="H139" s="21">
        <f t="shared" si="71"/>
        <v>2.3809523809523808E-2</v>
      </c>
      <c r="I139" s="105">
        <f>IF(ISNUMBER(G139), $B145 * H139, "")</f>
        <v>2380.9523809523807</v>
      </c>
      <c r="J139" s="20">
        <v>83.9</v>
      </c>
      <c r="K139" s="21">
        <f t="shared" si="72"/>
        <v>-1.1904761904761227E-3</v>
      </c>
      <c r="L139" s="22">
        <f>IF(ISNUMBER(J139), $B145 * K139, "")</f>
        <v>-119.04761904761227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208</v>
      </c>
      <c r="B140" s="129">
        <v>12.9</v>
      </c>
      <c r="C140" s="80">
        <v>7.8125E-3</v>
      </c>
      <c r="D140" s="106">
        <v>12.9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13.1</v>
      </c>
      <c r="H140" s="107">
        <f>IF(ISNUMBER(G140), (G140 - $B140) / $B140, "")</f>
        <v>1.5503875968992192E-2</v>
      </c>
      <c r="I140" s="110">
        <f>IF(ISNUMBER(G140), $B145 * H140, "")</f>
        <v>1550.3875968992193</v>
      </c>
      <c r="J140" s="106">
        <v>12.8</v>
      </c>
      <c r="K140" s="107">
        <f>IF(ISNUMBER(J140), (J140 - $B140) / $B140, "")</f>
        <v>-7.7519379844960962E-3</v>
      </c>
      <c r="L140" s="108">
        <f>IF(ISNUMBER(J140), $B145 * K140, "")</f>
        <v>-775.19379844960963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204</v>
      </c>
      <c r="B141" s="126">
        <v>14.6</v>
      </c>
      <c r="C141" s="77">
        <v>6.8965516999999997E-3</v>
      </c>
      <c r="D141" s="15">
        <v>14.5</v>
      </c>
      <c r="E141" s="32">
        <f t="shared" ref="E141:E144" si="74">IF(ISNUMBER(D141), (D141 - $B141) / $B141, "")</f>
        <v>-6.8493150684931269E-3</v>
      </c>
      <c r="F141" s="18">
        <f>IF(ISNUMBER(D141), $B145 * E141, "")</f>
        <v>-684.93150684931265</v>
      </c>
      <c r="G141" s="31">
        <v>14.8</v>
      </c>
      <c r="H141" s="32">
        <f t="shared" ref="H141:H144" si="75">IF(ISNUMBER(G141), (G141 - $B141) / $B141, "")</f>
        <v>1.3698630136986375E-2</v>
      </c>
      <c r="I141" s="101">
        <f>IF(ISNUMBER(G141), $B145 * H141, "")</f>
        <v>1369.8630136986376</v>
      </c>
      <c r="J141" s="15">
        <v>14.5</v>
      </c>
      <c r="K141" s="32">
        <f t="shared" ref="K141:K144" si="76">IF(ISNUMBER(J141), (J141 - $B141) / $B141, "")</f>
        <v>-6.8493150684931269E-3</v>
      </c>
      <c r="L141" s="18">
        <f>IF(ISNUMBER(J141), $B145 * K141, "")</f>
        <v>-684.93150684931265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 t="s">
        <v>240</v>
      </c>
      <c r="B142" s="126">
        <v>56.4</v>
      </c>
      <c r="C142" s="77">
        <v>1.7761989E-3</v>
      </c>
      <c r="D142" s="15">
        <v>56.4</v>
      </c>
      <c r="E142" s="32">
        <f t="shared" si="74"/>
        <v>0</v>
      </c>
      <c r="F142" s="18">
        <f>IF(ISNUMBER(D142), $B145 * E142, "")</f>
        <v>0</v>
      </c>
      <c r="G142" s="31">
        <v>58.2</v>
      </c>
      <c r="H142" s="32">
        <f t="shared" si="75"/>
        <v>3.191489361702135E-2</v>
      </c>
      <c r="I142" s="101">
        <f>IF(ISNUMBER(G142), $B145 * H142, "")</f>
        <v>3191.4893617021348</v>
      </c>
      <c r="J142" s="15">
        <v>57.3</v>
      </c>
      <c r="K142" s="32">
        <f t="shared" si="76"/>
        <v>1.5957446808510613E-2</v>
      </c>
      <c r="L142" s="18">
        <f>IF(ISNUMBER(J142), $B145 * K142, "")</f>
        <v>1595.7446808510613</v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 t="s">
        <v>178</v>
      </c>
      <c r="B143" s="126">
        <v>15.4</v>
      </c>
      <c r="C143" s="77">
        <v>0</v>
      </c>
      <c r="D143" s="15">
        <v>15.4</v>
      </c>
      <c r="E143" s="32">
        <f t="shared" si="74"/>
        <v>0</v>
      </c>
      <c r="F143" s="18">
        <f>IF(ISNUMBER(D143), $B145 * E143, "")</f>
        <v>0</v>
      </c>
      <c r="G143" s="31">
        <v>15.9</v>
      </c>
      <c r="H143" s="32">
        <f t="shared" si="75"/>
        <v>3.2467532467532464E-2</v>
      </c>
      <c r="I143" s="101">
        <f>IF(ISNUMBER(G143), $B145 * H143, "")</f>
        <v>3246.7532467532465</v>
      </c>
      <c r="J143" s="15">
        <v>15.5</v>
      </c>
      <c r="K143" s="32">
        <f t="shared" si="76"/>
        <v>6.4935064935064705E-3</v>
      </c>
      <c r="L143" s="18">
        <f>IF(ISNUMBER(J143), $B145 * K143, "")</f>
        <v>649.35064935064702</v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309">
        <f>$B$37</f>
        <v>100000</v>
      </c>
      <c r="C145" s="310"/>
      <c r="D145" s="26" t="s">
        <v>271</v>
      </c>
      <c r="E145" s="27">
        <f>IF(COUNT(E125:E144), SUM(E125:E144) / COUNT(E125:E144), 0)</f>
        <v>-1.1093315635897776E-3</v>
      </c>
      <c r="F145" s="28">
        <f>SUM(F125:F144)</f>
        <v>-2107.7299708205774</v>
      </c>
      <c r="G145" s="26" t="s">
        <v>271</v>
      </c>
      <c r="H145" s="27">
        <f>IF(COUNT(H125:H144), SUM(H125:H144) / COUNT(H125:H144), 0)</f>
        <v>2.3666454474817637E-2</v>
      </c>
      <c r="I145" s="28">
        <f>SUM(I125:I144)</f>
        <v>44966.263502153517</v>
      </c>
      <c r="J145" s="26" t="s">
        <v>271</v>
      </c>
      <c r="K145" s="27">
        <f>IF(COUNT(K125:K144), SUM(K125:K144) / COUNT(K125:K144), 0)</f>
        <v>5.0667568118237564E-4</v>
      </c>
      <c r="L145" s="28">
        <f>SUM(L125:L144)</f>
        <v>962.68379424651312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259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41" t="s">
        <v>267</v>
      </c>
      <c r="B149" s="267" t="s">
        <v>49</v>
      </c>
      <c r="C149" s="269"/>
      <c r="D149" s="267" t="s">
        <v>58</v>
      </c>
      <c r="E149" s="268"/>
      <c r="F149" s="269"/>
      <c r="G149" s="270">
        <f>_xlfn.IFNA(VLOOKUP(B149, 현재가테이블!$B$2:$D$200, 2, FALSE), "-")</f>
        <v>51640000</v>
      </c>
      <c r="H149" s="271"/>
      <c r="I149" s="272"/>
      <c r="J149" s="267" t="s">
        <v>59</v>
      </c>
      <c r="K149" s="268"/>
      <c r="L149" s="269"/>
      <c r="M149" s="273">
        <f>_xlfn.IFNA(VLOOKUP(B149, 현재가테이블!$B$2:$D$200, 3, FALSE), "-")</f>
        <v>1.8560523900000001E-2</v>
      </c>
      <c r="N149" s="274"/>
      <c r="O149" s="275"/>
      <c r="Q149" s="266"/>
      <c r="R149" s="266"/>
      <c r="S149" s="266"/>
    </row>
    <row r="150" spans="1:19" ht="17.25" thickBot="1">
      <c r="A150" s="311" t="s">
        <v>55</v>
      </c>
      <c r="B150" s="307" t="str">
        <f>TEXT($G$1, "[$-ko-KR]yyyy-mm-dd(ddd) ") &amp; "오전 00:00"</f>
        <v>2021-09-22(수) 오전 00:00</v>
      </c>
      <c r="C150" s="308"/>
      <c r="D150" s="280" t="str">
        <f>TEXT($G$1, "[$-ko-KR]yyyy-mm-dd(ddd) ") &amp; "오후 14:00"</f>
        <v>2021-09-22(수) 오후 14:00</v>
      </c>
      <c r="E150" s="281"/>
      <c r="F150" s="282"/>
      <c r="G150" s="280" t="str">
        <f>TEXT($G$1, "[$-ko-KR]yyyy-mm-dd(ddd) ") &amp; "오후 19:00"</f>
        <v>2021-09-22(수) 오후 19:00</v>
      </c>
      <c r="H150" s="281"/>
      <c r="I150" s="282"/>
      <c r="J150" s="280" t="str">
        <f>TEXT($G$1, "[$-ko-KR]yyyy-mm-dd(ddd) ") &amp; "오후 21:00"</f>
        <v>2021-09-22(수) 오후 21:00</v>
      </c>
      <c r="K150" s="281"/>
      <c r="L150" s="282"/>
      <c r="M150" s="280" t="str">
        <f>TEXT($G$1+1, "[$-ko-KR]yyyy-mm-dd(ddd) ") &amp; "오전 00:00"</f>
        <v>2021-09-23(목)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2" t="s">
        <v>58</v>
      </c>
      <c r="H151" s="243" t="s">
        <v>268</v>
      </c>
      <c r="I151" s="24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6"/>
      <c r="R151" s="256"/>
      <c r="S151" s="256"/>
    </row>
    <row r="152" spans="1:19" ht="17.25" thickBot="1">
      <c r="A152" s="123" t="s">
        <v>174</v>
      </c>
      <c r="B152" s="124">
        <v>359</v>
      </c>
      <c r="C152" s="76">
        <v>1.6997167099999998E-2</v>
      </c>
      <c r="D152" s="13">
        <v>358</v>
      </c>
      <c r="E152" s="14">
        <f>IF(ISNUMBER(D152), (D152 - $B152) / $B152, "")</f>
        <v>-2.7855153203342618E-3</v>
      </c>
      <c r="F152" s="16">
        <f>IF(ISNUMBER(D152), $B172 * E152, "")</f>
        <v>-278.55153203342621</v>
      </c>
      <c r="G152" s="29">
        <v>364</v>
      </c>
      <c r="H152" s="14">
        <f>IF(ISNUMBER(G152), (G152 - $B152) / $B152, "")</f>
        <v>1.3927576601671309E-2</v>
      </c>
      <c r="I152" s="100">
        <f>IF(ISNUMBER(G152), $B172 * H152, "")</f>
        <v>1392.7576601671308</v>
      </c>
      <c r="J152" s="13">
        <v>357</v>
      </c>
      <c r="K152" s="14">
        <f>IF(ISNUMBER(J152), (J152 - $B152) / $B152, "")</f>
        <v>-5.5710306406685237E-3</v>
      </c>
      <c r="L152" s="16">
        <f>IF(ISNUMBER(J152), $B172 * K152, "")</f>
        <v>-557.10306406685243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232</v>
      </c>
      <c r="B153" s="126">
        <v>688</v>
      </c>
      <c r="C153" s="77">
        <v>1.6248153599999999E-2</v>
      </c>
      <c r="D153" s="15">
        <v>684</v>
      </c>
      <c r="E153" s="32">
        <f t="shared" ref="E153:E156" si="78">IF(ISNUMBER(D153), (D153 - $B153) / $B153, "")</f>
        <v>-5.8139534883720929E-3</v>
      </c>
      <c r="F153" s="18">
        <f>IF(ISNUMBER(D153), $B172 * E153, "")</f>
        <v>-581.39534883720933</v>
      </c>
      <c r="G153" s="31">
        <v>707</v>
      </c>
      <c r="H153" s="32">
        <f t="shared" ref="H153:H156" si="79">IF(ISNUMBER(G153), (G153 - $B153) / $B153, "")</f>
        <v>2.7616279069767442E-2</v>
      </c>
      <c r="I153" s="101">
        <f>IF(ISNUMBER(G153), $B172 * H153, "")</f>
        <v>2761.6279069767443</v>
      </c>
      <c r="J153" s="15">
        <v>691</v>
      </c>
      <c r="K153" s="32">
        <f t="shared" ref="K153:K156" si="80">IF(ISNUMBER(J153), (J153 - $B153) / $B153, "")</f>
        <v>4.3604651162790697E-3</v>
      </c>
      <c r="L153" s="18">
        <f>IF(ISNUMBER(J153), $B172 * K153, "")</f>
        <v>436.04651162790697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266</v>
      </c>
      <c r="B154" s="126">
        <v>254</v>
      </c>
      <c r="C154" s="77">
        <v>1.6E-2</v>
      </c>
      <c r="D154" s="15">
        <v>255</v>
      </c>
      <c r="E154" s="32">
        <f t="shared" si="78"/>
        <v>3.937007874015748E-3</v>
      </c>
      <c r="F154" s="18">
        <f>IF(ISNUMBER(D154), $B172 * E154, "")</f>
        <v>393.70078740157481</v>
      </c>
      <c r="G154" s="31">
        <v>261</v>
      </c>
      <c r="H154" s="32">
        <f t="shared" si="79"/>
        <v>2.7559055118110236E-2</v>
      </c>
      <c r="I154" s="101">
        <f>IF(ISNUMBER(G154), $B172 * H154, "")</f>
        <v>2755.9055118110236</v>
      </c>
      <c r="J154" s="15">
        <v>256</v>
      </c>
      <c r="K154" s="32">
        <f t="shared" si="80"/>
        <v>7.874015748031496E-3</v>
      </c>
      <c r="L154" s="18">
        <f>IF(ISNUMBER(J154), $B172 * K154, "")</f>
        <v>787.40157480314963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138</v>
      </c>
      <c r="B155" s="126">
        <v>325</v>
      </c>
      <c r="C155" s="77">
        <v>1.5625E-2</v>
      </c>
      <c r="D155" s="15">
        <v>325</v>
      </c>
      <c r="E155" s="32">
        <f t="shared" si="78"/>
        <v>0</v>
      </c>
      <c r="F155" s="18">
        <f>IF(ISNUMBER(D155), $B172 * E155, "")</f>
        <v>0</v>
      </c>
      <c r="G155" s="31">
        <v>332</v>
      </c>
      <c r="H155" s="32">
        <f t="shared" si="79"/>
        <v>2.1538461538461538E-2</v>
      </c>
      <c r="I155" s="101">
        <f>IF(ISNUMBER(G155), $B172 * H155, "")</f>
        <v>2153.8461538461538</v>
      </c>
      <c r="J155" s="15">
        <v>324</v>
      </c>
      <c r="K155" s="32">
        <f t="shared" si="80"/>
        <v>-3.0769230769230769E-3</v>
      </c>
      <c r="L155" s="18">
        <f>IF(ISNUMBER(J155), $B172 * K155, "")</f>
        <v>-307.69230769230768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206</v>
      </c>
      <c r="B156" s="128">
        <v>669</v>
      </c>
      <c r="C156" s="78">
        <v>1.5174506799999999E-2</v>
      </c>
      <c r="D156" s="20">
        <v>667</v>
      </c>
      <c r="E156" s="21">
        <f t="shared" si="78"/>
        <v>-2.9895366218236174E-3</v>
      </c>
      <c r="F156" s="22">
        <f>IF(ISNUMBER(D156), $B172 * E156, "")</f>
        <v>-298.95366218236177</v>
      </c>
      <c r="G156" s="30">
        <v>683</v>
      </c>
      <c r="H156" s="21">
        <f t="shared" si="79"/>
        <v>2.0926756352765322E-2</v>
      </c>
      <c r="I156" s="105">
        <f>IF(ISNUMBER(G156), $B172 * H156, "")</f>
        <v>2092.6756352765324</v>
      </c>
      <c r="J156" s="20">
        <v>675</v>
      </c>
      <c r="K156" s="21">
        <f t="shared" si="80"/>
        <v>8.9686098654708519E-3</v>
      </c>
      <c r="L156" s="22">
        <f>IF(ISNUMBER(J156), $B172 * K156, "")</f>
        <v>896.86098654708519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110</v>
      </c>
      <c r="B157" s="129">
        <v>149</v>
      </c>
      <c r="C157" s="80">
        <v>1.36054422E-2</v>
      </c>
      <c r="D157" s="106">
        <v>148</v>
      </c>
      <c r="E157" s="107">
        <f>IF(ISNUMBER(D157), (D157 - $B157) / $B157, "")</f>
        <v>-6.7114093959731542E-3</v>
      </c>
      <c r="F157" s="108">
        <f>IF(ISNUMBER(D157), $B172 * E157, "")</f>
        <v>-671.14093959731542</v>
      </c>
      <c r="G157" s="109">
        <v>151</v>
      </c>
      <c r="H157" s="107">
        <f>IF(ISNUMBER(G157), (G157 - $B157) / $B157, "")</f>
        <v>1.3422818791946308E-2</v>
      </c>
      <c r="I157" s="110">
        <f>IF(ISNUMBER(G157), $B172 * H157, "")</f>
        <v>1342.2818791946308</v>
      </c>
      <c r="J157" s="106">
        <v>148</v>
      </c>
      <c r="K157" s="107">
        <f>IF(ISNUMBER(J157), (J157 - $B157) / $B157, "")</f>
        <v>-6.7114093959731542E-3</v>
      </c>
      <c r="L157" s="108">
        <f>IF(ISNUMBER(J157), $B172 * K157, "")</f>
        <v>-671.14093959731542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57</v>
      </c>
      <c r="B158" s="126">
        <v>181</v>
      </c>
      <c r="C158" s="77">
        <v>1.1173184399999999E-2</v>
      </c>
      <c r="D158" s="15">
        <v>181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188</v>
      </c>
      <c r="H158" s="32">
        <f t="shared" ref="H158:H161" si="83">IF(ISNUMBER(G158), (G158 - $B158) / $B158, "")</f>
        <v>3.8674033149171269E-2</v>
      </c>
      <c r="I158" s="101">
        <f>IF(ISNUMBER(G158), $B172 * H158, "")</f>
        <v>3867.4033149171269</v>
      </c>
      <c r="J158" s="15">
        <v>183</v>
      </c>
      <c r="K158" s="32">
        <f t="shared" ref="K158:K161" si="84">IF(ISNUMBER(J158), (J158 - $B158) / $B158, "")</f>
        <v>1.1049723756906077E-2</v>
      </c>
      <c r="L158" s="18">
        <f>IF(ISNUMBER(J158), $B172 * K158, "")</f>
        <v>1104.9723756906076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166</v>
      </c>
      <c r="B159" s="126">
        <v>181</v>
      </c>
      <c r="C159" s="77">
        <v>1.1173184399999999E-2</v>
      </c>
      <c r="D159" s="15">
        <v>181</v>
      </c>
      <c r="E159" s="32">
        <f t="shared" si="82"/>
        <v>0</v>
      </c>
      <c r="F159" s="18">
        <f>IF(ISNUMBER(D159), $B172 * E159, "")</f>
        <v>0</v>
      </c>
      <c r="G159" s="31">
        <v>188</v>
      </c>
      <c r="H159" s="32">
        <f t="shared" si="83"/>
        <v>3.8674033149171269E-2</v>
      </c>
      <c r="I159" s="101">
        <f>IF(ISNUMBER(G159), $B172 * H159, "")</f>
        <v>3867.4033149171269</v>
      </c>
      <c r="J159" s="15">
        <v>183</v>
      </c>
      <c r="K159" s="32">
        <f t="shared" si="84"/>
        <v>1.1049723756906077E-2</v>
      </c>
      <c r="L159" s="18">
        <f>IF(ISNUMBER(J159), $B172 * K159, "")</f>
        <v>1104.9723756906076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132</v>
      </c>
      <c r="B160" s="126">
        <v>102</v>
      </c>
      <c r="C160" s="77">
        <v>9.9009900999999997E-3</v>
      </c>
      <c r="D160" s="15">
        <v>104</v>
      </c>
      <c r="E160" s="32">
        <f t="shared" si="82"/>
        <v>1.9607843137254902E-2</v>
      </c>
      <c r="F160" s="18">
        <f>IF(ISNUMBER(D160), $B172 * E160, "")</f>
        <v>1960.7843137254902</v>
      </c>
      <c r="G160" s="31">
        <v>106</v>
      </c>
      <c r="H160" s="32">
        <f t="shared" si="83"/>
        <v>3.9215686274509803E-2</v>
      </c>
      <c r="I160" s="101">
        <f>IF(ISNUMBER(G160), $B172 * H160, "")</f>
        <v>3921.5686274509803</v>
      </c>
      <c r="J160" s="15">
        <v>104</v>
      </c>
      <c r="K160" s="32">
        <f t="shared" si="84"/>
        <v>1.9607843137254902E-2</v>
      </c>
      <c r="L160" s="18">
        <f>IF(ISNUMBER(J160), $B172 * K160, "")</f>
        <v>1960.7843137254902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312</v>
      </c>
      <c r="C161" s="79">
        <v>9.7087379000000001E-3</v>
      </c>
      <c r="D161" s="24">
        <v>313</v>
      </c>
      <c r="E161" s="25">
        <f t="shared" si="82"/>
        <v>3.205128205128205E-3</v>
      </c>
      <c r="F161" s="104">
        <f>IF(ISNUMBER(D161), $B172 * E161, "")</f>
        <v>320.5128205128205</v>
      </c>
      <c r="G161" s="102">
        <v>319</v>
      </c>
      <c r="H161" s="25">
        <f t="shared" si="83"/>
        <v>2.2435897435897436E-2</v>
      </c>
      <c r="I161" s="103">
        <f>IF(ISNUMBER(G161), $B172 * H161, "")</f>
        <v>2243.5897435897436</v>
      </c>
      <c r="J161" s="24">
        <v>310</v>
      </c>
      <c r="K161" s="25">
        <f t="shared" si="84"/>
        <v>-6.41025641025641E-3</v>
      </c>
      <c r="L161" s="104">
        <f>IF(ISNUMBER(J161), $B172 * K161, "")</f>
        <v>-641.02564102564099</v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152</v>
      </c>
      <c r="B162" s="124">
        <v>111</v>
      </c>
      <c r="C162" s="76">
        <v>9.0909091000000008E-3</v>
      </c>
      <c r="D162" s="13">
        <v>111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1.8018018018018018E-2</v>
      </c>
      <c r="I162" s="100">
        <f>IF(ISNUMBER(G162), $B172 * H162, "")</f>
        <v>1801.8018018018017</v>
      </c>
      <c r="J162" s="13">
        <v>111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236</v>
      </c>
      <c r="B163" s="126">
        <v>582</v>
      </c>
      <c r="C163" s="77">
        <v>3.4482759000000001E-3</v>
      </c>
      <c r="D163" s="15">
        <v>580</v>
      </c>
      <c r="E163" s="32">
        <f t="shared" ref="E163:E166" si="86">IF(ISNUMBER(D163), (D163 - $B163) / $B163, "")</f>
        <v>-3.4364261168384879E-3</v>
      </c>
      <c r="F163" s="18">
        <f>IF(ISNUMBER(D163), $B172 * E163, "")</f>
        <v>-343.64261168384877</v>
      </c>
      <c r="G163" s="31">
        <v>601</v>
      </c>
      <c r="H163" s="32">
        <f t="shared" ref="H163:H166" si="87">IF(ISNUMBER(G163), (G163 - $B163) / $B163, "")</f>
        <v>3.2646048109965638E-2</v>
      </c>
      <c r="I163" s="101">
        <f>IF(ISNUMBER(G163), $B172 * H163, "")</f>
        <v>3264.6048109965636</v>
      </c>
      <c r="J163" s="15">
        <v>585</v>
      </c>
      <c r="K163" s="32">
        <f t="shared" ref="K163:K166" si="88">IF(ISNUMBER(J163), (J163 - $B163) / $B163, "")</f>
        <v>5.1546391752577319E-3</v>
      </c>
      <c r="L163" s="18">
        <f>IF(ISNUMBER(J163), $B172 * K163, "")</f>
        <v>515.46391752577324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164</v>
      </c>
      <c r="B164" s="126">
        <v>842</v>
      </c>
      <c r="C164" s="77">
        <v>1.1890606E-3</v>
      </c>
      <c r="D164" s="15">
        <v>841</v>
      </c>
      <c r="E164" s="32">
        <f t="shared" si="86"/>
        <v>-1.1876484560570072E-3</v>
      </c>
      <c r="F164" s="18">
        <f>IF(ISNUMBER(D164), $B172 * E164, "")</f>
        <v>-118.76484560570071</v>
      </c>
      <c r="G164" s="31">
        <v>861</v>
      </c>
      <c r="H164" s="32">
        <f t="shared" si="87"/>
        <v>2.2565320665083134E-2</v>
      </c>
      <c r="I164" s="101">
        <f>IF(ISNUMBER(G164), $B172 * H164, "")</f>
        <v>2256.5320665083136</v>
      </c>
      <c r="J164" s="15">
        <v>868</v>
      </c>
      <c r="K164" s="32">
        <f t="shared" si="88"/>
        <v>3.0878859857482184E-2</v>
      </c>
      <c r="L164" s="18">
        <f>IF(ISNUMBER(J164), $B172 * K164, "")</f>
        <v>3087.8859857482184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238</v>
      </c>
      <c r="B165" s="126">
        <v>116</v>
      </c>
      <c r="C165" s="77">
        <v>0</v>
      </c>
      <c r="D165" s="15">
        <v>116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2.5862068965517241E-2</v>
      </c>
      <c r="I165" s="101">
        <f>IF(ISNUMBER(G165), $B172 * H165, "")</f>
        <v>2586.2068965517242</v>
      </c>
      <c r="J165" s="15">
        <v>117</v>
      </c>
      <c r="K165" s="32">
        <f t="shared" si="88"/>
        <v>8.6206896551724137E-3</v>
      </c>
      <c r="L165" s="18">
        <f>IF(ISNUMBER(J165), $B172 * K165, "")</f>
        <v>862.06896551724139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222</v>
      </c>
      <c r="B166" s="128">
        <v>150</v>
      </c>
      <c r="C166" s="78">
        <v>0</v>
      </c>
      <c r="D166" s="20">
        <v>149</v>
      </c>
      <c r="E166" s="21">
        <f t="shared" si="86"/>
        <v>-6.6666666666666671E-3</v>
      </c>
      <c r="F166" s="22">
        <f>IF(ISNUMBER(D166), $B172 * E166, "")</f>
        <v>-666.66666666666674</v>
      </c>
      <c r="G166" s="30">
        <v>157</v>
      </c>
      <c r="H166" s="21">
        <f t="shared" si="87"/>
        <v>4.6666666666666669E-2</v>
      </c>
      <c r="I166" s="105">
        <f>IF(ISNUMBER(G166), $B172 * H166, "")</f>
        <v>4666.666666666667</v>
      </c>
      <c r="J166" s="20">
        <v>152</v>
      </c>
      <c r="K166" s="21">
        <f t="shared" si="88"/>
        <v>1.3333333333333334E-2</v>
      </c>
      <c r="L166" s="22">
        <f>IF(ISNUMBER(J166), $B172 * K166, "")</f>
        <v>1333.3333333333335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130</v>
      </c>
      <c r="B167" s="129">
        <v>123</v>
      </c>
      <c r="C167" s="80">
        <v>0</v>
      </c>
      <c r="D167" s="106">
        <v>124</v>
      </c>
      <c r="E167" s="107">
        <f>IF(ISNUMBER(D167), (D167 - $B167) / $B167, "")</f>
        <v>8.130081300813009E-3</v>
      </c>
      <c r="F167" s="108">
        <f>IF(ISNUMBER(D167), $B172 * E167, "")</f>
        <v>813.00813008130092</v>
      </c>
      <c r="G167" s="109">
        <v>131</v>
      </c>
      <c r="H167" s="107">
        <f>IF(ISNUMBER(G167), (G167 - $B167) / $B167, "")</f>
        <v>6.5040650406504072E-2</v>
      </c>
      <c r="I167" s="110">
        <f>IF(ISNUMBER(G167), $B172 * H167, "")</f>
        <v>6504.0650406504074</v>
      </c>
      <c r="J167" s="106">
        <v>128</v>
      </c>
      <c r="K167" s="107">
        <f>IF(ISNUMBER(J167), (J167 - $B167) / $B167, "")</f>
        <v>4.065040650406504E-2</v>
      </c>
      <c r="L167" s="108">
        <f>IF(ISNUMBER(J167), $B172 * K167, "")</f>
        <v>4065.040650406504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228</v>
      </c>
      <c r="B168" s="126">
        <v>736</v>
      </c>
      <c r="C168" s="77">
        <v>0</v>
      </c>
      <c r="D168" s="15">
        <v>736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761</v>
      </c>
      <c r="H168" s="32">
        <f t="shared" ref="H168:H171" si="91">IF(ISNUMBER(G168), (G168 - $B168) / $B168, "")</f>
        <v>3.3967391304347824E-2</v>
      </c>
      <c r="I168" s="101">
        <f>IF(ISNUMBER(G168), $B172 * H168, "")</f>
        <v>3396.7391304347825</v>
      </c>
      <c r="J168" s="15">
        <v>750</v>
      </c>
      <c r="K168" s="32">
        <f t="shared" ref="K168:K171" si="92">IF(ISNUMBER(J168), (J168 - $B168) / $B168, "")</f>
        <v>1.9021739130434784E-2</v>
      </c>
      <c r="L168" s="18">
        <f>IF(ISNUMBER(J168), $B172 * K168, "")</f>
        <v>1902.1739130434785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218</v>
      </c>
      <c r="B169" s="126">
        <v>128</v>
      </c>
      <c r="C169" s="77">
        <v>0</v>
      </c>
      <c r="D169" s="15">
        <v>128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3.125E-2</v>
      </c>
      <c r="I169" s="101">
        <f>IF(ISNUMBER(G169), $B172 * H169, "")</f>
        <v>3125</v>
      </c>
      <c r="J169" s="15">
        <v>129</v>
      </c>
      <c r="K169" s="32">
        <f t="shared" si="92"/>
        <v>7.8125E-3</v>
      </c>
      <c r="L169" s="18">
        <f>IF(ISNUMBER(J169), $B172 * K169, "")</f>
        <v>781.25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242</v>
      </c>
      <c r="B170" s="126">
        <v>527</v>
      </c>
      <c r="C170" s="77">
        <v>-1.8939394E-3</v>
      </c>
      <c r="D170" s="15">
        <v>529</v>
      </c>
      <c r="E170" s="32">
        <f t="shared" si="90"/>
        <v>3.7950664136622392E-3</v>
      </c>
      <c r="F170" s="18">
        <f>IF(ISNUMBER(D170), $B172 * E170, "")</f>
        <v>379.5066413662239</v>
      </c>
      <c r="G170" s="31">
        <v>544</v>
      </c>
      <c r="H170" s="32">
        <f t="shared" si="91"/>
        <v>3.2258064516129031E-2</v>
      </c>
      <c r="I170" s="101">
        <f>IF(ISNUMBER(G170), $B172 * H170, "")</f>
        <v>3225.8064516129029</v>
      </c>
      <c r="J170" s="15">
        <v>529</v>
      </c>
      <c r="K170" s="32">
        <f t="shared" si="92"/>
        <v>3.7950664136622392E-3</v>
      </c>
      <c r="L170" s="18">
        <f>IF(ISNUMBER(J170), $B172 * K170, "")</f>
        <v>379.5066413662239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252</v>
      </c>
      <c r="B171" s="131">
        <v>952</v>
      </c>
      <c r="C171" s="79">
        <v>-4.1841003999999998E-3</v>
      </c>
      <c r="D171" s="24">
        <v>954</v>
      </c>
      <c r="E171" s="25">
        <f t="shared" si="90"/>
        <v>2.1008403361344537E-3</v>
      </c>
      <c r="F171" s="104">
        <f>IF(ISNUMBER(D171), $B172 * E171, "")</f>
        <v>210.08403361344537</v>
      </c>
      <c r="G171" s="102">
        <v>994</v>
      </c>
      <c r="H171" s="25">
        <f t="shared" si="91"/>
        <v>4.4117647058823532E-2</v>
      </c>
      <c r="I171" s="103">
        <f>IF(ISNUMBER(G171), $B172 * H171, "")</f>
        <v>4411.7647058823532</v>
      </c>
      <c r="J171" s="24">
        <v>967</v>
      </c>
      <c r="K171" s="25">
        <f t="shared" si="92"/>
        <v>1.5756302521008403E-2</v>
      </c>
      <c r="L171" s="104">
        <f>IF(ISNUMBER(J171), $B172 * K171, "")</f>
        <v>1575.6302521008404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309">
        <f>$B$37</f>
        <v>100000</v>
      </c>
      <c r="C172" s="310"/>
      <c r="D172" s="26" t="s">
        <v>271</v>
      </c>
      <c r="E172" s="27">
        <f>IF(COUNT(E152:E171), SUM(E152:E171) / COUNT(E152:E171), 0)</f>
        <v>5.5924056004716329E-4</v>
      </c>
      <c r="F172" s="28">
        <f>SUM(F152:F171)</f>
        <v>1118.4811200943266</v>
      </c>
      <c r="G172" s="26" t="s">
        <v>271</v>
      </c>
      <c r="H172" s="27">
        <f>IF(COUNT(H152:H171), SUM(H152:H171) / COUNT(H152:H171), 0)</f>
        <v>3.081912365962635E-2</v>
      </c>
      <c r="I172" s="28">
        <f>SUM(I152:I171)</f>
        <v>61638.247319252696</v>
      </c>
      <c r="J172" s="26" t="s">
        <v>271</v>
      </c>
      <c r="K172" s="27">
        <f>IF(COUNT(K152:K171), SUM(K152:K171) / COUNT(K152:K171), 0)</f>
        <v>9.3082149223721721E-3</v>
      </c>
      <c r="L172" s="28">
        <f>SUM(L152:L171)</f>
        <v>18616.429844744347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255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41" t="s">
        <v>267</v>
      </c>
      <c r="B176" s="267" t="s">
        <v>49</v>
      </c>
      <c r="C176" s="269"/>
      <c r="D176" s="267" t="s">
        <v>58</v>
      </c>
      <c r="E176" s="268"/>
      <c r="F176" s="269"/>
      <c r="G176" s="270">
        <f>_xlfn.IFNA(VLOOKUP(B176, 현재가테이블!$B$2:$D$200, 2, FALSE), "-")</f>
        <v>51640000</v>
      </c>
      <c r="H176" s="271"/>
      <c r="I176" s="272"/>
      <c r="J176" s="267" t="s">
        <v>59</v>
      </c>
      <c r="K176" s="268"/>
      <c r="L176" s="269"/>
      <c r="M176" s="273">
        <f>_xlfn.IFNA(VLOOKUP(B176, 현재가테이블!$B$2:$D$200, 3, FALSE), "-")</f>
        <v>1.8560523900000001E-2</v>
      </c>
      <c r="N176" s="274"/>
      <c r="O176" s="275"/>
      <c r="Q176" s="266"/>
      <c r="R176" s="266"/>
      <c r="S176" s="266"/>
    </row>
    <row r="177" spans="1:19" ht="17.25" thickBot="1">
      <c r="A177" s="311" t="s">
        <v>55</v>
      </c>
      <c r="B177" s="307" t="str">
        <f>TEXT($G$1, "[$-ko-KR]yyyy-mm-dd(ddd) ") &amp; "오전 00:00"</f>
        <v>2021-09-22(수) 오전 00:00</v>
      </c>
      <c r="C177" s="308"/>
      <c r="D177" s="280" t="str">
        <f>TEXT($G$1, "[$-ko-KR]yyyy-mm-dd(ddd) ") &amp; "오후 14:00"</f>
        <v>2021-09-22(수) 오후 14:00</v>
      </c>
      <c r="E177" s="281"/>
      <c r="F177" s="282"/>
      <c r="G177" s="280" t="str">
        <f>TEXT($G$1, "[$-ko-KR]yyyy-mm-dd(ddd) ") &amp; "오후 19:00"</f>
        <v>2021-09-22(수) 오후 19:00</v>
      </c>
      <c r="H177" s="281"/>
      <c r="I177" s="282"/>
      <c r="J177" s="280" t="str">
        <f>TEXT($G$1, "[$-ko-KR]yyyy-mm-dd(ddd) ") &amp; "오후 21:00"</f>
        <v>2021-09-22(수) 오후 21:00</v>
      </c>
      <c r="K177" s="281"/>
      <c r="L177" s="282"/>
      <c r="M177" s="280" t="str">
        <f>TEXT($G$1+1, "[$-ko-KR]yyyy-mm-dd(ddd) ") &amp; "오전 00:00"</f>
        <v>2021-09-23(목)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2" t="s">
        <v>58</v>
      </c>
      <c r="H178" s="243" t="s">
        <v>268</v>
      </c>
      <c r="I178" s="24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6"/>
      <c r="R178" s="256"/>
      <c r="S178" s="256"/>
    </row>
    <row r="179" spans="1:19" ht="17.25" thickBot="1">
      <c r="A179" s="123" t="s">
        <v>208</v>
      </c>
      <c r="B179" s="124">
        <v>12.9</v>
      </c>
      <c r="C179" s="76">
        <v>7.8125E-3</v>
      </c>
      <c r="D179" s="13">
        <v>12.9</v>
      </c>
      <c r="E179" s="14">
        <f>IF(ISNUMBER(D179), (D179 - $B179) / $B179, "")</f>
        <v>0</v>
      </c>
      <c r="F179" s="16">
        <f>IF(ISNUMBER(D179), $B199 * E179, "")</f>
        <v>0</v>
      </c>
      <c r="G179" s="29">
        <v>13.1</v>
      </c>
      <c r="H179" s="14">
        <f>IF(ISNUMBER(G179), (G179 - $B179) / $B179, "")</f>
        <v>1.5503875968992192E-2</v>
      </c>
      <c r="I179" s="100">
        <f>IF(ISNUMBER(G179), $B199 * H179, "")</f>
        <v>1550.3875968992193</v>
      </c>
      <c r="J179" s="13">
        <v>12.8</v>
      </c>
      <c r="K179" s="14">
        <f>IF(ISNUMBER(J179), (J179 - $B179) / $B179, "")</f>
        <v>-7.7519379844960962E-3</v>
      </c>
      <c r="L179" s="16">
        <f>IF(ISNUMBER(J179), $B199 * K179, "")</f>
        <v>-775.19379844960963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204</v>
      </c>
      <c r="B180" s="126">
        <v>14.6</v>
      </c>
      <c r="C180" s="77">
        <v>6.8965516999999997E-3</v>
      </c>
      <c r="D180" s="15">
        <v>14.5</v>
      </c>
      <c r="E180" s="32">
        <f t="shared" ref="E180:E183" si="94">IF(ISNUMBER(D180), (D180 - $B180) / $B180, "")</f>
        <v>-6.8493150684931269E-3</v>
      </c>
      <c r="F180" s="18">
        <f>IF(ISNUMBER(D180), $B199 * E180, "")</f>
        <v>-684.93150684931265</v>
      </c>
      <c r="G180" s="31">
        <v>14.8</v>
      </c>
      <c r="H180" s="32">
        <f t="shared" ref="H180:H183" si="95">IF(ISNUMBER(G180), (G180 - $B180) / $B180, "")</f>
        <v>1.3698630136986375E-2</v>
      </c>
      <c r="I180" s="101">
        <f>IF(ISNUMBER(G180), $B199 * H180, "")</f>
        <v>1369.8630136986376</v>
      </c>
      <c r="J180" s="15">
        <v>14.5</v>
      </c>
      <c r="K180" s="32">
        <f t="shared" ref="K180:K183" si="96">IF(ISNUMBER(J180), (J180 - $B180) / $B180, "")</f>
        <v>-6.8493150684931269E-3</v>
      </c>
      <c r="L180" s="18">
        <f>IF(ISNUMBER(J180), $B199 * K180, "")</f>
        <v>-684.93150684931265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120</v>
      </c>
      <c r="B181" s="126">
        <v>3680</v>
      </c>
      <c r="C181" s="77">
        <v>6.8399452999999997E-3</v>
      </c>
      <c r="D181" s="15">
        <v>3680</v>
      </c>
      <c r="E181" s="32">
        <f t="shared" si="94"/>
        <v>0</v>
      </c>
      <c r="F181" s="18">
        <f>IF(ISNUMBER(D181), $B199 * E181, "")</f>
        <v>0</v>
      </c>
      <c r="G181" s="31">
        <v>3795</v>
      </c>
      <c r="H181" s="32">
        <f t="shared" si="95"/>
        <v>3.125E-2</v>
      </c>
      <c r="I181" s="101">
        <f>IF(ISNUMBER(G181), $B199 * H181, "")</f>
        <v>3125</v>
      </c>
      <c r="J181" s="15">
        <v>3700</v>
      </c>
      <c r="K181" s="32">
        <f t="shared" si="96"/>
        <v>5.434782608695652E-3</v>
      </c>
      <c r="L181" s="18">
        <f>IF(ISNUMBER(J181), $B199 * K181, "")</f>
        <v>543.47826086956525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248</v>
      </c>
      <c r="B182" s="126">
        <v>2410</v>
      </c>
      <c r="C182" s="77">
        <v>6.2630480000000002E-3</v>
      </c>
      <c r="D182" s="15">
        <v>2400</v>
      </c>
      <c r="E182" s="32">
        <f t="shared" si="94"/>
        <v>-4.1493775933609959E-3</v>
      </c>
      <c r="F182" s="18">
        <f>IF(ISNUMBER(D182), $B199 * E182, "")</f>
        <v>-414.93775933609959</v>
      </c>
      <c r="G182" s="31">
        <v>2480</v>
      </c>
      <c r="H182" s="32">
        <f t="shared" si="95"/>
        <v>2.9045643153526972E-2</v>
      </c>
      <c r="I182" s="101">
        <f>IF(ISNUMBER(G182), $B199 * H182, "")</f>
        <v>2904.5643153526971</v>
      </c>
      <c r="J182" s="15">
        <v>2410</v>
      </c>
      <c r="K182" s="32">
        <f t="shared" si="96"/>
        <v>0</v>
      </c>
      <c r="L182" s="18">
        <f>IF(ISNUMBER(J182), $B199 * K182, "")</f>
        <v>0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140</v>
      </c>
      <c r="B183" s="128">
        <v>10770</v>
      </c>
      <c r="C183" s="78">
        <v>3.7278658000000002E-3</v>
      </c>
      <c r="D183" s="20">
        <v>10780</v>
      </c>
      <c r="E183" s="21">
        <f t="shared" si="94"/>
        <v>9.2850510677808728E-4</v>
      </c>
      <c r="F183" s="22">
        <f>IF(ISNUMBER(D183), $B199 * E183, "")</f>
        <v>92.850510677808728</v>
      </c>
      <c r="G183" s="30">
        <v>11050</v>
      </c>
      <c r="H183" s="21">
        <f t="shared" si="95"/>
        <v>2.5998142989786442E-2</v>
      </c>
      <c r="I183" s="105">
        <f>IF(ISNUMBER(G183), $B199 * H183, "")</f>
        <v>2599.8142989786443</v>
      </c>
      <c r="J183" s="20">
        <v>10640</v>
      </c>
      <c r="K183" s="21">
        <f t="shared" si="96"/>
        <v>-1.2070566388115135E-2</v>
      </c>
      <c r="L183" s="22">
        <f>IF(ISNUMBER(J183), $B199 * K183, "")</f>
        <v>-1207.0566388115135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246</v>
      </c>
      <c r="B184" s="129">
        <v>7180</v>
      </c>
      <c r="C184" s="80">
        <v>3.4940600999999998E-3</v>
      </c>
      <c r="D184" s="106">
        <v>7120</v>
      </c>
      <c r="E184" s="107">
        <f>IF(ISNUMBER(D184), (D184 - $B184) / $B184, "")</f>
        <v>-8.356545961002786E-3</v>
      </c>
      <c r="F184" s="108">
        <f>IF(ISNUMBER(D184), $B199 * E184, "")</f>
        <v>-835.65459610027858</v>
      </c>
      <c r="G184" s="109">
        <v>7365</v>
      </c>
      <c r="H184" s="107">
        <f>IF(ISNUMBER(G184), (G184 - $B184) / $B184, "")</f>
        <v>2.5766016713091922E-2</v>
      </c>
      <c r="I184" s="110">
        <f>IF(ISNUMBER(G184), $B199 * H184, "")</f>
        <v>2576.6016713091922</v>
      </c>
      <c r="J184" s="106">
        <v>7205</v>
      </c>
      <c r="K184" s="107">
        <f>IF(ISNUMBER(J184), (J184 - $B184) / $B184, "")</f>
        <v>3.4818941504178272E-3</v>
      </c>
      <c r="L184" s="108">
        <f>IF(ISNUMBER(J184), $B199 * K184, "")</f>
        <v>348.18941504178269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236</v>
      </c>
      <c r="B185" s="126">
        <v>582</v>
      </c>
      <c r="C185" s="77">
        <v>3.4482759000000001E-3</v>
      </c>
      <c r="D185" s="15">
        <v>580</v>
      </c>
      <c r="E185" s="32">
        <f t="shared" ref="E185:E188" si="98">IF(ISNUMBER(D185), (D185 - $B185) / $B185, "")</f>
        <v>-3.4364261168384879E-3</v>
      </c>
      <c r="F185" s="18">
        <f>IF(ISNUMBER(D185), $B199 * E185, "")</f>
        <v>-343.64261168384877</v>
      </c>
      <c r="G185" s="31">
        <v>601</v>
      </c>
      <c r="H185" s="32">
        <f t="shared" ref="H185:H188" si="99">IF(ISNUMBER(G185), (G185 - $B185) / $B185, "")</f>
        <v>3.2646048109965638E-2</v>
      </c>
      <c r="I185" s="101">
        <f>IF(ISNUMBER(G185), $B199 * H185, "")</f>
        <v>3264.6048109965636</v>
      </c>
      <c r="J185" s="15">
        <v>585</v>
      </c>
      <c r="K185" s="32">
        <f t="shared" ref="K185:K188" si="100">IF(ISNUMBER(J185), (J185 - $B185) / $B185, "")</f>
        <v>5.1546391752577319E-3</v>
      </c>
      <c r="L185" s="18">
        <f>IF(ISNUMBER(J185), $B199 * K185, "")</f>
        <v>515.46391752577324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240</v>
      </c>
      <c r="B186" s="126">
        <v>56.4</v>
      </c>
      <c r="C186" s="77">
        <v>1.7761989E-3</v>
      </c>
      <c r="D186" s="15">
        <v>56.4</v>
      </c>
      <c r="E186" s="32">
        <f t="shared" si="98"/>
        <v>0</v>
      </c>
      <c r="F186" s="18">
        <f>IF(ISNUMBER(D186), $B199 * E186, "")</f>
        <v>0</v>
      </c>
      <c r="G186" s="31">
        <v>58.2</v>
      </c>
      <c r="H186" s="32">
        <f t="shared" si="99"/>
        <v>3.191489361702135E-2</v>
      </c>
      <c r="I186" s="101">
        <f>IF(ISNUMBER(G186), $B199 * H186, "")</f>
        <v>3191.4893617021348</v>
      </c>
      <c r="J186" s="15">
        <v>57.3</v>
      </c>
      <c r="K186" s="32">
        <f t="shared" si="100"/>
        <v>1.5957446808510613E-2</v>
      </c>
      <c r="L186" s="18">
        <f>IF(ISNUMBER(J186), $B199 * K186, "")</f>
        <v>1595.7446808510613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164</v>
      </c>
      <c r="B187" s="126">
        <v>842</v>
      </c>
      <c r="C187" s="77">
        <v>1.1890606E-3</v>
      </c>
      <c r="D187" s="15">
        <v>841</v>
      </c>
      <c r="E187" s="32">
        <f t="shared" si="98"/>
        <v>-1.1876484560570072E-3</v>
      </c>
      <c r="F187" s="18">
        <f>IF(ISNUMBER(D187), $B199 * E187, "")</f>
        <v>-118.76484560570071</v>
      </c>
      <c r="G187" s="31">
        <v>861</v>
      </c>
      <c r="H187" s="32">
        <f t="shared" si="99"/>
        <v>2.2565320665083134E-2</v>
      </c>
      <c r="I187" s="101">
        <f>IF(ISNUMBER(G187), $B199 * H187, "")</f>
        <v>2256.5320665083136</v>
      </c>
      <c r="J187" s="15">
        <v>868</v>
      </c>
      <c r="K187" s="32">
        <f t="shared" si="100"/>
        <v>3.0878859857482184E-2</v>
      </c>
      <c r="L187" s="18">
        <f>IF(ISNUMBER(J187), $B199 * K187, "")</f>
        <v>3087.8859857482184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238</v>
      </c>
      <c r="B188" s="131">
        <v>116</v>
      </c>
      <c r="C188" s="79">
        <v>0</v>
      </c>
      <c r="D188" s="24">
        <v>116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2.5862068965517241E-2</v>
      </c>
      <c r="I188" s="103">
        <f>IF(ISNUMBER(G188), $B199 * H188, "")</f>
        <v>2586.2068965517242</v>
      </c>
      <c r="J188" s="24">
        <v>117</v>
      </c>
      <c r="K188" s="25">
        <f t="shared" si="100"/>
        <v>8.6206896551724137E-3</v>
      </c>
      <c r="L188" s="104">
        <f>IF(ISNUMBER(J188), $B199 * K188, "")</f>
        <v>862.06896551724139</v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178</v>
      </c>
      <c r="B189" s="124">
        <v>15.4</v>
      </c>
      <c r="C189" s="76">
        <v>0</v>
      </c>
      <c r="D189" s="13">
        <v>15.4</v>
      </c>
      <c r="E189" s="14">
        <f>IF(ISNUMBER(D189), (D189 - $B189) / $B189, "")</f>
        <v>0</v>
      </c>
      <c r="F189" s="16">
        <f>IF(ISNUMBER(D189), $B199 * E189, "")</f>
        <v>0</v>
      </c>
      <c r="G189" s="29">
        <v>15.9</v>
      </c>
      <c r="H189" s="14">
        <f>IF(ISNUMBER(G189), (G189 - $B189) / $B189, "")</f>
        <v>3.2467532467532464E-2</v>
      </c>
      <c r="I189" s="100">
        <f>IF(ISNUMBER(G189), $B199 * H189, "")</f>
        <v>3246.7532467532465</v>
      </c>
      <c r="J189" s="13">
        <v>15.5</v>
      </c>
      <c r="K189" s="14">
        <f>IF(ISNUMBER(J189), (J189 - $B189) / $B189, "")</f>
        <v>6.4935064935064705E-3</v>
      </c>
      <c r="L189" s="16">
        <f>IF(ISNUMBER(J189), $B199 * K189, "")</f>
        <v>649.35064935064702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222</v>
      </c>
      <c r="B190" s="126">
        <v>150</v>
      </c>
      <c r="C190" s="77">
        <v>0</v>
      </c>
      <c r="D190" s="15">
        <v>149</v>
      </c>
      <c r="E190" s="32">
        <f t="shared" ref="E190:E193" si="102">IF(ISNUMBER(D190), (D190 - $B190) / $B190, "")</f>
        <v>-6.6666666666666671E-3</v>
      </c>
      <c r="F190" s="18">
        <f>IF(ISNUMBER(D190), $B199 * E190, "")</f>
        <v>-666.66666666666674</v>
      </c>
      <c r="G190" s="31">
        <v>157</v>
      </c>
      <c r="H190" s="32">
        <f t="shared" ref="H190:H193" si="103">IF(ISNUMBER(G190), (G190 - $B190) / $B190, "")</f>
        <v>4.6666666666666669E-2</v>
      </c>
      <c r="I190" s="101">
        <f>IF(ISNUMBER(G190), $B199 * H190, "")</f>
        <v>4666.666666666667</v>
      </c>
      <c r="J190" s="15">
        <v>152</v>
      </c>
      <c r="K190" s="32">
        <f t="shared" ref="K190:K193" si="104">IF(ISNUMBER(J190), (J190 - $B190) / $B190, "")</f>
        <v>1.3333333333333334E-2</v>
      </c>
      <c r="L190" s="18">
        <f>IF(ISNUMBER(J190), $B199 * K190, "")</f>
        <v>1333.3333333333335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130</v>
      </c>
      <c r="B191" s="126">
        <v>123</v>
      </c>
      <c r="C191" s="77">
        <v>0</v>
      </c>
      <c r="D191" s="15">
        <v>124</v>
      </c>
      <c r="E191" s="32">
        <f t="shared" si="102"/>
        <v>8.130081300813009E-3</v>
      </c>
      <c r="F191" s="18">
        <f>IF(ISNUMBER(D191), $B199 * E191, "")</f>
        <v>813.00813008130092</v>
      </c>
      <c r="G191" s="31">
        <v>131</v>
      </c>
      <c r="H191" s="32">
        <f t="shared" si="103"/>
        <v>6.5040650406504072E-2</v>
      </c>
      <c r="I191" s="101">
        <f>IF(ISNUMBER(G191), $B199 * H191, "")</f>
        <v>6504.0650406504074</v>
      </c>
      <c r="J191" s="15">
        <v>128</v>
      </c>
      <c r="K191" s="32">
        <f t="shared" si="104"/>
        <v>4.065040650406504E-2</v>
      </c>
      <c r="L191" s="18">
        <f>IF(ISNUMBER(J191), $B199 * K191, "")</f>
        <v>4065.040650406504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228</v>
      </c>
      <c r="B192" s="126">
        <v>736</v>
      </c>
      <c r="C192" s="77">
        <v>0</v>
      </c>
      <c r="D192" s="15">
        <v>736</v>
      </c>
      <c r="E192" s="32">
        <f t="shared" si="102"/>
        <v>0</v>
      </c>
      <c r="F192" s="18">
        <f>IF(ISNUMBER(D192), $B199 * E192, "")</f>
        <v>0</v>
      </c>
      <c r="G192" s="31">
        <v>761</v>
      </c>
      <c r="H192" s="32">
        <f t="shared" si="103"/>
        <v>3.3967391304347824E-2</v>
      </c>
      <c r="I192" s="101">
        <f>IF(ISNUMBER(G192), $B199 * H192, "")</f>
        <v>3396.7391304347825</v>
      </c>
      <c r="J192" s="15">
        <v>750</v>
      </c>
      <c r="K192" s="32">
        <f t="shared" si="104"/>
        <v>1.9021739130434784E-2</v>
      </c>
      <c r="L192" s="18">
        <f>IF(ISNUMBER(J192), $B199 * K192, "")</f>
        <v>1902.1739130434785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218</v>
      </c>
      <c r="B193" s="128">
        <v>128</v>
      </c>
      <c r="C193" s="78">
        <v>0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3.125E-2</v>
      </c>
      <c r="I193" s="105">
        <f>IF(ISNUMBER(G193), $B199 * H193, "")</f>
        <v>3125</v>
      </c>
      <c r="J193" s="20">
        <v>129</v>
      </c>
      <c r="K193" s="21">
        <f t="shared" si="104"/>
        <v>7.8125E-3</v>
      </c>
      <c r="L193" s="22">
        <f>IF(ISNUMBER(J193), $B199 * K193, "")</f>
        <v>781.25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242</v>
      </c>
      <c r="B194" s="129">
        <v>527</v>
      </c>
      <c r="C194" s="80">
        <v>-1.8939394E-3</v>
      </c>
      <c r="D194" s="106">
        <v>529</v>
      </c>
      <c r="E194" s="107">
        <f>IF(ISNUMBER(D194), (D194 - $B194) / $B194, "")</f>
        <v>3.7950664136622392E-3</v>
      </c>
      <c r="F194" s="108">
        <f>IF(ISNUMBER(D194), $B199 * E194, "")</f>
        <v>379.5066413662239</v>
      </c>
      <c r="G194" s="109">
        <v>544</v>
      </c>
      <c r="H194" s="107">
        <f>IF(ISNUMBER(G194), (G194 - $B194) / $B194, "")</f>
        <v>3.2258064516129031E-2</v>
      </c>
      <c r="I194" s="110">
        <f>IF(ISNUMBER(G194), $B199 * H194, "")</f>
        <v>3225.8064516129029</v>
      </c>
      <c r="J194" s="106">
        <v>529</v>
      </c>
      <c r="K194" s="107">
        <f>IF(ISNUMBER(J194), (J194 - $B194) / $B194, "")</f>
        <v>3.7950664136622392E-3</v>
      </c>
      <c r="L194" s="108">
        <f>IF(ISNUMBER(J194), $B199 * K194, "")</f>
        <v>379.5066413662239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244</v>
      </c>
      <c r="B195" s="126">
        <v>1915</v>
      </c>
      <c r="C195" s="77">
        <v>-2.6041667E-3</v>
      </c>
      <c r="D195" s="15">
        <v>1915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1980</v>
      </c>
      <c r="H195" s="32">
        <f t="shared" ref="H195:H198" si="107">IF(ISNUMBER(G195), (G195 - $B195) / $B195, "")</f>
        <v>3.3942558746736295E-2</v>
      </c>
      <c r="I195" s="101">
        <f>IF(ISNUMBER(G195), $B199 * H195, "")</f>
        <v>3394.2558746736295</v>
      </c>
      <c r="J195" s="15">
        <v>1925</v>
      </c>
      <c r="K195" s="32">
        <f t="shared" ref="K195:K198" si="108">IF(ISNUMBER(J195), (J195 - $B195) / $B195, "")</f>
        <v>5.2219321148825066E-3</v>
      </c>
      <c r="L195" s="18">
        <f>IF(ISNUMBER(J195), $B199 * K195, "")</f>
        <v>522.19321148825065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88</v>
      </c>
      <c r="B196" s="126">
        <v>227100</v>
      </c>
      <c r="C196" s="77">
        <v>-3.2916391999999999E-3</v>
      </c>
      <c r="D196" s="15">
        <v>224900</v>
      </c>
      <c r="E196" s="32">
        <f t="shared" si="106"/>
        <v>-9.687362395420519E-3</v>
      </c>
      <c r="F196" s="18">
        <f>IF(ISNUMBER(D196), $B199 * E196, "")</f>
        <v>-968.73623954205186</v>
      </c>
      <c r="G196" s="31">
        <v>230000</v>
      </c>
      <c r="H196" s="32">
        <f t="shared" si="107"/>
        <v>1.2769704975781594E-2</v>
      </c>
      <c r="I196" s="101">
        <f>IF(ISNUMBER(G196), $B199 * H196, "")</f>
        <v>1276.9704975781594</v>
      </c>
      <c r="J196" s="15">
        <v>223800</v>
      </c>
      <c r="K196" s="32">
        <f t="shared" si="108"/>
        <v>-1.4531043593130779E-2</v>
      </c>
      <c r="L196" s="18">
        <f>IF(ISNUMBER(J196), $B199 * K196, "")</f>
        <v>-1453.104359313078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252</v>
      </c>
      <c r="B197" s="126">
        <v>952</v>
      </c>
      <c r="C197" s="77">
        <v>-4.1841003999999998E-3</v>
      </c>
      <c r="D197" s="15">
        <v>954</v>
      </c>
      <c r="E197" s="32">
        <f t="shared" si="106"/>
        <v>2.1008403361344537E-3</v>
      </c>
      <c r="F197" s="18">
        <f>IF(ISNUMBER(D197), $B199 * E197, "")</f>
        <v>210.08403361344537</v>
      </c>
      <c r="G197" s="31">
        <v>994</v>
      </c>
      <c r="H197" s="32">
        <f t="shared" si="107"/>
        <v>4.4117647058823532E-2</v>
      </c>
      <c r="I197" s="101">
        <f>IF(ISNUMBER(G197), $B199 * H197, "")</f>
        <v>4411.7647058823532</v>
      </c>
      <c r="J197" s="15">
        <v>967</v>
      </c>
      <c r="K197" s="32">
        <f t="shared" si="108"/>
        <v>1.5756302521008403E-2</v>
      </c>
      <c r="L197" s="18">
        <f>IF(ISNUMBER(J197), $B199 * K197, "")</f>
        <v>1575.6302521008404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168</v>
      </c>
      <c r="B198" s="131">
        <v>1530</v>
      </c>
      <c r="C198" s="79">
        <v>-2.5477706999999999E-2</v>
      </c>
      <c r="D198" s="24">
        <v>1520</v>
      </c>
      <c r="E198" s="25">
        <f t="shared" si="106"/>
        <v>-6.5359477124183009E-3</v>
      </c>
      <c r="F198" s="104">
        <f>IF(ISNUMBER(D198), $B199 * E198, "")</f>
        <v>-653.59477124183013</v>
      </c>
      <c r="G198" s="102">
        <v>1590</v>
      </c>
      <c r="H198" s="25">
        <f t="shared" si="107"/>
        <v>3.9215686274509803E-2</v>
      </c>
      <c r="I198" s="103">
        <f>IF(ISNUMBER(G198), $B199 * H198, "")</f>
        <v>3921.5686274509803</v>
      </c>
      <c r="J198" s="24">
        <v>1545</v>
      </c>
      <c r="K198" s="25">
        <f t="shared" si="108"/>
        <v>9.8039215686274508E-3</v>
      </c>
      <c r="L198" s="104">
        <f>IF(ISNUMBER(J198), $B199 * K198, "")</f>
        <v>980.39215686274508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309">
        <f>$B$37</f>
        <v>100000</v>
      </c>
      <c r="C199" s="310"/>
      <c r="D199" s="26" t="s">
        <v>271</v>
      </c>
      <c r="E199" s="27">
        <f>IF(COUNT(E179:E198), SUM(E179:E198) / COUNT(E179:E198), 0)</f>
        <v>-1.595739840643505E-3</v>
      </c>
      <c r="F199" s="28">
        <f>SUM(F179:F198)</f>
        <v>-3191.4796812870109</v>
      </c>
      <c r="G199" s="26" t="s">
        <v>271</v>
      </c>
      <c r="H199" s="27">
        <f>IF(COUNT(H179:H198), SUM(H179:H198) / COUNT(H179:H198), 0)</f>
        <v>3.1297327136850128E-2</v>
      </c>
      <c r="I199" s="28">
        <f>SUM(I179:I198)</f>
        <v>62594.65427370026</v>
      </c>
      <c r="J199" s="26" t="s">
        <v>271</v>
      </c>
      <c r="K199" s="27">
        <f>IF(COUNT(K179:K198), SUM(K179:K198) / COUNT(K179:K198), 0)</f>
        <v>7.5107078650410762E-3</v>
      </c>
      <c r="L199" s="28">
        <f>SUM(L179:L198)</f>
        <v>15021.415730082152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  <vt:lpstr>2021.09.22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2021-09-22T12:14:35Z</dcterms:modified>
</cp:coreProperties>
</file>